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Doplň. ukaz. 4_2014" sheetId="1" r:id="rId1"/>
    <sheet name="Město_příjmy" sheetId="2" r:id="rId2"/>
    <sheet name="Město_výdaje " sheetId="3" r:id="rId3"/>
    <sheet name="Domov seniorů" sheetId="4" r:id="rId4"/>
    <sheet name="Tereza" sheetId="5" r:id="rId5"/>
    <sheet name="Knihovna" sheetId="6" r:id="rId6"/>
    <sheet name="Muzeum" sheetId="7" r:id="rId7"/>
  </sheets>
  <definedNames/>
  <calcPr fullCalcOnLoad="1"/>
</workbook>
</file>

<file path=xl/comments5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8"/>
            <rFont val="Tahoma"/>
            <family val="0"/>
          </rPr>
          <t>Ekonom: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<sst xmlns="http://schemas.openxmlformats.org/spreadsheetml/2006/main" count="1374" uniqueCount="697">
  <si>
    <t>Kraj: Jihomoravský</t>
  </si>
  <si>
    <t>Okres: Břeclav</t>
  </si>
  <si>
    <t>Město: Břeclav</t>
  </si>
  <si>
    <t xml:space="preserve">                    Tabulka doplňujících ukazatelů za období 4/2014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</si>
  <si>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</si>
  <si>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</si>
  <si>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</si>
  <si>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</si>
  <si>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</si>
  <si>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</si>
  <si>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</si>
  <si>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</si>
  <si>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</si>
  <si>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</si>
  <si>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</si>
  <si>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</si>
  <si>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</si>
  <si>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</si>
  <si>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</si>
  <si>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</si>
  <si>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</si>
  <si>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</si>
  <si>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</si>
  <si>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</si>
  <si>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2014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</si>
  <si>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</si>
  <si>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</si>
  <si>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</si>
  <si>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</si>
  <si>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</si>
  <si>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</si>
  <si>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</si>
  <si>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</si>
  <si>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1-4/2014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</si>
  <si>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</si>
  <si>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</si>
  <si>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</si>
  <si>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</si>
  <si>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</si>
  <si>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</si>
  <si>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</si>
  <si>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 </t>
  </si>
  <si>
    <t>Neinvestič. přij. transfery od krajů - Memoriál Ivana Hlinky CUP 2013</t>
  </si>
  <si>
    <t>Neinvestič. přij. transfery od krajů -Dotace EVVO-MŠ Břeclav, Hřbitovní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</si>
  <si>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</si>
  <si>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</si>
  <si>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</si>
  <si>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</si>
  <si>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</si>
  <si>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</si>
  <si>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</si>
  <si>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</si>
  <si>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</si>
  <si>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</si>
  <si>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</si>
  <si>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</si>
  <si>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</si>
  <si>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</si>
  <si>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</si>
  <si>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</si>
  <si>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</si>
  <si>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</si>
  <si>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</si>
  <si>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</si>
  <si>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</si>
  <si>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</si>
  <si>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</si>
  <si>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</si>
  <si>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neinvestiční dary - na ples, apod.</t>
  </si>
  <si>
    <t>Přijaté nekapitálové příspěvky - ples</t>
  </si>
  <si>
    <t>Ostatní nedaňové příjmy jinde nezařazené</t>
  </si>
  <si>
    <t>Ostatní přijaté  vratky transferů - ostatní tělovýchovná činnost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</si>
  <si>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</si>
  <si>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</si>
  <si>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</si>
  <si>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</si>
  <si>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</si>
  <si>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</si>
  <si>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</si>
  <si>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</si>
  <si>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 n lok. Rytopeky</t>
  </si>
  <si>
    <t>Neinv. přij.transf. ze SF-Obnova krajin. struktur-Včelínek</t>
  </si>
  <si>
    <t>Ost. neinv. přij. transfery ze SR - prevence kriminality</t>
  </si>
  <si>
    <t>Ostat. neinv. přij. transfery ze SR a ESF - aktiv. politika zaměst.</t>
  </si>
  <si>
    <t>Neinv. řpij. transf. od krajů-Udržování čistoty cyklistických komunikací</t>
  </si>
  <si>
    <t>Neinv. přij. transf. od krajů -Zdravé municipality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</si>
  <si>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</si>
  <si>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</si>
  <si>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</si>
  <si>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OPŽP - MŠ Osvobození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</si>
  <si>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</si>
  <si>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</si>
  <si>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 ZUŠ - zateplení</t>
  </si>
  <si>
    <t>Inv. přij. transfery ze stát. fondů - OPŽP -  MěÚ OSVD - zateplení</t>
  </si>
  <si>
    <t xml:space="preserve">Inv. přij. transfery ze stát. fondů </t>
  </si>
  <si>
    <t xml:space="preserve">Inv. přij. transfery ze stát. fondů - </t>
  </si>
  <si>
    <t>Ostat. investič. přij. transf. ze SR - Azylový dům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</si>
  <si>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</si>
  <si>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</si>
  <si>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</si>
  <si>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</si>
  <si>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MŠ Osvobození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</si>
  <si>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</si>
  <si>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</si>
  <si>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</si>
  <si>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</si>
  <si>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ZUŠ - zateplení</t>
  </si>
  <si>
    <t>Ostat. investič. přij. transf. ze SR -  Infociti Trnava - infopanely</t>
  </si>
  <si>
    <t>Ostat. investič. přij. transf. ze SR - Systém protipovodňových opatření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</si>
  <si>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</si>
  <si>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</si>
  <si>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</si>
  <si>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</si>
  <si>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Investič. přij. transf. od regionál. rad - Přestupní terminál IDS</t>
  </si>
  <si>
    <t>Přijaté pojistné náhrady - silnice</t>
  </si>
  <si>
    <t>Investič. přij. transf. od regionál. rad - Cyklostezka Cukrovar-Poštorná</t>
  </si>
  <si>
    <t>Investič. přij. transf. od regionál. rad - Obnova židovské obřadní síně</t>
  </si>
  <si>
    <t>Investič. přij. transf. od mezinárod. instit. - Poznej naše města - Zám. věž</t>
  </si>
  <si>
    <t>Investič. přij. transf. od mezinárod. instit. - Infociti Trnava - infopanely</t>
  </si>
  <si>
    <t>Investič. přij. transf. od mezinárod. instit. - Systém protipovod. opatření</t>
  </si>
  <si>
    <t>Sankční platby přijaté od jin. subj.- ostat. správa v obch., stav. a službách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</si>
  <si>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</si>
  <si>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</si>
  <si>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</si>
  <si>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</si>
  <si>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</si>
  <si>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>Přijaté dary na pořízení dlouhodobého maj. - Skatepark Na Valtické</t>
  </si>
  <si>
    <t>Přijaté pojistné náhrady - veřejné osvětlení</t>
  </si>
  <si>
    <t>Přijaté nekapitál. přísp. a náhrady - veřejné osvětlení</t>
  </si>
  <si>
    <t>Přijaté příspěvky na poříz. dlouhodobého majetku - územní plánování</t>
  </si>
  <si>
    <t>Přijaté nekapitál. přísp. a náhrady - využív. a zneškod. komun. odpadů</t>
  </si>
  <si>
    <t>Přijaté nekapitál. přísp. a náhrady - péče o vzhled obcí a veřej. zeleň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</si>
  <si>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</si>
  <si>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</si>
  <si>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</si>
  <si>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</si>
  <si>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</si>
  <si>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pomocný analytický přehled (PAP)</t>
  </si>
  <si>
    <t>Neinvestič. přij. transf. ze SR - volby prezidenta ČR</t>
  </si>
  <si>
    <t>Neinvestič. přij. transf. ze SR - volby do Parlamentu ČR</t>
  </si>
  <si>
    <t>Neinvestič. přij. transf. ze SR - výk. st. spr. -sociálně-práv. ochr. dětí</t>
  </si>
  <si>
    <t>Ostat. neinv. přij. transfery ze SR - Aktiv. pol. zam. ze SR a EU</t>
  </si>
  <si>
    <t>Neinvestič. přij. transfery ze SR - Sociálně-právní ochrana dětí</t>
  </si>
  <si>
    <t>Neinvestič. přij. transfery ze SR - Good Governance na MěÚ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</si>
  <si>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</si>
  <si>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</si>
  <si>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</si>
  <si>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</si>
  <si>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</si>
  <si>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 xml:space="preserve">Neinvestič. přij. transfery od krajů - JSDH obcí </t>
  </si>
  <si>
    <t>Neinvestič. přij. transfery od krajů - JSDH obcí - vybavení jednotky</t>
  </si>
  <si>
    <t>Příjmy z poskyt. služeb - rozhlas a televize</t>
  </si>
  <si>
    <t>Příjmy z poskyt. služeb - ostat. zál. sdělovacích prostředků</t>
  </si>
  <si>
    <t>Přijaté nekapitálové příspěvky a náhrady - požární ochrana</t>
  </si>
  <si>
    <t>Příjmy z prodeje ostat. hmot. dlouhodobého majetku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</si>
  <si>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</si>
  <si>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</si>
  <si>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</si>
  <si>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</si>
  <si>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</si>
  <si>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</si>
  <si>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</si>
  <si>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</si>
  <si>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</si>
  <si>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</si>
  <si>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</si>
  <si>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</si>
  <si>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</si>
  <si>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</si>
  <si>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</si>
  <si>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</si>
  <si>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 aa EU-Standardizace služeb SPOD 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</si>
  <si>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</si>
  <si>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</si>
  <si>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</si>
  <si>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</si>
  <si>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</si>
  <si>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</si>
  <si>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</si>
  <si>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</si>
  <si>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</si>
  <si>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</si>
  <si>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</si>
  <si>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Přijaté nekapitálové příspěvky a náhrady - ostat. zál. soc. věcí</t>
  </si>
  <si>
    <t>Přijaté nekapitálové příspěvky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</si>
  <si>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</si>
  <si>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</si>
  <si>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</si>
  <si>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</si>
  <si>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</si>
  <si>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</si>
  <si>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</si>
  <si>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</si>
  <si>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</si>
  <si>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</si>
  <si>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</si>
  <si>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</si>
  <si>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</si>
  <si>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</si>
  <si>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</si>
  <si>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</si>
  <si>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</si>
  <si>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</si>
  <si>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</si>
  <si>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</si>
  <si>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</si>
  <si>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</si>
  <si>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</si>
  <si>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</si>
  <si>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</si>
  <si>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</si>
  <si>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nezařaz.-vnitřní správa</t>
  </si>
  <si>
    <t>Ostatní nedaňové příjmy jinde nezařazené-činnost místní správy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</si>
  <si>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</si>
  <si>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</si>
  <si>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</si>
  <si>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</si>
  <si>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</si>
  <si>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</si>
  <si>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</si>
  <si>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</si>
  <si>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</si>
  <si>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</si>
  <si>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</si>
  <si>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</si>
  <si>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</si>
  <si>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</si>
  <si>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</si>
  <si>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</si>
  <si>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</si>
  <si>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</si>
  <si>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</si>
  <si>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</si>
  <si>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</si>
  <si>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</si>
  <si>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</si>
  <si>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</si>
  <si>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</si>
  <si>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</si>
  <si>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ůpodob. her kromě VHP</t>
  </si>
  <si>
    <t>Zrušené místní poplatky-dopl.min.let-komunální odpad</t>
  </si>
  <si>
    <t>Odvod výtěžku z provozování loterií  aj. podob. her (pol. 1351+1355)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</si>
  <si>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</si>
  <si>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</si>
  <si>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</si>
  <si>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</si>
  <si>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</si>
  <si>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Převody z ostatních vlastních fondů</t>
  </si>
  <si>
    <t>Neidentifikované příjmy - činnost míst. správy</t>
  </si>
  <si>
    <t>Příjmy z úroků - § Obecné příjmy z fin. operací</t>
  </si>
  <si>
    <t>Příjmy z podílu na zisku a dividend - Tempos, a. s.</t>
  </si>
  <si>
    <t>Kursové rozdíly v příjmech</t>
  </si>
  <si>
    <t xml:space="preserve">Přijaté nekapítálové příspěvky a náhrady </t>
  </si>
  <si>
    <t xml:space="preserve">Ostatní nedaňové příjmy j. n. 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</si>
  <si>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</si>
  <si>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</si>
  <si>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</si>
  <si>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</si>
  <si>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</si>
  <si>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</si>
  <si>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</si>
  <si>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</si>
  <si>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</si>
  <si>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</si>
  <si>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</si>
  <si>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</si>
  <si>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</si>
  <si>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</si>
  <si>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</si>
  <si>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</si>
  <si>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</si>
  <si>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</si>
  <si>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</si>
  <si>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</si>
  <si>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</si>
  <si>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</si>
  <si>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</si>
  <si>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</si>
  <si>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</si>
  <si>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</si>
  <si>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Sankční platby přijaté od jiných subjektů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</si>
  <si>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</si>
  <si>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</si>
  <si>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</si>
  <si>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</si>
  <si>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</si>
  <si>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</si>
  <si>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</si>
  <si>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</si>
  <si>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</si>
  <si>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</si>
  <si>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</si>
  <si>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</si>
  <si>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</si>
  <si>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</si>
  <si>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</si>
  <si>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</si>
  <si>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</si>
  <si>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</si>
  <si>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</si>
  <si>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</si>
  <si>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</si>
  <si>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</si>
  <si>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</si>
  <si>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</si>
  <si>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</si>
  <si>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</si>
  <si>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</si>
  <si>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</si>
  <si>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</si>
  <si>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</si>
  <si>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</si>
  <si>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</si>
  <si>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</si>
  <si>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</si>
  <si>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</si>
  <si>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</si>
  <si>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</si>
  <si>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</si>
  <si>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</si>
  <si>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</si>
  <si>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</si>
  <si>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</si>
  <si>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</si>
  <si>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2014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</si>
  <si>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</si>
  <si>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</si>
  <si>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</si>
  <si>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</si>
  <si>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</si>
  <si>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</si>
  <si>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</si>
  <si>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</si>
  <si>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</si>
  <si>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</si>
  <si>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</si>
  <si>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</si>
  <si>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</si>
  <si>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</si>
  <si>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</si>
  <si>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</si>
  <si>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</si>
  <si>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</si>
  <si>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</si>
  <si>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</si>
  <si>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příspěvek provozní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</si>
  <si>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</si>
  <si>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</si>
  <si>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</si>
  <si>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</si>
  <si>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</si>
  <si>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</si>
  <si>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</si>
  <si>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</si>
  <si>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</si>
  <si>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</si>
  <si>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</si>
  <si>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</si>
  <si>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</si>
  <si>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</si>
  <si>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</si>
  <si>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</si>
  <si>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</si>
  <si>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</si>
  <si>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</si>
  <si>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</si>
  <si>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</si>
  <si>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</si>
  <si>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</si>
  <si>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</si>
  <si>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</si>
  <si>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</si>
  <si>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</si>
  <si>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</si>
  <si>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</si>
  <si>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</si>
  <si>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</si>
  <si>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</si>
  <si>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</si>
  <si>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</si>
  <si>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</si>
  <si>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</si>
  <si>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</si>
  <si>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</si>
  <si>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</si>
  <si>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</si>
  <si>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</si>
  <si>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seniorů</t>
  </si>
  <si>
    <t>Azylové domy</t>
  </si>
  <si>
    <t>Bezpečnost a veřejný pořádek</t>
  </si>
  <si>
    <t xml:space="preserve">Mezinárodní spolupráce </t>
  </si>
  <si>
    <t>Vnitřní správa</t>
  </si>
  <si>
    <t>Projektová a manažerská příprava na vybrané investiční akce</t>
  </si>
  <si>
    <t>Mezisoučet</t>
  </si>
  <si>
    <t>Z toho sledované akce:</t>
  </si>
  <si>
    <t>Přeshraniční spolupráce - Infociti Trnava-infopanely</t>
  </si>
  <si>
    <t>Komunikace Fibichova</t>
  </si>
  <si>
    <t>Nákup zametacího stroje</t>
  </si>
  <si>
    <t>Cyklostezka Cukrovar-Poštorná</t>
  </si>
  <si>
    <t>Břeclav bez bariér I. etapa</t>
  </si>
  <si>
    <t>Mánesova - chodník levá strana</t>
  </si>
  <si>
    <t>Cyklostezka Na Zahradách-Bratislavská</t>
  </si>
  <si>
    <t>Úpr. předprostor Kina Koruna</t>
  </si>
  <si>
    <t>Mánesova - chodník pravá strana</t>
  </si>
  <si>
    <t>Břeclav bez bariér II. etapa</t>
  </si>
  <si>
    <t>Bezpečný přechod</t>
  </si>
  <si>
    <t>IPRM Valtická-kamerový systém</t>
  </si>
  <si>
    <t>IDS-okružní křižovatka + roč. nájem za pozemky ČD</t>
  </si>
  <si>
    <t>Integr. přestupní terminál IDS JMK</t>
  </si>
  <si>
    <t>175. výročí železnice v Břeclavi</t>
  </si>
  <si>
    <t>MŠ Kpt. Nálepky - zateplení</t>
  </si>
  <si>
    <t>MŠ Na Valtické - zateplení</t>
  </si>
  <si>
    <t>MŠ Osvobození-zateplení, otvor. výplně</t>
  </si>
  <si>
    <t>MŠ U Splavu - přírodní zahrada</t>
  </si>
  <si>
    <t>MŠ Slovácká - zateplení objektu</t>
  </si>
  <si>
    <t>MŠ Dukelských hrdinů - zateplení objektu</t>
  </si>
  <si>
    <t>ZŠ Kupkova - zateplení</t>
  </si>
  <si>
    <t>ZŠ J. Noháče - zateplení, vým. otvor. výplní</t>
  </si>
  <si>
    <t>ZŠ Kpt. Nálepky-hřiště</t>
  </si>
  <si>
    <t>ZUŠ Břeclav - zateplení objektu</t>
  </si>
  <si>
    <t>Kino Koruna -  vzduchotechnika</t>
  </si>
  <si>
    <t>Přeshranič. spolupráce - Poznejme naše města - Zámecká věž</t>
  </si>
  <si>
    <t>Obnova židovské obřadní síně  v Břeclavi</t>
  </si>
  <si>
    <t>Koupaliště - oprava venk. bazénu - I. et.</t>
  </si>
  <si>
    <t>Krytý bazén - rekonstrukce</t>
  </si>
  <si>
    <t>Skatepark Na Valtické</t>
  </si>
  <si>
    <t>Dětské dopravní hřiště - 1. etapa</t>
  </si>
  <si>
    <t>Rek. obj. Kupkova-zázemí tech. služeb</t>
  </si>
  <si>
    <t>Bezbariérový přístup Dům školství</t>
  </si>
  <si>
    <t>Obnova veřej. osvětlení Chaloupky</t>
  </si>
  <si>
    <t>Obnova veřej. osětlení Chodská, K. H. Máchy</t>
  </si>
  <si>
    <t>IOP - územní plán</t>
  </si>
  <si>
    <t>Přeshranič. spolupráce - Systém protipovodňových opatření</t>
  </si>
  <si>
    <t>Zlepšení stavu přír. a krajiny - Revital. lokality Podzámčí a Zámecká louka</t>
  </si>
  <si>
    <t>Zlepšení stavu přír. a krajiny - Výsadba dřevin lokalita Rytopeky</t>
  </si>
  <si>
    <t>Zlepšení stavu přír. a krajiny - Obnova krajin. struktur-Včelínek</t>
  </si>
  <si>
    <t>Cestní síť a doplň. prvky v lokalitě Podzámčí</t>
  </si>
  <si>
    <t>Prev. kriminality-Bezpeč. Břeclav - Měst. kamer. dohlížecí systém</t>
  </si>
  <si>
    <t>Azylový dům</t>
  </si>
  <si>
    <t>Městská policie - zlepš. tepel. tech. vlastností budovy</t>
  </si>
  <si>
    <t>MěÚ - OSVD - zateplení objektu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</si>
  <si>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</si>
  <si>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</si>
  <si>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</si>
  <si>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</si>
  <si>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</si>
  <si>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</si>
  <si>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</si>
  <si>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</si>
  <si>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</si>
  <si>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</si>
  <si>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</si>
  <si>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</si>
  <si>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</si>
  <si>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</si>
  <si>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</si>
  <si>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</si>
  <si>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</si>
  <si>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</si>
  <si>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</si>
  <si>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</si>
  <si>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</si>
  <si>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</si>
  <si>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</si>
  <si>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</si>
  <si>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</si>
  <si>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</si>
  <si>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</si>
  <si>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 příspěvek neinv. + inv. (481 tis.)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</si>
  <si>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</si>
  <si>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</si>
  <si>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</si>
  <si>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</si>
  <si>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</si>
  <si>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</si>
  <si>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</si>
  <si>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</si>
  <si>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</si>
  <si>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</si>
  <si>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</si>
  <si>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</si>
  <si>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</si>
  <si>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</si>
  <si>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</si>
  <si>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</si>
  <si>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</si>
  <si>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</si>
  <si>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</si>
  <si>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</si>
  <si>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</si>
  <si>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</si>
  <si>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</si>
  <si>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</si>
  <si>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 xml:space="preserve">Činnost místní správy - zálohy 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</si>
  <si>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</si>
  <si>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</si>
  <si>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</si>
  <si>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</si>
  <si>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</si>
  <si>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</si>
  <si>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</si>
  <si>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</si>
  <si>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</si>
  <si>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</si>
  <si>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</si>
  <si>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</si>
  <si>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</si>
  <si>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</si>
  <si>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</si>
  <si>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</si>
  <si>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</si>
  <si>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</si>
  <si>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</si>
  <si>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</si>
  <si>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</si>
  <si>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</si>
  <si>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</si>
  <si>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</si>
  <si>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</si>
  <si>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</si>
  <si>
    <t>Pasport vybraných rozvahových a výsledovkových položek - HODNOCENÍ - rok 2014</t>
  </si>
  <si>
    <t>Příloha č.7 - Pravidla vztahů Města Břeclavi k PO</t>
  </si>
  <si>
    <t xml:space="preserve">Příspěvková organizace :   </t>
  </si>
  <si>
    <t>Domov seniorů Břeclav, p.o.</t>
  </si>
  <si>
    <t>v  tisicích Kč, bez des.míst</t>
  </si>
  <si>
    <t>měsíc</t>
  </si>
  <si>
    <t>r.2014</t>
  </si>
  <si>
    <t>Plnění</t>
  </si>
  <si>
    <t>řádek</t>
  </si>
  <si>
    <t>r.2000</t>
  </si>
  <si>
    <t>r.2001</t>
  </si>
  <si>
    <t>účet</t>
  </si>
  <si>
    <t>r.2010</t>
  </si>
  <si>
    <t>R.2011</t>
  </si>
  <si>
    <t>R.2012</t>
  </si>
  <si>
    <t>R.2013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</si>
  <si>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</si>
  <si>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</si>
  <si>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</si>
  <si>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</si>
  <si>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</si>
  <si>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</si>
  <si>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</si>
  <si>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</si>
  <si>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</si>
  <si>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</si>
  <si>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</si>
  <si>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</si>
  <si>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</si>
  <si>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</si>
  <si>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</si>
  <si>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</si>
  <si>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</si>
  <si>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</si>
  <si>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</si>
  <si>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</si>
  <si>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</si>
  <si>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</si>
  <si>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</si>
  <si>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</si>
  <si>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</si>
  <si>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</si>
  <si>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</si>
  <si>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</si>
  <si>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</si>
  <si>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</si>
  <si>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</si>
  <si>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</si>
  <si>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</si>
  <si>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</si>
  <si>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</si>
  <si>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</si>
  <si>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</si>
  <si>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</si>
  <si>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</si>
  <si>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</si>
  <si>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</si>
  <si>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</si>
  <si>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</si>
  <si>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</si>
  <si>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</si>
  <si>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</si>
  <si>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</si>
  <si>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</si>
  <si>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</si>
  <si>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</si>
  <si>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</si>
  <si>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</si>
  <si>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</si>
  <si>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</si>
  <si>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</si>
  <si>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</si>
  <si>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</si>
  <si>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</si>
  <si>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</si>
  <si>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</si>
  <si>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</si>
  <si>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</si>
  <si>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</si>
  <si>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</si>
  <si>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</si>
  <si>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</si>
  <si>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</si>
  <si>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</si>
  <si>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</si>
  <si>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</si>
  <si>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</si>
  <si>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</si>
  <si>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</si>
  <si>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</si>
  <si>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</si>
  <si>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</si>
  <si>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</si>
  <si>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</si>
  <si>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</si>
  <si>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</si>
  <si>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</si>
  <si>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</si>
  <si>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</si>
  <si>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</si>
  <si>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</si>
  <si>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</si>
  <si>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</si>
  <si>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</si>
  <si>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Pasport vybraných rozvahových a výsledovkových položek</t>
  </si>
  <si>
    <t>Rozpočet na rok 2014</t>
  </si>
  <si>
    <t xml:space="preserve"> Tereza Břeclav</t>
  </si>
  <si>
    <t>r.2013</t>
  </si>
  <si>
    <t>Dlouhodobý hm.majetek (DHIM)</t>
  </si>
  <si>
    <t>Oprávky k DHIM</t>
  </si>
  <si>
    <t>-12089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</si>
  <si>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</si>
  <si>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</si>
  <si>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</si>
  <si>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</si>
  <si>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</si>
  <si>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</si>
  <si>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</si>
  <si>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</si>
  <si>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</si>
  <si>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</si>
  <si>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</si>
  <si>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Městská knihovna Břeclav</t>
  </si>
  <si>
    <t>r.2011</t>
  </si>
  <si>
    <t>r.2012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</si>
  <si>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</si>
  <si>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</si>
  <si>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</si>
  <si>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</si>
  <si>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</si>
  <si>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</si>
  <si>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</si>
  <si>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</si>
  <si>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</si>
  <si>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</si>
  <si>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</si>
  <si>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</si>
  <si>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</si>
  <si>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</si>
  <si>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</si>
  <si>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</si>
  <si>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</si>
  <si>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</si>
  <si>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</si>
  <si>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</si>
  <si>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</si>
  <si>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</si>
  <si>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</si>
  <si>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</si>
  <si>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</si>
  <si>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</si>
  <si>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</si>
  <si>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</si>
  <si>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</si>
  <si>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</si>
  <si>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</si>
  <si>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</si>
  <si>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</si>
  <si>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</si>
  <si>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</si>
  <si>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</si>
  <si>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</si>
  <si>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</si>
  <si>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</si>
  <si>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</si>
  <si>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</si>
  <si>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</si>
  <si>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</si>
  <si>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</si>
  <si>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</si>
  <si>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</si>
  <si>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</si>
  <si>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</si>
  <si>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</si>
  <si>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</si>
  <si>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</si>
  <si>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Městské muzeum a galerie Břeclav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</si>
</sst>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name val="Arial"/>
      <family val="2"/>
    </font>
    <font>
      <sz val="12"/>
      <color indexed="22"/>
      <name val="Arial CE"/>
      <family val="2"/>
    </font>
    <font>
      <sz val="10"/>
      <name val="Arial CE"/>
      <family val="2"/>
    </font>
    <font>
      <sz val="11"/>
      <name val="Arial CE"/>
      <family val="0"/>
    </font>
    <font>
      <sz val="14"/>
      <name val="Arial"/>
      <family val="2"/>
    </font>
    <font>
      <i/>
      <sz val="14"/>
      <name val="Arial"/>
      <family val="2"/>
    </font>
    <font>
      <sz val="14"/>
      <name val="Arial CE"/>
      <family val="2"/>
    </font>
    <font>
      <sz val="10"/>
      <name val="Arial Narrow"/>
      <family val="2"/>
    </font>
    <font>
      <i/>
      <sz val="10"/>
      <name val="Arial CE"/>
      <family val="2"/>
    </font>
    <font>
      <i/>
      <sz val="11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2"/>
    </font>
    <font>
      <sz val="14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23" borderId="6" applyNumberFormat="0" applyFont="0" applyAlignment="0" applyProtection="0"/>
    <xf numFmtId="9" fontId="57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89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0" fontId="9" fillId="0" borderId="16" xfId="46" applyFont="1" applyFill="1" applyBorder="1" applyAlignment="1">
      <alignment horizontal="left"/>
      <protection/>
    </xf>
    <xf numFmtId="0" fontId="9" fillId="0" borderId="16" xfId="46" applyFont="1" applyFill="1" applyBorder="1" applyAlignment="1">
      <alignment horizontal="right"/>
      <protection/>
    </xf>
    <xf numFmtId="0" fontId="9" fillId="0" borderId="18" xfId="46" applyFont="1" applyFill="1" applyBorder="1" applyAlignment="1">
      <alignment horizontal="right"/>
      <protection/>
    </xf>
    <xf numFmtId="0" fontId="9" fillId="0" borderId="17" xfId="46" applyFont="1" applyFill="1" applyBorder="1" applyAlignment="1">
      <alignment horizontal="right"/>
      <protection/>
    </xf>
    <xf numFmtId="0" fontId="9" fillId="0" borderId="19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" fontId="14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 applyProtection="1">
      <alignment horizontal="right"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6" fillId="0" borderId="26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0" fontId="6" fillId="0" borderId="20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left" vertical="center"/>
    </xf>
    <xf numFmtId="4" fontId="6" fillId="0" borderId="2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74" fillId="0" borderId="0" xfId="0" applyNumberFormat="1" applyFont="1" applyFill="1" applyBorder="1" applyAlignment="1">
      <alignment/>
    </xf>
    <xf numFmtId="4" fontId="75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21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4" fontId="6" fillId="0" borderId="0" xfId="0" applyNumberFormat="1" applyFont="1" applyFill="1" applyAlignment="1">
      <alignment/>
    </xf>
    <xf numFmtId="0" fontId="9" fillId="0" borderId="22" xfId="46" applyFont="1" applyFill="1" applyBorder="1" applyAlignment="1">
      <alignment horizontal="left"/>
      <protection/>
    </xf>
    <xf numFmtId="0" fontId="9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4" fontId="74" fillId="0" borderId="0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32" xfId="0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3" fillId="0" borderId="0" xfId="46" applyFont="1" applyFill="1" applyAlignment="1">
      <alignment horizontal="center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44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0" fillId="0" borderId="29" xfId="0" applyFill="1" applyBorder="1" applyAlignment="1">
      <alignment/>
    </xf>
    <xf numFmtId="0" fontId="4" fillId="0" borderId="46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39" xfId="0" applyNumberFormat="1" applyFont="1" applyFill="1" applyBorder="1" applyAlignment="1">
      <alignment/>
    </xf>
    <xf numFmtId="0" fontId="4" fillId="0" borderId="47" xfId="0" applyFont="1" applyFill="1" applyBorder="1" applyAlignment="1">
      <alignment/>
    </xf>
    <xf numFmtId="14" fontId="9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4" fontId="6" fillId="0" borderId="48" xfId="46" applyNumberFormat="1" applyFont="1" applyFill="1" applyBorder="1" applyAlignment="1">
      <alignment horizontal="center"/>
      <protection/>
    </xf>
    <xf numFmtId="0" fontId="6" fillId="0" borderId="28" xfId="0" applyFont="1" applyFill="1" applyBorder="1" applyAlignment="1">
      <alignment horizontal="center"/>
    </xf>
    <xf numFmtId="0" fontId="6" fillId="0" borderId="50" xfId="0" applyFont="1" applyFill="1" applyBorder="1" applyAlignment="1">
      <alignment/>
    </xf>
    <xf numFmtId="4" fontId="6" fillId="0" borderId="28" xfId="46" applyNumberFormat="1" applyFont="1" applyFill="1" applyBorder="1" applyAlignment="1">
      <alignment horizontal="center"/>
      <protection/>
    </xf>
    <xf numFmtId="49" fontId="6" fillId="0" borderId="28" xfId="46" applyNumberFormat="1" applyFont="1" applyFill="1" applyBorder="1" applyAlignment="1">
      <alignment horizontal="center"/>
      <protection/>
    </xf>
    <xf numFmtId="4" fontId="9" fillId="0" borderId="15" xfId="0" applyNumberFormat="1" applyFont="1" applyFill="1" applyBorder="1" applyAlignment="1">
      <alignment horizontal="right"/>
    </xf>
    <xf numFmtId="164" fontId="12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6" fillId="0" borderId="48" xfId="46" applyNumberFormat="1" applyFont="1" applyFill="1" applyBorder="1" applyAlignment="1">
      <alignment horizontal="center"/>
      <protection/>
    </xf>
    <xf numFmtId="164" fontId="6" fillId="0" borderId="28" xfId="46" applyNumberFormat="1" applyFont="1" applyFill="1" applyBorder="1" applyAlignment="1">
      <alignment horizontal="center"/>
      <protection/>
    </xf>
    <xf numFmtId="164" fontId="9" fillId="0" borderId="15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9" fillId="0" borderId="24" xfId="0" applyNumberFormat="1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6" fillId="0" borderId="26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28" xfId="0" applyNumberFormat="1" applyFont="1" applyFill="1" applyBorder="1" applyAlignment="1">
      <alignment/>
    </xf>
    <xf numFmtId="164" fontId="6" fillId="0" borderId="27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6" fillId="0" borderId="48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164" fontId="7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right"/>
    </xf>
    <xf numFmtId="164" fontId="6" fillId="0" borderId="48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6" fillId="0" borderId="19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/>
    </xf>
    <xf numFmtId="164" fontId="9" fillId="0" borderId="28" xfId="0" applyNumberFormat="1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 vertical="center"/>
    </xf>
    <xf numFmtId="0" fontId="38" fillId="0" borderId="0" xfId="0" applyFont="1" applyFill="1" applyBorder="1" applyAlignment="1" applyProtection="1">
      <alignment/>
      <protection hidden="1"/>
    </xf>
    <xf numFmtId="3" fontId="0" fillId="0" borderId="51" xfId="0" applyNumberFormat="1" applyFont="1" applyFill="1" applyBorder="1" applyAlignment="1" applyProtection="1">
      <alignment horizontal="center"/>
      <protection hidden="1"/>
    </xf>
    <xf numFmtId="3" fontId="39" fillId="0" borderId="52" xfId="0" applyNumberFormat="1" applyFont="1" applyFill="1" applyBorder="1" applyAlignment="1" applyProtection="1">
      <alignment horizontal="center"/>
      <protection hidden="1"/>
    </xf>
    <xf numFmtId="3" fontId="39" fillId="0" borderId="53" xfId="0" applyNumberFormat="1" applyFont="1" applyFill="1" applyBorder="1" applyAlignment="1" applyProtection="1">
      <alignment horizontal="center"/>
      <protection hidden="1"/>
    </xf>
    <xf numFmtId="3" fontId="39" fillId="0" borderId="54" xfId="0" applyNumberFormat="1" applyFont="1" applyFill="1" applyBorder="1" applyAlignment="1" applyProtection="1">
      <alignment horizontal="center"/>
      <protection hidden="1"/>
    </xf>
    <xf numFmtId="3" fontId="39" fillId="0" borderId="52" xfId="0" applyNumberFormat="1" applyFont="1" applyFill="1" applyBorder="1" applyAlignment="1" applyProtection="1">
      <alignment horizontal="center"/>
      <protection hidden="1"/>
    </xf>
    <xf numFmtId="3" fontId="39" fillId="0" borderId="53" xfId="0" applyNumberFormat="1" applyFont="1" applyFill="1" applyBorder="1" applyAlignment="1" applyProtection="1">
      <alignment horizontal="center"/>
      <protection hidden="1"/>
    </xf>
    <xf numFmtId="3" fontId="39" fillId="0" borderId="55" xfId="0" applyNumberFormat="1" applyFont="1" applyFill="1" applyBorder="1" applyAlignment="1" applyProtection="1">
      <alignment horizontal="center"/>
      <protection hidden="1"/>
    </xf>
    <xf numFmtId="3" fontId="40" fillId="0" borderId="46" xfId="0" applyNumberFormat="1" applyFont="1" applyFill="1" applyBorder="1" applyAlignment="1" applyProtection="1">
      <alignment/>
      <protection hidden="1"/>
    </xf>
    <xf numFmtId="3" fontId="40" fillId="0" borderId="52" xfId="0" applyNumberFormat="1" applyFont="1" applyFill="1" applyBorder="1" applyAlignment="1" applyProtection="1">
      <alignment/>
      <protection locked="0"/>
    </xf>
    <xf numFmtId="3" fontId="40" fillId="0" borderId="46" xfId="0" applyNumberFormat="1" applyFont="1" applyFill="1" applyBorder="1" applyAlignment="1" applyProtection="1">
      <alignment/>
      <protection locked="0"/>
    </xf>
    <xf numFmtId="3" fontId="40" fillId="0" borderId="56" xfId="0" applyNumberFormat="1" applyFont="1" applyFill="1" applyBorder="1" applyAlignment="1" applyProtection="1">
      <alignment/>
      <protection hidden="1"/>
    </xf>
    <xf numFmtId="3" fontId="40" fillId="0" borderId="53" xfId="0" applyNumberFormat="1" applyFont="1" applyFill="1" applyBorder="1" applyAlignment="1" applyProtection="1">
      <alignment/>
      <protection locked="0"/>
    </xf>
    <xf numFmtId="3" fontId="40" fillId="0" borderId="56" xfId="0" applyNumberFormat="1" applyFont="1" applyFill="1" applyBorder="1" applyAlignment="1" applyProtection="1">
      <alignment/>
      <protection locked="0"/>
    </xf>
    <xf numFmtId="3" fontId="40" fillId="0" borderId="57" xfId="0" applyNumberFormat="1" applyFont="1" applyFill="1" applyBorder="1" applyAlignment="1" applyProtection="1">
      <alignment/>
      <protection hidden="1"/>
    </xf>
    <xf numFmtId="3" fontId="40" fillId="0" borderId="55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 horizontal="right"/>
      <protection hidden="1"/>
    </xf>
    <xf numFmtId="0" fontId="38" fillId="0" borderId="58" xfId="0" applyFont="1" applyFill="1" applyBorder="1" applyAlignment="1" applyProtection="1">
      <alignment/>
      <protection hidden="1"/>
    </xf>
    <xf numFmtId="0" fontId="38" fillId="0" borderId="59" xfId="0" applyFont="1" applyFill="1" applyBorder="1" applyAlignment="1" applyProtection="1">
      <alignment/>
      <protection hidden="1"/>
    </xf>
    <xf numFmtId="0" fontId="9" fillId="0" borderId="60" xfId="0" applyFont="1" applyFill="1" applyBorder="1" applyAlignment="1" applyProtection="1">
      <alignment horizontal="center"/>
      <protection hidden="1"/>
    </xf>
    <xf numFmtId="3" fontId="0" fillId="0" borderId="53" xfId="0" applyNumberFormat="1" applyFont="1" applyFill="1" applyBorder="1" applyAlignment="1" applyProtection="1">
      <alignment horizontal="center"/>
      <protection hidden="1"/>
    </xf>
    <xf numFmtId="3" fontId="0" fillId="0" borderId="54" xfId="0" applyNumberFormat="1" applyFont="1" applyFill="1" applyBorder="1" applyAlignment="1" applyProtection="1">
      <alignment horizontal="center"/>
      <protection hidden="1"/>
    </xf>
    <xf numFmtId="0" fontId="39" fillId="0" borderId="53" xfId="0" applyFont="1" applyFill="1" applyBorder="1" applyAlignment="1" applyProtection="1">
      <alignment horizontal="center"/>
      <protection hidden="1"/>
    </xf>
    <xf numFmtId="0" fontId="41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 horizontal="left"/>
      <protection hidden="1"/>
    </xf>
    <xf numFmtId="0" fontId="43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9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61" xfId="0" applyFont="1" applyFill="1" applyBorder="1" applyAlignment="1" applyProtection="1">
      <alignment/>
      <protection hidden="1"/>
    </xf>
    <xf numFmtId="0" fontId="38" fillId="0" borderId="58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0" fontId="0" fillId="0" borderId="62" xfId="0" applyFont="1" applyFill="1" applyBorder="1" applyAlignment="1" applyProtection="1">
      <alignment/>
      <protection hidden="1"/>
    </xf>
    <xf numFmtId="0" fontId="0" fillId="0" borderId="63" xfId="0" applyFont="1" applyFill="1" applyBorder="1" applyAlignment="1" applyProtection="1">
      <alignment/>
      <protection hidden="1"/>
    </xf>
    <xf numFmtId="0" fontId="0" fillId="0" borderId="63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/>
      <protection hidden="1"/>
    </xf>
    <xf numFmtId="0" fontId="39" fillId="0" borderId="63" xfId="0" applyFont="1" applyFill="1" applyBorder="1" applyAlignment="1" applyProtection="1">
      <alignment horizontal="center"/>
      <protection hidden="1"/>
    </xf>
    <xf numFmtId="0" fontId="0" fillId="0" borderId="64" xfId="0" applyFont="1" applyFill="1" applyBorder="1" applyAlignment="1" applyProtection="1">
      <alignment/>
      <protection hidden="1"/>
    </xf>
    <xf numFmtId="0" fontId="0" fillId="0" borderId="60" xfId="0" applyFont="1" applyFill="1" applyBorder="1" applyAlignment="1" applyProtection="1">
      <alignment/>
      <protection hidden="1"/>
    </xf>
    <xf numFmtId="0" fontId="44" fillId="0" borderId="65" xfId="0" applyFont="1" applyFill="1" applyBorder="1" applyAlignment="1" applyProtection="1">
      <alignment horizontal="center"/>
      <protection hidden="1"/>
    </xf>
    <xf numFmtId="0" fontId="45" fillId="0" borderId="66" xfId="0" applyFont="1" applyFill="1" applyBorder="1" applyAlignment="1" applyProtection="1">
      <alignment horizontal="center"/>
      <protection hidden="1"/>
    </xf>
    <xf numFmtId="0" fontId="0" fillId="0" borderId="67" xfId="0" applyFont="1" applyFill="1" applyBorder="1" applyAlignment="1" applyProtection="1">
      <alignment horizontal="center"/>
      <protection hidden="1"/>
    </xf>
    <xf numFmtId="0" fontId="39" fillId="0" borderId="67" xfId="0" applyFont="1" applyFill="1" applyBorder="1" applyAlignment="1" applyProtection="1">
      <alignment horizontal="center"/>
      <protection hidden="1"/>
    </xf>
    <xf numFmtId="0" fontId="0" fillId="0" borderId="68" xfId="0" applyFont="1" applyFill="1" applyBorder="1" applyAlignment="1" applyProtection="1">
      <alignment horizontal="center"/>
      <protection hidden="1"/>
    </xf>
    <xf numFmtId="0" fontId="0" fillId="0" borderId="69" xfId="0" applyFont="1" applyFill="1" applyBorder="1" applyAlignment="1" applyProtection="1">
      <alignment horizontal="center"/>
      <protection hidden="1"/>
    </xf>
    <xf numFmtId="0" fontId="44" fillId="0" borderId="70" xfId="0" applyFont="1" applyFill="1" applyBorder="1" applyAlignment="1" applyProtection="1">
      <alignment horizontal="center"/>
      <protection hidden="1"/>
    </xf>
    <xf numFmtId="0" fontId="45" fillId="0" borderId="10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hidden="1"/>
    </xf>
    <xf numFmtId="165" fontId="0" fillId="0" borderId="52" xfId="0" applyNumberFormat="1" applyFont="1" applyFill="1" applyBorder="1" applyAlignment="1" applyProtection="1">
      <alignment/>
      <protection hidden="1"/>
    </xf>
    <xf numFmtId="165" fontId="0" fillId="0" borderId="63" xfId="0" applyNumberFormat="1" applyFont="1" applyFill="1" applyBorder="1" applyAlignment="1" applyProtection="1">
      <alignment horizontal="center"/>
      <protection hidden="1"/>
    </xf>
    <xf numFmtId="165" fontId="0" fillId="0" borderId="51" xfId="0" applyNumberFormat="1" applyFont="1" applyFill="1" applyBorder="1" applyAlignment="1" applyProtection="1">
      <alignment/>
      <protection hidden="1"/>
    </xf>
    <xf numFmtId="165" fontId="0" fillId="0" borderId="51" xfId="0" applyNumberFormat="1" applyFont="1" applyFill="1" applyBorder="1" applyAlignment="1" applyProtection="1">
      <alignment/>
      <protection locked="0"/>
    </xf>
    <xf numFmtId="165" fontId="0" fillId="0" borderId="10" xfId="0" applyNumberFormat="1" applyFont="1" applyFill="1" applyBorder="1" applyAlignment="1" applyProtection="1">
      <alignment/>
      <protection locked="0"/>
    </xf>
    <xf numFmtId="165" fontId="0" fillId="0" borderId="63" xfId="0" applyNumberFormat="1" applyFont="1" applyFill="1" applyBorder="1" applyAlignment="1" applyProtection="1">
      <alignment/>
      <protection locked="0"/>
    </xf>
    <xf numFmtId="165" fontId="39" fillId="0" borderId="71" xfId="0" applyNumberFormat="1" applyFont="1" applyFill="1" applyBorder="1" applyAlignment="1" applyProtection="1">
      <alignment horizontal="right"/>
      <protection locked="0"/>
    </xf>
    <xf numFmtId="165" fontId="0" fillId="0" borderId="72" xfId="0" applyNumberFormat="1" applyFont="1" applyFill="1" applyBorder="1" applyAlignment="1" applyProtection="1">
      <alignment/>
      <protection locked="0"/>
    </xf>
    <xf numFmtId="165" fontId="0" fillId="0" borderId="73" xfId="0" applyNumberFormat="1" applyFont="1" applyFill="1" applyBorder="1" applyAlignment="1" applyProtection="1">
      <alignment/>
      <protection locked="0"/>
    </xf>
    <xf numFmtId="165" fontId="0" fillId="0" borderId="19" xfId="0" applyNumberFormat="1" applyFont="1" applyFill="1" applyBorder="1" applyAlignment="1" applyProtection="1">
      <alignment/>
      <protection locked="0"/>
    </xf>
    <xf numFmtId="165" fontId="39" fillId="0" borderId="51" xfId="0" applyNumberFormat="1" applyFont="1" applyFill="1" applyBorder="1" applyAlignment="1" applyProtection="1">
      <alignment horizontal="center"/>
      <protection hidden="1"/>
    </xf>
    <xf numFmtId="3" fontId="39" fillId="0" borderId="74" xfId="0" applyNumberFormat="1" applyFont="1" applyFill="1" applyBorder="1" applyAlignment="1" applyProtection="1">
      <alignment horizontal="center"/>
      <protection hidden="1"/>
    </xf>
    <xf numFmtId="0" fontId="45" fillId="0" borderId="75" xfId="0" applyFont="1" applyFill="1" applyBorder="1" applyAlignment="1" applyProtection="1">
      <alignment/>
      <protection hidden="1"/>
    </xf>
    <xf numFmtId="0" fontId="0" fillId="0" borderId="54" xfId="0" applyFont="1" applyFill="1" applyBorder="1" applyAlignment="1" applyProtection="1">
      <alignment/>
      <protection hidden="1"/>
    </xf>
    <xf numFmtId="165" fontId="0" fillId="0" borderId="54" xfId="0" applyNumberFormat="1" applyFont="1" applyFill="1" applyBorder="1" applyAlignment="1" applyProtection="1">
      <alignment/>
      <protection hidden="1"/>
    </xf>
    <xf numFmtId="165" fontId="0" fillId="0" borderId="54" xfId="0" applyNumberFormat="1" applyFont="1" applyFill="1" applyBorder="1" applyAlignment="1" applyProtection="1">
      <alignment horizontal="center"/>
      <protection hidden="1"/>
    </xf>
    <xf numFmtId="165" fontId="0" fillId="0" borderId="54" xfId="0" applyNumberFormat="1" applyFont="1" applyFill="1" applyBorder="1" applyAlignment="1" applyProtection="1">
      <alignment/>
      <protection locked="0"/>
    </xf>
    <xf numFmtId="165" fontId="0" fillId="0" borderId="75" xfId="0" applyNumberFormat="1" applyFont="1" applyFill="1" applyBorder="1" applyAlignment="1" applyProtection="1">
      <alignment/>
      <protection locked="0"/>
    </xf>
    <xf numFmtId="165" fontId="39" fillId="0" borderId="76" xfId="0" applyNumberFormat="1" applyFont="1" applyFill="1" applyBorder="1" applyAlignment="1" applyProtection="1">
      <alignment horizontal="right"/>
      <protection locked="0"/>
    </xf>
    <xf numFmtId="165" fontId="0" fillId="0" borderId="77" xfId="0" applyNumberFormat="1" applyFont="1" applyFill="1" applyBorder="1" applyAlignment="1" applyProtection="1">
      <alignment/>
      <protection locked="0"/>
    </xf>
    <xf numFmtId="165" fontId="0" fillId="0" borderId="69" xfId="0" applyNumberFormat="1" applyFont="1" applyFill="1" applyBorder="1" applyAlignment="1" applyProtection="1">
      <alignment/>
      <protection locked="0"/>
    </xf>
    <xf numFmtId="165" fontId="0" fillId="0" borderId="78" xfId="0" applyNumberFormat="1" applyFont="1" applyFill="1" applyBorder="1" applyAlignment="1" applyProtection="1">
      <alignment/>
      <protection locked="0"/>
    </xf>
    <xf numFmtId="165" fontId="39" fillId="0" borderId="54" xfId="0" applyNumberFormat="1" applyFont="1" applyFill="1" applyBorder="1" applyAlignment="1" applyProtection="1">
      <alignment/>
      <protection hidden="1"/>
    </xf>
    <xf numFmtId="3" fontId="39" fillId="0" borderId="76" xfId="0" applyNumberFormat="1" applyFont="1" applyFill="1" applyBorder="1" applyAlignment="1" applyProtection="1">
      <alignment horizontal="center"/>
      <protection hidden="1"/>
    </xf>
    <xf numFmtId="0" fontId="45" fillId="0" borderId="46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 horizontal="center"/>
      <protection hidden="1"/>
    </xf>
    <xf numFmtId="3" fontId="0" fillId="0" borderId="52" xfId="0" applyNumberFormat="1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/>
      <protection locked="0"/>
    </xf>
    <xf numFmtId="0" fontId="0" fillId="0" borderId="46" xfId="0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/>
      <protection locked="0"/>
    </xf>
    <xf numFmtId="3" fontId="39" fillId="0" borderId="71" xfId="0" applyNumberFormat="1" applyFont="1" applyFill="1" applyBorder="1" applyAlignment="1" applyProtection="1">
      <alignment horizontal="center"/>
      <protection locked="0"/>
    </xf>
    <xf numFmtId="0" fontId="0" fillId="0" borderId="72" xfId="0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3" fontId="39" fillId="0" borderId="81" xfId="0" applyNumberFormat="1" applyFont="1" applyFill="1" applyBorder="1" applyAlignment="1" applyProtection="1">
      <alignment horizontal="center"/>
      <protection hidden="1"/>
    </xf>
    <xf numFmtId="0" fontId="45" fillId="0" borderId="56" xfId="0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 horizontal="center"/>
      <protection hidden="1"/>
    </xf>
    <xf numFmtId="3" fontId="0" fillId="0" borderId="53" xfId="0" applyNumberFormat="1" applyFont="1" applyFill="1" applyBorder="1" applyAlignment="1" applyProtection="1">
      <alignment/>
      <protection hidden="1"/>
    </xf>
    <xf numFmtId="0" fontId="0" fillId="0" borderId="56" xfId="0" applyFont="1" applyFill="1" applyBorder="1" applyAlignment="1" applyProtection="1">
      <alignment/>
      <protection locked="0"/>
    </xf>
    <xf numFmtId="3" fontId="39" fillId="0" borderId="81" xfId="0" applyNumberFormat="1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0" fontId="0" fillId="0" borderId="55" xfId="0" applyFont="1" applyFill="1" applyBorder="1" applyAlignment="1" applyProtection="1">
      <alignment horizontal="center"/>
      <protection hidden="1"/>
    </xf>
    <xf numFmtId="3" fontId="0" fillId="0" borderId="55" xfId="0" applyNumberFormat="1" applyFont="1" applyFill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3" fontId="39" fillId="0" borderId="83" xfId="0" applyNumberFormat="1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3" fontId="39" fillId="0" borderId="51" xfId="0" applyNumberFormat="1" applyFont="1" applyFill="1" applyBorder="1" applyAlignment="1" applyProtection="1">
      <alignment horizontal="center"/>
      <protection hidden="1"/>
    </xf>
    <xf numFmtId="0" fontId="45" fillId="0" borderId="61" xfId="0" applyFont="1" applyFill="1" applyBorder="1" applyAlignment="1" applyProtection="1">
      <alignment/>
      <protection hidden="1"/>
    </xf>
    <xf numFmtId="0" fontId="39" fillId="0" borderId="84" xfId="0" applyFont="1" applyFill="1" applyBorder="1" applyAlignment="1" applyProtection="1">
      <alignment horizontal="center"/>
      <protection hidden="1"/>
    </xf>
    <xf numFmtId="3" fontId="39" fillId="0" borderId="84" xfId="0" applyNumberFormat="1" applyFont="1" applyFill="1" applyBorder="1" applyAlignment="1" applyProtection="1">
      <alignment/>
      <protection hidden="1"/>
    </xf>
    <xf numFmtId="3" fontId="39" fillId="0" borderId="84" xfId="0" applyNumberFormat="1" applyFont="1" applyFill="1" applyBorder="1" applyAlignment="1" applyProtection="1">
      <alignment horizontal="center"/>
      <protection hidden="1"/>
    </xf>
    <xf numFmtId="0" fontId="39" fillId="0" borderId="84" xfId="0" applyFont="1" applyFill="1" applyBorder="1" applyAlignment="1" applyProtection="1">
      <alignment/>
      <protection hidden="1"/>
    </xf>
    <xf numFmtId="0" fontId="39" fillId="0" borderId="61" xfId="0" applyFont="1" applyFill="1" applyBorder="1" applyAlignment="1" applyProtection="1">
      <alignment/>
      <protection hidden="1"/>
    </xf>
    <xf numFmtId="3" fontId="39" fillId="0" borderId="59" xfId="0" applyNumberFormat="1" applyFont="1" applyFill="1" applyBorder="1" applyAlignment="1" applyProtection="1">
      <alignment horizontal="center"/>
      <protection hidden="1"/>
    </xf>
    <xf numFmtId="3" fontId="39" fillId="0" borderId="58" xfId="0" applyNumberFormat="1" applyFont="1" applyFill="1" applyBorder="1" applyAlignment="1" applyProtection="1">
      <alignment/>
      <protection locked="0"/>
    </xf>
    <xf numFmtId="3" fontId="39" fillId="0" borderId="85" xfId="0" applyNumberFormat="1" applyFont="1" applyFill="1" applyBorder="1" applyAlignment="1" applyProtection="1">
      <alignment/>
      <protection locked="0"/>
    </xf>
    <xf numFmtId="3" fontId="39" fillId="0" borderId="86" xfId="0" applyNumberFormat="1" applyFont="1" applyFill="1" applyBorder="1" applyAlignment="1" applyProtection="1">
      <alignment/>
      <protection locked="0"/>
    </xf>
    <xf numFmtId="0" fontId="39" fillId="0" borderId="85" xfId="0" applyFont="1" applyFill="1" applyBorder="1" applyAlignment="1" applyProtection="1">
      <alignment/>
      <protection locked="0"/>
    </xf>
    <xf numFmtId="0" fontId="39" fillId="0" borderId="58" xfId="0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 horizontal="center"/>
      <protection hidden="1"/>
    </xf>
    <xf numFmtId="3" fontId="0" fillId="0" borderId="54" xfId="0" applyNumberFormat="1" applyFont="1" applyFill="1" applyBorder="1" applyAlignment="1" applyProtection="1">
      <alignment/>
      <protection hidden="1"/>
    </xf>
    <xf numFmtId="0" fontId="0" fillId="0" borderId="57" xfId="0" applyFont="1" applyFill="1" applyBorder="1" applyAlignment="1" applyProtection="1">
      <alignment/>
      <protection locked="0"/>
    </xf>
    <xf numFmtId="0" fontId="0" fillId="0" borderId="55" xfId="0" applyFont="1" applyFill="1" applyBorder="1" applyAlignment="1" applyProtection="1">
      <alignment/>
      <protection locked="0"/>
    </xf>
    <xf numFmtId="3" fontId="39" fillId="0" borderId="76" xfId="0" applyNumberFormat="1" applyFont="1" applyFill="1" applyBorder="1" applyAlignment="1" applyProtection="1">
      <alignment horizontal="center"/>
      <protection locked="0"/>
    </xf>
    <xf numFmtId="3" fontId="39" fillId="0" borderId="55" xfId="0" applyNumberFormat="1" applyFont="1" applyFill="1" applyBorder="1" applyAlignment="1" applyProtection="1">
      <alignment horizontal="center"/>
      <protection hidden="1"/>
    </xf>
    <xf numFmtId="3" fontId="39" fillId="0" borderId="83" xfId="0" applyNumberFormat="1" applyFont="1" applyFill="1" applyBorder="1" applyAlignment="1" applyProtection="1">
      <alignment horizontal="center"/>
      <protection hidden="1"/>
    </xf>
    <xf numFmtId="0" fontId="45" fillId="0" borderId="52" xfId="0" applyFont="1" applyFill="1" applyBorder="1" applyAlignment="1" applyProtection="1">
      <alignment/>
      <protection hidden="1"/>
    </xf>
    <xf numFmtId="0" fontId="0" fillId="0" borderId="88" xfId="0" applyFont="1" applyFill="1" applyBorder="1" applyAlignment="1" applyProtection="1">
      <alignment/>
      <protection locked="0"/>
    </xf>
    <xf numFmtId="0" fontId="0" fillId="0" borderId="64" xfId="0" applyFont="1" applyFill="1" applyBorder="1" applyAlignment="1" applyProtection="1">
      <alignment/>
      <protection locked="0"/>
    </xf>
    <xf numFmtId="3" fontId="40" fillId="0" borderId="71" xfId="0" applyNumberFormat="1" applyFont="1" applyFill="1" applyBorder="1" applyAlignment="1" applyProtection="1">
      <alignment/>
      <protection locked="0"/>
    </xf>
    <xf numFmtId="1" fontId="0" fillId="0" borderId="60" xfId="0" applyNumberFormat="1" applyFont="1" applyFill="1" applyBorder="1" applyAlignment="1" applyProtection="1">
      <alignment/>
      <protection locked="0"/>
    </xf>
    <xf numFmtId="1" fontId="0" fillId="0" borderId="79" xfId="0" applyNumberFormat="1" applyFont="1" applyFill="1" applyBorder="1" applyAlignment="1" applyProtection="1">
      <alignment/>
      <protection locked="0"/>
    </xf>
    <xf numFmtId="0" fontId="0" fillId="0" borderId="79" xfId="0" applyFont="1" applyFill="1" applyBorder="1" applyAlignment="1" applyProtection="1">
      <alignment/>
      <protection locked="0"/>
    </xf>
    <xf numFmtId="0" fontId="0" fillId="0" borderId="60" xfId="0" applyFont="1" applyFill="1" applyBorder="1" applyAlignment="1" applyProtection="1">
      <alignment/>
      <protection locked="0"/>
    </xf>
    <xf numFmtId="3" fontId="40" fillId="0" borderId="64" xfId="0" applyNumberFormat="1" applyFont="1" applyFill="1" applyBorder="1" applyAlignment="1" applyProtection="1">
      <alignment horizontal="right" indent="1"/>
      <protection hidden="1"/>
    </xf>
    <xf numFmtId="166" fontId="40" fillId="0" borderId="88" xfId="49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/>
      <protection hidden="1"/>
    </xf>
    <xf numFmtId="3" fontId="40" fillId="0" borderId="81" xfId="0" applyNumberFormat="1" applyFont="1" applyFill="1" applyBorder="1" applyAlignment="1" applyProtection="1">
      <alignment/>
      <protection locked="0"/>
    </xf>
    <xf numFmtId="1" fontId="0" fillId="0" borderId="29" xfId="0" applyNumberFormat="1" applyFont="1" applyFill="1" applyBorder="1" applyAlignment="1" applyProtection="1">
      <alignment/>
      <protection locked="0"/>
    </xf>
    <xf numFmtId="1" fontId="0" fillId="0" borderId="16" xfId="0" applyNumberFormat="1" applyFont="1" applyFill="1" applyBorder="1" applyAlignment="1" applyProtection="1">
      <alignment/>
      <protection locked="0"/>
    </xf>
    <xf numFmtId="3" fontId="40" fillId="0" borderId="56" xfId="0" applyNumberFormat="1" applyFont="1" applyFill="1" applyBorder="1" applyAlignment="1" applyProtection="1">
      <alignment horizontal="right" indent="1"/>
      <protection hidden="1"/>
    </xf>
    <xf numFmtId="166" fontId="40" fillId="0" borderId="53" xfId="49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66" xfId="0" applyFont="1" applyFill="1" applyBorder="1" applyAlignment="1" applyProtection="1">
      <alignment/>
      <protection locked="0"/>
    </xf>
    <xf numFmtId="0" fontId="0" fillId="0" borderId="67" xfId="0" applyFont="1" applyFill="1" applyBorder="1" applyAlignment="1" applyProtection="1">
      <alignment/>
      <protection locked="0"/>
    </xf>
    <xf numFmtId="3" fontId="40" fillId="0" borderId="76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3" fontId="40" fillId="0" borderId="66" xfId="0" applyNumberFormat="1" applyFont="1" applyFill="1" applyBorder="1" applyAlignment="1" applyProtection="1">
      <alignment horizontal="right" indent="1"/>
      <protection hidden="1"/>
    </xf>
    <xf numFmtId="166" fontId="40" fillId="0" borderId="54" xfId="49" applyNumberFormat="1" applyFont="1" applyFill="1" applyBorder="1" applyAlignment="1" applyProtection="1">
      <alignment horizontal="center"/>
      <protection hidden="1"/>
    </xf>
    <xf numFmtId="3" fontId="40" fillId="0" borderId="87" xfId="0" applyNumberFormat="1" applyFont="1" applyFill="1" applyBorder="1" applyAlignment="1" applyProtection="1">
      <alignment/>
      <protection locked="0"/>
    </xf>
    <xf numFmtId="1" fontId="0" fillId="0" borderId="72" xfId="0" applyNumberFormat="1" applyFont="1" applyFill="1" applyBorder="1" applyAlignment="1" applyProtection="1">
      <alignment/>
      <protection locked="0"/>
    </xf>
    <xf numFmtId="0" fontId="0" fillId="0" borderId="89" xfId="0" applyFont="1" applyFill="1" applyBorder="1" applyAlignment="1" applyProtection="1">
      <alignment/>
      <protection locked="0"/>
    </xf>
    <xf numFmtId="3" fontId="40" fillId="0" borderId="29" xfId="0" applyNumberFormat="1" applyFont="1" applyFill="1" applyBorder="1" applyAlignment="1" applyProtection="1">
      <alignment horizontal="right" indent="1"/>
      <protection hidden="1"/>
    </xf>
    <xf numFmtId="166" fontId="40" fillId="0" borderId="52" xfId="49" applyNumberFormat="1" applyFont="1" applyFill="1" applyBorder="1" applyAlignment="1" applyProtection="1">
      <alignment horizontal="center"/>
      <protection hidden="1"/>
    </xf>
    <xf numFmtId="3" fontId="40" fillId="0" borderId="29" xfId="0" applyNumberFormat="1" applyFont="1" applyFill="1" applyBorder="1" applyAlignment="1" applyProtection="1">
      <alignment/>
      <protection locked="0"/>
    </xf>
    <xf numFmtId="1" fontId="0" fillId="0" borderId="56" xfId="0" applyNumberFormat="1" applyFont="1" applyFill="1" applyBorder="1" applyAlignment="1" applyProtection="1">
      <alignment/>
      <protection locked="0"/>
    </xf>
    <xf numFmtId="0" fontId="0" fillId="0" borderId="81" xfId="0" applyFont="1" applyFill="1" applyBorder="1" applyAlignment="1" applyProtection="1">
      <alignment/>
      <protection locked="0"/>
    </xf>
    <xf numFmtId="0" fontId="0" fillId="0" borderId="68" xfId="0" applyFont="1" applyFill="1" applyBorder="1" applyAlignment="1" applyProtection="1">
      <alignment/>
      <protection hidden="1"/>
    </xf>
    <xf numFmtId="3" fontId="40" fillId="0" borderId="90" xfId="0" applyNumberFormat="1" applyFont="1" applyFill="1" applyBorder="1" applyAlignment="1" applyProtection="1">
      <alignment/>
      <protection locked="0"/>
    </xf>
    <xf numFmtId="1" fontId="0" fillId="0" borderId="66" xfId="0" applyNumberFormat="1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3" fontId="40" fillId="0" borderId="90" xfId="0" applyNumberFormat="1" applyFont="1" applyFill="1" applyBorder="1" applyAlignment="1" applyProtection="1">
      <alignment horizontal="right" indent="1"/>
      <protection hidden="1"/>
    </xf>
    <xf numFmtId="166" fontId="40" fillId="0" borderId="55" xfId="49" applyNumberFormat="1" applyFont="1" applyFill="1" applyBorder="1" applyAlignment="1" applyProtection="1">
      <alignment horizontal="center"/>
      <protection hidden="1"/>
    </xf>
    <xf numFmtId="0" fontId="46" fillId="0" borderId="61" xfId="0" applyFont="1" applyFill="1" applyBorder="1" applyAlignment="1" applyProtection="1">
      <alignment/>
      <protection hidden="1"/>
    </xf>
    <xf numFmtId="0" fontId="40" fillId="0" borderId="84" xfId="0" applyFont="1" applyFill="1" applyBorder="1" applyAlignment="1" applyProtection="1">
      <alignment horizontal="center"/>
      <protection hidden="1"/>
    </xf>
    <xf numFmtId="3" fontId="40" fillId="0" borderId="84" xfId="0" applyNumberFormat="1" applyFont="1" applyFill="1" applyBorder="1" applyAlignment="1" applyProtection="1">
      <alignment/>
      <protection hidden="1"/>
    </xf>
    <xf numFmtId="3" fontId="40" fillId="0" borderId="58" xfId="0" applyNumberFormat="1" applyFont="1" applyFill="1" applyBorder="1" applyAlignment="1" applyProtection="1">
      <alignment/>
      <protection hidden="1"/>
    </xf>
    <xf numFmtId="3" fontId="40" fillId="0" borderId="61" xfId="0" applyNumberFormat="1" applyFont="1" applyFill="1" applyBorder="1" applyAlignment="1" applyProtection="1">
      <alignment/>
      <protection hidden="1"/>
    </xf>
    <xf numFmtId="3" fontId="40" fillId="0" borderId="59" xfId="0" applyNumberFormat="1" applyFont="1" applyFill="1" applyBorder="1" applyAlignment="1" applyProtection="1">
      <alignment/>
      <protection hidden="1"/>
    </xf>
    <xf numFmtId="3" fontId="40" fillId="0" borderId="85" xfId="0" applyNumberFormat="1" applyFont="1" applyFill="1" applyBorder="1" applyAlignment="1" applyProtection="1">
      <alignment/>
      <protection hidden="1"/>
    </xf>
    <xf numFmtId="3" fontId="40" fillId="0" borderId="61" xfId="0" applyNumberFormat="1" applyFont="1" applyFill="1" applyBorder="1" applyAlignment="1" applyProtection="1">
      <alignment horizontal="right" indent="1"/>
      <protection hidden="1"/>
    </xf>
    <xf numFmtId="166" fontId="40" fillId="0" borderId="84" xfId="49" applyNumberFormat="1" applyFont="1" applyFill="1" applyBorder="1" applyAlignment="1" applyProtection="1">
      <alignment horizontal="center"/>
      <protection hidden="1"/>
    </xf>
    <xf numFmtId="3" fontId="40" fillId="0" borderId="46" xfId="0" applyNumberFormat="1" applyFont="1" applyFill="1" applyBorder="1" applyAlignment="1" applyProtection="1">
      <alignment horizontal="right" indent="1"/>
      <protection hidden="1"/>
    </xf>
    <xf numFmtId="3" fontId="40" fillId="0" borderId="83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3" fontId="40" fillId="0" borderId="84" xfId="0" applyNumberFormat="1" applyFont="1" applyFill="1" applyBorder="1" applyAlignment="1" applyProtection="1">
      <alignment horizontal="center"/>
      <protection hidden="1"/>
    </xf>
    <xf numFmtId="3" fontId="40" fillId="0" borderId="86" xfId="0" applyNumberFormat="1" applyFont="1" applyFill="1" applyBorder="1" applyAlignment="1" applyProtection="1">
      <alignment/>
      <protection hidden="1"/>
    </xf>
    <xf numFmtId="3" fontId="0" fillId="0" borderId="51" xfId="0" applyNumberFormat="1" applyFont="1" applyFill="1" applyBorder="1" applyAlignment="1" applyProtection="1">
      <alignment/>
      <protection hidden="1"/>
    </xf>
    <xf numFmtId="3" fontId="40" fillId="0" borderId="51" xfId="0" applyNumberFormat="1" applyFont="1" applyFill="1" applyBorder="1" applyAlignment="1" applyProtection="1">
      <alignment horizontal="center"/>
      <protection hidden="1"/>
    </xf>
    <xf numFmtId="3" fontId="40" fillId="0" borderId="51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19" xfId="0" applyNumberFormat="1" applyFont="1" applyFill="1" applyBorder="1" applyAlignment="1" applyProtection="1">
      <alignment/>
      <protection hidden="1"/>
    </xf>
    <xf numFmtId="3" fontId="0" fillId="0" borderId="73" xfId="0" applyNumberFormat="1" applyFont="1" applyFill="1" applyBorder="1" applyAlignment="1" applyProtection="1">
      <alignment/>
      <protection hidden="1"/>
    </xf>
    <xf numFmtId="3" fontId="0" fillId="0" borderId="91" xfId="0" applyNumberFormat="1" applyFont="1" applyFill="1" applyBorder="1" applyAlignment="1" applyProtection="1">
      <alignment/>
      <protection hidden="1"/>
    </xf>
    <xf numFmtId="3" fontId="40" fillId="0" borderId="58" xfId="0" applyNumberFormat="1" applyFont="1" applyFill="1" applyBorder="1" applyAlignment="1" applyProtection="1">
      <alignment horizontal="right" indent="1"/>
      <protection hidden="1"/>
    </xf>
    <xf numFmtId="9" fontId="40" fillId="0" borderId="58" xfId="49" applyFont="1" applyFill="1" applyBorder="1" applyAlignment="1" applyProtection="1">
      <alignment horizontal="center"/>
      <protection hidden="1"/>
    </xf>
    <xf numFmtId="0" fontId="46" fillId="0" borderId="62" xfId="0" applyFont="1" applyFill="1" applyBorder="1" applyAlignment="1" applyProtection="1">
      <alignment/>
      <protection hidden="1"/>
    </xf>
    <xf numFmtId="3" fontId="40" fillId="0" borderId="84" xfId="0" applyNumberFormat="1" applyFont="1" applyFill="1" applyBorder="1" applyAlignment="1" applyProtection="1">
      <alignment horizontal="right" indent="1"/>
      <protection hidden="1"/>
    </xf>
    <xf numFmtId="3" fontId="40" fillId="0" borderId="91" xfId="0" applyNumberFormat="1" applyFont="1" applyFill="1" applyBorder="1" applyAlignment="1" applyProtection="1">
      <alignment/>
      <protection hidden="1"/>
    </xf>
    <xf numFmtId="0" fontId="46" fillId="0" borderId="66" xfId="0" applyFont="1" applyFill="1" applyBorder="1" applyAlignment="1" applyProtection="1">
      <alignment/>
      <protection hidden="1"/>
    </xf>
    <xf numFmtId="0" fontId="40" fillId="0" borderId="67" xfId="0" applyFont="1" applyFill="1" applyBorder="1" applyAlignment="1" applyProtection="1">
      <alignment horizontal="center"/>
      <protection hidden="1"/>
    </xf>
    <xf numFmtId="3" fontId="40" fillId="0" borderId="67" xfId="0" applyNumberFormat="1" applyFont="1" applyFill="1" applyBorder="1" applyAlignment="1" applyProtection="1">
      <alignment/>
      <protection hidden="1"/>
    </xf>
    <xf numFmtId="3" fontId="40" fillId="0" borderId="67" xfId="0" applyNumberFormat="1" applyFont="1" applyFill="1" applyBorder="1" applyAlignment="1" applyProtection="1">
      <alignment horizontal="center"/>
      <protection hidden="1"/>
    </xf>
    <xf numFmtId="0" fontId="39" fillId="0" borderId="70" xfId="0" applyFont="1" applyFill="1" applyBorder="1" applyAlignment="1">
      <alignment horizontal="center"/>
    </xf>
    <xf numFmtId="0" fontId="39" fillId="0" borderId="68" xfId="0" applyFont="1" applyFill="1" applyBorder="1" applyAlignment="1">
      <alignment horizontal="center"/>
    </xf>
    <xf numFmtId="0" fontId="39" fillId="0" borderId="67" xfId="0" applyFont="1" applyFill="1" applyBorder="1" applyAlignment="1">
      <alignment horizontal="center"/>
    </xf>
    <xf numFmtId="165" fontId="39" fillId="0" borderId="74" xfId="0" applyNumberFormat="1" applyFont="1" applyFill="1" applyBorder="1" applyAlignment="1">
      <alignment horizontal="right"/>
    </xf>
    <xf numFmtId="165" fontId="39" fillId="0" borderId="76" xfId="0" applyNumberFormat="1" applyFont="1" applyFill="1" applyBorder="1" applyAlignment="1">
      <alignment horizontal="right"/>
    </xf>
    <xf numFmtId="3" fontId="39" fillId="0" borderId="81" xfId="0" applyNumberFormat="1" applyFont="1" applyFill="1" applyBorder="1" applyAlignment="1">
      <alignment horizontal="right"/>
    </xf>
    <xf numFmtId="3" fontId="39" fillId="0" borderId="74" xfId="0" applyNumberFormat="1" applyFont="1" applyFill="1" applyBorder="1" applyAlignment="1">
      <alignment horizontal="right"/>
    </xf>
    <xf numFmtId="3" fontId="40" fillId="0" borderId="65" xfId="0" applyNumberFormat="1" applyFont="1" applyFill="1" applyBorder="1" applyAlignment="1">
      <alignment/>
    </xf>
    <xf numFmtId="3" fontId="40" fillId="0" borderId="49" xfId="0" applyNumberFormat="1" applyFont="1" applyFill="1" applyBorder="1" applyAlignment="1">
      <alignment/>
    </xf>
    <xf numFmtId="3" fontId="40" fillId="0" borderId="63" xfId="0" applyNumberFormat="1" applyFont="1" applyFill="1" applyBorder="1" applyAlignment="1">
      <alignment/>
    </xf>
    <xf numFmtId="3" fontId="40" fillId="0" borderId="53" xfId="0" applyNumberFormat="1" applyFont="1" applyFill="1" applyBorder="1" applyAlignment="1">
      <alignment/>
    </xf>
    <xf numFmtId="3" fontId="40" fillId="0" borderId="56" xfId="0" applyNumberFormat="1" applyFont="1" applyFill="1" applyBorder="1" applyAlignment="1">
      <alignment/>
    </xf>
    <xf numFmtId="3" fontId="40" fillId="0" borderId="70" xfId="0" applyNumberFormat="1" applyFont="1" applyFill="1" applyBorder="1" applyAlignment="1">
      <alignment/>
    </xf>
    <xf numFmtId="3" fontId="40" fillId="0" borderId="68" xfId="0" applyNumberFormat="1" applyFont="1" applyFill="1" applyBorder="1" applyAlignment="1">
      <alignment/>
    </xf>
    <xf numFmtId="3" fontId="40" fillId="0" borderId="67" xfId="0" applyNumberFormat="1" applyFont="1" applyFill="1" applyBorder="1" applyAlignment="1">
      <alignment/>
    </xf>
    <xf numFmtId="3" fontId="40" fillId="0" borderId="83" xfId="0" applyNumberFormat="1" applyFont="1" applyFill="1" applyBorder="1" applyAlignment="1">
      <alignment/>
    </xf>
    <xf numFmtId="3" fontId="40" fillId="0" borderId="90" xfId="0" applyNumberFormat="1" applyFont="1" applyFill="1" applyBorder="1" applyAlignment="1">
      <alignment/>
    </xf>
    <xf numFmtId="3" fontId="40" fillId="0" borderId="55" xfId="0" applyNumberFormat="1" applyFont="1" applyFill="1" applyBorder="1" applyAlignment="1">
      <alignment/>
    </xf>
    <xf numFmtId="3" fontId="40" fillId="0" borderId="74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40" fillId="0" borderId="51" xfId="0" applyNumberFormat="1" applyFont="1" applyFill="1" applyBorder="1" applyAlignment="1">
      <alignment/>
    </xf>
    <xf numFmtId="3" fontId="40" fillId="0" borderId="71" xfId="0" applyNumberFormat="1" applyFont="1" applyFill="1" applyBorder="1" applyAlignment="1">
      <alignment/>
    </xf>
    <xf numFmtId="3" fontId="40" fillId="0" borderId="87" xfId="0" applyNumberFormat="1" applyFont="1" applyFill="1" applyBorder="1" applyAlignment="1">
      <alignment/>
    </xf>
    <xf numFmtId="3" fontId="40" fillId="0" borderId="52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38" fillId="0" borderId="58" xfId="0" applyFont="1" applyFill="1" applyBorder="1" applyAlignment="1">
      <alignment/>
    </xf>
    <xf numFmtId="0" fontId="9" fillId="0" borderId="60" xfId="0" applyFont="1" applyFill="1" applyBorder="1" applyAlignment="1">
      <alignment horizontal="center"/>
    </xf>
    <xf numFmtId="0" fontId="39" fillId="0" borderId="53" xfId="0" applyFont="1" applyFill="1" applyBorder="1" applyAlignment="1">
      <alignment/>
    </xf>
    <xf numFmtId="0" fontId="39" fillId="0" borderId="53" xfId="0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14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39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39" fillId="0" borderId="65" xfId="0" applyFont="1" applyFill="1" applyBorder="1" applyAlignment="1">
      <alignment horizontal="center"/>
    </xf>
    <xf numFmtId="0" fontId="45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39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39" fillId="0" borderId="7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51" xfId="0" applyNumberFormat="1" applyFont="1" applyFill="1" applyBorder="1" applyAlignment="1">
      <alignment/>
    </xf>
    <xf numFmtId="165" fontId="39" fillId="0" borderId="51" xfId="0" applyNumberFormat="1" applyFont="1" applyFill="1" applyBorder="1" applyAlignment="1">
      <alignment horizontal="right"/>
    </xf>
    <xf numFmtId="164" fontId="0" fillId="0" borderId="72" xfId="0" applyNumberFormat="1" applyFont="1" applyFill="1" applyBorder="1" applyAlignment="1">
      <alignment/>
    </xf>
    <xf numFmtId="164" fontId="0" fillId="0" borderId="73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3" fontId="39" fillId="0" borderId="51" xfId="0" applyNumberFormat="1" applyFont="1" applyFill="1" applyBorder="1" applyAlignment="1">
      <alignment horizontal="center"/>
    </xf>
    <xf numFmtId="3" fontId="39" fillId="0" borderId="74" xfId="0" applyNumberFormat="1" applyFont="1" applyFill="1" applyBorder="1" applyAlignment="1">
      <alignment horizontal="center"/>
    </xf>
    <xf numFmtId="0" fontId="45" fillId="0" borderId="75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164" fontId="0" fillId="0" borderId="77" xfId="0" applyNumberFormat="1" applyFont="1" applyFill="1" applyBorder="1" applyAlignment="1">
      <alignment/>
    </xf>
    <xf numFmtId="164" fontId="0" fillId="0" borderId="54" xfId="0" applyNumberFormat="1" applyFont="1" applyFill="1" applyBorder="1" applyAlignment="1">
      <alignment/>
    </xf>
    <xf numFmtId="165" fontId="39" fillId="0" borderId="54" xfId="0" applyNumberFormat="1" applyFont="1" applyFill="1" applyBorder="1" applyAlignment="1">
      <alignment horizontal="right"/>
    </xf>
    <xf numFmtId="164" fontId="0" fillId="0" borderId="69" xfId="0" applyNumberFormat="1" applyFont="1" applyFill="1" applyBorder="1" applyAlignment="1">
      <alignment/>
    </xf>
    <xf numFmtId="164" fontId="0" fillId="0" borderId="78" xfId="0" applyNumberFormat="1" applyFont="1" applyFill="1" applyBorder="1" applyAlignment="1">
      <alignment/>
    </xf>
    <xf numFmtId="164" fontId="39" fillId="0" borderId="54" xfId="0" applyNumberFormat="1" applyFont="1" applyFill="1" applyBorder="1" applyAlignment="1">
      <alignment/>
    </xf>
    <xf numFmtId="3" fontId="39" fillId="0" borderId="76" xfId="0" applyNumberFormat="1" applyFont="1" applyFill="1" applyBorder="1" applyAlignment="1">
      <alignment horizontal="center"/>
    </xf>
    <xf numFmtId="0" fontId="45" fillId="0" borderId="56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39" fillId="0" borderId="53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3" fontId="39" fillId="0" borderId="8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53" xfId="0" applyNumberFormat="1" applyFont="1" applyFill="1" applyBorder="1" applyAlignment="1">
      <alignment horizontal="right"/>
    </xf>
    <xf numFmtId="3" fontId="0" fillId="0" borderId="87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73" xfId="0" applyNumberFormat="1" applyFont="1" applyFill="1" applyBorder="1" applyAlignment="1">
      <alignment/>
    </xf>
    <xf numFmtId="0" fontId="45" fillId="0" borderId="61" xfId="0" applyFont="1" applyFill="1" applyBorder="1" applyAlignment="1">
      <alignment/>
    </xf>
    <xf numFmtId="0" fontId="39" fillId="0" borderId="84" xfId="0" applyFont="1" applyFill="1" applyBorder="1" applyAlignment="1">
      <alignment/>
    </xf>
    <xf numFmtId="3" fontId="39" fillId="0" borderId="59" xfId="0" applyNumberFormat="1" applyFont="1" applyFill="1" applyBorder="1" applyAlignment="1">
      <alignment horizontal="right"/>
    </xf>
    <xf numFmtId="3" fontId="39" fillId="0" borderId="58" xfId="0" applyNumberFormat="1" applyFont="1" applyFill="1" applyBorder="1" applyAlignment="1">
      <alignment/>
    </xf>
    <xf numFmtId="3" fontId="39" fillId="0" borderId="84" xfId="0" applyNumberFormat="1" applyFont="1" applyFill="1" applyBorder="1" applyAlignment="1">
      <alignment/>
    </xf>
    <xf numFmtId="3" fontId="39" fillId="0" borderId="84" xfId="0" applyNumberFormat="1" applyFont="1" applyFill="1" applyBorder="1" applyAlignment="1">
      <alignment horizontal="center"/>
    </xf>
    <xf numFmtId="3" fontId="39" fillId="0" borderId="85" xfId="0" applyNumberFormat="1" applyFont="1" applyFill="1" applyBorder="1" applyAlignment="1">
      <alignment/>
    </xf>
    <xf numFmtId="3" fontId="39" fillId="0" borderId="86" xfId="0" applyNumberFormat="1" applyFont="1" applyFill="1" applyBorder="1" applyAlignment="1">
      <alignment/>
    </xf>
    <xf numFmtId="3" fontId="39" fillId="0" borderId="59" xfId="0" applyNumberFormat="1" applyFont="1" applyFill="1" applyBorder="1" applyAlignment="1">
      <alignment horizontal="center"/>
    </xf>
    <xf numFmtId="0" fontId="45" fillId="0" borderId="88" xfId="0" applyFont="1" applyFill="1" applyBorder="1" applyAlignment="1">
      <alignment/>
    </xf>
    <xf numFmtId="0" fontId="0" fillId="0" borderId="88" xfId="0" applyFont="1" applyFill="1" applyBorder="1" applyAlignment="1">
      <alignment/>
    </xf>
    <xf numFmtId="3" fontId="40" fillId="0" borderId="63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0" fillId="0" borderId="79" xfId="0" applyNumberFormat="1" applyFont="1" applyFill="1" applyBorder="1" applyAlignment="1">
      <alignment/>
    </xf>
    <xf numFmtId="164" fontId="40" fillId="0" borderId="65" xfId="0" applyNumberFormat="1" applyFont="1" applyFill="1" applyBorder="1" applyAlignment="1">
      <alignment/>
    </xf>
    <xf numFmtId="3" fontId="40" fillId="0" borderId="53" xfId="0" applyNumberFormat="1" applyFont="1" applyFill="1" applyBorder="1" applyAlignment="1">
      <alignment/>
    </xf>
    <xf numFmtId="164" fontId="40" fillId="0" borderId="81" xfId="0" applyNumberFormat="1" applyFont="1" applyFill="1" applyBorder="1" applyAlignment="1">
      <alignment/>
    </xf>
    <xf numFmtId="0" fontId="45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3" fontId="40" fillId="0" borderId="67" xfId="0" applyNumberFormat="1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164" fontId="40" fillId="0" borderId="70" xfId="0" applyNumberFormat="1" applyFont="1" applyFill="1" applyBorder="1" applyAlignment="1">
      <alignment/>
    </xf>
    <xf numFmtId="3" fontId="40" fillId="0" borderId="55" xfId="0" applyNumberFormat="1" applyFont="1" applyFill="1" applyBorder="1" applyAlignment="1">
      <alignment/>
    </xf>
    <xf numFmtId="3" fontId="40" fillId="0" borderId="5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40" fillId="0" borderId="74" xfId="0" applyNumberFormat="1" applyFont="1" applyFill="1" applyBorder="1" applyAlignment="1">
      <alignment/>
    </xf>
    <xf numFmtId="0" fontId="46" fillId="0" borderId="61" xfId="0" applyFont="1" applyFill="1" applyBorder="1" applyAlignment="1">
      <alignment/>
    </xf>
    <xf numFmtId="0" fontId="40" fillId="0" borderId="84" xfId="0" applyFont="1" applyFill="1" applyBorder="1" applyAlignment="1">
      <alignment/>
    </xf>
    <xf numFmtId="3" fontId="40" fillId="0" borderId="59" xfId="0" applyNumberFormat="1" applyFont="1" applyFill="1" applyBorder="1" applyAlignment="1">
      <alignment/>
    </xf>
    <xf numFmtId="3" fontId="40" fillId="0" borderId="58" xfId="0" applyNumberFormat="1" applyFont="1" applyFill="1" applyBorder="1" applyAlignment="1">
      <alignment/>
    </xf>
    <xf numFmtId="3" fontId="40" fillId="0" borderId="84" xfId="0" applyNumberFormat="1" applyFont="1" applyFill="1" applyBorder="1" applyAlignment="1">
      <alignment/>
    </xf>
    <xf numFmtId="3" fontId="40" fillId="0" borderId="85" xfId="0" applyNumberFormat="1" applyFont="1" applyFill="1" applyBorder="1" applyAlignment="1">
      <alignment/>
    </xf>
    <xf numFmtId="3" fontId="40" fillId="0" borderId="86" xfId="0" applyNumberFormat="1" applyFont="1" applyFill="1" applyBorder="1" applyAlignment="1">
      <alignment/>
    </xf>
    <xf numFmtId="164" fontId="40" fillId="0" borderId="59" xfId="0" applyNumberFormat="1" applyFont="1" applyFill="1" applyBorder="1" applyAlignment="1">
      <alignment/>
    </xf>
    <xf numFmtId="3" fontId="40" fillId="0" borderId="52" xfId="0" applyNumberFormat="1" applyFont="1" applyFill="1" applyBorder="1" applyAlignment="1">
      <alignment/>
    </xf>
    <xf numFmtId="3" fontId="40" fillId="0" borderId="74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0" fillId="0" borderId="84" xfId="0" applyFont="1" applyFill="1" applyBorder="1" applyAlignment="1">
      <alignment horizontal="right"/>
    </xf>
    <xf numFmtId="3" fontId="40" fillId="0" borderId="61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52" fillId="0" borderId="51" xfId="0" applyFont="1" applyFill="1" applyBorder="1" applyAlignment="1">
      <alignment/>
    </xf>
    <xf numFmtId="0" fontId="52" fillId="0" borderId="19" xfId="0" applyFont="1" applyFill="1" applyBorder="1" applyAlignment="1">
      <alignment vertical="center"/>
    </xf>
    <xf numFmtId="3" fontId="52" fillId="0" borderId="51" xfId="0" applyNumberFormat="1" applyFont="1" applyFill="1" applyBorder="1" applyAlignment="1">
      <alignment/>
    </xf>
    <xf numFmtId="3" fontId="52" fillId="0" borderId="19" xfId="0" applyNumberFormat="1" applyFont="1" applyFill="1" applyBorder="1" applyAlignment="1">
      <alignment vertical="center"/>
    </xf>
    <xf numFmtId="3" fontId="52" fillId="0" borderId="88" xfId="0" applyNumberFormat="1" applyFont="1" applyFill="1" applyBorder="1" applyAlignment="1">
      <alignment/>
    </xf>
    <xf numFmtId="3" fontId="52" fillId="0" borderId="53" xfId="0" applyNumberFormat="1" applyFont="1" applyFill="1" applyBorder="1" applyAlignment="1">
      <alignment/>
    </xf>
    <xf numFmtId="3" fontId="52" fillId="0" borderId="67" xfId="0" applyNumberFormat="1" applyFont="1" applyFill="1" applyBorder="1" applyAlignment="1">
      <alignment/>
    </xf>
    <xf numFmtId="3" fontId="52" fillId="0" borderId="52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58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44" fillId="0" borderId="62" xfId="0" applyFont="1" applyFill="1" applyBorder="1" applyAlignment="1">
      <alignment/>
    </xf>
    <xf numFmtId="0" fontId="44" fillId="0" borderId="65" xfId="0" applyFont="1" applyFill="1" applyBorder="1" applyAlignment="1">
      <alignment/>
    </xf>
    <xf numFmtId="0" fontId="44" fillId="0" borderId="64" xfId="0" applyFont="1" applyFill="1" applyBorder="1" applyAlignment="1">
      <alignment/>
    </xf>
    <xf numFmtId="0" fontId="44" fillId="0" borderId="60" xfId="0" applyFont="1" applyFill="1" applyBorder="1" applyAlignment="1">
      <alignment/>
    </xf>
    <xf numFmtId="0" fontId="44" fillId="0" borderId="68" xfId="0" applyFont="1" applyFill="1" applyBorder="1" applyAlignment="1">
      <alignment horizontal="center"/>
    </xf>
    <xf numFmtId="0" fontId="44" fillId="0" borderId="69" xfId="0" applyFont="1" applyFill="1" applyBorder="1" applyAlignment="1">
      <alignment horizontal="center"/>
    </xf>
    <xf numFmtId="0" fontId="44" fillId="0" borderId="10" xfId="0" applyFont="1" applyFill="1" applyBorder="1" applyAlignment="1">
      <alignment vertical="center"/>
    </xf>
    <xf numFmtId="3" fontId="52" fillId="0" borderId="72" xfId="0" applyNumberFormat="1" applyFont="1" applyFill="1" applyBorder="1" applyAlignment="1">
      <alignment vertical="center"/>
    </xf>
    <xf numFmtId="3" fontId="52" fillId="0" borderId="73" xfId="0" applyNumberFormat="1" applyFont="1" applyFill="1" applyBorder="1" applyAlignment="1">
      <alignment vertical="center"/>
    </xf>
    <xf numFmtId="0" fontId="44" fillId="0" borderId="75" xfId="0" applyFont="1" applyFill="1" applyBorder="1" applyAlignment="1">
      <alignment vertical="center"/>
    </xf>
    <xf numFmtId="2" fontId="52" fillId="0" borderId="54" xfId="0" applyNumberFormat="1" applyFont="1" applyFill="1" applyBorder="1" applyAlignment="1">
      <alignment/>
    </xf>
    <xf numFmtId="4" fontId="52" fillId="0" borderId="77" xfId="0" applyNumberFormat="1" applyFont="1" applyFill="1" applyBorder="1" applyAlignment="1">
      <alignment vertical="center"/>
    </xf>
    <xf numFmtId="4" fontId="52" fillId="0" borderId="69" xfId="0" applyNumberFormat="1" applyFont="1" applyFill="1" applyBorder="1" applyAlignment="1">
      <alignment vertical="center"/>
    </xf>
    <xf numFmtId="4" fontId="52" fillId="0" borderId="78" xfId="0" applyNumberFormat="1" applyFont="1" applyFill="1" applyBorder="1" applyAlignment="1">
      <alignment vertical="center"/>
    </xf>
    <xf numFmtId="2" fontId="52" fillId="0" borderId="69" xfId="0" applyNumberFormat="1" applyFont="1" applyFill="1" applyBorder="1" applyAlignment="1">
      <alignment vertical="center"/>
    </xf>
    <xf numFmtId="2" fontId="52" fillId="0" borderId="77" xfId="0" applyNumberFormat="1" applyFont="1" applyFill="1" applyBorder="1" applyAlignment="1">
      <alignment vertical="center"/>
    </xf>
    <xf numFmtId="0" fontId="44" fillId="0" borderId="56" xfId="0" applyFont="1" applyFill="1" applyBorder="1" applyAlignment="1">
      <alignment vertical="center"/>
    </xf>
    <xf numFmtId="0" fontId="53" fillId="0" borderId="81" xfId="0" applyFont="1" applyFill="1" applyBorder="1" applyAlignment="1">
      <alignment horizontal="center" vertical="center"/>
    </xf>
    <xf numFmtId="3" fontId="52" fillId="0" borderId="29" xfId="0" applyNumberFormat="1" applyFont="1" applyFill="1" applyBorder="1" applyAlignment="1">
      <alignment vertical="center"/>
    </xf>
    <xf numFmtId="3" fontId="52" fillId="0" borderId="79" xfId="0" applyNumberFormat="1" applyFont="1" applyFill="1" applyBorder="1" applyAlignment="1">
      <alignment vertical="center"/>
    </xf>
    <xf numFmtId="3" fontId="52" fillId="0" borderId="80" xfId="0" applyNumberFormat="1" applyFont="1" applyFill="1" applyBorder="1" applyAlignment="1">
      <alignment vertical="center"/>
    </xf>
    <xf numFmtId="3" fontId="52" fillId="0" borderId="16" xfId="0" applyNumberFormat="1" applyFont="1" applyFill="1" applyBorder="1" applyAlignment="1">
      <alignment vertical="center"/>
    </xf>
    <xf numFmtId="3" fontId="52" fillId="0" borderId="87" xfId="0" applyNumberFormat="1" applyFont="1" applyFill="1" applyBorder="1" applyAlignment="1">
      <alignment vertical="center"/>
    </xf>
    <xf numFmtId="3" fontId="52" fillId="0" borderId="15" xfId="0" applyNumberFormat="1" applyFont="1" applyFill="1" applyBorder="1" applyAlignment="1">
      <alignment vertical="center"/>
    </xf>
    <xf numFmtId="3" fontId="52" fillId="0" borderId="82" xfId="0" applyNumberFormat="1" applyFont="1" applyFill="1" applyBorder="1" applyAlignment="1">
      <alignment vertical="center"/>
    </xf>
    <xf numFmtId="0" fontId="53" fillId="0" borderId="74" xfId="0" applyFont="1" applyFill="1" applyBorder="1" applyAlignment="1">
      <alignment horizontal="center" vertical="center"/>
    </xf>
    <xf numFmtId="3" fontId="52" fillId="0" borderId="0" xfId="0" applyNumberFormat="1" applyFont="1" applyFill="1" applyAlignment="1">
      <alignment vertical="center"/>
    </xf>
    <xf numFmtId="3" fontId="52" fillId="0" borderId="54" xfId="0" applyNumberFormat="1" applyFont="1" applyFill="1" applyBorder="1" applyAlignment="1">
      <alignment/>
    </xf>
    <xf numFmtId="0" fontId="44" fillId="0" borderId="64" xfId="0" applyFont="1" applyFill="1" applyBorder="1" applyAlignment="1">
      <alignment vertical="center"/>
    </xf>
    <xf numFmtId="0" fontId="54" fillId="0" borderId="92" xfId="0" applyFont="1" applyFill="1" applyBorder="1" applyAlignment="1">
      <alignment horizontal="center"/>
    </xf>
    <xf numFmtId="3" fontId="52" fillId="0" borderId="60" xfId="0" applyNumberFormat="1" applyFont="1" applyFill="1" applyBorder="1" applyAlignment="1">
      <alignment vertical="center"/>
    </xf>
    <xf numFmtId="0" fontId="54" fillId="0" borderId="81" xfId="0" applyFont="1" applyFill="1" applyBorder="1" applyAlignment="1">
      <alignment horizontal="center"/>
    </xf>
    <xf numFmtId="0" fontId="44" fillId="0" borderId="66" xfId="0" applyFont="1" applyFill="1" applyBorder="1" applyAlignment="1">
      <alignment vertical="center"/>
    </xf>
    <xf numFmtId="0" fontId="54" fillId="0" borderId="70" xfId="0" applyFont="1" applyFill="1" applyBorder="1" applyAlignment="1">
      <alignment horizontal="center"/>
    </xf>
    <xf numFmtId="3" fontId="52" fillId="0" borderId="68" xfId="0" applyNumberFormat="1" applyFont="1" applyFill="1" applyBorder="1" applyAlignment="1">
      <alignment vertical="center"/>
    </xf>
    <xf numFmtId="3" fontId="52" fillId="0" borderId="27" xfId="0" applyNumberFormat="1" applyFont="1" applyFill="1" applyBorder="1" applyAlignment="1">
      <alignment vertical="center"/>
    </xf>
    <xf numFmtId="0" fontId="44" fillId="0" borderId="92" xfId="0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center" vertical="center"/>
    </xf>
    <xf numFmtId="0" fontId="44" fillId="0" borderId="81" xfId="0" applyFont="1" applyFill="1" applyBorder="1" applyAlignment="1">
      <alignment horizontal="center" vertical="center"/>
    </xf>
    <xf numFmtId="0" fontId="44" fillId="0" borderId="76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/>
    </xf>
    <xf numFmtId="0" fontId="53" fillId="0" borderId="81" xfId="0" applyFont="1" applyFill="1" applyBorder="1" applyAlignment="1">
      <alignment/>
    </xf>
    <xf numFmtId="0" fontId="53" fillId="0" borderId="76" xfId="0" applyFont="1" applyFill="1" applyBorder="1" applyAlignment="1">
      <alignment/>
    </xf>
    <xf numFmtId="0" fontId="53" fillId="0" borderId="74" xfId="0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 vertical="center"/>
    </xf>
    <xf numFmtId="0" fontId="52" fillId="0" borderId="61" xfId="0" applyFont="1" applyFill="1" applyBorder="1" applyAlignment="1">
      <alignment vertical="center"/>
    </xf>
    <xf numFmtId="0" fontId="5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1" fillId="0" borderId="61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/>
    </xf>
    <xf numFmtId="0" fontId="44" fillId="0" borderId="65" xfId="0" applyFont="1" applyFill="1" applyBorder="1" applyAlignment="1">
      <alignment horizontal="center"/>
    </xf>
    <xf numFmtId="0" fontId="51" fillId="0" borderId="60" xfId="0" applyFont="1" applyFill="1" applyBorder="1" applyAlignment="1">
      <alignment horizontal="center"/>
    </xf>
    <xf numFmtId="0" fontId="44" fillId="0" borderId="63" xfId="0" applyFont="1" applyFill="1" applyBorder="1" applyAlignment="1">
      <alignment horizontal="center"/>
    </xf>
    <xf numFmtId="0" fontId="56" fillId="0" borderId="66" xfId="0" applyFont="1" applyFill="1" applyBorder="1" applyAlignment="1">
      <alignment horizontal="center"/>
    </xf>
    <xf numFmtId="0" fontId="56" fillId="0" borderId="70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44" fillId="0" borderId="67" xfId="0" applyFont="1" applyFill="1" applyBorder="1" applyAlignment="1">
      <alignment horizontal="center"/>
    </xf>
    <xf numFmtId="0" fontId="44" fillId="0" borderId="70" xfId="0" applyFont="1" applyFill="1" applyBorder="1" applyAlignment="1">
      <alignment horizontal="center"/>
    </xf>
    <xf numFmtId="0" fontId="44" fillId="0" borderId="74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165" fontId="0" fillId="0" borderId="74" xfId="0" applyNumberFormat="1" applyFont="1" applyFill="1" applyBorder="1" applyAlignment="1">
      <alignment/>
    </xf>
    <xf numFmtId="1" fontId="52" fillId="0" borderId="74" xfId="0" applyNumberFormat="1" applyFont="1" applyFill="1" applyBorder="1" applyAlignment="1">
      <alignment horizontal="right" vertical="center"/>
    </xf>
    <xf numFmtId="3" fontId="52" fillId="0" borderId="51" xfId="0" applyNumberFormat="1" applyFont="1" applyFill="1" applyBorder="1" applyAlignment="1">
      <alignment horizontal="center" vertical="center"/>
    </xf>
    <xf numFmtId="3" fontId="52" fillId="0" borderId="74" xfId="0" applyNumberFormat="1" applyFont="1" applyFill="1" applyBorder="1" applyAlignment="1">
      <alignment horizontal="center" vertical="center"/>
    </xf>
    <xf numFmtId="0" fontId="44" fillId="0" borderId="76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165" fontId="0" fillId="0" borderId="76" xfId="0" applyNumberFormat="1" applyFont="1" applyFill="1" applyBorder="1" applyAlignment="1">
      <alignment/>
    </xf>
    <xf numFmtId="2" fontId="52" fillId="0" borderId="76" xfId="0" applyNumberFormat="1" applyFont="1" applyFill="1" applyBorder="1" applyAlignment="1">
      <alignment horizontal="right" vertical="center"/>
    </xf>
    <xf numFmtId="164" fontId="52" fillId="0" borderId="54" xfId="0" applyNumberFormat="1" applyFont="1" applyFill="1" applyBorder="1" applyAlignment="1">
      <alignment vertical="center"/>
    </xf>
    <xf numFmtId="3" fontId="52" fillId="0" borderId="76" xfId="0" applyNumberFormat="1" applyFont="1" applyFill="1" applyBorder="1" applyAlignment="1">
      <alignment horizontal="center" vertical="center"/>
    </xf>
    <xf numFmtId="3" fontId="0" fillId="0" borderId="81" xfId="0" applyNumberFormat="1" applyFont="1" applyFill="1" applyBorder="1" applyAlignment="1">
      <alignment/>
    </xf>
    <xf numFmtId="3" fontId="52" fillId="0" borderId="81" xfId="0" applyNumberFormat="1" applyFont="1" applyFill="1" applyBorder="1" applyAlignment="1">
      <alignment horizontal="center" vertical="center"/>
    </xf>
    <xf numFmtId="3" fontId="52" fillId="0" borderId="53" xfId="0" applyNumberFormat="1" applyFont="1" applyFill="1" applyBorder="1" applyAlignment="1">
      <alignment horizontal="center" vertical="center"/>
    </xf>
    <xf numFmtId="0" fontId="44" fillId="0" borderId="81" xfId="0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0" fillId="0" borderId="74" xfId="0" applyNumberFormat="1" applyFont="1" applyFill="1" applyBorder="1" applyAlignment="1">
      <alignment/>
    </xf>
    <xf numFmtId="0" fontId="44" fillId="0" borderId="61" xfId="0" applyFont="1" applyFill="1" applyBorder="1" applyAlignment="1">
      <alignment vertical="center"/>
    </xf>
    <xf numFmtId="0" fontId="44" fillId="0" borderId="59" xfId="0" applyFont="1" applyFill="1" applyBorder="1" applyAlignment="1">
      <alignment/>
    </xf>
    <xf numFmtId="3" fontId="39" fillId="0" borderId="59" xfId="0" applyNumberFormat="1" applyFont="1" applyFill="1" applyBorder="1" applyAlignment="1">
      <alignment/>
    </xf>
    <xf numFmtId="3" fontId="52" fillId="0" borderId="84" xfId="0" applyNumberFormat="1" applyFont="1" applyFill="1" applyBorder="1" applyAlignment="1">
      <alignment/>
    </xf>
    <xf numFmtId="3" fontId="52" fillId="0" borderId="59" xfId="0" applyNumberFormat="1" applyFont="1" applyFill="1" applyBorder="1" applyAlignment="1">
      <alignment horizontal="center" vertical="center"/>
    </xf>
    <xf numFmtId="3" fontId="52" fillId="0" borderId="58" xfId="0" applyNumberFormat="1" applyFont="1" applyFill="1" applyBorder="1" applyAlignment="1">
      <alignment vertical="center"/>
    </xf>
    <xf numFmtId="3" fontId="52" fillId="0" borderId="85" xfId="0" applyNumberFormat="1" applyFont="1" applyFill="1" applyBorder="1" applyAlignment="1">
      <alignment vertical="center"/>
    </xf>
    <xf numFmtId="3" fontId="52" fillId="0" borderId="86" xfId="0" applyNumberFormat="1" applyFont="1" applyFill="1" applyBorder="1" applyAlignment="1">
      <alignment vertical="center"/>
    </xf>
    <xf numFmtId="3" fontId="52" fillId="0" borderId="84" xfId="0" applyNumberFormat="1" applyFont="1" applyFill="1" applyBorder="1" applyAlignment="1">
      <alignment horizontal="center" vertical="center"/>
    </xf>
    <xf numFmtId="3" fontId="0" fillId="0" borderId="92" xfId="0" applyNumberFormat="1" applyFont="1" applyFill="1" applyBorder="1" applyAlignment="1">
      <alignment/>
    </xf>
    <xf numFmtId="3" fontId="52" fillId="0" borderId="65" xfId="0" applyNumberFormat="1" applyFont="1" applyFill="1" applyBorder="1" applyAlignment="1">
      <alignment vertical="center"/>
    </xf>
    <xf numFmtId="3" fontId="52" fillId="0" borderId="63" xfId="0" applyNumberFormat="1" applyFont="1" applyFill="1" applyBorder="1" applyAlignment="1">
      <alignment vertical="center"/>
    </xf>
    <xf numFmtId="164" fontId="52" fillId="0" borderId="65" xfId="0" applyNumberFormat="1" applyFont="1" applyFill="1" applyBorder="1" applyAlignment="1">
      <alignment vertical="center"/>
    </xf>
    <xf numFmtId="3" fontId="52" fillId="0" borderId="81" xfId="0" applyNumberFormat="1" applyFont="1" applyFill="1" applyBorder="1" applyAlignment="1">
      <alignment vertical="center"/>
    </xf>
    <xf numFmtId="3" fontId="52" fillId="0" borderId="53" xfId="0" applyNumberFormat="1" applyFont="1" applyFill="1" applyBorder="1" applyAlignment="1">
      <alignment vertical="center"/>
    </xf>
    <xf numFmtId="164" fontId="52" fillId="0" borderId="8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/>
    </xf>
    <xf numFmtId="3" fontId="52" fillId="0" borderId="76" xfId="0" applyNumberFormat="1" applyFont="1" applyFill="1" applyBorder="1" applyAlignment="1">
      <alignment vertical="center"/>
    </xf>
    <xf numFmtId="3" fontId="52" fillId="0" borderId="67" xfId="0" applyNumberFormat="1" applyFont="1" applyFill="1" applyBorder="1" applyAlignment="1">
      <alignment vertical="center"/>
    </xf>
    <xf numFmtId="164" fontId="52" fillId="0" borderId="70" xfId="0" applyNumberFormat="1" applyFont="1" applyFill="1" applyBorder="1" applyAlignment="1">
      <alignment vertical="center"/>
    </xf>
    <xf numFmtId="3" fontId="52" fillId="0" borderId="71" xfId="0" applyNumberFormat="1" applyFont="1" applyFill="1" applyBorder="1" applyAlignment="1">
      <alignment vertical="center"/>
    </xf>
    <xf numFmtId="3" fontId="52" fillId="0" borderId="83" xfId="0" applyNumberFormat="1" applyFont="1" applyFill="1" applyBorder="1" applyAlignment="1">
      <alignment vertical="center"/>
    </xf>
    <xf numFmtId="3" fontId="52" fillId="0" borderId="51" xfId="0" applyNumberFormat="1" applyFont="1" applyFill="1" applyBorder="1" applyAlignment="1">
      <alignment vertical="center"/>
    </xf>
    <xf numFmtId="164" fontId="52" fillId="0" borderId="74" xfId="0" applyNumberFormat="1" applyFont="1" applyFill="1" applyBorder="1" applyAlignment="1">
      <alignment vertical="center"/>
    </xf>
    <xf numFmtId="3" fontId="52" fillId="0" borderId="59" xfId="0" applyNumberFormat="1" applyFont="1" applyFill="1" applyBorder="1" applyAlignment="1">
      <alignment vertical="center"/>
    </xf>
    <xf numFmtId="3" fontId="52" fillId="0" borderId="84" xfId="0" applyNumberFormat="1" applyFont="1" applyFill="1" applyBorder="1" applyAlignment="1">
      <alignment vertical="center"/>
    </xf>
    <xf numFmtId="164" fontId="52" fillId="0" borderId="59" xfId="0" applyNumberFormat="1" applyFont="1" applyFill="1" applyBorder="1" applyAlignment="1">
      <alignment vertical="center"/>
    </xf>
    <xf numFmtId="0" fontId="52" fillId="0" borderId="74" xfId="0" applyFont="1" applyFill="1" applyBorder="1" applyAlignment="1">
      <alignment/>
    </xf>
    <xf numFmtId="3" fontId="52" fillId="0" borderId="74" xfId="0" applyNumberFormat="1" applyFont="1" applyFill="1" applyBorder="1" applyAlignment="1">
      <alignment vertical="center"/>
    </xf>
    <xf numFmtId="0" fontId="52" fillId="0" borderId="59" xfId="0" applyFont="1" applyFill="1" applyBorder="1" applyAlignment="1">
      <alignment/>
    </xf>
    <xf numFmtId="0" fontId="53" fillId="0" borderId="59" xfId="0" applyFont="1" applyFill="1" applyBorder="1" applyAlignment="1">
      <alignment horizontal="center"/>
    </xf>
    <xf numFmtId="0" fontId="54" fillId="0" borderId="59" xfId="0" applyFont="1" applyFill="1" applyBorder="1" applyAlignment="1">
      <alignment horizontal="center"/>
    </xf>
    <xf numFmtId="3" fontId="52" fillId="0" borderId="61" xfId="0" applyNumberFormat="1" applyFont="1" applyFill="1" applyBorder="1" applyAlignment="1">
      <alignment vertical="center"/>
    </xf>
    <xf numFmtId="3" fontId="40" fillId="0" borderId="93" xfId="0" applyNumberFormat="1" applyFont="1" applyFill="1" applyBorder="1" applyAlignment="1">
      <alignment horizontal="center"/>
    </xf>
    <xf numFmtId="3" fontId="40" fillId="0" borderId="94" xfId="0" applyNumberFormat="1" applyFont="1" applyFill="1" applyBorder="1" applyAlignment="1" applyProtection="1">
      <alignment/>
      <protection locked="0"/>
    </xf>
    <xf numFmtId="3" fontId="40" fillId="0" borderId="95" xfId="0" applyNumberFormat="1" applyFont="1" applyFill="1" applyBorder="1" applyAlignment="1">
      <alignment horizontal="center"/>
    </xf>
    <xf numFmtId="3" fontId="40" fillId="0" borderId="95" xfId="0" applyNumberFormat="1" applyFont="1" applyFill="1" applyBorder="1" applyAlignment="1" applyProtection="1">
      <alignment/>
      <protection locked="0"/>
    </xf>
    <xf numFmtId="3" fontId="40" fillId="0" borderId="96" xfId="0" applyNumberFormat="1" applyFont="1" applyFill="1" applyBorder="1" applyAlignment="1">
      <alignment horizontal="center"/>
    </xf>
    <xf numFmtId="3" fontId="40" fillId="0" borderId="96" xfId="0" applyNumberFormat="1" applyFont="1" applyFill="1" applyBorder="1" applyAlignment="1" applyProtection="1">
      <alignment/>
      <protection locked="0"/>
    </xf>
    <xf numFmtId="3" fontId="40" fillId="0" borderId="93" xfId="0" applyNumberFormat="1" applyFont="1" applyFill="1" applyBorder="1" applyAlignment="1" applyProtection="1">
      <alignment/>
      <protection locked="0"/>
    </xf>
    <xf numFmtId="3" fontId="40" fillId="0" borderId="97" xfId="0" applyNumberFormat="1" applyFont="1" applyFill="1" applyBorder="1" applyAlignment="1">
      <alignment horizontal="center"/>
    </xf>
    <xf numFmtId="3" fontId="40" fillId="0" borderId="97" xfId="0" applyNumberFormat="1" applyFont="1" applyFill="1" applyBorder="1" applyAlignment="1" applyProtection="1">
      <alignment/>
      <protection locked="0"/>
    </xf>
    <xf numFmtId="3" fontId="40" fillId="0" borderId="98" xfId="0" applyNumberFormat="1" applyFont="1" applyFill="1" applyBorder="1" applyAlignment="1" applyProtection="1">
      <alignment/>
      <protection locked="0"/>
    </xf>
    <xf numFmtId="3" fontId="40" fillId="0" borderId="99" xfId="0" applyNumberFormat="1" applyFont="1" applyFill="1" applyBorder="1" applyAlignment="1" applyProtection="1">
      <alignment/>
      <protection locked="0"/>
    </xf>
    <xf numFmtId="3" fontId="40" fillId="0" borderId="100" xfId="0" applyNumberFormat="1" applyFont="1" applyFill="1" applyBorder="1" applyAlignment="1" applyProtection="1">
      <alignment/>
      <protection locked="0"/>
    </xf>
    <xf numFmtId="0" fontId="38" fillId="0" borderId="101" xfId="0" applyFont="1" applyFill="1" applyBorder="1" applyAlignment="1">
      <alignment/>
    </xf>
    <xf numFmtId="0" fontId="38" fillId="0" borderId="102" xfId="0" applyFont="1" applyFill="1" applyBorder="1" applyAlignment="1">
      <alignment/>
    </xf>
    <xf numFmtId="0" fontId="9" fillId="0" borderId="103" xfId="0" applyFont="1" applyFill="1" applyBorder="1" applyAlignment="1">
      <alignment horizontal="center"/>
    </xf>
    <xf numFmtId="0" fontId="39" fillId="0" borderId="9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104" xfId="0" applyFont="1" applyFill="1" applyBorder="1" applyAlignment="1">
      <alignment/>
    </xf>
    <xf numFmtId="0" fontId="38" fillId="0" borderId="101" xfId="0" applyFont="1" applyFill="1" applyBorder="1" applyAlignment="1">
      <alignment horizontal="center"/>
    </xf>
    <xf numFmtId="0" fontId="0" fillId="0" borderId="105" xfId="0" applyFont="1" applyFill="1" applyBorder="1" applyAlignment="1">
      <alignment/>
    </xf>
    <xf numFmtId="0" fontId="0" fillId="0" borderId="106" xfId="0" applyFont="1" applyFill="1" applyBorder="1" applyAlignment="1">
      <alignment/>
    </xf>
    <xf numFmtId="0" fontId="0" fillId="0" borderId="106" xfId="0" applyFont="1" applyFill="1" applyBorder="1" applyAlignment="1">
      <alignment horizontal="center"/>
    </xf>
    <xf numFmtId="0" fontId="0" fillId="0" borderId="107" xfId="0" applyFont="1" applyFill="1" applyBorder="1" applyAlignment="1">
      <alignment/>
    </xf>
    <xf numFmtId="0" fontId="39" fillId="0" borderId="106" xfId="0" applyFont="1" applyFill="1" applyBorder="1" applyAlignment="1">
      <alignment horizontal="center"/>
    </xf>
    <xf numFmtId="0" fontId="0" fillId="0" borderId="108" xfId="0" applyFont="1" applyFill="1" applyBorder="1" applyAlignment="1">
      <alignment/>
    </xf>
    <xf numFmtId="0" fontId="0" fillId="0" borderId="103" xfId="0" applyFont="1" applyFill="1" applyBorder="1" applyAlignment="1">
      <alignment/>
    </xf>
    <xf numFmtId="0" fontId="39" fillId="0" borderId="107" xfId="0" applyFont="1" applyFill="1" applyBorder="1" applyAlignment="1">
      <alignment horizontal="center"/>
    </xf>
    <xf numFmtId="0" fontId="45" fillId="0" borderId="109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39" fillId="0" borderId="110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0" fontId="39" fillId="0" borderId="111" xfId="0" applyFont="1" applyFill="1" applyBorder="1" applyAlignment="1">
      <alignment horizontal="center"/>
    </xf>
    <xf numFmtId="0" fontId="45" fillId="0" borderId="115" xfId="0" applyFont="1" applyFill="1" applyBorder="1" applyAlignment="1">
      <alignment/>
    </xf>
    <xf numFmtId="0" fontId="0" fillId="0" borderId="93" xfId="0" applyFont="1" applyFill="1" applyBorder="1" applyAlignment="1">
      <alignment/>
    </xf>
    <xf numFmtId="165" fontId="0" fillId="0" borderId="93" xfId="0" applyNumberFormat="1" applyFont="1" applyFill="1" applyBorder="1" applyAlignment="1">
      <alignment/>
    </xf>
    <xf numFmtId="165" fontId="0" fillId="0" borderId="116" xfId="0" applyNumberFormat="1" applyFont="1" applyFill="1" applyBorder="1" applyAlignment="1">
      <alignment horizontal="center"/>
    </xf>
    <xf numFmtId="165" fontId="0" fillId="0" borderId="106" xfId="0" applyNumberFormat="1" applyFont="1" applyFill="1" applyBorder="1" applyAlignment="1">
      <alignment/>
    </xf>
    <xf numFmtId="165" fontId="0" fillId="0" borderId="0" xfId="0" applyNumberFormat="1" applyFont="1" applyFill="1" applyBorder="1" applyAlignment="1" applyProtection="1">
      <alignment/>
      <protection locked="0"/>
    </xf>
    <xf numFmtId="165" fontId="39" fillId="0" borderId="117" xfId="0" applyNumberFormat="1" applyFont="1" applyFill="1" applyBorder="1" applyAlignment="1">
      <alignment horizontal="right"/>
    </xf>
    <xf numFmtId="165" fontId="0" fillId="0" borderId="118" xfId="0" applyNumberFormat="1" applyFont="1" applyFill="1" applyBorder="1" applyAlignment="1" applyProtection="1">
      <alignment/>
      <protection locked="0"/>
    </xf>
    <xf numFmtId="165" fontId="0" fillId="0" borderId="119" xfId="0" applyNumberFormat="1" applyFont="1" applyFill="1" applyBorder="1" applyAlignment="1" applyProtection="1">
      <alignment/>
      <protection locked="0"/>
    </xf>
    <xf numFmtId="165" fontId="0" fillId="0" borderId="120" xfId="0" applyNumberFormat="1" applyFont="1" applyFill="1" applyBorder="1" applyAlignment="1" applyProtection="1">
      <alignment/>
      <protection locked="0"/>
    </xf>
    <xf numFmtId="165" fontId="39" fillId="0" borderId="121" xfId="0" applyNumberFormat="1" applyFont="1" applyFill="1" applyBorder="1" applyAlignment="1">
      <alignment horizontal="center"/>
    </xf>
    <xf numFmtId="3" fontId="39" fillId="0" borderId="112" xfId="0" applyNumberFormat="1" applyFont="1" applyFill="1" applyBorder="1" applyAlignment="1">
      <alignment horizontal="center"/>
    </xf>
    <xf numFmtId="0" fontId="45" fillId="0" borderId="122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165" fontId="0" fillId="0" borderId="96" xfId="0" applyNumberFormat="1" applyFont="1" applyFill="1" applyBorder="1" applyAlignment="1">
      <alignment/>
    </xf>
    <xf numFmtId="165" fontId="0" fillId="0" borderId="123" xfId="0" applyNumberFormat="1" applyFont="1" applyFill="1" applyBorder="1" applyAlignment="1">
      <alignment horizontal="center"/>
    </xf>
    <xf numFmtId="165" fontId="0" fillId="0" borderId="123" xfId="0" applyNumberFormat="1" applyFont="1" applyFill="1" applyBorder="1" applyAlignment="1" applyProtection="1">
      <alignment/>
      <protection locked="0"/>
    </xf>
    <xf numFmtId="165" fontId="0" fillId="0" borderId="124" xfId="0" applyNumberFormat="1" applyFont="1" applyFill="1" applyBorder="1" applyAlignment="1" applyProtection="1">
      <alignment/>
      <protection locked="0"/>
    </xf>
    <xf numFmtId="165" fontId="39" fillId="0" borderId="125" xfId="0" applyNumberFormat="1" applyFont="1" applyFill="1" applyBorder="1" applyAlignment="1">
      <alignment horizontal="right"/>
    </xf>
    <xf numFmtId="165" fontId="0" fillId="0" borderId="114" xfId="0" applyNumberFormat="1" applyFont="1" applyFill="1" applyBorder="1" applyAlignment="1" applyProtection="1">
      <alignment/>
      <protection locked="0"/>
    </xf>
    <xf numFmtId="165" fontId="0" fillId="0" borderId="126" xfId="0" applyNumberFormat="1" applyFont="1" applyFill="1" applyBorder="1" applyAlignment="1" applyProtection="1">
      <alignment/>
      <protection locked="0"/>
    </xf>
    <xf numFmtId="165" fontId="39" fillId="0" borderId="96" xfId="0" applyNumberFormat="1" applyFont="1" applyFill="1" applyBorder="1" applyAlignment="1">
      <alignment/>
    </xf>
    <xf numFmtId="3" fontId="39" fillId="0" borderId="125" xfId="0" applyNumberFormat="1" applyFont="1" applyFill="1" applyBorder="1" applyAlignment="1">
      <alignment horizontal="center"/>
    </xf>
    <xf numFmtId="0" fontId="45" fillId="0" borderId="98" xfId="0" applyFont="1" applyFill="1" applyBorder="1" applyAlignment="1">
      <alignment/>
    </xf>
    <xf numFmtId="0" fontId="0" fillId="0" borderId="93" xfId="0" applyFont="1" applyFill="1" applyBorder="1" applyAlignment="1">
      <alignment horizontal="center"/>
    </xf>
    <xf numFmtId="3" fontId="0" fillId="0" borderId="93" xfId="0" applyNumberFormat="1" applyFont="1" applyFill="1" applyBorder="1" applyAlignment="1">
      <alignment/>
    </xf>
    <xf numFmtId="3" fontId="0" fillId="0" borderId="127" xfId="0" applyNumberFormat="1" applyFont="1" applyFill="1" applyBorder="1" applyAlignment="1">
      <alignment horizontal="center"/>
    </xf>
    <xf numFmtId="0" fontId="0" fillId="0" borderId="95" xfId="0" applyFont="1" applyFill="1" applyBorder="1" applyAlignment="1">
      <alignment/>
    </xf>
    <xf numFmtId="0" fontId="0" fillId="0" borderId="127" xfId="0" applyFont="1" applyFill="1" applyBorder="1" applyAlignment="1" applyProtection="1">
      <alignment/>
      <protection locked="0"/>
    </xf>
    <xf numFmtId="0" fontId="0" fillId="0" borderId="128" xfId="0" applyFont="1" applyFill="1" applyBorder="1" applyAlignment="1" applyProtection="1">
      <alignment/>
      <protection locked="0"/>
    </xf>
    <xf numFmtId="3" fontId="39" fillId="0" borderId="117" xfId="0" applyNumberFormat="1" applyFont="1" applyFill="1" applyBorder="1" applyAlignment="1">
      <alignment horizontal="center"/>
    </xf>
    <xf numFmtId="3" fontId="0" fillId="0" borderId="127" xfId="0" applyNumberFormat="1" applyFont="1" applyFill="1" applyBorder="1" applyAlignment="1" applyProtection="1">
      <alignment/>
      <protection locked="0"/>
    </xf>
    <xf numFmtId="3" fontId="0" fillId="0" borderId="129" xfId="0" applyNumberFormat="1" applyFont="1" applyFill="1" applyBorder="1" applyAlignment="1" applyProtection="1">
      <alignment/>
      <protection locked="0"/>
    </xf>
    <xf numFmtId="3" fontId="0" fillId="0" borderId="130" xfId="0" applyNumberFormat="1" applyFont="1" applyFill="1" applyBorder="1" applyAlignment="1" applyProtection="1">
      <alignment/>
      <protection locked="0"/>
    </xf>
    <xf numFmtId="0" fontId="0" fillId="0" borderId="129" xfId="0" applyFont="1" applyFill="1" applyBorder="1" applyAlignment="1" applyProtection="1">
      <alignment/>
      <protection locked="0"/>
    </xf>
    <xf numFmtId="3" fontId="39" fillId="0" borderId="95" xfId="0" applyNumberFormat="1" applyFont="1" applyFill="1" applyBorder="1" applyAlignment="1">
      <alignment horizontal="center"/>
    </xf>
    <xf numFmtId="3" fontId="39" fillId="0" borderId="131" xfId="0" applyNumberFormat="1" applyFont="1" applyFill="1" applyBorder="1" applyAlignment="1">
      <alignment horizontal="center"/>
    </xf>
    <xf numFmtId="0" fontId="45" fillId="0" borderId="99" xfId="0" applyFont="1" applyFill="1" applyBorder="1" applyAlignment="1">
      <alignment/>
    </xf>
    <xf numFmtId="0" fontId="0" fillId="0" borderId="95" xfId="0" applyFont="1" applyFill="1" applyBorder="1" applyAlignment="1">
      <alignment horizontal="center"/>
    </xf>
    <xf numFmtId="3" fontId="0" fillId="0" borderId="95" xfId="0" applyNumberFormat="1" applyFont="1" applyFill="1" applyBorder="1" applyAlignment="1">
      <alignment/>
    </xf>
    <xf numFmtId="3" fontId="0" fillId="0" borderId="132" xfId="0" applyNumberFormat="1" applyFont="1" applyFill="1" applyBorder="1" applyAlignment="1" applyProtection="1">
      <alignment/>
      <protection locked="0"/>
    </xf>
    <xf numFmtId="3" fontId="0" fillId="0" borderId="133" xfId="0" applyNumberFormat="1" applyFont="1" applyFill="1" applyBorder="1" applyAlignment="1" applyProtection="1">
      <alignment/>
      <protection locked="0"/>
    </xf>
    <xf numFmtId="3" fontId="0" fillId="0" borderId="134" xfId="0" applyNumberFormat="1" applyFont="1" applyFill="1" applyBorder="1" applyAlignment="1" applyProtection="1">
      <alignment/>
      <protection locked="0"/>
    </xf>
    <xf numFmtId="0" fontId="0" fillId="0" borderId="97" xfId="0" applyFont="1" applyFill="1" applyBorder="1" applyAlignment="1">
      <alignment horizontal="center"/>
    </xf>
    <xf numFmtId="3" fontId="0" fillId="0" borderId="97" xfId="0" applyNumberFormat="1" applyFont="1" applyFill="1" applyBorder="1" applyAlignment="1">
      <alignment/>
    </xf>
    <xf numFmtId="3" fontId="0" fillId="0" borderId="116" xfId="0" applyNumberFormat="1" applyFont="1" applyFill="1" applyBorder="1" applyAlignment="1">
      <alignment horizontal="center"/>
    </xf>
    <xf numFmtId="0" fontId="0" fillId="0" borderId="121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3" fontId="39" fillId="0" borderId="135" xfId="0" applyNumberFormat="1" applyFont="1" applyFill="1" applyBorder="1" applyAlignment="1">
      <alignment horizontal="center"/>
    </xf>
    <xf numFmtId="3" fontId="0" fillId="0" borderId="120" xfId="0" applyNumberFormat="1" applyFont="1" applyFill="1" applyBorder="1" applyAlignment="1" applyProtection="1">
      <alignment/>
      <protection locked="0"/>
    </xf>
    <xf numFmtId="3" fontId="0" fillId="0" borderId="119" xfId="0" applyNumberFormat="1" applyFont="1" applyFill="1" applyBorder="1" applyAlignment="1" applyProtection="1">
      <alignment/>
      <protection locked="0"/>
    </xf>
    <xf numFmtId="0" fontId="0" fillId="0" borderId="120" xfId="0" applyFont="1" applyFill="1" applyBorder="1" applyAlignment="1" applyProtection="1">
      <alignment/>
      <protection locked="0"/>
    </xf>
    <xf numFmtId="3" fontId="39" fillId="0" borderId="121" xfId="0" applyNumberFormat="1" applyFont="1" applyFill="1" applyBorder="1" applyAlignment="1">
      <alignment horizontal="center"/>
    </xf>
    <xf numFmtId="0" fontId="45" fillId="0" borderId="104" xfId="0" applyFont="1" applyFill="1" applyBorder="1" applyAlignment="1">
      <alignment/>
    </xf>
    <xf numFmtId="0" fontId="39" fillId="0" borderId="136" xfId="0" applyFont="1" applyFill="1" applyBorder="1" applyAlignment="1">
      <alignment horizontal="center"/>
    </xf>
    <xf numFmtId="3" fontId="39" fillId="0" borderId="136" xfId="0" applyNumberFormat="1" applyFont="1" applyFill="1" applyBorder="1" applyAlignment="1">
      <alignment/>
    </xf>
    <xf numFmtId="3" fontId="39" fillId="0" borderId="101" xfId="0" applyNumberFormat="1" applyFont="1" applyFill="1" applyBorder="1" applyAlignment="1">
      <alignment horizontal="center"/>
    </xf>
    <xf numFmtId="0" fontId="39" fillId="0" borderId="136" xfId="0" applyFont="1" applyFill="1" applyBorder="1" applyAlignment="1">
      <alignment/>
    </xf>
    <xf numFmtId="0" fontId="39" fillId="0" borderId="101" xfId="0" applyFont="1" applyFill="1" applyBorder="1" applyAlignment="1" applyProtection="1">
      <alignment/>
      <protection locked="0"/>
    </xf>
    <xf numFmtId="0" fontId="39" fillId="0" borderId="137" xfId="0" applyFont="1" applyFill="1" applyBorder="1" applyAlignment="1" applyProtection="1">
      <alignment/>
      <protection locked="0"/>
    </xf>
    <xf numFmtId="3" fontId="39" fillId="0" borderId="102" xfId="0" applyNumberFormat="1" applyFont="1" applyFill="1" applyBorder="1" applyAlignment="1">
      <alignment horizontal="center"/>
    </xf>
    <xf numFmtId="3" fontId="39" fillId="0" borderId="101" xfId="0" applyNumberFormat="1" applyFont="1" applyFill="1" applyBorder="1" applyAlignment="1" applyProtection="1">
      <alignment/>
      <protection locked="0"/>
    </xf>
    <xf numFmtId="3" fontId="39" fillId="0" borderId="138" xfId="0" applyNumberFormat="1" applyFont="1" applyFill="1" applyBorder="1" applyAlignment="1" applyProtection="1">
      <alignment/>
      <protection locked="0"/>
    </xf>
    <xf numFmtId="3" fontId="39" fillId="0" borderId="139" xfId="0" applyNumberFormat="1" applyFont="1" applyFill="1" applyBorder="1" applyAlignment="1" applyProtection="1">
      <alignment/>
      <protection locked="0"/>
    </xf>
    <xf numFmtId="3" fontId="39" fillId="0" borderId="138" xfId="0" applyNumberFormat="1" applyFont="1" applyFill="1" applyBorder="1" applyAlignment="1" applyProtection="1">
      <alignment/>
      <protection locked="0"/>
    </xf>
    <xf numFmtId="0" fontId="39" fillId="0" borderId="138" xfId="0" applyFont="1" applyFill="1" applyBorder="1" applyAlignment="1" applyProtection="1">
      <alignment/>
      <protection locked="0"/>
    </xf>
    <xf numFmtId="3" fontId="39" fillId="0" borderId="136" xfId="0" applyNumberFormat="1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3" fontId="0" fillId="0" borderId="96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 horizontal="center"/>
    </xf>
    <xf numFmtId="3" fontId="39" fillId="0" borderId="97" xfId="0" applyNumberFormat="1" applyFont="1" applyFill="1" applyBorder="1" applyAlignment="1">
      <alignment horizontal="center"/>
    </xf>
    <xf numFmtId="0" fontId="45" fillId="0" borderId="93" xfId="0" applyFont="1" applyFill="1" applyBorder="1" applyAlignment="1">
      <alignment/>
    </xf>
    <xf numFmtId="0" fontId="0" fillId="0" borderId="103" xfId="0" applyFont="1" applyFill="1" applyBorder="1" applyAlignment="1" applyProtection="1">
      <alignment/>
      <protection locked="0"/>
    </xf>
    <xf numFmtId="0" fontId="0" fillId="0" borderId="140" xfId="0" applyFont="1" applyFill="1" applyBorder="1" applyAlignment="1" applyProtection="1">
      <alignment/>
      <protection locked="0"/>
    </xf>
    <xf numFmtId="3" fontId="40" fillId="0" borderId="117" xfId="0" applyNumberFormat="1" applyFont="1" applyFill="1" applyBorder="1" applyAlignment="1" applyProtection="1">
      <alignment/>
      <protection locked="0"/>
    </xf>
    <xf numFmtId="1" fontId="0" fillId="0" borderId="103" xfId="0" applyNumberFormat="1" applyFont="1" applyFill="1" applyBorder="1" applyAlignment="1" applyProtection="1">
      <alignment/>
      <protection locked="0"/>
    </xf>
    <xf numFmtId="1" fontId="0" fillId="0" borderId="141" xfId="0" applyNumberFormat="1" applyFont="1" applyFill="1" applyBorder="1" applyAlignment="1" applyProtection="1">
      <alignment/>
      <protection locked="0"/>
    </xf>
    <xf numFmtId="0" fontId="0" fillId="0" borderId="141" xfId="0" applyFont="1" applyFill="1" applyBorder="1" applyAlignment="1" applyProtection="1">
      <alignment/>
      <protection locked="0"/>
    </xf>
    <xf numFmtId="3" fontId="40" fillId="0" borderId="108" xfId="0" applyNumberFormat="1" applyFont="1" applyFill="1" applyBorder="1" applyAlignment="1">
      <alignment/>
    </xf>
    <xf numFmtId="164" fontId="40" fillId="0" borderId="94" xfId="0" applyNumberFormat="1" applyFont="1" applyFill="1" applyBorder="1" applyAlignment="1">
      <alignment horizontal="center"/>
    </xf>
    <xf numFmtId="3" fontId="40" fillId="0" borderId="131" xfId="0" applyNumberFormat="1" applyFont="1" applyFill="1" applyBorder="1" applyAlignment="1" applyProtection="1">
      <alignment/>
      <protection locked="0"/>
    </xf>
    <xf numFmtId="1" fontId="0" fillId="0" borderId="127" xfId="0" applyNumberFormat="1" applyFont="1" applyFill="1" applyBorder="1" applyAlignment="1" applyProtection="1">
      <alignment/>
      <protection locked="0"/>
    </xf>
    <xf numFmtId="1" fontId="0" fillId="0" borderId="129" xfId="0" applyNumberFormat="1" applyFont="1" applyFill="1" applyBorder="1" applyAlignment="1" applyProtection="1">
      <alignment/>
      <protection locked="0"/>
    </xf>
    <xf numFmtId="3" fontId="40" fillId="0" borderId="99" xfId="0" applyNumberFormat="1" applyFont="1" applyFill="1" applyBorder="1" applyAlignment="1">
      <alignment/>
    </xf>
    <xf numFmtId="164" fontId="40" fillId="0" borderId="95" xfId="0" applyNumberFormat="1" applyFont="1" applyFill="1" applyBorder="1" applyAlignment="1">
      <alignment horizontal="center"/>
    </xf>
    <xf numFmtId="3" fontId="40" fillId="0" borderId="125" xfId="0" applyNumberFormat="1" applyFont="1" applyFill="1" applyBorder="1" applyAlignment="1" applyProtection="1">
      <alignment/>
      <protection locked="0"/>
    </xf>
    <xf numFmtId="1" fontId="0" fillId="0" borderId="120" xfId="0" applyNumberFormat="1" applyFont="1" applyFill="1" applyBorder="1" applyAlignment="1" applyProtection="1">
      <alignment/>
      <protection locked="0"/>
    </xf>
    <xf numFmtId="3" fontId="40" fillId="0" borderId="109" xfId="0" applyNumberFormat="1" applyFont="1" applyFill="1" applyBorder="1" applyAlignment="1">
      <alignment/>
    </xf>
    <xf numFmtId="164" fontId="40" fillId="0" borderId="96" xfId="0" applyNumberFormat="1" applyFont="1" applyFill="1" applyBorder="1" applyAlignment="1">
      <alignment horizontal="center"/>
    </xf>
    <xf numFmtId="0" fontId="0" fillId="0" borderId="142" xfId="0" applyFont="1" applyFill="1" applyBorder="1" applyAlignment="1" applyProtection="1">
      <alignment/>
      <protection locked="0"/>
    </xf>
    <xf numFmtId="0" fontId="0" fillId="0" borderId="117" xfId="0" applyFont="1" applyFill="1" applyBorder="1" applyAlignment="1" applyProtection="1">
      <alignment/>
      <protection locked="0"/>
    </xf>
    <xf numFmtId="1" fontId="0" fillId="0" borderId="118" xfId="0" applyNumberFormat="1" applyFont="1" applyFill="1" applyBorder="1" applyAlignment="1" applyProtection="1">
      <alignment/>
      <protection locked="0"/>
    </xf>
    <xf numFmtId="0" fontId="0" fillId="0" borderId="143" xfId="0" applyFont="1" applyFill="1" applyBorder="1" applyAlignment="1" applyProtection="1">
      <alignment/>
      <protection locked="0"/>
    </xf>
    <xf numFmtId="3" fontId="40" fillId="0" borderId="127" xfId="0" applyNumberFormat="1" applyFont="1" applyFill="1" applyBorder="1" applyAlignment="1">
      <alignment/>
    </xf>
    <xf numFmtId="164" fontId="40" fillId="0" borderId="93" xfId="0" applyNumberFormat="1" applyFont="1" applyFill="1" applyBorder="1" applyAlignment="1">
      <alignment horizontal="center"/>
    </xf>
    <xf numFmtId="0" fontId="0" fillId="0" borderId="131" xfId="0" applyFont="1" applyFill="1" applyBorder="1" applyAlignment="1" applyProtection="1">
      <alignment/>
      <protection locked="0"/>
    </xf>
    <xf numFmtId="1" fontId="0" fillId="0" borderId="99" xfId="0" applyNumberFormat="1" applyFont="1" applyFill="1" applyBorder="1" applyAlignment="1" applyProtection="1">
      <alignment/>
      <protection locked="0"/>
    </xf>
    <xf numFmtId="0" fontId="0" fillId="0" borderId="99" xfId="0" applyFont="1" applyFill="1" applyBorder="1" applyAlignment="1" applyProtection="1">
      <alignment/>
      <protection locked="0"/>
    </xf>
    <xf numFmtId="0" fontId="0" fillId="0" borderId="111" xfId="0" applyFont="1" applyFill="1" applyBorder="1" applyAlignment="1" applyProtection="1">
      <alignment/>
      <protection locked="0"/>
    </xf>
    <xf numFmtId="1" fontId="0" fillId="0" borderId="109" xfId="0" applyNumberFormat="1" applyFont="1" applyFill="1" applyBorder="1" applyAlignment="1" applyProtection="1">
      <alignment/>
      <protection locked="0"/>
    </xf>
    <xf numFmtId="0" fontId="0" fillId="0" borderId="144" xfId="0" applyFont="1" applyFill="1" applyBorder="1" applyAlignment="1" applyProtection="1">
      <alignment/>
      <protection locked="0"/>
    </xf>
    <xf numFmtId="0" fontId="0" fillId="0" borderId="145" xfId="0" applyFont="1" applyFill="1" applyBorder="1" applyAlignment="1" applyProtection="1">
      <alignment/>
      <protection locked="0"/>
    </xf>
    <xf numFmtId="3" fontId="40" fillId="0" borderId="146" xfId="0" applyNumberFormat="1" applyFont="1" applyFill="1" applyBorder="1" applyAlignment="1">
      <alignment/>
    </xf>
    <xf numFmtId="164" fontId="40" fillId="0" borderId="97" xfId="0" applyNumberFormat="1" applyFont="1" applyFill="1" applyBorder="1" applyAlignment="1">
      <alignment horizontal="center"/>
    </xf>
    <xf numFmtId="0" fontId="46" fillId="0" borderId="104" xfId="0" applyFont="1" applyFill="1" applyBorder="1" applyAlignment="1">
      <alignment/>
    </xf>
    <xf numFmtId="0" fontId="40" fillId="0" borderId="136" xfId="0" applyFont="1" applyFill="1" applyBorder="1" applyAlignment="1">
      <alignment horizontal="center"/>
    </xf>
    <xf numFmtId="3" fontId="40" fillId="0" borderId="136" xfId="0" applyNumberFormat="1" applyFont="1" applyFill="1" applyBorder="1" applyAlignment="1">
      <alignment/>
    </xf>
    <xf numFmtId="3" fontId="40" fillId="0" borderId="136" xfId="0" applyNumberFormat="1" applyFont="1" applyFill="1" applyBorder="1" applyAlignment="1">
      <alignment horizontal="center"/>
    </xf>
    <xf numFmtId="3" fontId="40" fillId="0" borderId="136" xfId="0" applyNumberFormat="1" applyFont="1" applyFill="1" applyBorder="1" applyAlignment="1" applyProtection="1">
      <alignment/>
      <protection locked="0"/>
    </xf>
    <xf numFmtId="3" fontId="40" fillId="0" borderId="102" xfId="0" applyNumberFormat="1" applyFont="1" applyFill="1" applyBorder="1" applyAlignment="1" applyProtection="1">
      <alignment/>
      <protection locked="0"/>
    </xf>
    <xf numFmtId="3" fontId="40" fillId="0" borderId="136" xfId="0" applyNumberFormat="1" applyFont="1" applyFill="1" applyBorder="1" applyAlignment="1" applyProtection="1">
      <alignment/>
      <protection/>
    </xf>
    <xf numFmtId="3" fontId="40" fillId="0" borderId="101" xfId="0" applyNumberFormat="1" applyFont="1" applyFill="1" applyBorder="1" applyAlignment="1">
      <alignment/>
    </xf>
    <xf numFmtId="3" fontId="40" fillId="0" borderId="138" xfId="0" applyNumberFormat="1" applyFont="1" applyFill="1" applyBorder="1" applyAlignment="1">
      <alignment/>
    </xf>
    <xf numFmtId="3" fontId="40" fillId="0" borderId="139" xfId="0" applyNumberFormat="1" applyFont="1" applyFill="1" applyBorder="1" applyAlignment="1">
      <alignment/>
    </xf>
    <xf numFmtId="3" fontId="40" fillId="0" borderId="104" xfId="0" applyNumberFormat="1" applyFont="1" applyFill="1" applyBorder="1" applyAlignment="1">
      <alignment/>
    </xf>
    <xf numFmtId="164" fontId="40" fillId="0" borderId="136" xfId="0" applyNumberFormat="1" applyFont="1" applyFill="1" applyBorder="1" applyAlignment="1">
      <alignment horizontal="center"/>
    </xf>
    <xf numFmtId="3" fontId="40" fillId="0" borderId="98" xfId="0" applyNumberFormat="1" applyFont="1" applyFill="1" applyBorder="1" applyAlignment="1">
      <alignment/>
    </xf>
    <xf numFmtId="1" fontId="0" fillId="0" borderId="127" xfId="0" applyNumberFormat="1" applyFont="1" applyFill="1" applyBorder="1" applyAlignment="1" applyProtection="1">
      <alignment horizontal="right"/>
      <protection locked="0"/>
    </xf>
    <xf numFmtId="1" fontId="0" fillId="0" borderId="115" xfId="0" applyNumberFormat="1" applyFont="1" applyFill="1" applyBorder="1" applyAlignment="1" applyProtection="1">
      <alignment/>
      <protection locked="0"/>
    </xf>
    <xf numFmtId="3" fontId="40" fillId="0" borderId="104" xfId="0" applyNumberFormat="1" applyFont="1" applyFill="1" applyBorder="1" applyAlignment="1" applyProtection="1">
      <alignment/>
      <protection locked="0"/>
    </xf>
    <xf numFmtId="3" fontId="40" fillId="0" borderId="138" xfId="0" applyNumberFormat="1" applyFont="1" applyFill="1" applyBorder="1" applyAlignment="1" applyProtection="1">
      <alignment/>
      <protection/>
    </xf>
    <xf numFmtId="3" fontId="0" fillId="0" borderId="121" xfId="0" applyNumberFormat="1" applyFont="1" applyFill="1" applyBorder="1" applyAlignment="1">
      <alignment/>
    </xf>
    <xf numFmtId="3" fontId="40" fillId="0" borderId="121" xfId="0" applyNumberFormat="1" applyFont="1" applyFill="1" applyBorder="1" applyAlignment="1">
      <alignment horizontal="center"/>
    </xf>
    <xf numFmtId="3" fontId="40" fillId="0" borderId="115" xfId="0" applyNumberFormat="1" applyFont="1" applyFill="1" applyBorder="1" applyAlignment="1" applyProtection="1">
      <alignment/>
      <protection locked="0"/>
    </xf>
    <xf numFmtId="3" fontId="40" fillId="0" borderId="121" xfId="0" applyNumberFormat="1" applyFont="1" applyFill="1" applyBorder="1" applyAlignment="1" applyProtection="1">
      <alignment/>
      <protection locked="0"/>
    </xf>
    <xf numFmtId="3" fontId="0" fillId="0" borderId="120" xfId="0" applyNumberFormat="1" applyFont="1" applyFill="1" applyBorder="1" applyAlignment="1">
      <alignment/>
    </xf>
    <xf numFmtId="3" fontId="0" fillId="0" borderId="119" xfId="0" applyNumberFormat="1" applyFont="1" applyFill="1" applyBorder="1" applyAlignment="1">
      <alignment/>
    </xf>
    <xf numFmtId="164" fontId="40" fillId="0" borderId="102" xfId="0" applyNumberFormat="1" applyFont="1" applyFill="1" applyBorder="1" applyAlignment="1">
      <alignment horizontal="center"/>
    </xf>
    <xf numFmtId="0" fontId="46" fillId="0" borderId="105" xfId="0" applyFont="1" applyFill="1" applyBorder="1" applyAlignment="1">
      <alignment/>
    </xf>
    <xf numFmtId="3" fontId="40" fillId="0" borderId="147" xfId="0" applyNumberFormat="1" applyFont="1" applyFill="1" applyBorder="1" applyAlignment="1">
      <alignment/>
    </xf>
    <xf numFmtId="0" fontId="46" fillId="0" borderId="109" xfId="0" applyFont="1" applyFill="1" applyBorder="1" applyAlignment="1">
      <alignment/>
    </xf>
    <xf numFmtId="0" fontId="40" fillId="0" borderId="110" xfId="0" applyFont="1" applyFill="1" applyBorder="1" applyAlignment="1">
      <alignment horizontal="center"/>
    </xf>
    <xf numFmtId="3" fontId="40" fillId="0" borderId="110" xfId="0" applyNumberFormat="1" applyFont="1" applyFill="1" applyBorder="1" applyAlignment="1">
      <alignment/>
    </xf>
    <xf numFmtId="3" fontId="40" fillId="0" borderId="110" xfId="0" applyNumberFormat="1" applyFont="1" applyFill="1" applyBorder="1" applyAlignment="1">
      <alignment horizontal="center"/>
    </xf>
    <xf numFmtId="3" fontId="40" fillId="0" borderId="109" xfId="0" applyNumberFormat="1" applyFont="1" applyFill="1" applyBorder="1" applyAlignment="1" applyProtection="1">
      <alignment/>
      <protection locked="0"/>
    </xf>
    <xf numFmtId="3" fontId="40" fillId="0" borderId="110" xfId="0" applyNumberFormat="1" applyFont="1" applyFill="1" applyBorder="1" applyAlignment="1" applyProtection="1">
      <alignment/>
      <protection locked="0"/>
    </xf>
    <xf numFmtId="0" fontId="41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9.140625" style="109" customWidth="1"/>
    <col min="2" max="2" width="26.8515625" style="109" customWidth="1"/>
    <col min="3" max="5" width="23.7109375" style="109" customWidth="1"/>
    <col min="6" max="16384" width="9.140625" style="109" customWidth="1"/>
  </cols>
  <sheetData>
    <row r="1" s="184" customFormat="1" ht="15.75" hidden="1">
      <c r="A1" s="183" t="s">
        <v>0</v>
      </c>
    </row>
    <row r="2" s="184" customFormat="1" ht="12.75"/>
    <row r="3" spans="1:2" s="184" customFormat="1" ht="15.75" hidden="1">
      <c r="A3" s="183" t="s">
        <v>1</v>
      </c>
      <c r="B3" s="185"/>
    </row>
    <row r="4" spans="1:2" s="184" customFormat="1" ht="15.75">
      <c r="A4" s="183" t="s">
        <v>2</v>
      </c>
      <c r="B4" s="185"/>
    </row>
    <row r="5" s="184" customFormat="1" ht="15.75">
      <c r="A5" s="183"/>
    </row>
    <row r="6" spans="1:5" s="184" customFormat="1" ht="20.25">
      <c r="A6" s="186" t="s">
        <v>3</v>
      </c>
      <c r="B6" s="187"/>
      <c r="C6" s="188"/>
      <c r="D6" s="188"/>
      <c r="E6" s="188"/>
    </row>
    <row r="7" spans="1:5" ht="15.75">
      <c r="A7" s="104"/>
      <c r="B7" s="189"/>
      <c r="C7" s="189"/>
      <c r="D7" s="189"/>
      <c r="E7" s="189"/>
    </row>
    <row r="8" spans="1:5" ht="13.5" thickBot="1">
      <c r="A8" s="190"/>
      <c r="C8" s="115"/>
      <c r="D8" s="115"/>
      <c r="E8" s="115" t="s">
        <v>4</v>
      </c>
    </row>
    <row r="9" spans="2:191" ht="18.75" customHeight="1">
      <c r="B9" s="191" t="s">
        <v>5</v>
      </c>
      <c r="C9" s="192" t="s">
        <v>6</v>
      </c>
      <c r="D9" s="192" t="s">
        <v>7</v>
      </c>
      <c r="E9" s="193" t="s">
        <v>8</v>
      </c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</row>
    <row r="10" spans="2:191" ht="13.5" customHeight="1" thickBot="1">
      <c r="B10" s="195"/>
      <c r="C10" s="196" t="s">
        <v>9</v>
      </c>
      <c r="D10" s="196" t="s">
        <v>9</v>
      </c>
      <c r="E10" s="197" t="s">
        <v>9</v>
      </c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</row>
    <row r="11" spans="2:191" ht="13.5" thickTop="1">
      <c r="B11" s="198" t="s">
        <v>10</v>
      </c>
      <c r="C11" s="199">
        <v>294941</v>
      </c>
      <c r="D11" s="199">
        <v>293250</v>
      </c>
      <c r="E11" s="200">
        <v>101702.7</v>
      </c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</row>
    <row r="12" spans="2:191" ht="12.75">
      <c r="B12" s="201" t="s">
        <v>11</v>
      </c>
      <c r="C12" s="202">
        <v>51237</v>
      </c>
      <c r="D12" s="202">
        <v>51322</v>
      </c>
      <c r="E12" s="203">
        <v>23841.5</v>
      </c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</row>
    <row r="13" spans="2:191" ht="12.75">
      <c r="B13" s="201" t="s">
        <v>12</v>
      </c>
      <c r="C13" s="202">
        <v>21783</v>
      </c>
      <c r="D13" s="202">
        <v>21333</v>
      </c>
      <c r="E13" s="203">
        <v>6318.2</v>
      </c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</row>
    <row r="14" spans="2:191" ht="12.75">
      <c r="B14" s="204" t="s">
        <v>13</v>
      </c>
      <c r="C14" s="202">
        <v>119365</v>
      </c>
      <c r="D14" s="202">
        <v>125253.4</v>
      </c>
      <c r="E14" s="203">
        <f>120433.1-98521.4</f>
        <v>21911.70000000001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</row>
    <row r="15" spans="2:191" ht="19.5" customHeight="1" thickBot="1">
      <c r="B15" s="205" t="s">
        <v>14</v>
      </c>
      <c r="C15" s="206">
        <f>SUM(C11:C14)</f>
        <v>487326</v>
      </c>
      <c r="D15" s="206">
        <f>SUM(D11:D14)</f>
        <v>491158.4</v>
      </c>
      <c r="E15" s="207">
        <f>SUM(E11:E14)</f>
        <v>153774.1</v>
      </c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</row>
    <row r="16" spans="2:191" ht="13.5" thickTop="1">
      <c r="B16" s="208"/>
      <c r="C16" s="2"/>
      <c r="D16" s="2"/>
      <c r="E16" s="3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</row>
    <row r="17" spans="1:191" ht="12.75">
      <c r="A17" s="194"/>
      <c r="B17" s="201" t="s">
        <v>15</v>
      </c>
      <c r="C17" s="202">
        <v>394495.4</v>
      </c>
      <c r="D17" s="202">
        <v>408148.6</v>
      </c>
      <c r="E17" s="203">
        <f>220705.2-98521.4</f>
        <v>122183.80000000002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</row>
    <row r="18" spans="1:213" s="209" customFormat="1" ht="12.75">
      <c r="A18" s="194"/>
      <c r="B18" s="204" t="s">
        <v>16</v>
      </c>
      <c r="C18" s="202">
        <v>137032.6</v>
      </c>
      <c r="D18" s="202">
        <v>159667.4</v>
      </c>
      <c r="E18" s="203">
        <v>9791.2</v>
      </c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</row>
    <row r="19" spans="1:191" ht="19.5" customHeight="1" thickBot="1">
      <c r="A19" s="194"/>
      <c r="B19" s="205" t="s">
        <v>17</v>
      </c>
      <c r="C19" s="206">
        <f>SUM(C17:C18)</f>
        <v>531528</v>
      </c>
      <c r="D19" s="206">
        <f>SUM(D17:D18)</f>
        <v>567816</v>
      </c>
      <c r="E19" s="207">
        <f>SUM(E17:E18)</f>
        <v>131975.00000000003</v>
      </c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</row>
    <row r="20" spans="2:191" ht="13.5" thickTop="1">
      <c r="B20" s="210"/>
      <c r="C20" s="211"/>
      <c r="D20" s="211"/>
      <c r="E20" s="212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</row>
    <row r="21" spans="2:191" ht="12.75">
      <c r="B21" s="1" t="s">
        <v>18</v>
      </c>
      <c r="C21" s="2"/>
      <c r="D21" s="2"/>
      <c r="E21" s="3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</row>
    <row r="22" spans="2:5" ht="12.75">
      <c r="B22" s="1" t="s">
        <v>19</v>
      </c>
      <c r="C22" s="4"/>
      <c r="D22" s="4"/>
      <c r="E22" s="5">
        <v>21799.1</v>
      </c>
    </row>
    <row r="23" spans="2:5" ht="15" customHeight="1" thickBot="1">
      <c r="B23" s="213" t="s">
        <v>20</v>
      </c>
      <c r="C23" s="6">
        <v>44202</v>
      </c>
      <c r="D23" s="6">
        <v>76657.6</v>
      </c>
      <c r="E23" s="7"/>
    </row>
    <row r="26" ht="12.75">
      <c r="B26" s="11" t="s">
        <v>21</v>
      </c>
    </row>
    <row r="27" spans="2:5" ht="12.75">
      <c r="B27" s="11" t="s">
        <v>22</v>
      </c>
      <c r="C27" s="11"/>
      <c r="D27" s="11"/>
      <c r="E27" s="11"/>
    </row>
    <row r="28" spans="2:5" ht="15">
      <c r="B28" s="11"/>
      <c r="C28" s="214"/>
      <c r="D28" s="214"/>
      <c r="E28" s="214"/>
    </row>
  </sheetData>
  <sheetProtection/>
  <mergeCells count="2">
    <mergeCell ref="A6:E6"/>
    <mergeCell ref="B9:B10"/>
  </mergeCells>
  <printOptions/>
  <pageMargins left="0.6692913385826772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3"/>
  <sheetViews>
    <sheetView zoomScale="80" zoomScaleNormal="80" zoomScalePageLayoutView="0" workbookViewId="0" topLeftCell="A1">
      <selection activeCell="M53" sqref="M53"/>
    </sheetView>
  </sheetViews>
  <sheetFormatPr defaultColWidth="9.140625" defaultRowHeight="12.75"/>
  <cols>
    <col min="1" max="1" width="7.57421875" style="11" customWidth="1"/>
    <col min="2" max="3" width="10.28125" style="11" customWidth="1"/>
    <col min="4" max="4" width="76.8515625" style="11" customWidth="1"/>
    <col min="5" max="7" width="16.7109375" style="23" customWidth="1"/>
    <col min="8" max="8" width="10.28125" style="251" customWidth="1"/>
    <col min="9" max="9" width="9.140625" style="11" customWidth="1"/>
    <col min="10" max="10" width="24.8515625" style="11" customWidth="1"/>
    <col min="11" max="16384" width="9.140625" style="11" customWidth="1"/>
  </cols>
  <sheetData>
    <row r="1" spans="1:8" ht="21.75" customHeight="1">
      <c r="A1" s="181" t="s">
        <v>23</v>
      </c>
      <c r="B1" s="188"/>
      <c r="C1" s="188"/>
      <c r="D1" s="8"/>
      <c r="E1" s="9"/>
      <c r="F1" s="9"/>
      <c r="G1" s="10"/>
      <c r="H1" s="225"/>
    </row>
    <row r="2" spans="1:8" ht="12.75" customHeight="1">
      <c r="A2" s="12"/>
      <c r="B2" s="13"/>
      <c r="C2" s="12"/>
      <c r="D2" s="14"/>
      <c r="E2" s="9"/>
      <c r="F2" s="9"/>
      <c r="G2" s="9"/>
      <c r="H2" s="226"/>
    </row>
    <row r="3" spans="1:8" s="13" customFormat="1" ht="24" customHeight="1">
      <c r="A3" s="182" t="s">
        <v>24</v>
      </c>
      <c r="B3" s="182"/>
      <c r="C3" s="182"/>
      <c r="D3" s="215"/>
      <c r="E3" s="215"/>
      <c r="F3" s="216"/>
      <c r="G3" s="216"/>
      <c r="H3" s="227"/>
    </row>
    <row r="4" spans="1:8" s="13" customFormat="1" ht="15" customHeight="1" thickBot="1">
      <c r="A4" s="15"/>
      <c r="B4" s="15"/>
      <c r="C4" s="15"/>
      <c r="D4" s="15"/>
      <c r="E4" s="16"/>
      <c r="F4" s="16"/>
      <c r="G4" s="17" t="s">
        <v>4</v>
      </c>
      <c r="H4" s="228"/>
    </row>
    <row r="5" spans="1:8" ht="15.75">
      <c r="A5" s="217" t="s">
        <v>25</v>
      </c>
      <c r="B5" s="217" t="s">
        <v>26</v>
      </c>
      <c r="C5" s="217" t="s">
        <v>27</v>
      </c>
      <c r="D5" s="218" t="s">
        <v>28</v>
      </c>
      <c r="E5" s="219" t="s">
        <v>29</v>
      </c>
      <c r="F5" s="219" t="s">
        <v>29</v>
      </c>
      <c r="G5" s="219" t="s">
        <v>8</v>
      </c>
      <c r="H5" s="229" t="s">
        <v>30</v>
      </c>
    </row>
    <row r="6" spans="1:8" ht="15.75" customHeight="1" thickBot="1">
      <c r="A6" s="220"/>
      <c r="B6" s="220"/>
      <c r="C6" s="220"/>
      <c r="D6" s="221"/>
      <c r="E6" s="222" t="s">
        <v>31</v>
      </c>
      <c r="F6" s="222" t="s">
        <v>32</v>
      </c>
      <c r="G6" s="223" t="s">
        <v>33</v>
      </c>
      <c r="H6" s="230" t="s">
        <v>34</v>
      </c>
    </row>
    <row r="7" spans="1:8" ht="16.5" customHeight="1" thickTop="1">
      <c r="A7" s="18">
        <v>10</v>
      </c>
      <c r="B7" s="18"/>
      <c r="C7" s="18"/>
      <c r="D7" s="19" t="s">
        <v>35</v>
      </c>
      <c r="E7" s="20"/>
      <c r="F7" s="20"/>
      <c r="G7" s="20"/>
      <c r="H7" s="231"/>
    </row>
    <row r="8" spans="1:8" ht="15" customHeight="1">
      <c r="A8" s="18"/>
      <c r="B8" s="18"/>
      <c r="C8" s="18"/>
      <c r="D8" s="19"/>
      <c r="E8" s="20"/>
      <c r="F8" s="20"/>
      <c r="G8" s="20"/>
      <c r="H8" s="231"/>
    </row>
    <row r="9" spans="1:8" ht="15" customHeight="1" hidden="1">
      <c r="A9" s="21"/>
      <c r="B9" s="21"/>
      <c r="C9" s="21">
        <v>1344</v>
      </c>
      <c r="D9" s="21" t="s">
        <v>36</v>
      </c>
      <c r="E9" s="22">
        <v>0</v>
      </c>
      <c r="F9" s="22">
        <v>0</v>
      </c>
      <c r="G9" s="22"/>
      <c r="H9" s="232" t="e">
        <f>(#REF!/F9)*100</f>
        <v>#REF!</v>
      </c>
    </row>
    <row r="10" spans="1:9" ht="15">
      <c r="A10" s="21"/>
      <c r="B10" s="21"/>
      <c r="C10" s="21">
        <v>1361</v>
      </c>
      <c r="D10" s="21" t="s">
        <v>37</v>
      </c>
      <c r="E10" s="22">
        <v>5</v>
      </c>
      <c r="F10" s="22">
        <v>5</v>
      </c>
      <c r="G10" s="22">
        <v>5</v>
      </c>
      <c r="H10" s="232">
        <f>(G10/F10)*100</f>
        <v>100</v>
      </c>
      <c r="I10" s="23"/>
    </row>
    <row r="11" spans="1:8" ht="15" hidden="1">
      <c r="A11" s="24">
        <v>34053</v>
      </c>
      <c r="B11" s="24"/>
      <c r="C11" s="24">
        <v>4116</v>
      </c>
      <c r="D11" s="21" t="s">
        <v>38</v>
      </c>
      <c r="E11" s="25">
        <v>0</v>
      </c>
      <c r="F11" s="25">
        <v>0</v>
      </c>
      <c r="G11" s="25"/>
      <c r="H11" s="232" t="e">
        <f>(#REF!/F11)*100</f>
        <v>#REF!</v>
      </c>
    </row>
    <row r="12" spans="1:8" ht="15" hidden="1">
      <c r="A12" s="24">
        <v>34070</v>
      </c>
      <c r="B12" s="24"/>
      <c r="C12" s="24">
        <v>4116</v>
      </c>
      <c r="D12" s="21" t="s">
        <v>39</v>
      </c>
      <c r="E12" s="25">
        <v>0</v>
      </c>
      <c r="F12" s="25">
        <v>0</v>
      </c>
      <c r="G12" s="25"/>
      <c r="H12" s="232" t="e">
        <f>(#REF!/F12)*100</f>
        <v>#REF!</v>
      </c>
    </row>
    <row r="13" spans="1:8" ht="15" hidden="1">
      <c r="A13" s="24">
        <v>33123</v>
      </c>
      <c r="B13" s="24"/>
      <c r="C13" s="24">
        <v>4116</v>
      </c>
      <c r="D13" s="21" t="s">
        <v>40</v>
      </c>
      <c r="E13" s="22">
        <v>0</v>
      </c>
      <c r="F13" s="22">
        <v>0</v>
      </c>
      <c r="G13" s="22"/>
      <c r="H13" s="232" t="e">
        <f>(#REF!/F13)*100</f>
        <v>#REF!</v>
      </c>
    </row>
    <row r="14" spans="1:8" ht="15" hidden="1">
      <c r="A14" s="24"/>
      <c r="B14" s="24"/>
      <c r="C14" s="24">
        <v>4121</v>
      </c>
      <c r="D14" s="24" t="s">
        <v>41</v>
      </c>
      <c r="E14" s="25">
        <v>0</v>
      </c>
      <c r="F14" s="25">
        <v>0</v>
      </c>
      <c r="G14" s="22"/>
      <c r="H14" s="232" t="e">
        <f>(#REF!/F14)*100</f>
        <v>#REF!</v>
      </c>
    </row>
    <row r="15" spans="1:9" ht="15" hidden="1">
      <c r="A15" s="24">
        <v>341</v>
      </c>
      <c r="B15" s="24"/>
      <c r="C15" s="24">
        <v>4122</v>
      </c>
      <c r="D15" s="24" t="s">
        <v>42</v>
      </c>
      <c r="E15" s="26">
        <v>0</v>
      </c>
      <c r="F15" s="26">
        <v>0</v>
      </c>
      <c r="G15" s="22"/>
      <c r="H15" s="232" t="e">
        <f>(#REF!/F15)*100</f>
        <v>#REF!</v>
      </c>
      <c r="I15" s="23"/>
    </row>
    <row r="16" spans="1:8" ht="15" hidden="1">
      <c r="A16" s="24">
        <v>379</v>
      </c>
      <c r="B16" s="24"/>
      <c r="C16" s="24">
        <v>4122</v>
      </c>
      <c r="D16" s="24" t="s">
        <v>43</v>
      </c>
      <c r="E16" s="26">
        <v>0</v>
      </c>
      <c r="F16" s="26">
        <v>0</v>
      </c>
      <c r="G16" s="22"/>
      <c r="H16" s="232" t="e">
        <f>(#REF!/F16)*100</f>
        <v>#REF!</v>
      </c>
    </row>
    <row r="17" spans="1:8" ht="15" customHeight="1" hidden="1">
      <c r="A17" s="21">
        <v>214</v>
      </c>
      <c r="B17" s="21"/>
      <c r="C17" s="21">
        <v>4122</v>
      </c>
      <c r="D17" s="24" t="s">
        <v>44</v>
      </c>
      <c r="E17" s="22">
        <v>0</v>
      </c>
      <c r="F17" s="22">
        <v>0</v>
      </c>
      <c r="G17" s="22"/>
      <c r="H17" s="232" t="e">
        <f>(#REF!/F17)*100</f>
        <v>#REF!</v>
      </c>
    </row>
    <row r="18" spans="1:8" ht="15" hidden="1">
      <c r="A18" s="24">
        <v>33030</v>
      </c>
      <c r="B18" s="24"/>
      <c r="C18" s="24">
        <v>4122</v>
      </c>
      <c r="D18" s="24" t="s">
        <v>45</v>
      </c>
      <c r="E18" s="26">
        <v>0</v>
      </c>
      <c r="F18" s="26">
        <v>0</v>
      </c>
      <c r="G18" s="25"/>
      <c r="H18" s="232" t="e">
        <f>(#REF!/F18)*100</f>
        <v>#REF!</v>
      </c>
    </row>
    <row r="19" spans="1:8" ht="15" hidden="1">
      <c r="A19" s="24">
        <v>33926</v>
      </c>
      <c r="B19" s="24"/>
      <c r="C19" s="24">
        <v>4222</v>
      </c>
      <c r="D19" s="24" t="s">
        <v>46</v>
      </c>
      <c r="E19" s="26"/>
      <c r="F19" s="26"/>
      <c r="G19" s="25"/>
      <c r="H19" s="232" t="e">
        <f>(#REF!/F19)*100</f>
        <v>#REF!</v>
      </c>
    </row>
    <row r="20" spans="1:8" ht="15">
      <c r="A20" s="24"/>
      <c r="B20" s="24">
        <v>2143</v>
      </c>
      <c r="C20" s="24">
        <v>2111</v>
      </c>
      <c r="D20" s="24" t="s">
        <v>47</v>
      </c>
      <c r="E20" s="25">
        <v>420</v>
      </c>
      <c r="F20" s="25">
        <v>420</v>
      </c>
      <c r="G20" s="25">
        <v>169.7</v>
      </c>
      <c r="H20" s="232">
        <f aca="true" t="shared" si="0" ref="H20:H46">(G20/F20)*100</f>
        <v>40.404761904761905</v>
      </c>
    </row>
    <row r="21" spans="1:8" ht="15">
      <c r="A21" s="24"/>
      <c r="B21" s="24">
        <v>2143</v>
      </c>
      <c r="C21" s="24">
        <v>2112</v>
      </c>
      <c r="D21" s="24" t="s">
        <v>48</v>
      </c>
      <c r="E21" s="25">
        <v>220</v>
      </c>
      <c r="F21" s="25">
        <v>220</v>
      </c>
      <c r="G21" s="25">
        <v>24.6</v>
      </c>
      <c r="H21" s="232">
        <f t="shared" si="0"/>
        <v>11.181818181818183</v>
      </c>
    </row>
    <row r="22" spans="1:8" ht="15" hidden="1">
      <c r="A22" s="24"/>
      <c r="B22" s="24">
        <v>2143</v>
      </c>
      <c r="C22" s="24">
        <v>2212</v>
      </c>
      <c r="D22" s="24" t="s">
        <v>49</v>
      </c>
      <c r="E22" s="25">
        <v>0</v>
      </c>
      <c r="F22" s="25">
        <v>0</v>
      </c>
      <c r="G22" s="25"/>
      <c r="H22" s="232" t="e">
        <f t="shared" si="0"/>
        <v>#DIV/0!</v>
      </c>
    </row>
    <row r="23" spans="1:8" ht="15" hidden="1">
      <c r="A23" s="24"/>
      <c r="B23" s="24">
        <v>2143</v>
      </c>
      <c r="C23" s="24">
        <v>2324</v>
      </c>
      <c r="D23" s="24" t="s">
        <v>50</v>
      </c>
      <c r="E23" s="25">
        <v>0</v>
      </c>
      <c r="F23" s="25">
        <v>0</v>
      </c>
      <c r="G23" s="25"/>
      <c r="H23" s="232" t="e">
        <f t="shared" si="0"/>
        <v>#DIV/0!</v>
      </c>
    </row>
    <row r="24" spans="1:8" ht="15" hidden="1">
      <c r="A24" s="24"/>
      <c r="B24" s="24">
        <v>2143</v>
      </c>
      <c r="C24" s="24">
        <v>2329</v>
      </c>
      <c r="D24" s="24" t="s">
        <v>51</v>
      </c>
      <c r="E24" s="25"/>
      <c r="F24" s="25"/>
      <c r="G24" s="25"/>
      <c r="H24" s="232" t="e">
        <f t="shared" si="0"/>
        <v>#DIV/0!</v>
      </c>
    </row>
    <row r="25" spans="1:8" ht="15" hidden="1">
      <c r="A25" s="24"/>
      <c r="B25" s="24">
        <v>3111</v>
      </c>
      <c r="C25" s="24">
        <v>2122</v>
      </c>
      <c r="D25" s="24" t="s">
        <v>52</v>
      </c>
      <c r="E25" s="25">
        <v>0</v>
      </c>
      <c r="F25" s="25">
        <v>0</v>
      </c>
      <c r="G25" s="25"/>
      <c r="H25" s="232" t="e">
        <f t="shared" si="0"/>
        <v>#DIV/0!</v>
      </c>
    </row>
    <row r="26" spans="1:8" ht="15" hidden="1">
      <c r="A26" s="24"/>
      <c r="B26" s="24">
        <v>3113</v>
      </c>
      <c r="C26" s="24">
        <v>2119</v>
      </c>
      <c r="D26" s="24" t="s">
        <v>53</v>
      </c>
      <c r="E26" s="25">
        <v>0</v>
      </c>
      <c r="F26" s="25">
        <v>0</v>
      </c>
      <c r="G26" s="25"/>
      <c r="H26" s="232" t="e">
        <f t="shared" si="0"/>
        <v>#DIV/0!</v>
      </c>
    </row>
    <row r="27" spans="1:8" ht="15" hidden="1">
      <c r="A27" s="24"/>
      <c r="B27" s="24">
        <v>3113</v>
      </c>
      <c r="C27" s="24">
        <v>2122</v>
      </c>
      <c r="D27" s="24" t="s">
        <v>54</v>
      </c>
      <c r="E27" s="25">
        <v>0</v>
      </c>
      <c r="F27" s="25">
        <v>0</v>
      </c>
      <c r="G27" s="25"/>
      <c r="H27" s="232" t="e">
        <f t="shared" si="0"/>
        <v>#DIV/0!</v>
      </c>
    </row>
    <row r="28" spans="1:9" ht="15">
      <c r="A28" s="24"/>
      <c r="B28" s="24">
        <v>3313</v>
      </c>
      <c r="C28" s="24">
        <v>2132</v>
      </c>
      <c r="D28" s="24" t="s">
        <v>55</v>
      </c>
      <c r="E28" s="25">
        <v>331.8</v>
      </c>
      <c r="F28" s="25">
        <v>331.8</v>
      </c>
      <c r="G28" s="25">
        <v>0</v>
      </c>
      <c r="H28" s="232">
        <f t="shared" si="0"/>
        <v>0</v>
      </c>
      <c r="I28" s="23"/>
    </row>
    <row r="29" spans="1:8" ht="15">
      <c r="A29" s="21"/>
      <c r="B29" s="21">
        <v>3313</v>
      </c>
      <c r="C29" s="21">
        <v>2133</v>
      </c>
      <c r="D29" s="21" t="s">
        <v>56</v>
      </c>
      <c r="E29" s="22">
        <v>18.2</v>
      </c>
      <c r="F29" s="22">
        <v>18.2</v>
      </c>
      <c r="G29" s="25">
        <v>0</v>
      </c>
      <c r="H29" s="232">
        <f t="shared" si="0"/>
        <v>0</v>
      </c>
    </row>
    <row r="30" spans="1:8" ht="15" hidden="1">
      <c r="A30" s="21"/>
      <c r="B30" s="21">
        <v>3313</v>
      </c>
      <c r="C30" s="21">
        <v>2324</v>
      </c>
      <c r="D30" s="21" t="s">
        <v>57</v>
      </c>
      <c r="E30" s="22">
        <v>0</v>
      </c>
      <c r="F30" s="22">
        <v>0</v>
      </c>
      <c r="G30" s="22"/>
      <c r="H30" s="232" t="e">
        <f t="shared" si="0"/>
        <v>#DIV/0!</v>
      </c>
    </row>
    <row r="31" spans="1:8" ht="15" hidden="1">
      <c r="A31" s="21"/>
      <c r="B31" s="21">
        <v>3392</v>
      </c>
      <c r="C31" s="21">
        <v>2329</v>
      </c>
      <c r="D31" s="21" t="s">
        <v>58</v>
      </c>
      <c r="E31" s="22"/>
      <c r="F31" s="22"/>
      <c r="G31" s="22"/>
      <c r="H31" s="232" t="e">
        <f t="shared" si="0"/>
        <v>#DIV/0!</v>
      </c>
    </row>
    <row r="32" spans="1:8" ht="15" hidden="1">
      <c r="A32" s="24"/>
      <c r="B32" s="24">
        <v>3314</v>
      </c>
      <c r="C32" s="24">
        <v>2229</v>
      </c>
      <c r="D32" s="24" t="s">
        <v>59</v>
      </c>
      <c r="E32" s="25"/>
      <c r="F32" s="25"/>
      <c r="G32" s="25"/>
      <c r="H32" s="232" t="e">
        <f t="shared" si="0"/>
        <v>#DIV/0!</v>
      </c>
    </row>
    <row r="33" spans="1:8" ht="15" hidden="1">
      <c r="A33" s="24"/>
      <c r="B33" s="24">
        <v>3315</v>
      </c>
      <c r="C33" s="24">
        <v>2322</v>
      </c>
      <c r="D33" s="24" t="s">
        <v>60</v>
      </c>
      <c r="E33" s="25"/>
      <c r="F33" s="25"/>
      <c r="G33" s="25"/>
      <c r="H33" s="232" t="e">
        <f t="shared" si="0"/>
        <v>#DIV/0!</v>
      </c>
    </row>
    <row r="34" spans="1:8" ht="15" hidden="1">
      <c r="A34" s="24"/>
      <c r="B34" s="24">
        <v>3319</v>
      </c>
      <c r="C34" s="24">
        <v>2324</v>
      </c>
      <c r="D34" s="24" t="s">
        <v>61</v>
      </c>
      <c r="E34" s="25">
        <v>0</v>
      </c>
      <c r="F34" s="25">
        <v>0</v>
      </c>
      <c r="G34" s="25"/>
      <c r="H34" s="232" t="e">
        <f t="shared" si="0"/>
        <v>#DIV/0!</v>
      </c>
    </row>
    <row r="35" spans="1:9" ht="15" customHeight="1" hidden="1">
      <c r="A35" s="21"/>
      <c r="B35" s="21">
        <v>3319</v>
      </c>
      <c r="C35" s="21">
        <v>2329</v>
      </c>
      <c r="D35" s="21" t="s">
        <v>62</v>
      </c>
      <c r="E35" s="22"/>
      <c r="F35" s="22"/>
      <c r="G35" s="22"/>
      <c r="H35" s="232" t="e">
        <f t="shared" si="0"/>
        <v>#DIV/0!</v>
      </c>
      <c r="I35" s="23"/>
    </row>
    <row r="36" spans="1:8" ht="15">
      <c r="A36" s="24"/>
      <c r="B36" s="24">
        <v>3326</v>
      </c>
      <c r="C36" s="24">
        <v>2212</v>
      </c>
      <c r="D36" s="24" t="s">
        <v>63</v>
      </c>
      <c r="E36" s="25">
        <v>30</v>
      </c>
      <c r="F36" s="25">
        <v>30</v>
      </c>
      <c r="G36" s="25">
        <v>20</v>
      </c>
      <c r="H36" s="232">
        <f t="shared" si="0"/>
        <v>66.66666666666666</v>
      </c>
    </row>
    <row r="37" spans="1:8" ht="15">
      <c r="A37" s="24"/>
      <c r="B37" s="24">
        <v>3326</v>
      </c>
      <c r="C37" s="24">
        <v>2324</v>
      </c>
      <c r="D37" s="24" t="s">
        <v>64</v>
      </c>
      <c r="E37" s="25">
        <v>2</v>
      </c>
      <c r="F37" s="25">
        <v>2</v>
      </c>
      <c r="G37" s="25">
        <v>1</v>
      </c>
      <c r="H37" s="232">
        <f t="shared" si="0"/>
        <v>50</v>
      </c>
    </row>
    <row r="38" spans="1:8" ht="15">
      <c r="A38" s="24"/>
      <c r="B38" s="24">
        <v>3399</v>
      </c>
      <c r="C38" s="24">
        <v>2111</v>
      </c>
      <c r="D38" s="24" t="s">
        <v>65</v>
      </c>
      <c r="E38" s="25">
        <v>200</v>
      </c>
      <c r="F38" s="25">
        <v>200</v>
      </c>
      <c r="G38" s="25">
        <v>220.1</v>
      </c>
      <c r="H38" s="232">
        <f t="shared" si="0"/>
        <v>110.05</v>
      </c>
    </row>
    <row r="39" spans="1:8" ht="15">
      <c r="A39" s="24"/>
      <c r="B39" s="24">
        <v>3399</v>
      </c>
      <c r="C39" s="24">
        <v>2112</v>
      </c>
      <c r="D39" s="24" t="s">
        <v>66</v>
      </c>
      <c r="E39" s="25">
        <v>0</v>
      </c>
      <c r="F39" s="25">
        <v>0</v>
      </c>
      <c r="G39" s="25">
        <v>5.4</v>
      </c>
      <c r="H39" s="232" t="e">
        <f t="shared" si="0"/>
        <v>#DIV/0!</v>
      </c>
    </row>
    <row r="40" spans="1:8" ht="15">
      <c r="A40" s="24"/>
      <c r="B40" s="24">
        <v>3399</v>
      </c>
      <c r="C40" s="24">
        <v>2133</v>
      </c>
      <c r="D40" s="24" t="s">
        <v>67</v>
      </c>
      <c r="E40" s="25">
        <v>100</v>
      </c>
      <c r="F40" s="25">
        <v>100</v>
      </c>
      <c r="G40" s="25">
        <v>0</v>
      </c>
      <c r="H40" s="232">
        <f t="shared" si="0"/>
        <v>0</v>
      </c>
    </row>
    <row r="41" spans="1:9" ht="15" hidden="1">
      <c r="A41" s="24"/>
      <c r="B41" s="24">
        <v>3399</v>
      </c>
      <c r="C41" s="24">
        <v>2321</v>
      </c>
      <c r="D41" s="24" t="s">
        <v>68</v>
      </c>
      <c r="E41" s="25">
        <v>0</v>
      </c>
      <c r="F41" s="25">
        <v>0</v>
      </c>
      <c r="G41" s="25"/>
      <c r="H41" s="232" t="e">
        <f t="shared" si="0"/>
        <v>#DIV/0!</v>
      </c>
      <c r="I41" s="23"/>
    </row>
    <row r="42" spans="1:8" ht="15">
      <c r="A42" s="24"/>
      <c r="B42" s="24">
        <v>3399</v>
      </c>
      <c r="C42" s="24">
        <v>2324</v>
      </c>
      <c r="D42" s="24" t="s">
        <v>69</v>
      </c>
      <c r="E42" s="25">
        <v>80</v>
      </c>
      <c r="F42" s="25">
        <v>80</v>
      </c>
      <c r="G42" s="25">
        <v>152.3</v>
      </c>
      <c r="H42" s="232">
        <f t="shared" si="0"/>
        <v>190.375</v>
      </c>
    </row>
    <row r="43" spans="1:8" ht="15">
      <c r="A43" s="21"/>
      <c r="B43" s="21">
        <v>3399</v>
      </c>
      <c r="C43" s="21">
        <v>2329</v>
      </c>
      <c r="D43" s="21" t="s">
        <v>70</v>
      </c>
      <c r="E43" s="25">
        <v>0</v>
      </c>
      <c r="F43" s="25">
        <v>0</v>
      </c>
      <c r="G43" s="25">
        <v>60.4</v>
      </c>
      <c r="H43" s="232" t="e">
        <f t="shared" si="0"/>
        <v>#DIV/0!</v>
      </c>
    </row>
    <row r="44" spans="1:8" ht="15">
      <c r="A44" s="24"/>
      <c r="B44" s="24">
        <v>3419</v>
      </c>
      <c r="C44" s="24">
        <v>2229</v>
      </c>
      <c r="D44" s="24" t="s">
        <v>71</v>
      </c>
      <c r="E44" s="25">
        <v>0</v>
      </c>
      <c r="F44" s="25">
        <v>0</v>
      </c>
      <c r="G44" s="25">
        <v>50</v>
      </c>
      <c r="H44" s="232" t="e">
        <f t="shared" si="0"/>
        <v>#DIV/0!</v>
      </c>
    </row>
    <row r="45" spans="1:8" ht="15" hidden="1">
      <c r="A45" s="24"/>
      <c r="B45" s="24">
        <v>3421</v>
      </c>
      <c r="C45" s="24">
        <v>2324</v>
      </c>
      <c r="D45" s="24" t="s">
        <v>72</v>
      </c>
      <c r="E45" s="25"/>
      <c r="F45" s="25"/>
      <c r="G45" s="25"/>
      <c r="H45" s="232" t="e">
        <f t="shared" si="0"/>
        <v>#DIV/0!</v>
      </c>
    </row>
    <row r="46" spans="1:8" ht="15">
      <c r="A46" s="21"/>
      <c r="B46" s="21">
        <v>3429</v>
      </c>
      <c r="C46" s="21">
        <v>2229</v>
      </c>
      <c r="D46" s="21" t="s">
        <v>73</v>
      </c>
      <c r="E46" s="22">
        <v>0</v>
      </c>
      <c r="F46" s="22">
        <v>0</v>
      </c>
      <c r="G46" s="22">
        <v>16.1</v>
      </c>
      <c r="H46" s="232" t="e">
        <f t="shared" si="0"/>
        <v>#DIV/0!</v>
      </c>
    </row>
    <row r="47" spans="1:8" ht="15" hidden="1">
      <c r="A47" s="24"/>
      <c r="B47" s="24">
        <v>6171</v>
      </c>
      <c r="C47" s="24">
        <v>2212</v>
      </c>
      <c r="D47" s="24" t="s">
        <v>74</v>
      </c>
      <c r="E47" s="25"/>
      <c r="F47" s="25"/>
      <c r="G47" s="25"/>
      <c r="H47" s="232" t="e">
        <f>(#REF!/F47)*100</f>
        <v>#REF!</v>
      </c>
    </row>
    <row r="48" spans="1:8" ht="15" customHeight="1" hidden="1">
      <c r="A48" s="21"/>
      <c r="B48" s="21">
        <v>6409</v>
      </c>
      <c r="C48" s="21">
        <v>2328</v>
      </c>
      <c r="D48" s="21" t="s">
        <v>75</v>
      </c>
      <c r="E48" s="22">
        <v>0</v>
      </c>
      <c r="F48" s="22">
        <v>0</v>
      </c>
      <c r="G48" s="22"/>
      <c r="H48" s="232" t="e">
        <f>(#REF!/F48)*100</f>
        <v>#REF!</v>
      </c>
    </row>
    <row r="49" spans="1:8" ht="15" customHeight="1" thickBot="1">
      <c r="A49" s="27"/>
      <c r="B49" s="27"/>
      <c r="C49" s="27"/>
      <c r="D49" s="27"/>
      <c r="E49" s="28"/>
      <c r="F49" s="28"/>
      <c r="G49" s="28"/>
      <c r="H49" s="233"/>
    </row>
    <row r="50" spans="1:8" s="32" customFormat="1" ht="21.75" customHeight="1" thickBot="1" thickTop="1">
      <c r="A50" s="29"/>
      <c r="B50" s="29"/>
      <c r="C50" s="29"/>
      <c r="D50" s="30" t="s">
        <v>76</v>
      </c>
      <c r="E50" s="31">
        <f>SUM(E9:E48)</f>
        <v>1407</v>
      </c>
      <c r="F50" s="31">
        <f>SUM(F9:F48)</f>
        <v>1407</v>
      </c>
      <c r="G50" s="31">
        <f>SUM(G9:G48)</f>
        <v>724.5999999999999</v>
      </c>
      <c r="H50" s="234">
        <f>(G50/F50)*100</f>
        <v>51.499644633972984</v>
      </c>
    </row>
    <row r="51" spans="1:8" ht="15" customHeight="1">
      <c r="A51" s="32"/>
      <c r="B51" s="32"/>
      <c r="C51" s="32"/>
      <c r="D51" s="32"/>
      <c r="E51" s="33"/>
      <c r="F51" s="33"/>
      <c r="G51" s="33"/>
      <c r="H51" s="235"/>
    </row>
    <row r="52" spans="1:8" ht="15" customHeight="1">
      <c r="A52" s="32"/>
      <c r="B52" s="32"/>
      <c r="C52" s="32"/>
      <c r="D52" s="32"/>
      <c r="E52" s="33"/>
      <c r="F52" s="33"/>
      <c r="G52" s="33"/>
      <c r="H52" s="235"/>
    </row>
    <row r="53" spans="1:8" ht="15" customHeight="1" thickBot="1">
      <c r="A53" s="32"/>
      <c r="B53" s="32"/>
      <c r="C53" s="32"/>
      <c r="D53" s="32"/>
      <c r="E53" s="33"/>
      <c r="F53" s="33"/>
      <c r="G53" s="33"/>
      <c r="H53" s="235"/>
    </row>
    <row r="54" spans="1:8" ht="15.75">
      <c r="A54" s="217" t="s">
        <v>25</v>
      </c>
      <c r="B54" s="217" t="s">
        <v>26</v>
      </c>
      <c r="C54" s="217" t="s">
        <v>27</v>
      </c>
      <c r="D54" s="218" t="s">
        <v>28</v>
      </c>
      <c r="E54" s="219" t="s">
        <v>29</v>
      </c>
      <c r="F54" s="219" t="s">
        <v>29</v>
      </c>
      <c r="G54" s="219" t="s">
        <v>8</v>
      </c>
      <c r="H54" s="229" t="s">
        <v>30</v>
      </c>
    </row>
    <row r="55" spans="1:8" ht="15.75" customHeight="1" thickBot="1">
      <c r="A55" s="220"/>
      <c r="B55" s="220"/>
      <c r="C55" s="220"/>
      <c r="D55" s="221"/>
      <c r="E55" s="222" t="s">
        <v>31</v>
      </c>
      <c r="F55" s="222" t="s">
        <v>32</v>
      </c>
      <c r="G55" s="223" t="s">
        <v>33</v>
      </c>
      <c r="H55" s="230" t="s">
        <v>34</v>
      </c>
    </row>
    <row r="56" spans="1:8" ht="15.75" customHeight="1" thickTop="1">
      <c r="A56" s="34">
        <v>20</v>
      </c>
      <c r="B56" s="18"/>
      <c r="C56" s="18"/>
      <c r="D56" s="19" t="s">
        <v>77</v>
      </c>
      <c r="E56" s="20"/>
      <c r="F56" s="20"/>
      <c r="G56" s="20"/>
      <c r="H56" s="231"/>
    </row>
    <row r="57" spans="1:8" ht="15.75" customHeight="1">
      <c r="A57" s="34"/>
      <c r="B57" s="18"/>
      <c r="C57" s="18"/>
      <c r="D57" s="19"/>
      <c r="E57" s="20"/>
      <c r="F57" s="20"/>
      <c r="G57" s="20"/>
      <c r="H57" s="231"/>
    </row>
    <row r="58" spans="1:8" ht="15.75" customHeight="1" hidden="1">
      <c r="A58" s="34"/>
      <c r="B58" s="18"/>
      <c r="C58" s="35">
        <v>2420</v>
      </c>
      <c r="D58" s="36" t="s">
        <v>78</v>
      </c>
      <c r="E58" s="22">
        <v>0</v>
      </c>
      <c r="F58" s="22">
        <v>0</v>
      </c>
      <c r="G58" s="22">
        <v>0</v>
      </c>
      <c r="H58" s="232" t="e">
        <f>(#REF!/F58)*100</f>
        <v>#REF!</v>
      </c>
    </row>
    <row r="59" spans="1:8" ht="15.75" customHeight="1">
      <c r="A59" s="37">
        <v>1069</v>
      </c>
      <c r="B59" s="18"/>
      <c r="C59" s="35">
        <v>4113</v>
      </c>
      <c r="D59" s="36" t="s">
        <v>79</v>
      </c>
      <c r="E59" s="22">
        <v>116</v>
      </c>
      <c r="F59" s="22">
        <v>116</v>
      </c>
      <c r="G59" s="22">
        <v>0</v>
      </c>
      <c r="H59" s="232">
        <f aca="true" t="shared" si="1" ref="H59:H120">(G59/F59)*100</f>
        <v>0</v>
      </c>
    </row>
    <row r="60" spans="1:8" ht="15.75" customHeight="1">
      <c r="A60" s="37">
        <v>1070</v>
      </c>
      <c r="B60" s="18"/>
      <c r="C60" s="35">
        <v>4113</v>
      </c>
      <c r="D60" s="36" t="s">
        <v>80</v>
      </c>
      <c r="E60" s="22">
        <v>13.5</v>
      </c>
      <c r="F60" s="22">
        <v>13.5</v>
      </c>
      <c r="G60" s="22">
        <v>0</v>
      </c>
      <c r="H60" s="232">
        <f t="shared" si="1"/>
        <v>0</v>
      </c>
    </row>
    <row r="61" spans="1:8" ht="15.75" customHeight="1">
      <c r="A61" s="37">
        <v>1071</v>
      </c>
      <c r="B61" s="18"/>
      <c r="C61" s="35">
        <v>4113</v>
      </c>
      <c r="D61" s="36" t="s">
        <v>81</v>
      </c>
      <c r="E61" s="22">
        <v>17.8</v>
      </c>
      <c r="F61" s="22">
        <v>17.8</v>
      </c>
      <c r="G61" s="22">
        <v>0</v>
      </c>
      <c r="H61" s="232">
        <f t="shared" si="1"/>
        <v>0</v>
      </c>
    </row>
    <row r="62" spans="1:8" ht="15.75" hidden="1">
      <c r="A62" s="38">
        <v>14018</v>
      </c>
      <c r="B62" s="18"/>
      <c r="C62" s="39">
        <v>4116</v>
      </c>
      <c r="D62" s="40" t="s">
        <v>82</v>
      </c>
      <c r="E62" s="22">
        <v>0</v>
      </c>
      <c r="F62" s="22">
        <v>0</v>
      </c>
      <c r="G62" s="25"/>
      <c r="H62" s="232" t="e">
        <f t="shared" si="1"/>
        <v>#DIV/0!</v>
      </c>
    </row>
    <row r="63" spans="1:10" ht="15.75">
      <c r="A63" s="38"/>
      <c r="B63" s="18"/>
      <c r="C63" s="39">
        <v>4116</v>
      </c>
      <c r="D63" s="21" t="s">
        <v>83</v>
      </c>
      <c r="E63" s="22">
        <v>0</v>
      </c>
      <c r="F63" s="22">
        <v>666.5</v>
      </c>
      <c r="G63" s="25">
        <v>537.8</v>
      </c>
      <c r="H63" s="232">
        <f t="shared" si="1"/>
        <v>80.69017254313577</v>
      </c>
      <c r="J63" s="23"/>
    </row>
    <row r="64" spans="1:8" ht="15.75" customHeight="1">
      <c r="A64" s="37">
        <v>1069</v>
      </c>
      <c r="B64" s="18"/>
      <c r="C64" s="35">
        <v>4116</v>
      </c>
      <c r="D64" s="36" t="s">
        <v>79</v>
      </c>
      <c r="E64" s="22">
        <v>1625.4</v>
      </c>
      <c r="F64" s="22">
        <v>1625.4</v>
      </c>
      <c r="G64" s="22">
        <v>0</v>
      </c>
      <c r="H64" s="232">
        <f t="shared" si="1"/>
        <v>0</v>
      </c>
    </row>
    <row r="65" spans="1:8" ht="15.75" customHeight="1">
      <c r="A65" s="37">
        <v>1070</v>
      </c>
      <c r="B65" s="18"/>
      <c r="C65" s="35">
        <v>4116</v>
      </c>
      <c r="D65" s="36" t="s">
        <v>80</v>
      </c>
      <c r="E65" s="22">
        <v>228.4</v>
      </c>
      <c r="F65" s="22">
        <v>228.4</v>
      </c>
      <c r="G65" s="22">
        <v>0</v>
      </c>
      <c r="H65" s="232">
        <f t="shared" si="1"/>
        <v>0</v>
      </c>
    </row>
    <row r="66" spans="1:8" ht="15.75" customHeight="1">
      <c r="A66" s="37">
        <v>1071</v>
      </c>
      <c r="B66" s="18"/>
      <c r="C66" s="35">
        <v>4116</v>
      </c>
      <c r="D66" s="36" t="s">
        <v>81</v>
      </c>
      <c r="E66" s="22">
        <v>303.6</v>
      </c>
      <c r="F66" s="22">
        <v>303.6</v>
      </c>
      <c r="G66" s="22">
        <v>0</v>
      </c>
      <c r="H66" s="232">
        <f t="shared" si="1"/>
        <v>0</v>
      </c>
    </row>
    <row r="67" spans="1:8" ht="15" customHeight="1" hidden="1">
      <c r="A67" s="21">
        <v>221</v>
      </c>
      <c r="B67" s="21"/>
      <c r="C67" s="21">
        <v>4122</v>
      </c>
      <c r="D67" s="21" t="s">
        <v>84</v>
      </c>
      <c r="E67" s="22">
        <v>0</v>
      </c>
      <c r="F67" s="22">
        <v>0</v>
      </c>
      <c r="G67" s="22"/>
      <c r="H67" s="232" t="e">
        <f t="shared" si="1"/>
        <v>#DIV/0!</v>
      </c>
    </row>
    <row r="68" spans="1:8" ht="15.75" hidden="1">
      <c r="A68" s="38">
        <v>359</v>
      </c>
      <c r="B68" s="18"/>
      <c r="C68" s="35">
        <v>4122</v>
      </c>
      <c r="D68" s="40" t="s">
        <v>85</v>
      </c>
      <c r="E68" s="22">
        <v>0</v>
      </c>
      <c r="F68" s="22">
        <v>0</v>
      </c>
      <c r="G68" s="25"/>
      <c r="H68" s="232" t="e">
        <f t="shared" si="1"/>
        <v>#DIV/0!</v>
      </c>
    </row>
    <row r="69" spans="1:10" ht="15.75" customHeight="1">
      <c r="A69" s="38">
        <v>1046</v>
      </c>
      <c r="B69" s="18"/>
      <c r="C69" s="35">
        <v>4213</v>
      </c>
      <c r="D69" s="41" t="s">
        <v>86</v>
      </c>
      <c r="E69" s="20">
        <v>40.8</v>
      </c>
      <c r="F69" s="20">
        <v>40.8</v>
      </c>
      <c r="G69" s="25">
        <v>0</v>
      </c>
      <c r="H69" s="232">
        <f t="shared" si="1"/>
        <v>0</v>
      </c>
      <c r="J69" s="23"/>
    </row>
    <row r="70" spans="1:10" ht="15.75" customHeight="1">
      <c r="A70" s="38">
        <v>1047</v>
      </c>
      <c r="B70" s="18"/>
      <c r="C70" s="35">
        <v>4213</v>
      </c>
      <c r="D70" s="41" t="s">
        <v>87</v>
      </c>
      <c r="E70" s="20">
        <v>168.2</v>
      </c>
      <c r="F70" s="20">
        <v>168.2</v>
      </c>
      <c r="G70" s="25">
        <v>0</v>
      </c>
      <c r="H70" s="232">
        <f t="shared" si="1"/>
        <v>0</v>
      </c>
      <c r="J70" s="23"/>
    </row>
    <row r="71" spans="1:9" ht="15.75" customHeight="1">
      <c r="A71" s="38">
        <v>1048</v>
      </c>
      <c r="B71" s="18"/>
      <c r="C71" s="35">
        <v>4213</v>
      </c>
      <c r="D71" s="41" t="s">
        <v>88</v>
      </c>
      <c r="E71" s="20">
        <v>191</v>
      </c>
      <c r="F71" s="20">
        <v>191</v>
      </c>
      <c r="G71" s="25">
        <v>0</v>
      </c>
      <c r="H71" s="232">
        <f t="shared" si="1"/>
        <v>0</v>
      </c>
      <c r="I71" s="23"/>
    </row>
    <row r="72" spans="1:9" ht="15.75" customHeight="1">
      <c r="A72" s="38">
        <v>1056</v>
      </c>
      <c r="B72" s="18"/>
      <c r="C72" s="35">
        <v>4213</v>
      </c>
      <c r="D72" s="41" t="s">
        <v>89</v>
      </c>
      <c r="E72" s="20">
        <v>0</v>
      </c>
      <c r="F72" s="20">
        <v>0</v>
      </c>
      <c r="G72" s="25">
        <v>1.6</v>
      </c>
      <c r="H72" s="232" t="e">
        <f t="shared" si="1"/>
        <v>#DIV/0!</v>
      </c>
      <c r="I72" s="23"/>
    </row>
    <row r="73" spans="1:8" ht="15.75" customHeight="1">
      <c r="A73" s="38">
        <v>1083</v>
      </c>
      <c r="B73" s="18"/>
      <c r="C73" s="35">
        <v>4213</v>
      </c>
      <c r="D73" s="41" t="s">
        <v>90</v>
      </c>
      <c r="E73" s="20">
        <v>38.3</v>
      </c>
      <c r="F73" s="20">
        <v>38.3</v>
      </c>
      <c r="G73" s="25">
        <v>0</v>
      </c>
      <c r="H73" s="232">
        <f t="shared" si="1"/>
        <v>0</v>
      </c>
    </row>
    <row r="74" spans="1:8" ht="15" customHeight="1">
      <c r="A74" s="42">
        <v>1084</v>
      </c>
      <c r="B74" s="21"/>
      <c r="C74" s="21">
        <v>4213</v>
      </c>
      <c r="D74" s="21" t="s">
        <v>91</v>
      </c>
      <c r="E74" s="22">
        <v>34.1</v>
      </c>
      <c r="F74" s="22">
        <v>34.1</v>
      </c>
      <c r="G74" s="22">
        <v>0</v>
      </c>
      <c r="H74" s="232">
        <f t="shared" si="1"/>
        <v>0</v>
      </c>
    </row>
    <row r="75" spans="1:8" ht="15.75" customHeight="1">
      <c r="A75" s="38">
        <v>1085</v>
      </c>
      <c r="B75" s="18"/>
      <c r="C75" s="35">
        <v>4213</v>
      </c>
      <c r="D75" s="41" t="s">
        <v>92</v>
      </c>
      <c r="E75" s="20">
        <v>41.3</v>
      </c>
      <c r="F75" s="20">
        <v>41.3</v>
      </c>
      <c r="G75" s="25">
        <v>0</v>
      </c>
      <c r="H75" s="232">
        <f t="shared" si="1"/>
        <v>0</v>
      </c>
    </row>
    <row r="76" spans="1:8" ht="15.75" customHeight="1">
      <c r="A76" s="38">
        <v>1092</v>
      </c>
      <c r="B76" s="18"/>
      <c r="C76" s="35">
        <v>4213</v>
      </c>
      <c r="D76" s="41" t="s">
        <v>93</v>
      </c>
      <c r="E76" s="20">
        <v>100.7</v>
      </c>
      <c r="F76" s="20">
        <v>100.7</v>
      </c>
      <c r="G76" s="25">
        <v>0</v>
      </c>
      <c r="H76" s="232">
        <f t="shared" si="1"/>
        <v>0</v>
      </c>
    </row>
    <row r="77" spans="1:8" ht="15.75" customHeight="1" hidden="1">
      <c r="A77" s="38"/>
      <c r="B77" s="18"/>
      <c r="C77" s="35">
        <v>4213</v>
      </c>
      <c r="D77" s="41" t="s">
        <v>94</v>
      </c>
      <c r="E77" s="20"/>
      <c r="F77" s="20"/>
      <c r="G77" s="22"/>
      <c r="H77" s="232" t="e">
        <f t="shared" si="1"/>
        <v>#DIV/0!</v>
      </c>
    </row>
    <row r="78" spans="1:8" ht="15" hidden="1">
      <c r="A78" s="43"/>
      <c r="B78" s="21"/>
      <c r="C78" s="21">
        <v>4213</v>
      </c>
      <c r="D78" s="21" t="s">
        <v>95</v>
      </c>
      <c r="E78" s="22"/>
      <c r="F78" s="22"/>
      <c r="G78" s="20"/>
      <c r="H78" s="232" t="e">
        <f t="shared" si="1"/>
        <v>#DIV/0!</v>
      </c>
    </row>
    <row r="79" spans="1:8" ht="15" hidden="1">
      <c r="A79" s="43"/>
      <c r="B79" s="21"/>
      <c r="C79" s="21">
        <v>4213</v>
      </c>
      <c r="D79" s="21" t="s">
        <v>95</v>
      </c>
      <c r="E79" s="22"/>
      <c r="F79" s="22"/>
      <c r="G79" s="20"/>
      <c r="H79" s="232" t="e">
        <f t="shared" si="1"/>
        <v>#DIV/0!</v>
      </c>
    </row>
    <row r="80" spans="1:8" ht="15" hidden="1">
      <c r="A80" s="43"/>
      <c r="B80" s="21"/>
      <c r="C80" s="21">
        <v>4213</v>
      </c>
      <c r="D80" s="21" t="s">
        <v>95</v>
      </c>
      <c r="E80" s="22"/>
      <c r="F80" s="22"/>
      <c r="G80" s="20"/>
      <c r="H80" s="232" t="e">
        <f t="shared" si="1"/>
        <v>#DIV/0!</v>
      </c>
    </row>
    <row r="81" spans="1:10" ht="15.75" customHeight="1">
      <c r="A81" s="38">
        <v>10025</v>
      </c>
      <c r="B81" s="18"/>
      <c r="C81" s="35">
        <v>4216</v>
      </c>
      <c r="D81" s="41" t="s">
        <v>96</v>
      </c>
      <c r="E81" s="20">
        <v>15000</v>
      </c>
      <c r="F81" s="20">
        <v>15000</v>
      </c>
      <c r="G81" s="25">
        <v>0</v>
      </c>
      <c r="H81" s="232">
        <f t="shared" si="1"/>
        <v>0</v>
      </c>
      <c r="J81" s="23"/>
    </row>
    <row r="82" spans="1:10" ht="15.75" customHeight="1">
      <c r="A82" s="38">
        <v>1045</v>
      </c>
      <c r="B82" s="18"/>
      <c r="C82" s="35">
        <v>4216</v>
      </c>
      <c r="D82" s="41" t="s">
        <v>97</v>
      </c>
      <c r="E82" s="20">
        <v>2125</v>
      </c>
      <c r="F82" s="20">
        <v>2125</v>
      </c>
      <c r="G82" s="25">
        <v>0</v>
      </c>
      <c r="H82" s="232">
        <f t="shared" si="1"/>
        <v>0</v>
      </c>
      <c r="J82" s="23"/>
    </row>
    <row r="83" spans="1:10" ht="15.75" customHeight="1">
      <c r="A83" s="38">
        <v>1046</v>
      </c>
      <c r="B83" s="18"/>
      <c r="C83" s="35">
        <v>4216</v>
      </c>
      <c r="D83" s="41" t="s">
        <v>98</v>
      </c>
      <c r="E83" s="20">
        <v>694.1</v>
      </c>
      <c r="F83" s="20">
        <v>694.1</v>
      </c>
      <c r="G83" s="25">
        <v>0</v>
      </c>
      <c r="H83" s="232">
        <f t="shared" si="1"/>
        <v>0</v>
      </c>
      <c r="J83" s="23"/>
    </row>
    <row r="84" spans="1:10" ht="15.75" customHeight="1">
      <c r="A84" s="38">
        <v>1047</v>
      </c>
      <c r="B84" s="18"/>
      <c r="C84" s="35">
        <v>4216</v>
      </c>
      <c r="D84" s="41" t="s">
        <v>99</v>
      </c>
      <c r="E84" s="20">
        <v>2859.4</v>
      </c>
      <c r="F84" s="20">
        <v>2859.4</v>
      </c>
      <c r="G84" s="25">
        <v>0</v>
      </c>
      <c r="H84" s="232">
        <f t="shared" si="1"/>
        <v>0</v>
      </c>
      <c r="J84" s="23"/>
    </row>
    <row r="85" spans="1:9" ht="15.75" customHeight="1">
      <c r="A85" s="38">
        <v>1048</v>
      </c>
      <c r="B85" s="18"/>
      <c r="C85" s="35">
        <v>4216</v>
      </c>
      <c r="D85" s="41" t="s">
        <v>100</v>
      </c>
      <c r="E85" s="20">
        <v>3246.3</v>
      </c>
      <c r="F85" s="20">
        <v>3246.3</v>
      </c>
      <c r="G85" s="25">
        <v>0</v>
      </c>
      <c r="H85" s="232">
        <f t="shared" si="1"/>
        <v>0</v>
      </c>
      <c r="I85" s="23"/>
    </row>
    <row r="86" spans="1:9" ht="15.75" customHeight="1">
      <c r="A86" s="38">
        <v>1056</v>
      </c>
      <c r="B86" s="18"/>
      <c r="C86" s="35">
        <v>4216</v>
      </c>
      <c r="D86" s="41" t="s">
        <v>101</v>
      </c>
      <c r="E86" s="20">
        <v>0</v>
      </c>
      <c r="F86" s="20">
        <v>0</v>
      </c>
      <c r="G86" s="25">
        <v>27.2</v>
      </c>
      <c r="H86" s="232" t="e">
        <f t="shared" si="1"/>
        <v>#DIV/0!</v>
      </c>
      <c r="I86" s="23"/>
    </row>
    <row r="87" spans="1:8" ht="15.75" customHeight="1">
      <c r="A87" s="38">
        <v>1075</v>
      </c>
      <c r="B87" s="18"/>
      <c r="C87" s="35">
        <v>4216</v>
      </c>
      <c r="D87" s="41" t="s">
        <v>102</v>
      </c>
      <c r="E87" s="20">
        <v>1432.7</v>
      </c>
      <c r="F87" s="20">
        <v>1432.7</v>
      </c>
      <c r="G87" s="25">
        <v>0</v>
      </c>
      <c r="H87" s="232">
        <f t="shared" si="1"/>
        <v>0</v>
      </c>
    </row>
    <row r="88" spans="1:8" ht="15.75" customHeight="1">
      <c r="A88" s="38">
        <v>1078</v>
      </c>
      <c r="B88" s="18"/>
      <c r="C88" s="35">
        <v>4216</v>
      </c>
      <c r="D88" s="41" t="s">
        <v>103</v>
      </c>
      <c r="E88" s="20">
        <v>61.6</v>
      </c>
      <c r="F88" s="20">
        <v>61.6</v>
      </c>
      <c r="G88" s="25">
        <v>0</v>
      </c>
      <c r="H88" s="232">
        <f t="shared" si="1"/>
        <v>0</v>
      </c>
    </row>
    <row r="89" spans="1:8" ht="15.75" customHeight="1">
      <c r="A89" s="38">
        <v>1083</v>
      </c>
      <c r="B89" s="18"/>
      <c r="C89" s="35">
        <v>4216</v>
      </c>
      <c r="D89" s="41" t="s">
        <v>104</v>
      </c>
      <c r="E89" s="20">
        <v>652.3</v>
      </c>
      <c r="F89" s="20">
        <v>652.3</v>
      </c>
      <c r="G89" s="25">
        <v>0</v>
      </c>
      <c r="H89" s="232">
        <f t="shared" si="1"/>
        <v>0</v>
      </c>
    </row>
    <row r="90" spans="1:8" ht="15" customHeight="1">
      <c r="A90" s="42">
        <v>1084</v>
      </c>
      <c r="B90" s="21"/>
      <c r="C90" s="21">
        <v>4216</v>
      </c>
      <c r="D90" s="21" t="s">
        <v>105</v>
      </c>
      <c r="E90" s="22">
        <v>580.1</v>
      </c>
      <c r="F90" s="22">
        <v>580.1</v>
      </c>
      <c r="G90" s="22">
        <v>0</v>
      </c>
      <c r="H90" s="232">
        <f t="shared" si="1"/>
        <v>0</v>
      </c>
    </row>
    <row r="91" spans="1:8" ht="15.75" customHeight="1">
      <c r="A91" s="38">
        <v>1085</v>
      </c>
      <c r="B91" s="18"/>
      <c r="C91" s="35">
        <v>4216</v>
      </c>
      <c r="D91" s="41" t="s">
        <v>106</v>
      </c>
      <c r="E91" s="20">
        <v>702.8</v>
      </c>
      <c r="F91" s="20">
        <v>702.8</v>
      </c>
      <c r="G91" s="25">
        <v>0</v>
      </c>
      <c r="H91" s="232">
        <f t="shared" si="1"/>
        <v>0</v>
      </c>
    </row>
    <row r="92" spans="1:8" ht="15.75" customHeight="1">
      <c r="A92" s="38">
        <v>1090</v>
      </c>
      <c r="B92" s="18"/>
      <c r="C92" s="35">
        <v>4216</v>
      </c>
      <c r="D92" s="41" t="s">
        <v>107</v>
      </c>
      <c r="E92" s="20">
        <v>89.7</v>
      </c>
      <c r="F92" s="20">
        <v>89.7</v>
      </c>
      <c r="G92" s="25">
        <v>0</v>
      </c>
      <c r="H92" s="232">
        <f t="shared" si="1"/>
        <v>0</v>
      </c>
    </row>
    <row r="93" spans="1:8" ht="15.75" customHeight="1">
      <c r="A93" s="38">
        <v>1091</v>
      </c>
      <c r="B93" s="18"/>
      <c r="C93" s="35">
        <v>4216</v>
      </c>
      <c r="D93" s="41" t="s">
        <v>108</v>
      </c>
      <c r="E93" s="20">
        <v>59.2</v>
      </c>
      <c r="F93" s="20">
        <v>59.2</v>
      </c>
      <c r="G93" s="25">
        <v>0</v>
      </c>
      <c r="H93" s="232">
        <f t="shared" si="1"/>
        <v>0</v>
      </c>
    </row>
    <row r="94" spans="1:8" ht="15.75" customHeight="1">
      <c r="A94" s="38">
        <v>1092</v>
      </c>
      <c r="B94" s="18"/>
      <c r="C94" s="35">
        <v>4216</v>
      </c>
      <c r="D94" s="41" t="s">
        <v>109</v>
      </c>
      <c r="E94" s="20">
        <v>1712.9</v>
      </c>
      <c r="F94" s="20">
        <v>1712.9</v>
      </c>
      <c r="G94" s="25">
        <v>0</v>
      </c>
      <c r="H94" s="232">
        <f t="shared" si="1"/>
        <v>0</v>
      </c>
    </row>
    <row r="95" spans="1:8" ht="15.75" hidden="1">
      <c r="A95" s="38"/>
      <c r="B95" s="18"/>
      <c r="C95" s="39">
        <v>4216</v>
      </c>
      <c r="D95" s="40" t="s">
        <v>110</v>
      </c>
      <c r="E95" s="22"/>
      <c r="F95" s="22"/>
      <c r="G95" s="25"/>
      <c r="H95" s="232" t="e">
        <f t="shared" si="1"/>
        <v>#DIV/0!</v>
      </c>
    </row>
    <row r="96" spans="1:8" ht="15.75" hidden="1">
      <c r="A96" s="38"/>
      <c r="B96" s="18"/>
      <c r="C96" s="39">
        <v>4216</v>
      </c>
      <c r="D96" s="40" t="s">
        <v>111</v>
      </c>
      <c r="E96" s="22"/>
      <c r="F96" s="22"/>
      <c r="G96" s="25"/>
      <c r="H96" s="232" t="e">
        <f t="shared" si="1"/>
        <v>#DIV/0!</v>
      </c>
    </row>
    <row r="97" spans="1:8" ht="15.75" hidden="1">
      <c r="A97" s="38"/>
      <c r="B97" s="18"/>
      <c r="C97" s="39">
        <v>4216</v>
      </c>
      <c r="D97" s="44" t="s">
        <v>110</v>
      </c>
      <c r="E97" s="22"/>
      <c r="F97" s="22"/>
      <c r="G97" s="25"/>
      <c r="H97" s="232" t="e">
        <f t="shared" si="1"/>
        <v>#DIV/0!</v>
      </c>
    </row>
    <row r="98" spans="1:8" ht="15" hidden="1">
      <c r="A98" s="45"/>
      <c r="B98" s="45"/>
      <c r="C98" s="39">
        <v>4216</v>
      </c>
      <c r="D98" s="44" t="s">
        <v>110</v>
      </c>
      <c r="E98" s="22"/>
      <c r="F98" s="22"/>
      <c r="G98" s="25"/>
      <c r="H98" s="232" t="e">
        <f t="shared" si="1"/>
        <v>#DIV/0!</v>
      </c>
    </row>
    <row r="99" spans="1:8" ht="15" hidden="1">
      <c r="A99" s="46"/>
      <c r="B99" s="47"/>
      <c r="C99" s="42">
        <v>4216</v>
      </c>
      <c r="D99" s="44" t="s">
        <v>110</v>
      </c>
      <c r="E99" s="25"/>
      <c r="F99" s="25"/>
      <c r="G99" s="25"/>
      <c r="H99" s="232" t="e">
        <f t="shared" si="1"/>
        <v>#DIV/0!</v>
      </c>
    </row>
    <row r="100" spans="1:8" ht="15" hidden="1">
      <c r="A100" s="46">
        <v>433</v>
      </c>
      <c r="B100" s="47"/>
      <c r="C100" s="42">
        <v>4222</v>
      </c>
      <c r="D100" s="44" t="s">
        <v>112</v>
      </c>
      <c r="E100" s="25"/>
      <c r="F100" s="25"/>
      <c r="G100" s="25"/>
      <c r="H100" s="232" t="e">
        <f t="shared" si="1"/>
        <v>#DIV/0!</v>
      </c>
    </row>
    <row r="101" spans="1:8" ht="15" hidden="1">
      <c r="A101" s="46">
        <v>342</v>
      </c>
      <c r="B101" s="47"/>
      <c r="C101" s="42">
        <v>4222</v>
      </c>
      <c r="D101" s="44" t="s">
        <v>112</v>
      </c>
      <c r="E101" s="25"/>
      <c r="F101" s="25"/>
      <c r="G101" s="25"/>
      <c r="H101" s="232" t="e">
        <f t="shared" si="1"/>
        <v>#DIV/0!</v>
      </c>
    </row>
    <row r="102" spans="1:8" ht="15">
      <c r="A102" s="46">
        <v>71007</v>
      </c>
      <c r="B102" s="47"/>
      <c r="C102" s="42">
        <v>4223</v>
      </c>
      <c r="D102" s="44" t="s">
        <v>113</v>
      </c>
      <c r="E102" s="25">
        <v>32856.7</v>
      </c>
      <c r="F102" s="25">
        <v>32856.7</v>
      </c>
      <c r="G102" s="25">
        <v>5536.5</v>
      </c>
      <c r="H102" s="232">
        <f t="shared" si="1"/>
        <v>16.85044450599117</v>
      </c>
    </row>
    <row r="103" spans="1:8" ht="15" hidden="1">
      <c r="A103" s="46"/>
      <c r="B103" s="47">
        <v>2212</v>
      </c>
      <c r="C103" s="42">
        <v>2322</v>
      </c>
      <c r="D103" s="44" t="s">
        <v>114</v>
      </c>
      <c r="E103" s="25"/>
      <c r="F103" s="25"/>
      <c r="G103" s="25"/>
      <c r="H103" s="232" t="e">
        <f t="shared" si="1"/>
        <v>#DIV/0!</v>
      </c>
    </row>
    <row r="104" spans="1:8" ht="15">
      <c r="A104" s="46">
        <v>10023</v>
      </c>
      <c r="B104" s="47"/>
      <c r="C104" s="42">
        <v>4223</v>
      </c>
      <c r="D104" s="44" t="s">
        <v>115</v>
      </c>
      <c r="E104" s="25">
        <v>2414.5</v>
      </c>
      <c r="F104" s="25">
        <v>2414.5</v>
      </c>
      <c r="G104" s="25">
        <v>0</v>
      </c>
      <c r="H104" s="232">
        <f t="shared" si="1"/>
        <v>0</v>
      </c>
    </row>
    <row r="105" spans="1:8" ht="15">
      <c r="A105" s="46">
        <v>1079</v>
      </c>
      <c r="B105" s="47"/>
      <c r="C105" s="42">
        <v>4223</v>
      </c>
      <c r="D105" s="44" t="s">
        <v>116</v>
      </c>
      <c r="E105" s="25">
        <v>9345.5</v>
      </c>
      <c r="F105" s="25">
        <v>9345.5</v>
      </c>
      <c r="G105" s="25">
        <v>0</v>
      </c>
      <c r="H105" s="232">
        <f t="shared" si="1"/>
        <v>0</v>
      </c>
    </row>
    <row r="106" spans="1:8" ht="15">
      <c r="A106" s="46">
        <v>1078</v>
      </c>
      <c r="B106" s="47"/>
      <c r="C106" s="42">
        <v>4232</v>
      </c>
      <c r="D106" s="44" t="s">
        <v>117</v>
      </c>
      <c r="E106" s="25">
        <v>1048.1</v>
      </c>
      <c r="F106" s="25">
        <v>1048.1</v>
      </c>
      <c r="G106" s="25">
        <v>0</v>
      </c>
      <c r="H106" s="232">
        <f t="shared" si="1"/>
        <v>0</v>
      </c>
    </row>
    <row r="107" spans="1:8" ht="15">
      <c r="A107" s="46">
        <v>1090</v>
      </c>
      <c r="B107" s="47"/>
      <c r="C107" s="42">
        <v>4232</v>
      </c>
      <c r="D107" s="44" t="s">
        <v>118</v>
      </c>
      <c r="E107" s="25">
        <v>1526.1</v>
      </c>
      <c r="F107" s="25">
        <v>1526.1</v>
      </c>
      <c r="G107" s="25">
        <v>0</v>
      </c>
      <c r="H107" s="232">
        <f t="shared" si="1"/>
        <v>0</v>
      </c>
    </row>
    <row r="108" spans="1:8" ht="15">
      <c r="A108" s="46">
        <v>1091</v>
      </c>
      <c r="B108" s="47"/>
      <c r="C108" s="42">
        <v>4232</v>
      </c>
      <c r="D108" s="44" t="s">
        <v>119</v>
      </c>
      <c r="E108" s="25">
        <v>1007.9</v>
      </c>
      <c r="F108" s="25">
        <v>1007.9</v>
      </c>
      <c r="G108" s="25">
        <v>0</v>
      </c>
      <c r="H108" s="232">
        <f t="shared" si="1"/>
        <v>0</v>
      </c>
    </row>
    <row r="109" spans="1:8" ht="15" hidden="1">
      <c r="A109" s="46"/>
      <c r="B109" s="47">
        <v>2169</v>
      </c>
      <c r="C109" s="42">
        <v>2212</v>
      </c>
      <c r="D109" s="44" t="s">
        <v>120</v>
      </c>
      <c r="E109" s="25"/>
      <c r="F109" s="25"/>
      <c r="G109" s="25"/>
      <c r="H109" s="232" t="e">
        <f t="shared" si="1"/>
        <v>#DIV/0!</v>
      </c>
    </row>
    <row r="110" spans="1:8" ht="15">
      <c r="A110" s="46"/>
      <c r="B110" s="47">
        <v>2212</v>
      </c>
      <c r="C110" s="42">
        <v>2324</v>
      </c>
      <c r="D110" s="44" t="s">
        <v>121</v>
      </c>
      <c r="E110" s="25">
        <v>0</v>
      </c>
      <c r="F110" s="25">
        <v>0</v>
      </c>
      <c r="G110" s="22">
        <v>3</v>
      </c>
      <c r="H110" s="232" t="e">
        <f t="shared" si="1"/>
        <v>#DIV/0!</v>
      </c>
    </row>
    <row r="111" spans="1:8" ht="15" customHeight="1" hidden="1">
      <c r="A111" s="46"/>
      <c r="B111" s="47">
        <v>2219</v>
      </c>
      <c r="C111" s="48">
        <v>2321</v>
      </c>
      <c r="D111" s="44" t="s">
        <v>122</v>
      </c>
      <c r="E111" s="25"/>
      <c r="F111" s="25"/>
      <c r="G111" s="25"/>
      <c r="H111" s="232" t="e">
        <f t="shared" si="1"/>
        <v>#DIV/0!</v>
      </c>
    </row>
    <row r="112" spans="1:8" ht="15" customHeight="1" hidden="1">
      <c r="A112" s="46"/>
      <c r="B112" s="47">
        <v>2219</v>
      </c>
      <c r="C112" s="42">
        <v>2324</v>
      </c>
      <c r="D112" s="44" t="s">
        <v>123</v>
      </c>
      <c r="E112" s="25"/>
      <c r="F112" s="25"/>
      <c r="G112" s="25"/>
      <c r="H112" s="232" t="e">
        <f t="shared" si="1"/>
        <v>#DIV/0!</v>
      </c>
    </row>
    <row r="113" spans="1:8" ht="15" hidden="1">
      <c r="A113" s="46"/>
      <c r="B113" s="47">
        <v>2221</v>
      </c>
      <c r="C113" s="48">
        <v>2329</v>
      </c>
      <c r="D113" s="44" t="s">
        <v>124</v>
      </c>
      <c r="E113" s="25"/>
      <c r="F113" s="25"/>
      <c r="G113" s="22"/>
      <c r="H113" s="232" t="e">
        <f t="shared" si="1"/>
        <v>#DIV/0!</v>
      </c>
    </row>
    <row r="114" spans="1:8" ht="15" hidden="1">
      <c r="A114" s="43"/>
      <c r="B114" s="21">
        <v>3421</v>
      </c>
      <c r="C114" s="21">
        <v>2111</v>
      </c>
      <c r="D114" s="21" t="s">
        <v>125</v>
      </c>
      <c r="E114" s="22"/>
      <c r="F114" s="22"/>
      <c r="G114" s="20"/>
      <c r="H114" s="232" t="e">
        <f t="shared" si="1"/>
        <v>#DIV/0!</v>
      </c>
    </row>
    <row r="115" spans="1:8" ht="15">
      <c r="A115" s="43">
        <v>1063</v>
      </c>
      <c r="B115" s="21">
        <v>3421</v>
      </c>
      <c r="C115" s="21">
        <v>3121</v>
      </c>
      <c r="D115" s="21" t="s">
        <v>126</v>
      </c>
      <c r="E115" s="22">
        <v>450</v>
      </c>
      <c r="F115" s="22">
        <v>0</v>
      </c>
      <c r="G115" s="28">
        <v>0</v>
      </c>
      <c r="H115" s="232" t="e">
        <f t="shared" si="1"/>
        <v>#DIV/0!</v>
      </c>
    </row>
    <row r="116" spans="1:8" ht="15" hidden="1">
      <c r="A116" s="43"/>
      <c r="B116" s="21">
        <v>3631</v>
      </c>
      <c r="C116" s="21">
        <v>2322</v>
      </c>
      <c r="D116" s="21" t="s">
        <v>127</v>
      </c>
      <c r="E116" s="22"/>
      <c r="F116" s="22"/>
      <c r="G116" s="25"/>
      <c r="H116" s="232" t="e">
        <f t="shared" si="1"/>
        <v>#DIV/0!</v>
      </c>
    </row>
    <row r="117" spans="1:8" ht="15">
      <c r="A117" s="49"/>
      <c r="B117" s="42">
        <v>3631</v>
      </c>
      <c r="C117" s="21">
        <v>2324</v>
      </c>
      <c r="D117" s="21" t="s">
        <v>128</v>
      </c>
      <c r="E117" s="22">
        <v>0</v>
      </c>
      <c r="F117" s="22">
        <v>0</v>
      </c>
      <c r="G117" s="22">
        <v>306</v>
      </c>
      <c r="H117" s="232" t="e">
        <f t="shared" si="1"/>
        <v>#DIV/0!</v>
      </c>
    </row>
    <row r="118" spans="1:8" ht="15" hidden="1">
      <c r="A118" s="46"/>
      <c r="B118" s="47">
        <v>3635</v>
      </c>
      <c r="C118" s="42">
        <v>3122</v>
      </c>
      <c r="D118" s="44" t="s">
        <v>129</v>
      </c>
      <c r="E118" s="25"/>
      <c r="F118" s="25"/>
      <c r="G118" s="25"/>
      <c r="H118" s="232" t="e">
        <f t="shared" si="1"/>
        <v>#DIV/0!</v>
      </c>
    </row>
    <row r="119" spans="1:8" ht="15">
      <c r="A119" s="49"/>
      <c r="B119" s="42">
        <v>3725</v>
      </c>
      <c r="C119" s="21">
        <v>2324</v>
      </c>
      <c r="D119" s="21" t="s">
        <v>130</v>
      </c>
      <c r="E119" s="22">
        <v>0</v>
      </c>
      <c r="F119" s="22">
        <v>2000</v>
      </c>
      <c r="G119" s="22">
        <v>638</v>
      </c>
      <c r="H119" s="232">
        <f t="shared" si="1"/>
        <v>31.900000000000002</v>
      </c>
    </row>
    <row r="120" spans="1:8" ht="15">
      <c r="A120" s="49"/>
      <c r="B120" s="42">
        <v>3745</v>
      </c>
      <c r="C120" s="21">
        <v>2324</v>
      </c>
      <c r="D120" s="21" t="s">
        <v>131</v>
      </c>
      <c r="E120" s="22">
        <v>2000</v>
      </c>
      <c r="F120" s="22">
        <v>0</v>
      </c>
      <c r="G120" s="22">
        <v>8.1</v>
      </c>
      <c r="H120" s="232" t="e">
        <f t="shared" si="1"/>
        <v>#DIV/0!</v>
      </c>
    </row>
    <row r="121" spans="1:8" ht="15.75" thickBot="1">
      <c r="A121" s="50"/>
      <c r="B121" s="27"/>
      <c r="C121" s="27"/>
      <c r="D121" s="27"/>
      <c r="E121" s="28"/>
      <c r="F121" s="28"/>
      <c r="G121" s="28"/>
      <c r="H121" s="233"/>
    </row>
    <row r="122" spans="1:8" s="32" customFormat="1" ht="21.75" customHeight="1" thickBot="1" thickTop="1">
      <c r="A122" s="51"/>
      <c r="B122" s="29"/>
      <c r="C122" s="29"/>
      <c r="D122" s="30" t="s">
        <v>132</v>
      </c>
      <c r="E122" s="31">
        <f>SUM(E58:E121)</f>
        <v>82784</v>
      </c>
      <c r="F122" s="31">
        <f>SUM(F58:F121)</f>
        <v>83000.5</v>
      </c>
      <c r="G122" s="31">
        <f>SUM(G58:G121)</f>
        <v>7058.200000000001</v>
      </c>
      <c r="H122" s="234">
        <f>(G122/F122)*100</f>
        <v>8.50380419395064</v>
      </c>
    </row>
    <row r="123" spans="1:8" ht="15" customHeight="1">
      <c r="A123" s="52"/>
      <c r="B123" s="52"/>
      <c r="C123" s="52"/>
      <c r="D123" s="14"/>
      <c r="E123" s="53"/>
      <c r="F123" s="53"/>
      <c r="G123" s="10"/>
      <c r="H123" s="225"/>
    </row>
    <row r="124" spans="1:8" ht="15" customHeight="1">
      <c r="A124" s="52"/>
      <c r="B124" s="52"/>
      <c r="C124" s="52"/>
      <c r="D124" s="14"/>
      <c r="E124" s="53"/>
      <c r="F124" s="53"/>
      <c r="G124" s="53"/>
      <c r="H124" s="236"/>
    </row>
    <row r="125" spans="1:8" ht="15" customHeight="1" thickBot="1">
      <c r="A125" s="52"/>
      <c r="B125" s="52"/>
      <c r="C125" s="52"/>
      <c r="D125" s="14"/>
      <c r="E125" s="53"/>
      <c r="F125" s="53"/>
      <c r="G125" s="53"/>
      <c r="H125" s="236"/>
    </row>
    <row r="126" spans="1:8" ht="15.75">
      <c r="A126" s="217" t="s">
        <v>25</v>
      </c>
      <c r="B126" s="217" t="s">
        <v>26</v>
      </c>
      <c r="C126" s="217" t="s">
        <v>27</v>
      </c>
      <c r="D126" s="218" t="s">
        <v>28</v>
      </c>
      <c r="E126" s="219" t="s">
        <v>29</v>
      </c>
      <c r="F126" s="219" t="s">
        <v>29</v>
      </c>
      <c r="G126" s="219" t="s">
        <v>8</v>
      </c>
      <c r="H126" s="229" t="s">
        <v>30</v>
      </c>
    </row>
    <row r="127" spans="1:8" ht="15.75" customHeight="1" thickBot="1">
      <c r="A127" s="220"/>
      <c r="B127" s="220"/>
      <c r="C127" s="220"/>
      <c r="D127" s="221"/>
      <c r="E127" s="222" t="s">
        <v>31</v>
      </c>
      <c r="F127" s="222" t="s">
        <v>32</v>
      </c>
      <c r="G127" s="223" t="s">
        <v>33</v>
      </c>
      <c r="H127" s="230" t="s">
        <v>34</v>
      </c>
    </row>
    <row r="128" spans="1:8" ht="16.5" customHeight="1" thickTop="1">
      <c r="A128" s="34">
        <v>30</v>
      </c>
      <c r="B128" s="18"/>
      <c r="C128" s="18"/>
      <c r="D128" s="19" t="s">
        <v>133</v>
      </c>
      <c r="E128" s="54"/>
      <c r="F128" s="54"/>
      <c r="G128" s="54"/>
      <c r="H128" s="237"/>
    </row>
    <row r="129" spans="1:8" ht="15" customHeight="1">
      <c r="A129" s="55"/>
      <c r="B129" s="56"/>
      <c r="C129" s="56"/>
      <c r="D129" s="56"/>
      <c r="E129" s="22"/>
      <c r="F129" s="22"/>
      <c r="G129" s="22"/>
      <c r="H129" s="232"/>
    </row>
    <row r="130" spans="1:8" ht="15">
      <c r="A130" s="43"/>
      <c r="B130" s="21"/>
      <c r="C130" s="21">
        <v>1361</v>
      </c>
      <c r="D130" s="21" t="s">
        <v>37</v>
      </c>
      <c r="E130" s="57">
        <v>0</v>
      </c>
      <c r="F130" s="57">
        <v>0</v>
      </c>
      <c r="G130" s="57">
        <v>0.8</v>
      </c>
      <c r="H130" s="232" t="e">
        <f aca="true" t="shared" si="2" ref="H130:H162">(G130/F130)*100</f>
        <v>#DIV/0!</v>
      </c>
    </row>
    <row r="131" spans="1:8" ht="15">
      <c r="A131" s="43"/>
      <c r="B131" s="21"/>
      <c r="C131" s="21">
        <v>2460</v>
      </c>
      <c r="D131" s="21" t="s">
        <v>134</v>
      </c>
      <c r="E131" s="57">
        <v>0</v>
      </c>
      <c r="F131" s="57">
        <v>0</v>
      </c>
      <c r="G131" s="57">
        <v>4</v>
      </c>
      <c r="H131" s="232" t="e">
        <f t="shared" si="2"/>
        <v>#DIV/0!</v>
      </c>
    </row>
    <row r="132" spans="1:8" ht="15" customHeight="1" hidden="1">
      <c r="A132" s="43">
        <v>98071</v>
      </c>
      <c r="B132" s="21"/>
      <c r="C132" s="21">
        <v>4111</v>
      </c>
      <c r="D132" s="21" t="s">
        <v>135</v>
      </c>
      <c r="E132" s="57"/>
      <c r="F132" s="57"/>
      <c r="G132" s="57"/>
      <c r="H132" s="232" t="e">
        <f t="shared" si="2"/>
        <v>#DIV/0!</v>
      </c>
    </row>
    <row r="133" spans="1:8" ht="15" customHeight="1" hidden="1">
      <c r="A133" s="43">
        <v>98187</v>
      </c>
      <c r="B133" s="21"/>
      <c r="C133" s="21">
        <v>4111</v>
      </c>
      <c r="D133" s="21" t="s">
        <v>136</v>
      </c>
      <c r="E133" s="57"/>
      <c r="F133" s="57"/>
      <c r="G133" s="57"/>
      <c r="H133" s="232" t="e">
        <f t="shared" si="2"/>
        <v>#DIV/0!</v>
      </c>
    </row>
    <row r="134" spans="1:8" ht="15" hidden="1">
      <c r="A134" s="43">
        <v>98007</v>
      </c>
      <c r="B134" s="21"/>
      <c r="C134" s="21">
        <v>4111</v>
      </c>
      <c r="D134" s="21" t="s">
        <v>137</v>
      </c>
      <c r="E134" s="22"/>
      <c r="F134" s="22"/>
      <c r="G134" s="20"/>
      <c r="H134" s="232" t="e">
        <f t="shared" si="2"/>
        <v>#DIV/0!</v>
      </c>
    </row>
    <row r="135" spans="1:8" ht="15" hidden="1">
      <c r="A135" s="43">
        <v>98008</v>
      </c>
      <c r="B135" s="21"/>
      <c r="C135" s="21">
        <v>4111</v>
      </c>
      <c r="D135" s="21" t="s">
        <v>138</v>
      </c>
      <c r="E135" s="22"/>
      <c r="F135" s="22"/>
      <c r="G135" s="20"/>
      <c r="H135" s="232" t="e">
        <f t="shared" si="2"/>
        <v>#DIV/0!</v>
      </c>
    </row>
    <row r="136" spans="1:8" ht="15" hidden="1">
      <c r="A136" s="43">
        <v>98071</v>
      </c>
      <c r="B136" s="21"/>
      <c r="C136" s="21">
        <v>4111</v>
      </c>
      <c r="D136" s="21" t="s">
        <v>139</v>
      </c>
      <c r="E136" s="20"/>
      <c r="F136" s="20"/>
      <c r="G136" s="20"/>
      <c r="H136" s="232" t="e">
        <f t="shared" si="2"/>
        <v>#DIV/0!</v>
      </c>
    </row>
    <row r="137" spans="1:8" ht="15" customHeight="1" hidden="1">
      <c r="A137" s="43">
        <v>13011</v>
      </c>
      <c r="B137" s="21"/>
      <c r="C137" s="21">
        <v>4116</v>
      </c>
      <c r="D137" s="21" t="s">
        <v>140</v>
      </c>
      <c r="E137" s="57"/>
      <c r="F137" s="57"/>
      <c r="G137" s="57"/>
      <c r="H137" s="232" t="e">
        <f t="shared" si="2"/>
        <v>#DIV/0!</v>
      </c>
    </row>
    <row r="138" spans="1:8" ht="14.25" customHeight="1">
      <c r="A138" s="43"/>
      <c r="B138" s="21"/>
      <c r="C138" s="21">
        <v>4116</v>
      </c>
      <c r="D138" s="21" t="s">
        <v>141</v>
      </c>
      <c r="E138" s="57">
        <v>0</v>
      </c>
      <c r="F138" s="57">
        <v>418.1</v>
      </c>
      <c r="G138" s="57">
        <v>143.9</v>
      </c>
      <c r="H138" s="232">
        <f t="shared" si="2"/>
        <v>34.417603444152114</v>
      </c>
    </row>
    <row r="139" spans="1:8" ht="15" customHeight="1">
      <c r="A139" s="21">
        <v>13011</v>
      </c>
      <c r="B139" s="21"/>
      <c r="C139" s="21">
        <v>4116</v>
      </c>
      <c r="D139" s="21" t="s">
        <v>142</v>
      </c>
      <c r="E139" s="22">
        <v>0</v>
      </c>
      <c r="F139" s="22">
        <v>2235.2</v>
      </c>
      <c r="G139" s="22">
        <v>2235.2</v>
      </c>
      <c r="H139" s="232">
        <f t="shared" si="2"/>
        <v>100</v>
      </c>
    </row>
    <row r="140" spans="1:8" ht="15" customHeight="1">
      <c r="A140" s="21">
        <v>14013</v>
      </c>
      <c r="B140" s="21"/>
      <c r="C140" s="21">
        <v>4116</v>
      </c>
      <c r="D140" s="21" t="s">
        <v>143</v>
      </c>
      <c r="E140" s="22">
        <v>3207</v>
      </c>
      <c r="F140" s="22">
        <v>3207</v>
      </c>
      <c r="G140" s="22">
        <v>0</v>
      </c>
      <c r="H140" s="232">
        <f t="shared" si="2"/>
        <v>0</v>
      </c>
    </row>
    <row r="141" spans="1:8" ht="15" customHeight="1" hidden="1">
      <c r="A141" s="43"/>
      <c r="B141" s="21"/>
      <c r="C141" s="21">
        <v>4121</v>
      </c>
      <c r="D141" s="21" t="s">
        <v>144</v>
      </c>
      <c r="E141" s="57"/>
      <c r="F141" s="57"/>
      <c r="G141" s="57"/>
      <c r="H141" s="232" t="e">
        <f t="shared" si="2"/>
        <v>#DIV/0!</v>
      </c>
    </row>
    <row r="142" spans="1:8" ht="15" customHeight="1" hidden="1">
      <c r="A142" s="43"/>
      <c r="B142" s="21"/>
      <c r="C142" s="21">
        <v>4122</v>
      </c>
      <c r="D142" s="21" t="s">
        <v>145</v>
      </c>
      <c r="E142" s="57"/>
      <c r="F142" s="57"/>
      <c r="G142" s="57"/>
      <c r="H142" s="232" t="e">
        <f t="shared" si="2"/>
        <v>#DIV/0!</v>
      </c>
    </row>
    <row r="143" spans="1:8" ht="15" hidden="1">
      <c r="A143" s="43"/>
      <c r="B143" s="21"/>
      <c r="C143" s="21">
        <v>4132</v>
      </c>
      <c r="D143" s="21" t="s">
        <v>146</v>
      </c>
      <c r="E143" s="57"/>
      <c r="F143" s="57"/>
      <c r="G143" s="57"/>
      <c r="H143" s="232" t="e">
        <f t="shared" si="2"/>
        <v>#DIV/0!</v>
      </c>
    </row>
    <row r="144" spans="1:8" ht="15" hidden="1">
      <c r="A144" s="43"/>
      <c r="B144" s="21"/>
      <c r="C144" s="21">
        <v>4216</v>
      </c>
      <c r="D144" s="21" t="s">
        <v>147</v>
      </c>
      <c r="E144" s="57"/>
      <c r="F144" s="57"/>
      <c r="G144" s="57"/>
      <c r="H144" s="232" t="e">
        <f t="shared" si="2"/>
        <v>#DIV/0!</v>
      </c>
    </row>
    <row r="145" spans="1:8" ht="15" customHeight="1" hidden="1">
      <c r="A145" s="43"/>
      <c r="B145" s="21"/>
      <c r="C145" s="21">
        <v>4222</v>
      </c>
      <c r="D145" s="21" t="s">
        <v>148</v>
      </c>
      <c r="E145" s="57"/>
      <c r="F145" s="57"/>
      <c r="G145" s="57"/>
      <c r="H145" s="232" t="e">
        <f t="shared" si="2"/>
        <v>#DIV/0!</v>
      </c>
    </row>
    <row r="146" spans="1:8" ht="15" customHeight="1" hidden="1">
      <c r="A146" s="43">
        <v>14004</v>
      </c>
      <c r="B146" s="21"/>
      <c r="C146" s="21">
        <v>4122</v>
      </c>
      <c r="D146" s="21" t="s">
        <v>149</v>
      </c>
      <c r="E146" s="20"/>
      <c r="F146" s="20"/>
      <c r="G146" s="20"/>
      <c r="H146" s="232" t="e">
        <f t="shared" si="2"/>
        <v>#DIV/0!</v>
      </c>
    </row>
    <row r="147" spans="1:8" ht="15" customHeight="1" hidden="1">
      <c r="A147" s="43">
        <v>14022</v>
      </c>
      <c r="B147" s="21"/>
      <c r="C147" s="21">
        <v>4122</v>
      </c>
      <c r="D147" s="21" t="s">
        <v>150</v>
      </c>
      <c r="E147" s="20"/>
      <c r="F147" s="20"/>
      <c r="G147" s="20"/>
      <c r="H147" s="232" t="e">
        <f t="shared" si="2"/>
        <v>#DIV/0!</v>
      </c>
    </row>
    <row r="148" spans="1:8" ht="15">
      <c r="A148" s="43"/>
      <c r="B148" s="21">
        <v>3341</v>
      </c>
      <c r="C148" s="21">
        <v>2111</v>
      </c>
      <c r="D148" s="21" t="s">
        <v>151</v>
      </c>
      <c r="E148" s="58">
        <v>3</v>
      </c>
      <c r="F148" s="58">
        <v>3</v>
      </c>
      <c r="G148" s="58">
        <v>0.6</v>
      </c>
      <c r="H148" s="232">
        <f t="shared" si="2"/>
        <v>20</v>
      </c>
    </row>
    <row r="149" spans="1:8" ht="15">
      <c r="A149" s="43"/>
      <c r="B149" s="21">
        <v>3349</v>
      </c>
      <c r="C149" s="21">
        <v>2111</v>
      </c>
      <c r="D149" s="21" t="s">
        <v>152</v>
      </c>
      <c r="E149" s="58">
        <v>900</v>
      </c>
      <c r="F149" s="58">
        <v>900</v>
      </c>
      <c r="G149" s="58">
        <v>234.6</v>
      </c>
      <c r="H149" s="232">
        <f t="shared" si="2"/>
        <v>26.066666666666666</v>
      </c>
    </row>
    <row r="150" spans="1:8" ht="15">
      <c r="A150" s="43"/>
      <c r="B150" s="21">
        <v>3631</v>
      </c>
      <c r="C150" s="21">
        <v>2322</v>
      </c>
      <c r="D150" s="21" t="s">
        <v>127</v>
      </c>
      <c r="E150" s="22">
        <v>0</v>
      </c>
      <c r="F150" s="22">
        <v>0</v>
      </c>
      <c r="G150" s="22">
        <v>12.9</v>
      </c>
      <c r="H150" s="232" t="e">
        <f t="shared" si="2"/>
        <v>#DIV/0!</v>
      </c>
    </row>
    <row r="151" spans="1:8" ht="15">
      <c r="A151" s="43"/>
      <c r="B151" s="21">
        <v>5512</v>
      </c>
      <c r="C151" s="21">
        <v>2324</v>
      </c>
      <c r="D151" s="21" t="s">
        <v>153</v>
      </c>
      <c r="E151" s="22">
        <v>139</v>
      </c>
      <c r="F151" s="22">
        <v>139</v>
      </c>
      <c r="G151" s="22">
        <v>8.6</v>
      </c>
      <c r="H151" s="232">
        <f t="shared" si="2"/>
        <v>6.18705035971223</v>
      </c>
    </row>
    <row r="152" spans="1:8" ht="15">
      <c r="A152" s="43"/>
      <c r="B152" s="21">
        <v>5512</v>
      </c>
      <c r="C152" s="21">
        <v>3113</v>
      </c>
      <c r="D152" s="21" t="s">
        <v>154</v>
      </c>
      <c r="E152" s="22">
        <v>0</v>
      </c>
      <c r="F152" s="22">
        <v>0</v>
      </c>
      <c r="G152" s="20">
        <v>527</v>
      </c>
      <c r="H152" s="232" t="e">
        <f t="shared" si="2"/>
        <v>#DIV/0!</v>
      </c>
    </row>
    <row r="153" spans="1:8" ht="15">
      <c r="A153" s="43"/>
      <c r="B153" s="21">
        <v>5512</v>
      </c>
      <c r="C153" s="21">
        <v>3122</v>
      </c>
      <c r="D153" s="21" t="s">
        <v>155</v>
      </c>
      <c r="E153" s="22">
        <v>7256</v>
      </c>
      <c r="F153" s="22">
        <v>7256</v>
      </c>
      <c r="G153" s="20">
        <v>0</v>
      </c>
      <c r="H153" s="232">
        <f t="shared" si="2"/>
        <v>0</v>
      </c>
    </row>
    <row r="154" spans="1:8" ht="15">
      <c r="A154" s="43"/>
      <c r="B154" s="21">
        <v>6171</v>
      </c>
      <c r="C154" s="21">
        <v>2111</v>
      </c>
      <c r="D154" s="21" t="s">
        <v>156</v>
      </c>
      <c r="E154" s="58">
        <v>150</v>
      </c>
      <c r="F154" s="58">
        <v>150</v>
      </c>
      <c r="G154" s="58">
        <v>60.8</v>
      </c>
      <c r="H154" s="232">
        <f t="shared" si="2"/>
        <v>40.53333333333333</v>
      </c>
    </row>
    <row r="155" spans="1:8" ht="15">
      <c r="A155" s="43"/>
      <c r="B155" s="21">
        <v>6171</v>
      </c>
      <c r="C155" s="21">
        <v>2132</v>
      </c>
      <c r="D155" s="21" t="s">
        <v>157</v>
      </c>
      <c r="E155" s="22">
        <v>72</v>
      </c>
      <c r="F155" s="22">
        <v>72</v>
      </c>
      <c r="G155" s="22">
        <v>3.2</v>
      </c>
      <c r="H155" s="232">
        <f t="shared" si="2"/>
        <v>4.444444444444445</v>
      </c>
    </row>
    <row r="156" spans="1:8" ht="15" hidden="1">
      <c r="A156" s="43"/>
      <c r="B156" s="21">
        <v>6171</v>
      </c>
      <c r="C156" s="21">
        <v>2210</v>
      </c>
      <c r="D156" s="21" t="s">
        <v>158</v>
      </c>
      <c r="E156" s="25"/>
      <c r="F156" s="25"/>
      <c r="G156" s="25"/>
      <c r="H156" s="232" t="e">
        <f t="shared" si="2"/>
        <v>#DIV/0!</v>
      </c>
    </row>
    <row r="157" spans="1:8" ht="15" hidden="1">
      <c r="A157" s="43"/>
      <c r="B157" s="21">
        <v>6171</v>
      </c>
      <c r="C157" s="21">
        <v>2310</v>
      </c>
      <c r="D157" s="21" t="s">
        <v>159</v>
      </c>
      <c r="E157" s="22"/>
      <c r="F157" s="22"/>
      <c r="G157" s="22"/>
      <c r="H157" s="232" t="e">
        <f t="shared" si="2"/>
        <v>#DIV/0!</v>
      </c>
    </row>
    <row r="158" spans="1:8" ht="15" hidden="1">
      <c r="A158" s="43"/>
      <c r="B158" s="21">
        <v>6171</v>
      </c>
      <c r="C158" s="21">
        <v>2310</v>
      </c>
      <c r="D158" s="21" t="s">
        <v>159</v>
      </c>
      <c r="E158" s="22"/>
      <c r="F158" s="22"/>
      <c r="G158" s="22"/>
      <c r="H158" s="232" t="e">
        <f t="shared" si="2"/>
        <v>#DIV/0!</v>
      </c>
    </row>
    <row r="159" spans="1:8" ht="15" hidden="1">
      <c r="A159" s="43"/>
      <c r="B159" s="21">
        <v>6171</v>
      </c>
      <c r="C159" s="21">
        <v>2133</v>
      </c>
      <c r="D159" s="21" t="s">
        <v>160</v>
      </c>
      <c r="E159" s="58"/>
      <c r="F159" s="58"/>
      <c r="G159" s="58"/>
      <c r="H159" s="232" t="e">
        <f t="shared" si="2"/>
        <v>#DIV/0!</v>
      </c>
    </row>
    <row r="160" spans="1:8" ht="15" hidden="1">
      <c r="A160" s="43"/>
      <c r="B160" s="21">
        <v>6171</v>
      </c>
      <c r="C160" s="21">
        <v>2310</v>
      </c>
      <c r="D160" s="21" t="s">
        <v>161</v>
      </c>
      <c r="E160" s="58"/>
      <c r="F160" s="58"/>
      <c r="G160" s="58"/>
      <c r="H160" s="232" t="e">
        <f t="shared" si="2"/>
        <v>#DIV/0!</v>
      </c>
    </row>
    <row r="161" spans="1:8" ht="15" hidden="1">
      <c r="A161" s="43"/>
      <c r="B161" s="21">
        <v>6171</v>
      </c>
      <c r="C161" s="21">
        <v>2322</v>
      </c>
      <c r="D161" s="21" t="s">
        <v>162</v>
      </c>
      <c r="E161" s="22"/>
      <c r="F161" s="22"/>
      <c r="G161" s="22"/>
      <c r="H161" s="232" t="e">
        <f t="shared" si="2"/>
        <v>#DIV/0!</v>
      </c>
    </row>
    <row r="162" spans="1:8" ht="15">
      <c r="A162" s="43"/>
      <c r="B162" s="21">
        <v>6171</v>
      </c>
      <c r="C162" s="21">
        <v>2324</v>
      </c>
      <c r="D162" s="21" t="s">
        <v>163</v>
      </c>
      <c r="E162" s="22">
        <v>50</v>
      </c>
      <c r="F162" s="22">
        <v>50</v>
      </c>
      <c r="G162" s="22">
        <v>254.1</v>
      </c>
      <c r="H162" s="232">
        <f t="shared" si="2"/>
        <v>508.2</v>
      </c>
    </row>
    <row r="163" spans="1:8" ht="15" hidden="1">
      <c r="A163" s="43"/>
      <c r="B163" s="21">
        <v>6171</v>
      </c>
      <c r="C163" s="21">
        <v>2329</v>
      </c>
      <c r="D163" s="21" t="s">
        <v>164</v>
      </c>
      <c r="E163" s="22"/>
      <c r="F163" s="22"/>
      <c r="G163" s="20"/>
      <c r="H163" s="232" t="e">
        <f>(#REF!/F163)*100</f>
        <v>#REF!</v>
      </c>
    </row>
    <row r="164" spans="1:8" ht="15" hidden="1">
      <c r="A164" s="43"/>
      <c r="B164" s="21">
        <v>6409</v>
      </c>
      <c r="C164" s="21">
        <v>2328</v>
      </c>
      <c r="D164" s="21" t="s">
        <v>165</v>
      </c>
      <c r="E164" s="22"/>
      <c r="F164" s="22"/>
      <c r="G164" s="20"/>
      <c r="H164" s="232" t="e">
        <f>(#REF!/F164)*100</f>
        <v>#REF!</v>
      </c>
    </row>
    <row r="165" spans="1:8" ht="15" hidden="1">
      <c r="A165" s="43"/>
      <c r="B165" s="21"/>
      <c r="C165" s="21"/>
      <c r="D165" s="21"/>
      <c r="E165" s="22">
        <v>0</v>
      </c>
      <c r="F165" s="22">
        <v>0</v>
      </c>
      <c r="G165" s="20"/>
      <c r="H165" s="232" t="e">
        <f>(#REF!/F165)*100</f>
        <v>#REF!</v>
      </c>
    </row>
    <row r="166" spans="1:8" ht="15.75" thickBot="1">
      <c r="A166" s="59"/>
      <c r="B166" s="60"/>
      <c r="C166" s="60"/>
      <c r="D166" s="60"/>
      <c r="E166" s="61"/>
      <c r="F166" s="61"/>
      <c r="G166" s="61"/>
      <c r="H166" s="238"/>
    </row>
    <row r="167" spans="1:8" s="32" customFormat="1" ht="21.75" customHeight="1" thickBot="1" thickTop="1">
      <c r="A167" s="62"/>
      <c r="B167" s="63"/>
      <c r="C167" s="63"/>
      <c r="D167" s="64" t="s">
        <v>166</v>
      </c>
      <c r="E167" s="65">
        <f>SUM(E130:E166)</f>
        <v>11777</v>
      </c>
      <c r="F167" s="65">
        <f>SUM(F130:F166)</f>
        <v>14430.3</v>
      </c>
      <c r="G167" s="65">
        <f>SUM(G129:G166)</f>
        <v>3485.6999999999994</v>
      </c>
      <c r="H167" s="234">
        <f>(G167/F167)*100</f>
        <v>24.155422964179536</v>
      </c>
    </row>
    <row r="168" spans="1:8" ht="15" customHeight="1">
      <c r="A168" s="52"/>
      <c r="B168" s="52"/>
      <c r="C168" s="52"/>
      <c r="D168" s="14"/>
      <c r="E168" s="53"/>
      <c r="F168" s="53"/>
      <c r="G168" s="53"/>
      <c r="H168" s="236"/>
    </row>
    <row r="169" spans="1:8" ht="15" customHeight="1">
      <c r="A169" s="52"/>
      <c r="B169" s="52"/>
      <c r="C169" s="52"/>
      <c r="D169" s="14"/>
      <c r="E169" s="53"/>
      <c r="F169" s="53"/>
      <c r="G169" s="53"/>
      <c r="H169" s="236"/>
    </row>
    <row r="170" spans="1:8" ht="12.75" customHeight="1" hidden="1">
      <c r="A170" s="52"/>
      <c r="B170" s="52"/>
      <c r="C170" s="52"/>
      <c r="D170" s="14"/>
      <c r="E170" s="53"/>
      <c r="F170" s="53"/>
      <c r="G170" s="53"/>
      <c r="H170" s="236"/>
    </row>
    <row r="171" spans="1:8" ht="15" customHeight="1" thickBot="1">
      <c r="A171" s="52"/>
      <c r="B171" s="52"/>
      <c r="C171" s="52"/>
      <c r="D171" s="14"/>
      <c r="E171" s="53"/>
      <c r="F171" s="53"/>
      <c r="G171" s="53"/>
      <c r="H171" s="236"/>
    </row>
    <row r="172" spans="1:8" ht="15.75">
      <c r="A172" s="217" t="s">
        <v>25</v>
      </c>
      <c r="B172" s="217" t="s">
        <v>26</v>
      </c>
      <c r="C172" s="217" t="s">
        <v>27</v>
      </c>
      <c r="D172" s="218" t="s">
        <v>28</v>
      </c>
      <c r="E172" s="219" t="s">
        <v>29</v>
      </c>
      <c r="F172" s="219" t="s">
        <v>29</v>
      </c>
      <c r="G172" s="219" t="s">
        <v>8</v>
      </c>
      <c r="H172" s="229" t="s">
        <v>30</v>
      </c>
    </row>
    <row r="173" spans="1:8" ht="15.75" customHeight="1" thickBot="1">
      <c r="A173" s="220"/>
      <c r="B173" s="220"/>
      <c r="C173" s="220"/>
      <c r="D173" s="221"/>
      <c r="E173" s="222" t="s">
        <v>31</v>
      </c>
      <c r="F173" s="222" t="s">
        <v>32</v>
      </c>
      <c r="G173" s="223" t="s">
        <v>33</v>
      </c>
      <c r="H173" s="230" t="s">
        <v>34</v>
      </c>
    </row>
    <row r="174" spans="1:8" ht="16.5" customHeight="1" thickTop="1">
      <c r="A174" s="18">
        <v>50</v>
      </c>
      <c r="B174" s="18"/>
      <c r="C174" s="18"/>
      <c r="D174" s="19" t="s">
        <v>167</v>
      </c>
      <c r="E174" s="20"/>
      <c r="F174" s="20"/>
      <c r="G174" s="20"/>
      <c r="H174" s="231"/>
    </row>
    <row r="175" spans="1:8" ht="15" customHeight="1">
      <c r="A175" s="21"/>
      <c r="B175" s="21"/>
      <c r="C175" s="21"/>
      <c r="D175" s="56"/>
      <c r="E175" s="22"/>
      <c r="F175" s="22"/>
      <c r="G175" s="22"/>
      <c r="H175" s="232"/>
    </row>
    <row r="176" spans="1:8" ht="15" hidden="1">
      <c r="A176" s="21"/>
      <c r="B176" s="21"/>
      <c r="C176" s="21">
        <v>1361</v>
      </c>
      <c r="D176" s="21" t="s">
        <v>37</v>
      </c>
      <c r="E176" s="22"/>
      <c r="F176" s="22"/>
      <c r="G176" s="22"/>
      <c r="H176" s="232" t="e">
        <f>(#REF!/F176)*100</f>
        <v>#REF!</v>
      </c>
    </row>
    <row r="177" spans="1:8" ht="15" hidden="1">
      <c r="A177" s="21"/>
      <c r="B177" s="21"/>
      <c r="C177" s="21">
        <v>2451</v>
      </c>
      <c r="D177" s="21" t="s">
        <v>168</v>
      </c>
      <c r="E177" s="22"/>
      <c r="F177" s="22"/>
      <c r="G177" s="22"/>
      <c r="H177" s="232" t="e">
        <f>(#REF!/F177)*100</f>
        <v>#REF!</v>
      </c>
    </row>
    <row r="178" spans="1:8" ht="15">
      <c r="A178" s="21">
        <v>13010</v>
      </c>
      <c r="B178" s="21"/>
      <c r="C178" s="21">
        <v>4116</v>
      </c>
      <c r="D178" s="21" t="s">
        <v>169</v>
      </c>
      <c r="E178" s="22">
        <v>624</v>
      </c>
      <c r="F178" s="22">
        <v>796</v>
      </c>
      <c r="G178" s="22">
        <v>524</v>
      </c>
      <c r="H178" s="232">
        <f aca="true" t="shared" si="3" ref="H178:H194">(G178/F178)*100</f>
        <v>65.82914572864321</v>
      </c>
    </row>
    <row r="179" spans="1:8" ht="15" hidden="1">
      <c r="A179" s="21">
        <v>434</v>
      </c>
      <c r="B179" s="21"/>
      <c r="C179" s="21">
        <v>4122</v>
      </c>
      <c r="D179" s="21" t="s">
        <v>170</v>
      </c>
      <c r="E179" s="22"/>
      <c r="F179" s="22"/>
      <c r="G179" s="22"/>
      <c r="H179" s="232" t="e">
        <f t="shared" si="3"/>
        <v>#DIV/0!</v>
      </c>
    </row>
    <row r="180" spans="1:8" ht="15">
      <c r="A180" s="21">
        <v>13233</v>
      </c>
      <c r="B180" s="21"/>
      <c r="C180" s="21">
        <v>4116</v>
      </c>
      <c r="D180" s="21" t="s">
        <v>171</v>
      </c>
      <c r="E180" s="22">
        <v>0</v>
      </c>
      <c r="F180" s="22">
        <v>2220</v>
      </c>
      <c r="G180" s="22">
        <f>150.5+853</f>
        <v>1003.5</v>
      </c>
      <c r="H180" s="232">
        <f t="shared" si="3"/>
        <v>45.2027027027027</v>
      </c>
    </row>
    <row r="181" spans="1:8" ht="15" customHeight="1">
      <c r="A181" s="21"/>
      <c r="B181" s="21">
        <v>3599</v>
      </c>
      <c r="C181" s="21">
        <v>2324</v>
      </c>
      <c r="D181" s="21" t="s">
        <v>172</v>
      </c>
      <c r="E181" s="22">
        <v>5</v>
      </c>
      <c r="F181" s="22">
        <v>5</v>
      </c>
      <c r="G181" s="22">
        <v>0.4</v>
      </c>
      <c r="H181" s="232">
        <f t="shared" si="3"/>
        <v>8</v>
      </c>
    </row>
    <row r="182" spans="1:8" ht="15" customHeight="1">
      <c r="A182" s="21"/>
      <c r="B182" s="21">
        <v>4171</v>
      </c>
      <c r="C182" s="21">
        <v>2229</v>
      </c>
      <c r="D182" s="21" t="s">
        <v>173</v>
      </c>
      <c r="E182" s="22">
        <v>7</v>
      </c>
      <c r="F182" s="22">
        <v>7</v>
      </c>
      <c r="G182" s="22">
        <v>2.7</v>
      </c>
      <c r="H182" s="232">
        <f t="shared" si="3"/>
        <v>38.57142857142858</v>
      </c>
    </row>
    <row r="183" spans="1:8" ht="15" customHeight="1">
      <c r="A183" s="21"/>
      <c r="B183" s="21">
        <v>4179</v>
      </c>
      <c r="C183" s="21">
        <v>2229</v>
      </c>
      <c r="D183" s="21" t="s">
        <v>174</v>
      </c>
      <c r="E183" s="22">
        <v>0</v>
      </c>
      <c r="F183" s="22">
        <v>0</v>
      </c>
      <c r="G183" s="22">
        <v>2.9</v>
      </c>
      <c r="H183" s="232" t="e">
        <f t="shared" si="3"/>
        <v>#DIV/0!</v>
      </c>
    </row>
    <row r="184" spans="1:8" ht="15">
      <c r="A184" s="21"/>
      <c r="B184" s="21">
        <v>4195</v>
      </c>
      <c r="C184" s="21">
        <v>2229</v>
      </c>
      <c r="D184" s="21" t="s">
        <v>175</v>
      </c>
      <c r="E184" s="22">
        <v>24</v>
      </c>
      <c r="F184" s="22">
        <v>24</v>
      </c>
      <c r="G184" s="22">
        <v>6</v>
      </c>
      <c r="H184" s="232">
        <f t="shared" si="3"/>
        <v>25</v>
      </c>
    </row>
    <row r="185" spans="1:8" ht="15" hidden="1">
      <c r="A185" s="21"/>
      <c r="B185" s="21">
        <v>4329</v>
      </c>
      <c r="C185" s="21">
        <v>2229</v>
      </c>
      <c r="D185" s="21" t="s">
        <v>176</v>
      </c>
      <c r="E185" s="22"/>
      <c r="F185" s="22"/>
      <c r="G185" s="22"/>
      <c r="H185" s="232" t="e">
        <f t="shared" si="3"/>
        <v>#DIV/0!</v>
      </c>
    </row>
    <row r="186" spans="1:8" ht="15" hidden="1">
      <c r="A186" s="21"/>
      <c r="B186" s="21">
        <v>4329</v>
      </c>
      <c r="C186" s="21">
        <v>2324</v>
      </c>
      <c r="D186" s="21" t="s">
        <v>177</v>
      </c>
      <c r="E186" s="22"/>
      <c r="F186" s="22"/>
      <c r="G186" s="22"/>
      <c r="H186" s="232" t="e">
        <f t="shared" si="3"/>
        <v>#DIV/0!</v>
      </c>
    </row>
    <row r="187" spans="1:8" ht="15" hidden="1">
      <c r="A187" s="21"/>
      <c r="B187" s="21">
        <v>4342</v>
      </c>
      <c r="C187" s="21">
        <v>2324</v>
      </c>
      <c r="D187" s="21" t="s">
        <v>178</v>
      </c>
      <c r="E187" s="22"/>
      <c r="F187" s="22"/>
      <c r="G187" s="22"/>
      <c r="H187" s="232" t="e">
        <f t="shared" si="3"/>
        <v>#DIV/0!</v>
      </c>
    </row>
    <row r="188" spans="1:8" ht="15" hidden="1">
      <c r="A188" s="21"/>
      <c r="B188" s="21">
        <v>4349</v>
      </c>
      <c r="C188" s="21">
        <v>2229</v>
      </c>
      <c r="D188" s="21" t="s">
        <v>179</v>
      </c>
      <c r="E188" s="22"/>
      <c r="F188" s="22"/>
      <c r="G188" s="22"/>
      <c r="H188" s="232" t="e">
        <f t="shared" si="3"/>
        <v>#DIV/0!</v>
      </c>
    </row>
    <row r="189" spans="1:8" ht="15" hidden="1">
      <c r="A189" s="21"/>
      <c r="B189" s="21">
        <v>4399</v>
      </c>
      <c r="C189" s="21">
        <v>2111</v>
      </c>
      <c r="D189" s="21" t="s">
        <v>180</v>
      </c>
      <c r="E189" s="22"/>
      <c r="F189" s="22"/>
      <c r="G189" s="22"/>
      <c r="H189" s="232" t="e">
        <f t="shared" si="3"/>
        <v>#DIV/0!</v>
      </c>
    </row>
    <row r="190" spans="1:8" ht="15" hidden="1">
      <c r="A190" s="21"/>
      <c r="B190" s="21">
        <v>6171</v>
      </c>
      <c r="C190" s="21">
        <v>2111</v>
      </c>
      <c r="D190" s="21" t="s">
        <v>181</v>
      </c>
      <c r="E190" s="22"/>
      <c r="F190" s="22"/>
      <c r="G190" s="22"/>
      <c r="H190" s="232" t="e">
        <f t="shared" si="3"/>
        <v>#DIV/0!</v>
      </c>
    </row>
    <row r="191" spans="1:8" ht="15">
      <c r="A191" s="21"/>
      <c r="B191" s="21">
        <v>4379</v>
      </c>
      <c r="C191" s="21">
        <v>2212</v>
      </c>
      <c r="D191" s="21" t="s">
        <v>182</v>
      </c>
      <c r="E191" s="22">
        <v>10</v>
      </c>
      <c r="F191" s="22">
        <v>10</v>
      </c>
      <c r="G191" s="22">
        <v>7.5</v>
      </c>
      <c r="H191" s="232">
        <f t="shared" si="3"/>
        <v>75</v>
      </c>
    </row>
    <row r="192" spans="1:8" ht="15" hidden="1">
      <c r="A192" s="24"/>
      <c r="B192" s="24">
        <v>4399</v>
      </c>
      <c r="C192" s="24">
        <v>2324</v>
      </c>
      <c r="D192" s="24" t="s">
        <v>183</v>
      </c>
      <c r="E192" s="25"/>
      <c r="F192" s="25"/>
      <c r="G192" s="22"/>
      <c r="H192" s="232" t="e">
        <f t="shared" si="3"/>
        <v>#DIV/0!</v>
      </c>
    </row>
    <row r="193" spans="1:8" ht="15" hidden="1">
      <c r="A193" s="21"/>
      <c r="B193" s="21">
        <v>6171</v>
      </c>
      <c r="C193" s="21">
        <v>2212</v>
      </c>
      <c r="D193" s="21" t="s">
        <v>182</v>
      </c>
      <c r="E193" s="22"/>
      <c r="F193" s="22"/>
      <c r="G193" s="22"/>
      <c r="H193" s="232" t="e">
        <f t="shared" si="3"/>
        <v>#DIV/0!</v>
      </c>
    </row>
    <row r="194" spans="1:8" ht="15">
      <c r="A194" s="24"/>
      <c r="B194" s="21">
        <v>6171</v>
      </c>
      <c r="C194" s="21">
        <v>2324</v>
      </c>
      <c r="D194" s="21" t="s">
        <v>184</v>
      </c>
      <c r="E194" s="22">
        <v>5</v>
      </c>
      <c r="F194" s="22">
        <v>5</v>
      </c>
      <c r="G194" s="22">
        <v>3.5</v>
      </c>
      <c r="H194" s="232">
        <f t="shared" si="3"/>
        <v>70</v>
      </c>
    </row>
    <row r="195" spans="1:8" ht="15" customHeight="1" thickBot="1">
      <c r="A195" s="60"/>
      <c r="B195" s="60"/>
      <c r="C195" s="60"/>
      <c r="D195" s="60"/>
      <c r="E195" s="61"/>
      <c r="F195" s="61"/>
      <c r="G195" s="61"/>
      <c r="H195" s="232"/>
    </row>
    <row r="196" spans="1:8" s="32" customFormat="1" ht="21.75" customHeight="1" thickBot="1" thickTop="1">
      <c r="A196" s="63"/>
      <c r="B196" s="63"/>
      <c r="C196" s="63"/>
      <c r="D196" s="64" t="s">
        <v>185</v>
      </c>
      <c r="E196" s="65">
        <f>SUM(E175:E195)</f>
        <v>675</v>
      </c>
      <c r="F196" s="65">
        <f>SUM(F175:F195)</f>
        <v>3067</v>
      </c>
      <c r="G196" s="65">
        <f>SUM(G175:G195)</f>
        <v>1550.5000000000002</v>
      </c>
      <c r="H196" s="234">
        <f>(G196/F196)*100</f>
        <v>50.55428757743724</v>
      </c>
    </row>
    <row r="197" spans="1:8" ht="15" customHeight="1">
      <c r="A197" s="52"/>
      <c r="B197" s="32"/>
      <c r="C197" s="52"/>
      <c r="D197" s="66"/>
      <c r="E197" s="53"/>
      <c r="F197" s="53"/>
      <c r="G197" s="10"/>
      <c r="H197" s="225"/>
    </row>
    <row r="198" spans="1:8" ht="14.25" customHeight="1">
      <c r="A198" s="32"/>
      <c r="B198" s="32"/>
      <c r="C198" s="32"/>
      <c r="D198" s="32"/>
      <c r="E198" s="33"/>
      <c r="F198" s="33"/>
      <c r="G198" s="33"/>
      <c r="H198" s="235"/>
    </row>
    <row r="199" spans="1:8" ht="14.25" customHeight="1" thickBot="1">
      <c r="A199" s="32"/>
      <c r="B199" s="32"/>
      <c r="C199" s="32"/>
      <c r="D199" s="32"/>
      <c r="E199" s="33"/>
      <c r="F199" s="33"/>
      <c r="G199" s="33"/>
      <c r="H199" s="235"/>
    </row>
    <row r="200" spans="1:8" ht="13.5" customHeight="1" hidden="1">
      <c r="A200" s="32"/>
      <c r="B200" s="32"/>
      <c r="C200" s="32"/>
      <c r="D200" s="32"/>
      <c r="E200" s="33"/>
      <c r="F200" s="33"/>
      <c r="G200" s="33"/>
      <c r="H200" s="235"/>
    </row>
    <row r="201" spans="1:8" ht="13.5" customHeight="1" hidden="1">
      <c r="A201" s="32"/>
      <c r="B201" s="32"/>
      <c r="C201" s="32"/>
      <c r="D201" s="32"/>
      <c r="E201" s="33"/>
      <c r="F201" s="33"/>
      <c r="G201" s="33"/>
      <c r="H201" s="235"/>
    </row>
    <row r="202" spans="1:8" ht="13.5" customHeight="1" hidden="1" thickBot="1">
      <c r="A202" s="32"/>
      <c r="B202" s="32"/>
      <c r="C202" s="32"/>
      <c r="D202" s="32"/>
      <c r="E202" s="33"/>
      <c r="F202" s="33"/>
      <c r="G202" s="33"/>
      <c r="H202" s="235"/>
    </row>
    <row r="203" spans="1:8" ht="15.75">
      <c r="A203" s="217" t="s">
        <v>25</v>
      </c>
      <c r="B203" s="217" t="s">
        <v>26</v>
      </c>
      <c r="C203" s="217" t="s">
        <v>27</v>
      </c>
      <c r="D203" s="218" t="s">
        <v>28</v>
      </c>
      <c r="E203" s="219" t="s">
        <v>29</v>
      </c>
      <c r="F203" s="219" t="s">
        <v>29</v>
      </c>
      <c r="G203" s="219" t="s">
        <v>8</v>
      </c>
      <c r="H203" s="229" t="s">
        <v>30</v>
      </c>
    </row>
    <row r="204" spans="1:8" ht="15.75" customHeight="1" thickBot="1">
      <c r="A204" s="220"/>
      <c r="B204" s="220"/>
      <c r="C204" s="220"/>
      <c r="D204" s="221"/>
      <c r="E204" s="222" t="s">
        <v>31</v>
      </c>
      <c r="F204" s="222" t="s">
        <v>32</v>
      </c>
      <c r="G204" s="223" t="s">
        <v>33</v>
      </c>
      <c r="H204" s="230" t="s">
        <v>34</v>
      </c>
    </row>
    <row r="205" spans="1:8" ht="15.75" customHeight="1" thickTop="1">
      <c r="A205" s="18">
        <v>60</v>
      </c>
      <c r="B205" s="18"/>
      <c r="C205" s="18"/>
      <c r="D205" s="19" t="s">
        <v>186</v>
      </c>
      <c r="E205" s="20"/>
      <c r="F205" s="20"/>
      <c r="G205" s="20"/>
      <c r="H205" s="231"/>
    </row>
    <row r="206" spans="1:8" ht="14.25" customHeight="1">
      <c r="A206" s="56"/>
      <c r="B206" s="56"/>
      <c r="C206" s="56"/>
      <c r="D206" s="56"/>
      <c r="E206" s="22"/>
      <c r="F206" s="22"/>
      <c r="G206" s="22"/>
      <c r="H206" s="232"/>
    </row>
    <row r="207" spans="1:8" ht="15" hidden="1">
      <c r="A207" s="21"/>
      <c r="B207" s="21"/>
      <c r="C207" s="21">
        <v>1332</v>
      </c>
      <c r="D207" s="21" t="s">
        <v>187</v>
      </c>
      <c r="E207" s="22"/>
      <c r="F207" s="22"/>
      <c r="G207" s="22"/>
      <c r="H207" s="232" t="e">
        <f>(#REF!/F207)*100</f>
        <v>#REF!</v>
      </c>
    </row>
    <row r="208" spans="1:8" ht="15">
      <c r="A208" s="21"/>
      <c r="B208" s="21"/>
      <c r="C208" s="21">
        <v>1333</v>
      </c>
      <c r="D208" s="21" t="s">
        <v>188</v>
      </c>
      <c r="E208" s="22">
        <v>500</v>
      </c>
      <c r="F208" s="22">
        <v>500</v>
      </c>
      <c r="G208" s="22">
        <v>189.5</v>
      </c>
      <c r="H208" s="232">
        <f aca="true" t="shared" si="4" ref="H208:H220">(G208/F208)*100</f>
        <v>37.9</v>
      </c>
    </row>
    <row r="209" spans="1:8" ht="15">
      <c r="A209" s="21"/>
      <c r="B209" s="21"/>
      <c r="C209" s="21">
        <v>1334</v>
      </c>
      <c r="D209" s="21" t="s">
        <v>189</v>
      </c>
      <c r="E209" s="22">
        <v>40</v>
      </c>
      <c r="F209" s="22">
        <v>40</v>
      </c>
      <c r="G209" s="22">
        <v>62.7</v>
      </c>
      <c r="H209" s="232">
        <f t="shared" si="4"/>
        <v>156.75</v>
      </c>
    </row>
    <row r="210" spans="1:8" ht="15">
      <c r="A210" s="21"/>
      <c r="B210" s="21"/>
      <c r="C210" s="21">
        <v>1335</v>
      </c>
      <c r="D210" s="21" t="s">
        <v>190</v>
      </c>
      <c r="E210" s="22">
        <v>6</v>
      </c>
      <c r="F210" s="22">
        <v>6</v>
      </c>
      <c r="G210" s="22">
        <v>34.6</v>
      </c>
      <c r="H210" s="232">
        <f t="shared" si="4"/>
        <v>576.6666666666666</v>
      </c>
    </row>
    <row r="211" spans="1:8" ht="15">
      <c r="A211" s="21"/>
      <c r="B211" s="21"/>
      <c r="C211" s="21">
        <v>1361</v>
      </c>
      <c r="D211" s="21" t="s">
        <v>37</v>
      </c>
      <c r="E211" s="22">
        <v>240</v>
      </c>
      <c r="F211" s="22">
        <v>240</v>
      </c>
      <c r="G211" s="22">
        <v>142.1</v>
      </c>
      <c r="H211" s="232">
        <f t="shared" si="4"/>
        <v>59.20833333333333</v>
      </c>
    </row>
    <row r="212" spans="1:8" ht="15" customHeight="1" hidden="1">
      <c r="A212" s="21">
        <v>29004</v>
      </c>
      <c r="B212" s="21"/>
      <c r="C212" s="21">
        <v>4116</v>
      </c>
      <c r="D212" s="21" t="s">
        <v>191</v>
      </c>
      <c r="E212" s="22"/>
      <c r="F212" s="22"/>
      <c r="G212" s="22"/>
      <c r="H212" s="232" t="e">
        <f t="shared" si="4"/>
        <v>#DIV/0!</v>
      </c>
    </row>
    <row r="213" spans="1:8" ht="15">
      <c r="A213" s="21">
        <v>29008</v>
      </c>
      <c r="B213" s="21"/>
      <c r="C213" s="21">
        <v>4116</v>
      </c>
      <c r="D213" s="21" t="s">
        <v>192</v>
      </c>
      <c r="E213" s="22">
        <v>0</v>
      </c>
      <c r="F213" s="22">
        <v>0</v>
      </c>
      <c r="G213" s="22">
        <v>25.3</v>
      </c>
      <c r="H213" s="232" t="e">
        <f t="shared" si="4"/>
        <v>#DIV/0!</v>
      </c>
    </row>
    <row r="214" spans="1:8" ht="15" hidden="1">
      <c r="A214" s="21">
        <v>29516</v>
      </c>
      <c r="B214" s="21"/>
      <c r="C214" s="21">
        <v>4216</v>
      </c>
      <c r="D214" s="21" t="s">
        <v>193</v>
      </c>
      <c r="E214" s="22"/>
      <c r="F214" s="22"/>
      <c r="G214" s="22"/>
      <c r="H214" s="232" t="e">
        <f t="shared" si="4"/>
        <v>#DIV/0!</v>
      </c>
    </row>
    <row r="215" spans="1:8" ht="15" hidden="1">
      <c r="A215" s="24">
        <v>379</v>
      </c>
      <c r="B215" s="24"/>
      <c r="C215" s="24">
        <v>4122</v>
      </c>
      <c r="D215" s="24" t="s">
        <v>194</v>
      </c>
      <c r="E215" s="25"/>
      <c r="F215" s="25"/>
      <c r="G215" s="25"/>
      <c r="H215" s="232" t="e">
        <f t="shared" si="4"/>
        <v>#DIV/0!</v>
      </c>
    </row>
    <row r="216" spans="1:8" ht="15">
      <c r="A216" s="24"/>
      <c r="B216" s="24">
        <v>1014</v>
      </c>
      <c r="C216" s="24">
        <v>2132</v>
      </c>
      <c r="D216" s="24" t="s">
        <v>195</v>
      </c>
      <c r="E216" s="25">
        <v>24</v>
      </c>
      <c r="F216" s="25">
        <v>24</v>
      </c>
      <c r="G216" s="25">
        <v>8.4</v>
      </c>
      <c r="H216" s="232">
        <f t="shared" si="4"/>
        <v>35</v>
      </c>
    </row>
    <row r="217" spans="1:8" ht="15">
      <c r="A217" s="24"/>
      <c r="B217" s="24">
        <v>2119</v>
      </c>
      <c r="C217" s="24">
        <v>2343</v>
      </c>
      <c r="D217" s="24" t="s">
        <v>196</v>
      </c>
      <c r="E217" s="25">
        <v>12000</v>
      </c>
      <c r="F217" s="25">
        <v>12000</v>
      </c>
      <c r="G217" s="25">
        <v>4347.7</v>
      </c>
      <c r="H217" s="232">
        <f t="shared" si="4"/>
        <v>36.23083333333334</v>
      </c>
    </row>
    <row r="218" spans="1:8" ht="15" hidden="1">
      <c r="A218" s="24"/>
      <c r="B218" s="24">
        <v>3749</v>
      </c>
      <c r="C218" s="24">
        <v>2321</v>
      </c>
      <c r="D218" s="24" t="s">
        <v>197</v>
      </c>
      <c r="E218" s="25"/>
      <c r="F218" s="25"/>
      <c r="G218" s="25"/>
      <c r="H218" s="232" t="e">
        <f t="shared" si="4"/>
        <v>#DIV/0!</v>
      </c>
    </row>
    <row r="219" spans="1:8" ht="15">
      <c r="A219" s="21"/>
      <c r="B219" s="21">
        <v>6171</v>
      </c>
      <c r="C219" s="21">
        <v>2212</v>
      </c>
      <c r="D219" s="21" t="s">
        <v>158</v>
      </c>
      <c r="E219" s="22">
        <v>60</v>
      </c>
      <c r="F219" s="22">
        <v>60</v>
      </c>
      <c r="G219" s="22">
        <v>30</v>
      </c>
      <c r="H219" s="232">
        <f t="shared" si="4"/>
        <v>50</v>
      </c>
    </row>
    <row r="220" spans="1:8" ht="15">
      <c r="A220" s="21"/>
      <c r="B220" s="21">
        <v>6171</v>
      </c>
      <c r="C220" s="21">
        <v>2324</v>
      </c>
      <c r="D220" s="21" t="s">
        <v>198</v>
      </c>
      <c r="E220" s="22">
        <v>5</v>
      </c>
      <c r="F220" s="22">
        <v>5</v>
      </c>
      <c r="G220" s="22">
        <v>1</v>
      </c>
      <c r="H220" s="232">
        <f t="shared" si="4"/>
        <v>20</v>
      </c>
    </row>
    <row r="221" spans="1:8" ht="15" hidden="1">
      <c r="A221" s="21"/>
      <c r="B221" s="21">
        <v>6171</v>
      </c>
      <c r="C221" s="21">
        <v>2329</v>
      </c>
      <c r="D221" s="21" t="s">
        <v>70</v>
      </c>
      <c r="E221" s="22"/>
      <c r="F221" s="22"/>
      <c r="G221" s="22"/>
      <c r="H221" s="232"/>
    </row>
    <row r="222" spans="1:8" ht="15" customHeight="1" thickBot="1">
      <c r="A222" s="60"/>
      <c r="B222" s="60"/>
      <c r="C222" s="60"/>
      <c r="D222" s="60"/>
      <c r="E222" s="61"/>
      <c r="F222" s="61"/>
      <c r="G222" s="61"/>
      <c r="H222" s="238"/>
    </row>
    <row r="223" spans="1:8" s="32" customFormat="1" ht="21.75" customHeight="1" thickBot="1" thickTop="1">
      <c r="A223" s="63"/>
      <c r="B223" s="63"/>
      <c r="C223" s="63"/>
      <c r="D223" s="64" t="s">
        <v>199</v>
      </c>
      <c r="E223" s="65">
        <f>SUM(E206:E222)</f>
        <v>12875</v>
      </c>
      <c r="F223" s="65">
        <f>SUM(F206:F222)</f>
        <v>12875</v>
      </c>
      <c r="G223" s="65">
        <f>SUM(G206:G222)</f>
        <v>4841.3</v>
      </c>
      <c r="H223" s="234">
        <f>(G223/F223)*100</f>
        <v>37.602330097087375</v>
      </c>
    </row>
    <row r="224" spans="1:8" ht="14.25" customHeight="1">
      <c r="A224" s="52"/>
      <c r="B224" s="52"/>
      <c r="C224" s="52"/>
      <c r="D224" s="14"/>
      <c r="E224" s="53"/>
      <c r="F224" s="53"/>
      <c r="G224" s="53"/>
      <c r="H224" s="236"/>
    </row>
    <row r="225" spans="1:8" ht="14.25" customHeight="1" hidden="1">
      <c r="A225" s="52"/>
      <c r="B225" s="52"/>
      <c r="C225" s="52"/>
      <c r="D225" s="14"/>
      <c r="E225" s="53"/>
      <c r="F225" s="53"/>
      <c r="G225" s="53"/>
      <c r="H225" s="236"/>
    </row>
    <row r="226" spans="1:8" ht="14.25" customHeight="1" hidden="1">
      <c r="A226" s="52"/>
      <c r="B226" s="52"/>
      <c r="C226" s="52"/>
      <c r="D226" s="14"/>
      <c r="E226" s="53"/>
      <c r="F226" s="53"/>
      <c r="G226" s="53"/>
      <c r="H226" s="236"/>
    </row>
    <row r="227" spans="1:8" ht="14.25" customHeight="1" hidden="1">
      <c r="A227" s="52"/>
      <c r="B227" s="52"/>
      <c r="C227" s="52"/>
      <c r="D227" s="14"/>
      <c r="E227" s="53"/>
      <c r="F227" s="53"/>
      <c r="G227" s="53"/>
      <c r="H227" s="236"/>
    </row>
    <row r="228" spans="1:8" ht="15" customHeight="1">
      <c r="A228" s="52"/>
      <c r="B228" s="52"/>
      <c r="C228" s="52"/>
      <c r="D228" s="14"/>
      <c r="E228" s="53"/>
      <c r="F228" s="53"/>
      <c r="G228" s="53"/>
      <c r="H228" s="236"/>
    </row>
    <row r="229" spans="1:8" ht="15" customHeight="1" thickBot="1">
      <c r="A229" s="52"/>
      <c r="B229" s="52"/>
      <c r="C229" s="52"/>
      <c r="D229" s="14"/>
      <c r="E229" s="53"/>
      <c r="F229" s="53"/>
      <c r="G229" s="53"/>
      <c r="H229" s="236"/>
    </row>
    <row r="230" spans="1:8" ht="15.75">
      <c r="A230" s="217" t="s">
        <v>25</v>
      </c>
      <c r="B230" s="217" t="s">
        <v>26</v>
      </c>
      <c r="C230" s="217" t="s">
        <v>27</v>
      </c>
      <c r="D230" s="218" t="s">
        <v>28</v>
      </c>
      <c r="E230" s="219" t="s">
        <v>29</v>
      </c>
      <c r="F230" s="219" t="s">
        <v>29</v>
      </c>
      <c r="G230" s="219" t="s">
        <v>8</v>
      </c>
      <c r="H230" s="229" t="s">
        <v>30</v>
      </c>
    </row>
    <row r="231" spans="1:8" ht="15.75" customHeight="1" thickBot="1">
      <c r="A231" s="220"/>
      <c r="B231" s="220"/>
      <c r="C231" s="220"/>
      <c r="D231" s="221"/>
      <c r="E231" s="222" t="s">
        <v>31</v>
      </c>
      <c r="F231" s="222" t="s">
        <v>32</v>
      </c>
      <c r="G231" s="223" t="s">
        <v>33</v>
      </c>
      <c r="H231" s="230" t="s">
        <v>34</v>
      </c>
    </row>
    <row r="232" spans="1:8" ht="15.75" customHeight="1" thickTop="1">
      <c r="A232" s="18">
        <v>80</v>
      </c>
      <c r="B232" s="18"/>
      <c r="C232" s="18"/>
      <c r="D232" s="19" t="s">
        <v>200</v>
      </c>
      <c r="E232" s="20"/>
      <c r="F232" s="20"/>
      <c r="G232" s="20"/>
      <c r="H232" s="231"/>
    </row>
    <row r="233" spans="1:8" ht="15">
      <c r="A233" s="21"/>
      <c r="B233" s="21"/>
      <c r="C233" s="21"/>
      <c r="D233" s="21"/>
      <c r="E233" s="22"/>
      <c r="F233" s="22"/>
      <c r="G233" s="22"/>
      <c r="H233" s="232"/>
    </row>
    <row r="234" spans="1:8" ht="15">
      <c r="A234" s="21"/>
      <c r="B234" s="21"/>
      <c r="C234" s="21">
        <v>1353</v>
      </c>
      <c r="D234" s="21" t="s">
        <v>201</v>
      </c>
      <c r="E234" s="22">
        <v>750</v>
      </c>
      <c r="F234" s="22">
        <v>750</v>
      </c>
      <c r="G234" s="22">
        <v>241.5</v>
      </c>
      <c r="H234" s="232">
        <f aca="true" t="shared" si="5" ref="H234:H247">(G234/F234)*100</f>
        <v>32.2</v>
      </c>
    </row>
    <row r="235" spans="1:8" ht="15">
      <c r="A235" s="21"/>
      <c r="B235" s="21"/>
      <c r="C235" s="21">
        <v>1359</v>
      </c>
      <c r="D235" s="21" t="s">
        <v>202</v>
      </c>
      <c r="E235" s="22">
        <v>0</v>
      </c>
      <c r="F235" s="22">
        <v>0</v>
      </c>
      <c r="G235" s="22">
        <v>27</v>
      </c>
      <c r="H235" s="232" t="e">
        <f t="shared" si="5"/>
        <v>#DIV/0!</v>
      </c>
    </row>
    <row r="236" spans="1:8" ht="15">
      <c r="A236" s="21"/>
      <c r="B236" s="21"/>
      <c r="C236" s="21">
        <v>1361</v>
      </c>
      <c r="D236" s="21" t="s">
        <v>37</v>
      </c>
      <c r="E236" s="22">
        <v>6200</v>
      </c>
      <c r="F236" s="22">
        <v>6200</v>
      </c>
      <c r="G236" s="22">
        <v>2883.2</v>
      </c>
      <c r="H236" s="232">
        <f t="shared" si="5"/>
        <v>46.50322580645161</v>
      </c>
    </row>
    <row r="237" spans="1:8" ht="15">
      <c r="A237" s="21"/>
      <c r="B237" s="21"/>
      <c r="C237" s="21">
        <v>4121</v>
      </c>
      <c r="D237" s="21" t="s">
        <v>203</v>
      </c>
      <c r="E237" s="25">
        <v>250</v>
      </c>
      <c r="F237" s="25">
        <v>250</v>
      </c>
      <c r="G237" s="22">
        <v>78</v>
      </c>
      <c r="H237" s="232">
        <f t="shared" si="5"/>
        <v>31.2</v>
      </c>
    </row>
    <row r="238" spans="1:8" ht="15" hidden="1">
      <c r="A238" s="21">
        <v>222</v>
      </c>
      <c r="B238" s="21"/>
      <c r="C238" s="21">
        <v>4122</v>
      </c>
      <c r="D238" s="21" t="s">
        <v>204</v>
      </c>
      <c r="E238" s="25"/>
      <c r="F238" s="25"/>
      <c r="G238" s="22"/>
      <c r="H238" s="232" t="e">
        <f t="shared" si="5"/>
        <v>#DIV/0!</v>
      </c>
    </row>
    <row r="239" spans="1:8" ht="15" hidden="1">
      <c r="A239" s="21"/>
      <c r="B239" s="21">
        <v>2219</v>
      </c>
      <c r="C239" s="21">
        <v>2324</v>
      </c>
      <c r="D239" s="21" t="s">
        <v>205</v>
      </c>
      <c r="E239" s="22"/>
      <c r="F239" s="22"/>
      <c r="G239" s="22"/>
      <c r="H239" s="232" t="e">
        <f t="shared" si="5"/>
        <v>#DIV/0!</v>
      </c>
    </row>
    <row r="240" spans="1:8" ht="15">
      <c r="A240" s="21"/>
      <c r="B240" s="21">
        <v>2219</v>
      </c>
      <c r="C240" s="21">
        <v>2329</v>
      </c>
      <c r="D240" s="21" t="s">
        <v>206</v>
      </c>
      <c r="E240" s="22">
        <v>5000</v>
      </c>
      <c r="F240" s="22">
        <v>5000</v>
      </c>
      <c r="G240" s="22">
        <v>1786.5</v>
      </c>
      <c r="H240" s="232">
        <f t="shared" si="5"/>
        <v>35.730000000000004</v>
      </c>
    </row>
    <row r="241" spans="1:8" ht="15">
      <c r="A241" s="21"/>
      <c r="B241" s="21">
        <v>2229</v>
      </c>
      <c r="C241" s="21">
        <v>2212</v>
      </c>
      <c r="D241" s="21" t="s">
        <v>207</v>
      </c>
      <c r="E241" s="25">
        <v>0</v>
      </c>
      <c r="F241" s="25">
        <v>0</v>
      </c>
      <c r="G241" s="22">
        <v>356.4</v>
      </c>
      <c r="H241" s="232" t="e">
        <f t="shared" si="5"/>
        <v>#DIV/0!</v>
      </c>
    </row>
    <row r="242" spans="1:8" ht="15">
      <c r="A242" s="21"/>
      <c r="B242" s="21">
        <v>2229</v>
      </c>
      <c r="C242" s="21">
        <v>2324</v>
      </c>
      <c r="D242" s="21" t="s">
        <v>208</v>
      </c>
      <c r="E242" s="25">
        <v>0</v>
      </c>
      <c r="F242" s="25">
        <v>0</v>
      </c>
      <c r="G242" s="22">
        <v>191.9</v>
      </c>
      <c r="H242" s="232" t="e">
        <f t="shared" si="5"/>
        <v>#DIV/0!</v>
      </c>
    </row>
    <row r="243" spans="1:8" ht="15">
      <c r="A243" s="21"/>
      <c r="B243" s="21">
        <v>2299</v>
      </c>
      <c r="C243" s="21">
        <v>2212</v>
      </c>
      <c r="D243" s="21" t="s">
        <v>209</v>
      </c>
      <c r="E243" s="22">
        <v>2700</v>
      </c>
      <c r="F243" s="22">
        <v>2700</v>
      </c>
      <c r="G243" s="22">
        <v>1146.3</v>
      </c>
      <c r="H243" s="232">
        <f t="shared" si="5"/>
        <v>42.45555555555555</v>
      </c>
    </row>
    <row r="244" spans="1:8" ht="15">
      <c r="A244" s="21"/>
      <c r="B244" s="21">
        <v>2299</v>
      </c>
      <c r="C244" s="21">
        <v>2324</v>
      </c>
      <c r="D244" s="21" t="s">
        <v>210</v>
      </c>
      <c r="E244" s="25">
        <v>0</v>
      </c>
      <c r="F244" s="25">
        <v>0</v>
      </c>
      <c r="G244" s="22">
        <v>3.5</v>
      </c>
      <c r="H244" s="232" t="e">
        <f t="shared" si="5"/>
        <v>#DIV/0!</v>
      </c>
    </row>
    <row r="245" spans="1:8" ht="15">
      <c r="A245" s="21"/>
      <c r="B245" s="21">
        <v>6171</v>
      </c>
      <c r="C245" s="21">
        <v>2212</v>
      </c>
      <c r="D245" s="21" t="s">
        <v>211</v>
      </c>
      <c r="E245" s="22">
        <v>0</v>
      </c>
      <c r="F245" s="22">
        <v>0</v>
      </c>
      <c r="G245" s="22">
        <v>0</v>
      </c>
      <c r="H245" s="232" t="e">
        <f t="shared" si="5"/>
        <v>#DIV/0!</v>
      </c>
    </row>
    <row r="246" spans="1:8" ht="15">
      <c r="A246" s="24"/>
      <c r="B246" s="24">
        <v>6171</v>
      </c>
      <c r="C246" s="24">
        <v>2324</v>
      </c>
      <c r="D246" s="24" t="s">
        <v>205</v>
      </c>
      <c r="E246" s="25">
        <v>300</v>
      </c>
      <c r="F246" s="25">
        <v>300</v>
      </c>
      <c r="G246" s="25">
        <v>143.3</v>
      </c>
      <c r="H246" s="232">
        <f t="shared" si="5"/>
        <v>47.766666666666666</v>
      </c>
    </row>
    <row r="247" spans="1:8" ht="15">
      <c r="A247" s="21"/>
      <c r="B247" s="21">
        <v>6171</v>
      </c>
      <c r="C247" s="21">
        <v>2329</v>
      </c>
      <c r="D247" s="21" t="s">
        <v>212</v>
      </c>
      <c r="E247" s="25">
        <v>0</v>
      </c>
      <c r="F247" s="25">
        <v>0</v>
      </c>
      <c r="G247" s="22">
        <v>49.6</v>
      </c>
      <c r="H247" s="232" t="e">
        <f t="shared" si="5"/>
        <v>#DIV/0!</v>
      </c>
    </row>
    <row r="248" spans="1:8" ht="15.75" thickBot="1">
      <c r="A248" s="60"/>
      <c r="B248" s="60"/>
      <c r="C248" s="60"/>
      <c r="D248" s="60"/>
      <c r="E248" s="61"/>
      <c r="F248" s="61"/>
      <c r="G248" s="61"/>
      <c r="H248" s="238"/>
    </row>
    <row r="249" spans="1:8" s="32" customFormat="1" ht="21.75" customHeight="1" thickBot="1" thickTop="1">
      <c r="A249" s="63"/>
      <c r="B249" s="63"/>
      <c r="C249" s="63"/>
      <c r="D249" s="64" t="s">
        <v>213</v>
      </c>
      <c r="E249" s="65">
        <f>SUM(E233:E248)</f>
        <v>15200</v>
      </c>
      <c r="F249" s="65">
        <f>SUM(F233:F248)</f>
        <v>15200</v>
      </c>
      <c r="G249" s="65">
        <f>SUM(G233:G248)</f>
        <v>6907.2</v>
      </c>
      <c r="H249" s="234">
        <f>(G249/F249)*100</f>
        <v>45.44210526315789</v>
      </c>
    </row>
    <row r="250" spans="1:8" ht="15" customHeight="1">
      <c r="A250" s="52"/>
      <c r="B250" s="52"/>
      <c r="C250" s="52"/>
      <c r="D250" s="14"/>
      <c r="E250" s="53"/>
      <c r="F250" s="53"/>
      <c r="G250" s="53"/>
      <c r="H250" s="236"/>
    </row>
    <row r="251" spans="1:8" ht="15" customHeight="1" hidden="1">
      <c r="A251" s="52"/>
      <c r="B251" s="52"/>
      <c r="C251" s="52"/>
      <c r="D251" s="14"/>
      <c r="E251" s="53"/>
      <c r="F251" s="53"/>
      <c r="G251" s="53"/>
      <c r="H251" s="236"/>
    </row>
    <row r="252" spans="1:8" ht="15" customHeight="1">
      <c r="A252" s="52"/>
      <c r="B252" s="52"/>
      <c r="C252" s="52"/>
      <c r="D252" s="14"/>
      <c r="E252" s="53"/>
      <c r="F252" s="53"/>
      <c r="G252" s="53"/>
      <c r="H252" s="236"/>
    </row>
    <row r="253" spans="1:8" ht="15" customHeight="1" thickBot="1">
      <c r="A253" s="52"/>
      <c r="B253" s="52"/>
      <c r="C253" s="52"/>
      <c r="D253" s="14"/>
      <c r="E253" s="53"/>
      <c r="F253" s="53"/>
      <c r="G253" s="53"/>
      <c r="H253" s="236"/>
    </row>
    <row r="254" spans="1:8" ht="15.75">
      <c r="A254" s="217" t="s">
        <v>25</v>
      </c>
      <c r="B254" s="217" t="s">
        <v>26</v>
      </c>
      <c r="C254" s="217" t="s">
        <v>27</v>
      </c>
      <c r="D254" s="218" t="s">
        <v>28</v>
      </c>
      <c r="E254" s="219" t="s">
        <v>29</v>
      </c>
      <c r="F254" s="219" t="s">
        <v>29</v>
      </c>
      <c r="G254" s="219" t="s">
        <v>8</v>
      </c>
      <c r="H254" s="229" t="s">
        <v>30</v>
      </c>
    </row>
    <row r="255" spans="1:8" ht="15.75" customHeight="1" thickBot="1">
      <c r="A255" s="220"/>
      <c r="B255" s="220"/>
      <c r="C255" s="220"/>
      <c r="D255" s="221"/>
      <c r="E255" s="222" t="s">
        <v>31</v>
      </c>
      <c r="F255" s="222" t="s">
        <v>32</v>
      </c>
      <c r="G255" s="223" t="s">
        <v>33</v>
      </c>
      <c r="H255" s="230" t="s">
        <v>34</v>
      </c>
    </row>
    <row r="256" spans="1:8" ht="16.5" customHeight="1" thickTop="1">
      <c r="A256" s="18">
        <v>90</v>
      </c>
      <c r="B256" s="18"/>
      <c r="C256" s="18"/>
      <c r="D256" s="19" t="s">
        <v>214</v>
      </c>
      <c r="E256" s="20"/>
      <c r="F256" s="20"/>
      <c r="G256" s="20"/>
      <c r="H256" s="231"/>
    </row>
    <row r="257" spans="1:8" ht="15.75">
      <c r="A257" s="18"/>
      <c r="B257" s="18"/>
      <c r="C257" s="18"/>
      <c r="D257" s="19"/>
      <c r="E257" s="20"/>
      <c r="F257" s="20"/>
      <c r="G257" s="20"/>
      <c r="H257" s="231"/>
    </row>
    <row r="258" spans="1:8" ht="15">
      <c r="A258" s="27"/>
      <c r="B258" s="27"/>
      <c r="C258" s="27">
        <v>4121</v>
      </c>
      <c r="D258" s="27" t="s">
        <v>215</v>
      </c>
      <c r="E258" s="67">
        <v>300</v>
      </c>
      <c r="F258" s="67">
        <v>400</v>
      </c>
      <c r="G258" s="67">
        <v>150</v>
      </c>
      <c r="H258" s="232">
        <f>(G258/F258)*100</f>
        <v>37.5</v>
      </c>
    </row>
    <row r="259" spans="1:8" ht="15">
      <c r="A259" s="21"/>
      <c r="B259" s="21">
        <v>5311</v>
      </c>
      <c r="C259" s="21">
        <v>2111</v>
      </c>
      <c r="D259" s="21" t="s">
        <v>65</v>
      </c>
      <c r="E259" s="68">
        <v>540</v>
      </c>
      <c r="F259" s="68">
        <v>540</v>
      </c>
      <c r="G259" s="68">
        <v>270.5</v>
      </c>
      <c r="H259" s="232">
        <f>(G259/F259)*100</f>
        <v>50.09259259259259</v>
      </c>
    </row>
    <row r="260" spans="1:8" ht="15">
      <c r="A260" s="21"/>
      <c r="B260" s="21">
        <v>5311</v>
      </c>
      <c r="C260" s="21">
        <v>2212</v>
      </c>
      <c r="D260" s="21" t="s">
        <v>216</v>
      </c>
      <c r="E260" s="69">
        <v>1500</v>
      </c>
      <c r="F260" s="69">
        <v>1585</v>
      </c>
      <c r="G260" s="69">
        <v>413.6</v>
      </c>
      <c r="H260" s="232">
        <f>(G260/F260)*100</f>
        <v>26.094637223974765</v>
      </c>
    </row>
    <row r="261" spans="1:8" ht="15" hidden="1">
      <c r="A261" s="24"/>
      <c r="B261" s="24">
        <v>5311</v>
      </c>
      <c r="C261" s="24">
        <v>2310</v>
      </c>
      <c r="D261" s="24" t="s">
        <v>217</v>
      </c>
      <c r="E261" s="25"/>
      <c r="F261" s="25"/>
      <c r="G261" s="25"/>
      <c r="H261" s="232" t="e">
        <f>(#REF!/F261)*100</f>
        <v>#REF!</v>
      </c>
    </row>
    <row r="262" spans="1:8" ht="15" hidden="1">
      <c r="A262" s="24"/>
      <c r="B262" s="24">
        <v>5311</v>
      </c>
      <c r="C262" s="24">
        <v>2322</v>
      </c>
      <c r="D262" s="24" t="s">
        <v>218</v>
      </c>
      <c r="E262" s="25"/>
      <c r="F262" s="25"/>
      <c r="G262" s="25"/>
      <c r="H262" s="232" t="e">
        <f>(#REF!/F262)*100</f>
        <v>#REF!</v>
      </c>
    </row>
    <row r="263" spans="1:8" ht="15" hidden="1">
      <c r="A263" s="21"/>
      <c r="B263" s="21">
        <v>5311</v>
      </c>
      <c r="C263" s="21">
        <v>2324</v>
      </c>
      <c r="D263" s="21" t="s">
        <v>219</v>
      </c>
      <c r="E263" s="22"/>
      <c r="F263" s="22"/>
      <c r="G263" s="22"/>
      <c r="H263" s="232" t="e">
        <f>(#REF!/F263)*100</f>
        <v>#REF!</v>
      </c>
    </row>
    <row r="264" spans="1:8" ht="15" hidden="1">
      <c r="A264" s="24"/>
      <c r="B264" s="24">
        <v>5311</v>
      </c>
      <c r="C264" s="24">
        <v>2329</v>
      </c>
      <c r="D264" s="24" t="s">
        <v>70</v>
      </c>
      <c r="E264" s="25"/>
      <c r="F264" s="25"/>
      <c r="G264" s="25"/>
      <c r="H264" s="232" t="e">
        <f>(#REF!/F264)*100</f>
        <v>#REF!</v>
      </c>
    </row>
    <row r="265" spans="1:8" ht="15" hidden="1">
      <c r="A265" s="24"/>
      <c r="B265" s="24">
        <v>5311</v>
      </c>
      <c r="C265" s="24">
        <v>3113</v>
      </c>
      <c r="D265" s="24" t="s">
        <v>217</v>
      </c>
      <c r="E265" s="25"/>
      <c r="F265" s="25"/>
      <c r="G265" s="25"/>
      <c r="H265" s="232" t="e">
        <f>(#REF!/F265)*100</f>
        <v>#REF!</v>
      </c>
    </row>
    <row r="266" spans="1:8" ht="15" hidden="1">
      <c r="A266" s="24"/>
      <c r="B266" s="24">
        <v>6409</v>
      </c>
      <c r="C266" s="24">
        <v>2328</v>
      </c>
      <c r="D266" s="24" t="s">
        <v>220</v>
      </c>
      <c r="E266" s="25">
        <v>0</v>
      </c>
      <c r="F266" s="25">
        <v>0</v>
      </c>
      <c r="G266" s="25"/>
      <c r="H266" s="232" t="e">
        <f>(#REF!/F266)*100</f>
        <v>#REF!</v>
      </c>
    </row>
    <row r="267" spans="1:8" ht="15.75" thickBot="1">
      <c r="A267" s="60"/>
      <c r="B267" s="60"/>
      <c r="C267" s="60"/>
      <c r="D267" s="60"/>
      <c r="E267" s="61"/>
      <c r="F267" s="61"/>
      <c r="G267" s="61"/>
      <c r="H267" s="238"/>
    </row>
    <row r="268" spans="1:8" s="32" customFormat="1" ht="21.75" customHeight="1" thickBot="1" thickTop="1">
      <c r="A268" s="63"/>
      <c r="B268" s="63"/>
      <c r="C268" s="63"/>
      <c r="D268" s="64" t="s">
        <v>221</v>
      </c>
      <c r="E268" s="65">
        <f>SUM(E258:E267)</f>
        <v>2340</v>
      </c>
      <c r="F268" s="65">
        <f>SUM(F258:F267)</f>
        <v>2525</v>
      </c>
      <c r="G268" s="65">
        <f>SUM(G258:G267)</f>
        <v>834.1</v>
      </c>
      <c r="H268" s="234">
        <f>(G268/F268)*100</f>
        <v>33.03366336633663</v>
      </c>
    </row>
    <row r="269" spans="1:8" ht="15" customHeight="1">
      <c r="A269" s="52"/>
      <c r="B269" s="52"/>
      <c r="C269" s="52"/>
      <c r="D269" s="14"/>
      <c r="E269" s="53"/>
      <c r="F269" s="53"/>
      <c r="G269" s="53"/>
      <c r="H269" s="236"/>
    </row>
    <row r="270" spans="1:8" ht="15" customHeight="1" hidden="1">
      <c r="A270" s="52"/>
      <c r="B270" s="52"/>
      <c r="C270" s="52"/>
      <c r="D270" s="14"/>
      <c r="E270" s="53"/>
      <c r="F270" s="53"/>
      <c r="G270" s="53"/>
      <c r="H270" s="236"/>
    </row>
    <row r="271" spans="1:8" ht="15" customHeight="1" hidden="1">
      <c r="A271" s="52"/>
      <c r="B271" s="52"/>
      <c r="C271" s="52"/>
      <c r="D271" s="14"/>
      <c r="E271" s="53"/>
      <c r="F271" s="53"/>
      <c r="G271" s="53"/>
      <c r="H271" s="236"/>
    </row>
    <row r="272" spans="1:8" ht="15" customHeight="1" hidden="1">
      <c r="A272" s="52"/>
      <c r="B272" s="52"/>
      <c r="C272" s="52"/>
      <c r="D272" s="14"/>
      <c r="E272" s="53"/>
      <c r="F272" s="53"/>
      <c r="G272" s="53"/>
      <c r="H272" s="236"/>
    </row>
    <row r="273" spans="1:8" ht="15" customHeight="1" hidden="1">
      <c r="A273" s="52"/>
      <c r="B273" s="52"/>
      <c r="C273" s="52"/>
      <c r="D273" s="14"/>
      <c r="E273" s="53"/>
      <c r="F273" s="53"/>
      <c r="G273" s="53"/>
      <c r="H273" s="236"/>
    </row>
    <row r="274" spans="1:8" ht="15" customHeight="1" hidden="1">
      <c r="A274" s="52"/>
      <c r="B274" s="52"/>
      <c r="C274" s="52"/>
      <c r="D274" s="14"/>
      <c r="E274" s="53"/>
      <c r="F274" s="53"/>
      <c r="G274" s="53"/>
      <c r="H274" s="236"/>
    </row>
    <row r="275" spans="1:8" ht="15" customHeight="1" hidden="1">
      <c r="A275" s="52"/>
      <c r="B275" s="52"/>
      <c r="C275" s="52"/>
      <c r="D275" s="14"/>
      <c r="E275" s="53"/>
      <c r="F275" s="53"/>
      <c r="G275" s="53"/>
      <c r="H275" s="236"/>
    </row>
    <row r="276" spans="1:8" ht="15" customHeight="1" hidden="1">
      <c r="A276" s="52"/>
      <c r="B276" s="52"/>
      <c r="C276" s="52"/>
      <c r="D276" s="14"/>
      <c r="E276" s="53"/>
      <c r="F276" s="53"/>
      <c r="G276" s="10"/>
      <c r="H276" s="225"/>
    </row>
    <row r="277" spans="1:8" ht="15" customHeight="1" thickBot="1">
      <c r="A277" s="52"/>
      <c r="B277" s="52"/>
      <c r="C277" s="52"/>
      <c r="D277" s="14"/>
      <c r="E277" s="53"/>
      <c r="F277" s="53"/>
      <c r="G277" s="53"/>
      <c r="H277" s="236"/>
    </row>
    <row r="278" spans="1:8" ht="15.75">
      <c r="A278" s="217" t="s">
        <v>25</v>
      </c>
      <c r="B278" s="217" t="s">
        <v>26</v>
      </c>
      <c r="C278" s="217" t="s">
        <v>27</v>
      </c>
      <c r="D278" s="218" t="s">
        <v>28</v>
      </c>
      <c r="E278" s="219" t="s">
        <v>29</v>
      </c>
      <c r="F278" s="219" t="s">
        <v>29</v>
      </c>
      <c r="G278" s="219" t="s">
        <v>8</v>
      </c>
      <c r="H278" s="229" t="s">
        <v>30</v>
      </c>
    </row>
    <row r="279" spans="1:8" ht="15.75" customHeight="1" thickBot="1">
      <c r="A279" s="220"/>
      <c r="B279" s="220"/>
      <c r="C279" s="220"/>
      <c r="D279" s="221"/>
      <c r="E279" s="222" t="s">
        <v>31</v>
      </c>
      <c r="F279" s="222" t="s">
        <v>32</v>
      </c>
      <c r="G279" s="223" t="s">
        <v>33</v>
      </c>
      <c r="H279" s="230" t="s">
        <v>34</v>
      </c>
    </row>
    <row r="280" spans="1:8" ht="15.75" customHeight="1" thickTop="1">
      <c r="A280" s="18">
        <v>100</v>
      </c>
      <c r="B280" s="18"/>
      <c r="C280" s="18"/>
      <c r="D280" s="70" t="s">
        <v>222</v>
      </c>
      <c r="E280" s="20"/>
      <c r="F280" s="20"/>
      <c r="G280" s="20"/>
      <c r="H280" s="231"/>
    </row>
    <row r="281" spans="1:8" ht="15">
      <c r="A281" s="21"/>
      <c r="B281" s="21"/>
      <c r="C281" s="21"/>
      <c r="D281" s="21"/>
      <c r="E281" s="22"/>
      <c r="F281" s="22"/>
      <c r="G281" s="22"/>
      <c r="H281" s="232"/>
    </row>
    <row r="282" spans="1:8" ht="15">
      <c r="A282" s="21"/>
      <c r="B282" s="21"/>
      <c r="C282" s="21">
        <v>1361</v>
      </c>
      <c r="D282" s="21" t="s">
        <v>37</v>
      </c>
      <c r="E282" s="22">
        <v>2100</v>
      </c>
      <c r="F282" s="22">
        <v>2100</v>
      </c>
      <c r="G282" s="22">
        <v>824.6</v>
      </c>
      <c r="H282" s="232">
        <f>(G282/F282)*100</f>
        <v>39.266666666666666</v>
      </c>
    </row>
    <row r="283" spans="1:8" ht="15.75" hidden="1">
      <c r="A283" s="56"/>
      <c r="B283" s="56"/>
      <c r="C283" s="21">
        <v>4216</v>
      </c>
      <c r="D283" s="21" t="s">
        <v>223</v>
      </c>
      <c r="E283" s="22"/>
      <c r="F283" s="22"/>
      <c r="G283" s="22"/>
      <c r="H283" s="232" t="e">
        <f>(G283/F283)*100</f>
        <v>#DIV/0!</v>
      </c>
    </row>
    <row r="284" spans="1:8" ht="15">
      <c r="A284" s="21"/>
      <c r="B284" s="21">
        <v>2169</v>
      </c>
      <c r="C284" s="21">
        <v>2212</v>
      </c>
      <c r="D284" s="21" t="s">
        <v>216</v>
      </c>
      <c r="E284" s="22">
        <v>400</v>
      </c>
      <c r="F284" s="22">
        <v>400</v>
      </c>
      <c r="G284" s="22">
        <v>88.1</v>
      </c>
      <c r="H284" s="232">
        <f>(G284/F284)*100</f>
        <v>22.025</v>
      </c>
    </row>
    <row r="285" spans="1:8" ht="15" hidden="1">
      <c r="A285" s="24"/>
      <c r="B285" s="24">
        <v>3635</v>
      </c>
      <c r="C285" s="24">
        <v>3122</v>
      </c>
      <c r="D285" s="21" t="s">
        <v>224</v>
      </c>
      <c r="E285" s="22">
        <v>0</v>
      </c>
      <c r="F285" s="22">
        <v>0</v>
      </c>
      <c r="G285" s="22"/>
      <c r="H285" s="232" t="e">
        <f>(G285/F285)*100</f>
        <v>#DIV/0!</v>
      </c>
    </row>
    <row r="286" spans="1:8" ht="15">
      <c r="A286" s="24"/>
      <c r="B286" s="24">
        <v>6171</v>
      </c>
      <c r="C286" s="24">
        <v>2324</v>
      </c>
      <c r="D286" s="21" t="s">
        <v>225</v>
      </c>
      <c r="E286" s="28">
        <v>50</v>
      </c>
      <c r="F286" s="28">
        <v>50</v>
      </c>
      <c r="G286" s="28">
        <v>25</v>
      </c>
      <c r="H286" s="232">
        <f>(G286/F286)*100</f>
        <v>50</v>
      </c>
    </row>
    <row r="287" spans="1:8" ht="15" customHeight="1" thickBot="1">
      <c r="A287" s="60"/>
      <c r="B287" s="60"/>
      <c r="C287" s="60"/>
      <c r="D287" s="60"/>
      <c r="E287" s="61"/>
      <c r="F287" s="61"/>
      <c r="G287" s="61"/>
      <c r="H287" s="238"/>
    </row>
    <row r="288" spans="1:8" s="32" customFormat="1" ht="21.75" customHeight="1" thickBot="1" thickTop="1">
      <c r="A288" s="63"/>
      <c r="B288" s="63"/>
      <c r="C288" s="63"/>
      <c r="D288" s="64" t="s">
        <v>226</v>
      </c>
      <c r="E288" s="65">
        <f>SUM(E280:E286)</f>
        <v>2550</v>
      </c>
      <c r="F288" s="65">
        <f>SUM(F280:F286)</f>
        <v>2550</v>
      </c>
      <c r="G288" s="65">
        <f>SUM(G280:G286)</f>
        <v>937.7</v>
      </c>
      <c r="H288" s="234">
        <f>(G288/F288)*100</f>
        <v>36.77254901960785</v>
      </c>
    </row>
    <row r="289" spans="1:8" ht="15" customHeight="1" thickBot="1">
      <c r="A289" s="52"/>
      <c r="B289" s="52"/>
      <c r="C289" s="52"/>
      <c r="D289" s="14"/>
      <c r="E289" s="53"/>
      <c r="F289" s="53"/>
      <c r="G289" s="53"/>
      <c r="H289" s="236"/>
    </row>
    <row r="290" spans="1:8" ht="15" customHeight="1" hidden="1">
      <c r="A290" s="52"/>
      <c r="B290" s="52"/>
      <c r="C290" s="52"/>
      <c r="D290" s="14"/>
      <c r="E290" s="53"/>
      <c r="F290" s="53"/>
      <c r="G290" s="53"/>
      <c r="H290" s="236"/>
    </row>
    <row r="291" spans="1:8" ht="15" customHeight="1" hidden="1">
      <c r="A291" s="52"/>
      <c r="B291" s="52"/>
      <c r="C291" s="52"/>
      <c r="D291" s="14"/>
      <c r="E291" s="53"/>
      <c r="F291" s="53"/>
      <c r="G291" s="53"/>
      <c r="H291" s="236"/>
    </row>
    <row r="292" spans="1:8" ht="15" customHeight="1" hidden="1" thickBot="1">
      <c r="A292" s="52"/>
      <c r="B292" s="52"/>
      <c r="C292" s="52"/>
      <c r="D292" s="14"/>
      <c r="E292" s="53"/>
      <c r="F292" s="53"/>
      <c r="G292" s="53"/>
      <c r="H292" s="236"/>
    </row>
    <row r="293" spans="1:8" ht="15.75">
      <c r="A293" s="217" t="s">
        <v>25</v>
      </c>
      <c r="B293" s="217" t="s">
        <v>26</v>
      </c>
      <c r="C293" s="217" t="s">
        <v>27</v>
      </c>
      <c r="D293" s="218" t="s">
        <v>28</v>
      </c>
      <c r="E293" s="219" t="s">
        <v>29</v>
      </c>
      <c r="F293" s="219" t="s">
        <v>29</v>
      </c>
      <c r="G293" s="219" t="s">
        <v>8</v>
      </c>
      <c r="H293" s="229" t="s">
        <v>30</v>
      </c>
    </row>
    <row r="294" spans="1:8" ht="15.75" customHeight="1" thickBot="1">
      <c r="A294" s="220"/>
      <c r="B294" s="220"/>
      <c r="C294" s="220"/>
      <c r="D294" s="221"/>
      <c r="E294" s="222" t="s">
        <v>31</v>
      </c>
      <c r="F294" s="222" t="s">
        <v>32</v>
      </c>
      <c r="G294" s="223" t="s">
        <v>33</v>
      </c>
      <c r="H294" s="230" t="s">
        <v>34</v>
      </c>
    </row>
    <row r="295" spans="1:8" ht="15.75" customHeight="1" thickTop="1">
      <c r="A295" s="71">
        <v>110</v>
      </c>
      <c r="B295" s="56"/>
      <c r="C295" s="56"/>
      <c r="D295" s="56" t="s">
        <v>227</v>
      </c>
      <c r="E295" s="20"/>
      <c r="F295" s="20"/>
      <c r="G295" s="20"/>
      <c r="H295" s="231"/>
    </row>
    <row r="296" spans="1:8" ht="15.75">
      <c r="A296" s="71"/>
      <c r="B296" s="56"/>
      <c r="C296" s="56"/>
      <c r="D296" s="56"/>
      <c r="E296" s="20"/>
      <c r="F296" s="20"/>
      <c r="G296" s="20"/>
      <c r="H296" s="231"/>
    </row>
    <row r="297" spans="1:8" ht="15">
      <c r="A297" s="21"/>
      <c r="B297" s="21"/>
      <c r="C297" s="21">
        <v>1111</v>
      </c>
      <c r="D297" s="21" t="s">
        <v>228</v>
      </c>
      <c r="E297" s="58">
        <v>54500</v>
      </c>
      <c r="F297" s="58">
        <v>54500</v>
      </c>
      <c r="G297" s="58">
        <v>18914.7</v>
      </c>
      <c r="H297" s="232">
        <f aca="true" t="shared" si="6" ref="H297:H323">(G297/F297)*100</f>
        <v>34.705871559633025</v>
      </c>
    </row>
    <row r="298" spans="1:8" ht="15">
      <c r="A298" s="21"/>
      <c r="B298" s="21"/>
      <c r="C298" s="21">
        <v>1112</v>
      </c>
      <c r="D298" s="21" t="s">
        <v>229</v>
      </c>
      <c r="E298" s="57">
        <v>6500</v>
      </c>
      <c r="F298" s="57">
        <v>6500</v>
      </c>
      <c r="G298" s="57">
        <v>364.8</v>
      </c>
      <c r="H298" s="232">
        <f t="shared" si="6"/>
        <v>5.612307692307692</v>
      </c>
    </row>
    <row r="299" spans="1:8" ht="15">
      <c r="A299" s="21"/>
      <c r="B299" s="21"/>
      <c r="C299" s="21">
        <v>1113</v>
      </c>
      <c r="D299" s="21" t="s">
        <v>230</v>
      </c>
      <c r="E299" s="57">
        <v>4700</v>
      </c>
      <c r="F299" s="57">
        <v>4700</v>
      </c>
      <c r="G299" s="57">
        <v>2028.9</v>
      </c>
      <c r="H299" s="232">
        <f t="shared" si="6"/>
        <v>43.16808510638298</v>
      </c>
    </row>
    <row r="300" spans="1:8" ht="15">
      <c r="A300" s="21"/>
      <c r="B300" s="21"/>
      <c r="C300" s="21">
        <v>1121</v>
      </c>
      <c r="D300" s="21" t="s">
        <v>231</v>
      </c>
      <c r="E300" s="57">
        <v>48000</v>
      </c>
      <c r="F300" s="57">
        <v>48000</v>
      </c>
      <c r="G300" s="58">
        <v>17380.4</v>
      </c>
      <c r="H300" s="232">
        <f t="shared" si="6"/>
        <v>36.20916666666667</v>
      </c>
    </row>
    <row r="301" spans="1:8" ht="15">
      <c r="A301" s="21"/>
      <c r="B301" s="21"/>
      <c r="C301" s="21">
        <v>1122</v>
      </c>
      <c r="D301" s="21" t="s">
        <v>232</v>
      </c>
      <c r="E301" s="58">
        <v>10000</v>
      </c>
      <c r="F301" s="58">
        <v>8309</v>
      </c>
      <c r="G301" s="58">
        <v>8308.3</v>
      </c>
      <c r="H301" s="232">
        <f t="shared" si="6"/>
        <v>99.99157540016849</v>
      </c>
    </row>
    <row r="302" spans="1:8" ht="15">
      <c r="A302" s="21"/>
      <c r="B302" s="21"/>
      <c r="C302" s="21">
        <v>1211</v>
      </c>
      <c r="D302" s="21" t="s">
        <v>233</v>
      </c>
      <c r="E302" s="58">
        <v>110000</v>
      </c>
      <c r="F302" s="58">
        <v>110000</v>
      </c>
      <c r="G302" s="58">
        <v>39993</v>
      </c>
      <c r="H302" s="232">
        <f t="shared" si="6"/>
        <v>36.35727272727273</v>
      </c>
    </row>
    <row r="303" spans="1:8" ht="15">
      <c r="A303" s="21"/>
      <c r="B303" s="21"/>
      <c r="C303" s="21">
        <v>1340</v>
      </c>
      <c r="D303" s="21" t="s">
        <v>234</v>
      </c>
      <c r="E303" s="58">
        <v>10500</v>
      </c>
      <c r="F303" s="58">
        <v>10500</v>
      </c>
      <c r="G303" s="72">
        <v>4211.3</v>
      </c>
      <c r="H303" s="232">
        <f t="shared" si="6"/>
        <v>40.107619047619046</v>
      </c>
    </row>
    <row r="304" spans="1:8" ht="15">
      <c r="A304" s="21"/>
      <c r="B304" s="21"/>
      <c r="C304" s="21">
        <v>1341</v>
      </c>
      <c r="D304" s="21" t="s">
        <v>235</v>
      </c>
      <c r="E304" s="72">
        <v>920</v>
      </c>
      <c r="F304" s="72">
        <v>920</v>
      </c>
      <c r="G304" s="72">
        <v>637.7</v>
      </c>
      <c r="H304" s="232">
        <f t="shared" si="6"/>
        <v>69.31521739130434</v>
      </c>
    </row>
    <row r="305" spans="1:8" ht="15" customHeight="1">
      <c r="A305" s="55"/>
      <c r="B305" s="56"/>
      <c r="C305" s="36">
        <v>1342</v>
      </c>
      <c r="D305" s="36" t="s">
        <v>236</v>
      </c>
      <c r="E305" s="20">
        <v>80</v>
      </c>
      <c r="F305" s="20">
        <v>80</v>
      </c>
      <c r="G305" s="20">
        <v>51.5</v>
      </c>
      <c r="H305" s="232">
        <f t="shared" si="6"/>
        <v>64.375</v>
      </c>
    </row>
    <row r="306" spans="1:8" ht="15">
      <c r="A306" s="73"/>
      <c r="B306" s="36"/>
      <c r="C306" s="36">
        <v>1343</v>
      </c>
      <c r="D306" s="36" t="s">
        <v>237</v>
      </c>
      <c r="E306" s="20">
        <v>1200</v>
      </c>
      <c r="F306" s="20">
        <v>1200</v>
      </c>
      <c r="G306" s="20">
        <v>583.6</v>
      </c>
      <c r="H306" s="232">
        <f t="shared" si="6"/>
        <v>48.63333333333333</v>
      </c>
    </row>
    <row r="307" spans="1:8" ht="15">
      <c r="A307" s="43"/>
      <c r="B307" s="21"/>
      <c r="C307" s="21">
        <v>1345</v>
      </c>
      <c r="D307" s="21" t="s">
        <v>238</v>
      </c>
      <c r="E307" s="57">
        <v>200</v>
      </c>
      <c r="F307" s="57">
        <v>200</v>
      </c>
      <c r="G307" s="57">
        <v>89.6</v>
      </c>
      <c r="H307" s="232">
        <f t="shared" si="6"/>
        <v>44.8</v>
      </c>
    </row>
    <row r="308" spans="1:8" ht="15">
      <c r="A308" s="21"/>
      <c r="B308" s="21"/>
      <c r="C308" s="21">
        <v>1351</v>
      </c>
      <c r="D308" s="21" t="s">
        <v>239</v>
      </c>
      <c r="E308" s="72">
        <v>0</v>
      </c>
      <c r="F308" s="72">
        <v>0</v>
      </c>
      <c r="G308" s="72">
        <v>242.2</v>
      </c>
      <c r="H308" s="232" t="e">
        <f t="shared" si="6"/>
        <v>#DIV/0!</v>
      </c>
    </row>
    <row r="309" spans="1:8" ht="15" hidden="1">
      <c r="A309" s="21"/>
      <c r="B309" s="21"/>
      <c r="C309" s="21">
        <v>1349</v>
      </c>
      <c r="D309" s="21" t="s">
        <v>240</v>
      </c>
      <c r="E309" s="58"/>
      <c r="F309" s="58"/>
      <c r="G309" s="58"/>
      <c r="H309" s="232" t="e">
        <f t="shared" si="6"/>
        <v>#DIV/0!</v>
      </c>
    </row>
    <row r="310" spans="1:8" ht="15">
      <c r="A310" s="21"/>
      <c r="B310" s="21"/>
      <c r="C310" s="21">
        <v>1351.5</v>
      </c>
      <c r="D310" s="21" t="s">
        <v>241</v>
      </c>
      <c r="E310" s="58">
        <v>17000</v>
      </c>
      <c r="F310" s="58">
        <v>17000</v>
      </c>
      <c r="G310" s="58">
        <v>4326</v>
      </c>
      <c r="H310" s="232">
        <f t="shared" si="6"/>
        <v>25.44705882352941</v>
      </c>
    </row>
    <row r="311" spans="1:8" ht="15" hidden="1">
      <c r="A311" s="21"/>
      <c r="B311" s="21"/>
      <c r="C311" s="21">
        <v>1361</v>
      </c>
      <c r="D311" s="21" t="s">
        <v>242</v>
      </c>
      <c r="E311" s="72"/>
      <c r="F311" s="72"/>
      <c r="G311" s="72"/>
      <c r="H311" s="232" t="e">
        <f t="shared" si="6"/>
        <v>#DIV/0!</v>
      </c>
    </row>
    <row r="312" spans="1:8" ht="15">
      <c r="A312" s="21"/>
      <c r="B312" s="21"/>
      <c r="C312" s="21">
        <v>1511</v>
      </c>
      <c r="D312" s="21" t="s">
        <v>243</v>
      </c>
      <c r="E312" s="22">
        <v>21500</v>
      </c>
      <c r="F312" s="22">
        <v>21500</v>
      </c>
      <c r="G312" s="22">
        <v>159.3</v>
      </c>
      <c r="H312" s="232">
        <f t="shared" si="6"/>
        <v>0.7409302325581396</v>
      </c>
    </row>
    <row r="313" spans="1:8" ht="15" customHeight="1" hidden="1">
      <c r="A313" s="21"/>
      <c r="B313" s="21"/>
      <c r="C313" s="21">
        <v>2460</v>
      </c>
      <c r="D313" s="21" t="s">
        <v>244</v>
      </c>
      <c r="E313" s="22"/>
      <c r="F313" s="22"/>
      <c r="G313" s="22"/>
      <c r="H313" s="232" t="e">
        <f t="shared" si="6"/>
        <v>#DIV/0!</v>
      </c>
    </row>
    <row r="314" spans="1:8" ht="15">
      <c r="A314" s="21"/>
      <c r="B314" s="21"/>
      <c r="C314" s="21">
        <v>4112</v>
      </c>
      <c r="D314" s="21" t="s">
        <v>245</v>
      </c>
      <c r="E314" s="22">
        <v>34650</v>
      </c>
      <c r="F314" s="22">
        <v>34726.6</v>
      </c>
      <c r="G314" s="22">
        <v>11575.6</v>
      </c>
      <c r="H314" s="232">
        <f t="shared" si="6"/>
        <v>33.33352530912902</v>
      </c>
    </row>
    <row r="315" spans="1:8" ht="15" hidden="1">
      <c r="A315" s="21"/>
      <c r="B315" s="21">
        <v>6171</v>
      </c>
      <c r="C315" s="21">
        <v>2212</v>
      </c>
      <c r="D315" s="21" t="s">
        <v>246</v>
      </c>
      <c r="E315" s="22"/>
      <c r="F315" s="22"/>
      <c r="G315" s="22"/>
      <c r="H315" s="232" t="e">
        <f t="shared" si="6"/>
        <v>#DIV/0!</v>
      </c>
    </row>
    <row r="316" spans="1:8" ht="15">
      <c r="A316" s="21"/>
      <c r="B316" s="21"/>
      <c r="C316" s="21">
        <v>4132</v>
      </c>
      <c r="D316" s="21" t="s">
        <v>247</v>
      </c>
      <c r="E316" s="22">
        <v>0</v>
      </c>
      <c r="F316" s="22">
        <v>0</v>
      </c>
      <c r="G316" s="22">
        <v>73.1</v>
      </c>
      <c r="H316" s="232" t="e">
        <f t="shared" si="6"/>
        <v>#DIV/0!</v>
      </c>
    </row>
    <row r="317" spans="1:8" ht="15" hidden="1">
      <c r="A317" s="21"/>
      <c r="B317" s="21">
        <v>6171</v>
      </c>
      <c r="C317" s="21">
        <v>2328</v>
      </c>
      <c r="D317" s="21" t="s">
        <v>248</v>
      </c>
      <c r="E317" s="22"/>
      <c r="F317" s="22"/>
      <c r="G317" s="22"/>
      <c r="H317" s="232" t="e">
        <f t="shared" si="6"/>
        <v>#DIV/0!</v>
      </c>
    </row>
    <row r="318" spans="1:8" ht="15">
      <c r="A318" s="21"/>
      <c r="B318" s="21">
        <v>6310</v>
      </c>
      <c r="C318" s="21">
        <v>2141</v>
      </c>
      <c r="D318" s="21" t="s">
        <v>249</v>
      </c>
      <c r="E318" s="22">
        <v>250</v>
      </c>
      <c r="F318" s="22">
        <v>250</v>
      </c>
      <c r="G318" s="22">
        <v>90.4</v>
      </c>
      <c r="H318" s="232">
        <f t="shared" si="6"/>
        <v>36.160000000000004</v>
      </c>
    </row>
    <row r="319" spans="1:8" ht="15" hidden="1">
      <c r="A319" s="21"/>
      <c r="B319" s="21">
        <v>6310</v>
      </c>
      <c r="C319" s="21">
        <v>2142</v>
      </c>
      <c r="D319" s="21" t="s">
        <v>250</v>
      </c>
      <c r="E319" s="74"/>
      <c r="F319" s="74"/>
      <c r="G319" s="22"/>
      <c r="H319" s="232" t="e">
        <f t="shared" si="6"/>
        <v>#DIV/0!</v>
      </c>
    </row>
    <row r="320" spans="1:8" ht="15" hidden="1">
      <c r="A320" s="21"/>
      <c r="B320" s="21">
        <v>6310</v>
      </c>
      <c r="C320" s="21">
        <v>2143</v>
      </c>
      <c r="D320" s="21" t="s">
        <v>251</v>
      </c>
      <c r="E320" s="74"/>
      <c r="F320" s="74"/>
      <c r="G320" s="22"/>
      <c r="H320" s="232" t="e">
        <f t="shared" si="6"/>
        <v>#DIV/0!</v>
      </c>
    </row>
    <row r="321" spans="1:8" ht="15">
      <c r="A321" s="21"/>
      <c r="B321" s="21">
        <v>6310</v>
      </c>
      <c r="C321" s="21">
        <v>2324</v>
      </c>
      <c r="D321" s="21" t="s">
        <v>252</v>
      </c>
      <c r="E321" s="74">
        <v>0</v>
      </c>
      <c r="F321" s="74">
        <v>0</v>
      </c>
      <c r="G321" s="22">
        <v>0.5</v>
      </c>
      <c r="H321" s="232" t="e">
        <f t="shared" si="6"/>
        <v>#DIV/0!</v>
      </c>
    </row>
    <row r="322" spans="1:8" ht="15" hidden="1">
      <c r="A322" s="21"/>
      <c r="B322" s="21">
        <v>6310</v>
      </c>
      <c r="C322" s="21">
        <v>2329</v>
      </c>
      <c r="D322" s="21" t="s">
        <v>253</v>
      </c>
      <c r="E322" s="74"/>
      <c r="F322" s="74"/>
      <c r="G322" s="22"/>
      <c r="H322" s="232" t="e">
        <f t="shared" si="6"/>
        <v>#DIV/0!</v>
      </c>
    </row>
    <row r="323" spans="1:8" ht="15">
      <c r="A323" s="21"/>
      <c r="B323" s="21">
        <v>6409</v>
      </c>
      <c r="C323" s="21">
        <v>2328</v>
      </c>
      <c r="D323" s="21" t="s">
        <v>254</v>
      </c>
      <c r="E323" s="74">
        <v>0</v>
      </c>
      <c r="F323" s="74">
        <v>0</v>
      </c>
      <c r="G323" s="22">
        <v>16.3</v>
      </c>
      <c r="H323" s="232" t="e">
        <f t="shared" si="6"/>
        <v>#DIV/0!</v>
      </c>
    </row>
    <row r="324" spans="1:8" ht="15.75" customHeight="1" thickBot="1">
      <c r="A324" s="60"/>
      <c r="B324" s="60"/>
      <c r="C324" s="60"/>
      <c r="D324" s="60"/>
      <c r="E324" s="75"/>
      <c r="F324" s="75"/>
      <c r="G324" s="75"/>
      <c r="H324" s="239"/>
    </row>
    <row r="325" spans="1:8" s="32" customFormat="1" ht="21.75" customHeight="1" thickBot="1" thickTop="1">
      <c r="A325" s="63"/>
      <c r="B325" s="63"/>
      <c r="C325" s="63"/>
      <c r="D325" s="64" t="s">
        <v>255</v>
      </c>
      <c r="E325" s="65">
        <f>SUM(E297:E324)</f>
        <v>320000</v>
      </c>
      <c r="F325" s="65">
        <f>SUM(F297:F324)</f>
        <v>318385.6</v>
      </c>
      <c r="G325" s="65">
        <f>SUM(G297:G324)</f>
        <v>109047.20000000003</v>
      </c>
      <c r="H325" s="234">
        <f>(G325/F325)*100</f>
        <v>34.25004145916148</v>
      </c>
    </row>
    <row r="326" spans="1:8" ht="15" customHeight="1">
      <c r="A326" s="52"/>
      <c r="B326" s="52"/>
      <c r="C326" s="52"/>
      <c r="D326" s="14"/>
      <c r="E326" s="53"/>
      <c r="F326" s="53"/>
      <c r="G326" s="53"/>
      <c r="H326" s="236"/>
    </row>
    <row r="327" spans="1:8" ht="15" hidden="1">
      <c r="A327" s="32"/>
      <c r="B327" s="52"/>
      <c r="C327" s="52"/>
      <c r="D327" s="52"/>
      <c r="E327" s="76"/>
      <c r="F327" s="76"/>
      <c r="G327" s="76"/>
      <c r="H327" s="240"/>
    </row>
    <row r="328" spans="1:8" ht="15" hidden="1">
      <c r="A328" s="32"/>
      <c r="B328" s="52"/>
      <c r="C328" s="52"/>
      <c r="D328" s="52"/>
      <c r="E328" s="76"/>
      <c r="F328" s="76"/>
      <c r="G328" s="76"/>
      <c r="H328" s="240"/>
    </row>
    <row r="329" spans="1:8" ht="15" customHeight="1" thickBot="1">
      <c r="A329" s="32"/>
      <c r="B329" s="52"/>
      <c r="C329" s="52"/>
      <c r="D329" s="52"/>
      <c r="E329" s="76"/>
      <c r="F329" s="76"/>
      <c r="G329" s="76"/>
      <c r="H329" s="240"/>
    </row>
    <row r="330" spans="1:8" ht="15.75">
      <c r="A330" s="217" t="s">
        <v>25</v>
      </c>
      <c r="B330" s="217" t="s">
        <v>26</v>
      </c>
      <c r="C330" s="217" t="s">
        <v>27</v>
      </c>
      <c r="D330" s="218" t="s">
        <v>28</v>
      </c>
      <c r="E330" s="219" t="s">
        <v>29</v>
      </c>
      <c r="F330" s="219" t="s">
        <v>29</v>
      </c>
      <c r="G330" s="219" t="s">
        <v>8</v>
      </c>
      <c r="H330" s="229" t="s">
        <v>30</v>
      </c>
    </row>
    <row r="331" spans="1:8" ht="15.75" customHeight="1" thickBot="1">
      <c r="A331" s="220"/>
      <c r="B331" s="220"/>
      <c r="C331" s="220"/>
      <c r="D331" s="221"/>
      <c r="E331" s="222" t="s">
        <v>31</v>
      </c>
      <c r="F331" s="222" t="s">
        <v>32</v>
      </c>
      <c r="G331" s="223" t="s">
        <v>33</v>
      </c>
      <c r="H331" s="230" t="s">
        <v>34</v>
      </c>
    </row>
    <row r="332" spans="1:8" ht="16.5" customHeight="1" thickTop="1">
      <c r="A332" s="18">
        <v>120</v>
      </c>
      <c r="B332" s="18"/>
      <c r="C332" s="18"/>
      <c r="D332" s="56" t="s">
        <v>256</v>
      </c>
      <c r="E332" s="20"/>
      <c r="F332" s="20"/>
      <c r="G332" s="20"/>
      <c r="H332" s="231"/>
    </row>
    <row r="333" spans="1:8" ht="15.75">
      <c r="A333" s="56"/>
      <c r="B333" s="56"/>
      <c r="C333" s="56"/>
      <c r="D333" s="56"/>
      <c r="E333" s="22"/>
      <c r="F333" s="22"/>
      <c r="G333" s="22"/>
      <c r="H333" s="232"/>
    </row>
    <row r="334" spans="1:8" ht="15">
      <c r="A334" s="21"/>
      <c r="B334" s="21"/>
      <c r="C334" s="21">
        <v>1361</v>
      </c>
      <c r="D334" s="21" t="s">
        <v>37</v>
      </c>
      <c r="E334" s="77">
        <v>0</v>
      </c>
      <c r="F334" s="77">
        <v>0</v>
      </c>
      <c r="G334" s="77">
        <v>0.4</v>
      </c>
      <c r="H334" s="232" t="e">
        <f aca="true" t="shared" si="7" ref="H334:H373">(G334/F334)*100</f>
        <v>#DIV/0!</v>
      </c>
    </row>
    <row r="335" spans="1:8" ht="15">
      <c r="A335" s="21"/>
      <c r="B335" s="21">
        <v>3612</v>
      </c>
      <c r="C335" s="21">
        <v>2111</v>
      </c>
      <c r="D335" s="21" t="s">
        <v>257</v>
      </c>
      <c r="E335" s="77">
        <v>3800</v>
      </c>
      <c r="F335" s="77">
        <v>3800</v>
      </c>
      <c r="G335" s="77">
        <v>1353.5</v>
      </c>
      <c r="H335" s="232">
        <f t="shared" si="7"/>
        <v>35.618421052631575</v>
      </c>
    </row>
    <row r="336" spans="1:8" ht="15">
      <c r="A336" s="21"/>
      <c r="B336" s="21">
        <v>3612</v>
      </c>
      <c r="C336" s="21">
        <v>2132</v>
      </c>
      <c r="D336" s="21" t="s">
        <v>258</v>
      </c>
      <c r="E336" s="77">
        <v>6700</v>
      </c>
      <c r="F336" s="77">
        <v>6700</v>
      </c>
      <c r="G336" s="77">
        <v>2884.8</v>
      </c>
      <c r="H336" s="232">
        <f t="shared" si="7"/>
        <v>43.05671641791045</v>
      </c>
    </row>
    <row r="337" spans="1:8" ht="15" hidden="1">
      <c r="A337" s="21"/>
      <c r="B337" s="21">
        <v>3612</v>
      </c>
      <c r="C337" s="21">
        <v>2322</v>
      </c>
      <c r="D337" s="21" t="s">
        <v>218</v>
      </c>
      <c r="E337" s="77"/>
      <c r="F337" s="77"/>
      <c r="G337" s="77"/>
      <c r="H337" s="232" t="e">
        <f t="shared" si="7"/>
        <v>#DIV/0!</v>
      </c>
    </row>
    <row r="338" spans="1:8" ht="15">
      <c r="A338" s="21"/>
      <c r="B338" s="21">
        <v>3612</v>
      </c>
      <c r="C338" s="21">
        <v>2324</v>
      </c>
      <c r="D338" s="21" t="s">
        <v>259</v>
      </c>
      <c r="E338" s="22">
        <v>0</v>
      </c>
      <c r="F338" s="22">
        <v>0</v>
      </c>
      <c r="G338" s="22">
        <v>76.1</v>
      </c>
      <c r="H338" s="232" t="e">
        <f t="shared" si="7"/>
        <v>#DIV/0!</v>
      </c>
    </row>
    <row r="339" spans="1:8" ht="15" hidden="1">
      <c r="A339" s="21"/>
      <c r="B339" s="21">
        <v>3612</v>
      </c>
      <c r="C339" s="21">
        <v>2329</v>
      </c>
      <c r="D339" s="21" t="s">
        <v>260</v>
      </c>
      <c r="E339" s="22"/>
      <c r="F339" s="22"/>
      <c r="G339" s="22"/>
      <c r="H339" s="232" t="e">
        <f t="shared" si="7"/>
        <v>#DIV/0!</v>
      </c>
    </row>
    <row r="340" spans="1:8" ht="15">
      <c r="A340" s="21"/>
      <c r="B340" s="21">
        <v>3612</v>
      </c>
      <c r="C340" s="21">
        <v>3112</v>
      </c>
      <c r="D340" s="21" t="s">
        <v>261</v>
      </c>
      <c r="E340" s="22">
        <v>6350</v>
      </c>
      <c r="F340" s="22">
        <v>6350</v>
      </c>
      <c r="G340" s="22">
        <v>5778.7</v>
      </c>
      <c r="H340" s="232">
        <f t="shared" si="7"/>
        <v>91.0031496062992</v>
      </c>
    </row>
    <row r="341" spans="1:8" ht="15">
      <c r="A341" s="21"/>
      <c r="B341" s="21">
        <v>3613</v>
      </c>
      <c r="C341" s="21">
        <v>2111</v>
      </c>
      <c r="D341" s="21" t="s">
        <v>262</v>
      </c>
      <c r="E341" s="77">
        <v>1900</v>
      </c>
      <c r="F341" s="77">
        <v>1900</v>
      </c>
      <c r="G341" s="77">
        <v>631.6</v>
      </c>
      <c r="H341" s="232">
        <f t="shared" si="7"/>
        <v>33.242105263157896</v>
      </c>
    </row>
    <row r="342" spans="1:8" ht="15">
      <c r="A342" s="21"/>
      <c r="B342" s="21">
        <v>3613</v>
      </c>
      <c r="C342" s="21">
        <v>2132</v>
      </c>
      <c r="D342" s="21" t="s">
        <v>263</v>
      </c>
      <c r="E342" s="77">
        <v>4300</v>
      </c>
      <c r="F342" s="77">
        <v>4300</v>
      </c>
      <c r="G342" s="77">
        <v>2011.2</v>
      </c>
      <c r="H342" s="232">
        <f t="shared" si="7"/>
        <v>46.77209302325582</v>
      </c>
    </row>
    <row r="343" spans="1:8" ht="15" hidden="1">
      <c r="A343" s="24"/>
      <c r="B343" s="21">
        <v>3613</v>
      </c>
      <c r="C343" s="21">
        <v>2133</v>
      </c>
      <c r="D343" s="21" t="s">
        <v>264</v>
      </c>
      <c r="E343" s="22"/>
      <c r="F343" s="22"/>
      <c r="G343" s="22"/>
      <c r="H343" s="232" t="e">
        <f t="shared" si="7"/>
        <v>#DIV/0!</v>
      </c>
    </row>
    <row r="344" spans="1:8" ht="15" hidden="1">
      <c r="A344" s="24"/>
      <c r="B344" s="21">
        <v>3613</v>
      </c>
      <c r="C344" s="21">
        <v>2310</v>
      </c>
      <c r="D344" s="21" t="s">
        <v>265</v>
      </c>
      <c r="E344" s="22"/>
      <c r="F344" s="22"/>
      <c r="G344" s="22"/>
      <c r="H344" s="232" t="e">
        <f t="shared" si="7"/>
        <v>#DIV/0!</v>
      </c>
    </row>
    <row r="345" spans="1:8" ht="15" hidden="1">
      <c r="A345" s="24"/>
      <c r="B345" s="21">
        <v>3613</v>
      </c>
      <c r="C345" s="21">
        <v>2322</v>
      </c>
      <c r="D345" s="21" t="s">
        <v>266</v>
      </c>
      <c r="E345" s="22"/>
      <c r="F345" s="22"/>
      <c r="G345" s="22"/>
      <c r="H345" s="232" t="e">
        <f t="shared" si="7"/>
        <v>#DIV/0!</v>
      </c>
    </row>
    <row r="346" spans="1:8" ht="15">
      <c r="A346" s="24"/>
      <c r="B346" s="21">
        <v>3613</v>
      </c>
      <c r="C346" s="21">
        <v>2324</v>
      </c>
      <c r="D346" s="21" t="s">
        <v>267</v>
      </c>
      <c r="E346" s="22">
        <v>0</v>
      </c>
      <c r="F346" s="22">
        <v>0</v>
      </c>
      <c r="G346" s="22">
        <v>201.3</v>
      </c>
      <c r="H346" s="232" t="e">
        <f t="shared" si="7"/>
        <v>#DIV/0!</v>
      </c>
    </row>
    <row r="347" spans="1:8" ht="15">
      <c r="A347" s="24"/>
      <c r="B347" s="21">
        <v>3613</v>
      </c>
      <c r="C347" s="21">
        <v>3112</v>
      </c>
      <c r="D347" s="21" t="s">
        <v>268</v>
      </c>
      <c r="E347" s="22">
        <v>1027</v>
      </c>
      <c r="F347" s="22">
        <v>1027</v>
      </c>
      <c r="G347" s="22">
        <v>0</v>
      </c>
      <c r="H347" s="232">
        <f t="shared" si="7"/>
        <v>0</v>
      </c>
    </row>
    <row r="348" spans="1:8" ht="15" hidden="1">
      <c r="A348" s="24"/>
      <c r="B348" s="21">
        <v>3631</v>
      </c>
      <c r="C348" s="21">
        <v>2133</v>
      </c>
      <c r="D348" s="21" t="s">
        <v>269</v>
      </c>
      <c r="E348" s="22"/>
      <c r="F348" s="22"/>
      <c r="G348" s="22"/>
      <c r="H348" s="232" t="e">
        <f t="shared" si="7"/>
        <v>#DIV/0!</v>
      </c>
    </row>
    <row r="349" spans="1:8" ht="15">
      <c r="A349" s="24"/>
      <c r="B349" s="21">
        <v>3632</v>
      </c>
      <c r="C349" s="21">
        <v>2111</v>
      </c>
      <c r="D349" s="21" t="s">
        <v>270</v>
      </c>
      <c r="E349" s="22">
        <v>260</v>
      </c>
      <c r="F349" s="22">
        <v>260</v>
      </c>
      <c r="G349" s="22">
        <v>263.6</v>
      </c>
      <c r="H349" s="232">
        <f t="shared" si="7"/>
        <v>101.38461538461539</v>
      </c>
    </row>
    <row r="350" spans="1:8" ht="15">
      <c r="A350" s="24"/>
      <c r="B350" s="21">
        <v>3632</v>
      </c>
      <c r="C350" s="21">
        <v>2132</v>
      </c>
      <c r="D350" s="21" t="s">
        <v>271</v>
      </c>
      <c r="E350" s="22">
        <v>20</v>
      </c>
      <c r="F350" s="22">
        <v>20</v>
      </c>
      <c r="G350" s="22">
        <v>25</v>
      </c>
      <c r="H350" s="232">
        <f t="shared" si="7"/>
        <v>125</v>
      </c>
    </row>
    <row r="351" spans="1:8" ht="15">
      <c r="A351" s="24"/>
      <c r="B351" s="21">
        <v>3632</v>
      </c>
      <c r="C351" s="21">
        <v>2133</v>
      </c>
      <c r="D351" s="21" t="s">
        <v>272</v>
      </c>
      <c r="E351" s="22">
        <v>5</v>
      </c>
      <c r="F351" s="22">
        <v>5</v>
      </c>
      <c r="G351" s="22">
        <v>0</v>
      </c>
      <c r="H351" s="232">
        <f t="shared" si="7"/>
        <v>0</v>
      </c>
    </row>
    <row r="352" spans="1:8" ht="15">
      <c r="A352" s="24"/>
      <c r="B352" s="21">
        <v>3632</v>
      </c>
      <c r="C352" s="21">
        <v>2324</v>
      </c>
      <c r="D352" s="21" t="s">
        <v>273</v>
      </c>
      <c r="E352" s="22">
        <v>0</v>
      </c>
      <c r="F352" s="22">
        <v>0</v>
      </c>
      <c r="G352" s="22">
        <v>32.8</v>
      </c>
      <c r="H352" s="232" t="e">
        <f t="shared" si="7"/>
        <v>#DIV/0!</v>
      </c>
    </row>
    <row r="353" spans="1:8" ht="15">
      <c r="A353" s="24"/>
      <c r="B353" s="21">
        <v>3632</v>
      </c>
      <c r="C353" s="21">
        <v>2329</v>
      </c>
      <c r="D353" s="21" t="s">
        <v>274</v>
      </c>
      <c r="E353" s="22">
        <v>85</v>
      </c>
      <c r="F353" s="22">
        <v>85</v>
      </c>
      <c r="G353" s="22">
        <v>26.9</v>
      </c>
      <c r="H353" s="232">
        <f t="shared" si="7"/>
        <v>31.647058823529413</v>
      </c>
    </row>
    <row r="354" spans="1:8" ht="15">
      <c r="A354" s="24"/>
      <c r="B354" s="21">
        <v>3634</v>
      </c>
      <c r="C354" s="21">
        <v>2132</v>
      </c>
      <c r="D354" s="21" t="s">
        <v>275</v>
      </c>
      <c r="E354" s="22">
        <v>4100</v>
      </c>
      <c r="F354" s="22">
        <v>4100</v>
      </c>
      <c r="G354" s="22">
        <v>4080</v>
      </c>
      <c r="H354" s="232">
        <f t="shared" si="7"/>
        <v>99.51219512195122</v>
      </c>
    </row>
    <row r="355" spans="1:8" ht="15" hidden="1">
      <c r="A355" s="24"/>
      <c r="B355" s="21">
        <v>3636</v>
      </c>
      <c r="C355" s="21">
        <v>2131</v>
      </c>
      <c r="D355" s="21" t="s">
        <v>276</v>
      </c>
      <c r="E355" s="22"/>
      <c r="F355" s="22"/>
      <c r="G355" s="22"/>
      <c r="H355" s="232" t="e">
        <f t="shared" si="7"/>
        <v>#DIV/0!</v>
      </c>
    </row>
    <row r="356" spans="1:8" ht="15">
      <c r="A356" s="24"/>
      <c r="B356" s="21">
        <v>3639</v>
      </c>
      <c r="C356" s="21">
        <v>2119</v>
      </c>
      <c r="D356" s="21" t="s">
        <v>277</v>
      </c>
      <c r="E356" s="22">
        <v>150</v>
      </c>
      <c r="F356" s="22">
        <v>150</v>
      </c>
      <c r="G356" s="22">
        <v>0</v>
      </c>
      <c r="H356" s="232">
        <f t="shared" si="7"/>
        <v>0</v>
      </c>
    </row>
    <row r="357" spans="1:8" ht="15">
      <c r="A357" s="21"/>
      <c r="B357" s="21">
        <v>3639</v>
      </c>
      <c r="C357" s="21">
        <v>2131</v>
      </c>
      <c r="D357" s="21" t="s">
        <v>278</v>
      </c>
      <c r="E357" s="22">
        <v>1900</v>
      </c>
      <c r="F357" s="22">
        <v>1900</v>
      </c>
      <c r="G357" s="22">
        <v>1129.5</v>
      </c>
      <c r="H357" s="232">
        <f t="shared" si="7"/>
        <v>59.44736842105263</v>
      </c>
    </row>
    <row r="358" spans="1:8" ht="15">
      <c r="A358" s="21"/>
      <c r="B358" s="21">
        <v>3639</v>
      </c>
      <c r="C358" s="21">
        <v>2132</v>
      </c>
      <c r="D358" s="21" t="s">
        <v>279</v>
      </c>
      <c r="E358" s="22">
        <v>18</v>
      </c>
      <c r="F358" s="22">
        <v>18</v>
      </c>
      <c r="G358" s="22">
        <v>0</v>
      </c>
      <c r="H358" s="232">
        <f t="shared" si="7"/>
        <v>0</v>
      </c>
    </row>
    <row r="359" spans="1:8" ht="15" customHeight="1">
      <c r="A359" s="21"/>
      <c r="B359" s="21">
        <v>3639</v>
      </c>
      <c r="C359" s="21">
        <v>2212</v>
      </c>
      <c r="D359" s="21" t="s">
        <v>280</v>
      </c>
      <c r="E359" s="22">
        <v>0</v>
      </c>
      <c r="F359" s="22">
        <v>0</v>
      </c>
      <c r="G359" s="22">
        <v>83.5</v>
      </c>
      <c r="H359" s="232" t="e">
        <f t="shared" si="7"/>
        <v>#DIV/0!</v>
      </c>
    </row>
    <row r="360" spans="1:8" ht="15">
      <c r="A360" s="21"/>
      <c r="B360" s="21">
        <v>3639</v>
      </c>
      <c r="C360" s="21">
        <v>2324</v>
      </c>
      <c r="D360" s="21" t="s">
        <v>281</v>
      </c>
      <c r="E360" s="22">
        <v>403</v>
      </c>
      <c r="F360" s="22">
        <v>403</v>
      </c>
      <c r="G360" s="22">
        <v>111.7</v>
      </c>
      <c r="H360" s="232">
        <f t="shared" si="7"/>
        <v>27.717121588089334</v>
      </c>
    </row>
    <row r="361" spans="1:8" ht="15" hidden="1">
      <c r="A361" s="21"/>
      <c r="B361" s="21">
        <v>3639</v>
      </c>
      <c r="C361" s="21">
        <v>2328</v>
      </c>
      <c r="D361" s="21" t="s">
        <v>282</v>
      </c>
      <c r="E361" s="22"/>
      <c r="F361" s="22"/>
      <c r="G361" s="22"/>
      <c r="H361" s="232" t="e">
        <f t="shared" si="7"/>
        <v>#DIV/0!</v>
      </c>
    </row>
    <row r="362" spans="1:8" ht="15" customHeight="1" hidden="1">
      <c r="A362" s="40"/>
      <c r="B362" s="40">
        <v>3639</v>
      </c>
      <c r="C362" s="40">
        <v>2329</v>
      </c>
      <c r="D362" s="40" t="s">
        <v>70</v>
      </c>
      <c r="E362" s="22"/>
      <c r="F362" s="22"/>
      <c r="G362" s="22"/>
      <c r="H362" s="232" t="e">
        <f t="shared" si="7"/>
        <v>#DIV/0!</v>
      </c>
    </row>
    <row r="363" spans="1:8" ht="15">
      <c r="A363" s="21"/>
      <c r="B363" s="21">
        <v>3639</v>
      </c>
      <c r="C363" s="21">
        <v>3111</v>
      </c>
      <c r="D363" s="21" t="s">
        <v>283</v>
      </c>
      <c r="E363" s="22">
        <v>2700</v>
      </c>
      <c r="F363" s="22">
        <v>2700</v>
      </c>
      <c r="G363" s="22">
        <v>12.5</v>
      </c>
      <c r="H363" s="232">
        <f t="shared" si="7"/>
        <v>0.4629629629629629</v>
      </c>
    </row>
    <row r="364" spans="1:8" ht="15" hidden="1">
      <c r="A364" s="21"/>
      <c r="B364" s="21">
        <v>3639</v>
      </c>
      <c r="C364" s="21">
        <v>3112</v>
      </c>
      <c r="D364" s="21" t="s">
        <v>284</v>
      </c>
      <c r="E364" s="22"/>
      <c r="F364" s="22"/>
      <c r="G364" s="22"/>
      <c r="H364" s="232" t="e">
        <f t="shared" si="7"/>
        <v>#DIV/0!</v>
      </c>
    </row>
    <row r="365" spans="1:8" ht="15" hidden="1">
      <c r="A365" s="21"/>
      <c r="B365" s="21">
        <v>3639</v>
      </c>
      <c r="C365" s="21">
        <v>3113</v>
      </c>
      <c r="D365" s="21" t="s">
        <v>285</v>
      </c>
      <c r="E365" s="22"/>
      <c r="F365" s="22"/>
      <c r="G365" s="22"/>
      <c r="H365" s="232" t="e">
        <f t="shared" si="7"/>
        <v>#DIV/0!</v>
      </c>
    </row>
    <row r="366" spans="1:8" ht="15" customHeight="1">
      <c r="A366" s="40"/>
      <c r="B366" s="40">
        <v>3639</v>
      </c>
      <c r="C366" s="40">
        <v>3119</v>
      </c>
      <c r="D366" s="40" t="s">
        <v>286</v>
      </c>
      <c r="E366" s="22">
        <v>4000</v>
      </c>
      <c r="F366" s="22">
        <v>4000</v>
      </c>
      <c r="G366" s="22">
        <v>0</v>
      </c>
      <c r="H366" s="232">
        <f t="shared" si="7"/>
        <v>0</v>
      </c>
    </row>
    <row r="367" spans="1:8" ht="15" hidden="1">
      <c r="A367" s="40"/>
      <c r="B367" s="40">
        <v>6171</v>
      </c>
      <c r="C367" s="40">
        <v>2131</v>
      </c>
      <c r="D367" s="40" t="s">
        <v>287</v>
      </c>
      <c r="E367" s="22"/>
      <c r="F367" s="22"/>
      <c r="G367" s="22"/>
      <c r="H367" s="232" t="e">
        <f t="shared" si="7"/>
        <v>#DIV/0!</v>
      </c>
    </row>
    <row r="368" spans="1:8" ht="15" hidden="1">
      <c r="A368" s="21"/>
      <c r="B368" s="21">
        <v>6171</v>
      </c>
      <c r="C368" s="21">
        <v>2324</v>
      </c>
      <c r="D368" s="21" t="s">
        <v>288</v>
      </c>
      <c r="E368" s="22"/>
      <c r="F368" s="22"/>
      <c r="G368" s="22"/>
      <c r="H368" s="232" t="e">
        <f t="shared" si="7"/>
        <v>#DIV/0!</v>
      </c>
    </row>
    <row r="369" spans="1:8" ht="15" hidden="1">
      <c r="A369" s="21"/>
      <c r="B369" s="21"/>
      <c r="C369" s="21"/>
      <c r="D369" s="21"/>
      <c r="E369" s="22"/>
      <c r="F369" s="22"/>
      <c r="G369" s="22"/>
      <c r="H369" s="232" t="e">
        <f t="shared" si="7"/>
        <v>#DIV/0!</v>
      </c>
    </row>
    <row r="370" spans="1:8" ht="15" customHeight="1" hidden="1">
      <c r="A370" s="40"/>
      <c r="B370" s="40">
        <v>6171</v>
      </c>
      <c r="C370" s="40">
        <v>2131</v>
      </c>
      <c r="D370" s="40" t="s">
        <v>289</v>
      </c>
      <c r="E370" s="22"/>
      <c r="F370" s="22"/>
      <c r="G370" s="22"/>
      <c r="H370" s="232" t="e">
        <f t="shared" si="7"/>
        <v>#DIV/0!</v>
      </c>
    </row>
    <row r="371" spans="1:8" ht="15" customHeight="1" hidden="1">
      <c r="A371" s="40"/>
      <c r="B371" s="40">
        <v>6171</v>
      </c>
      <c r="C371" s="40">
        <v>2133</v>
      </c>
      <c r="D371" s="40" t="s">
        <v>290</v>
      </c>
      <c r="E371" s="22"/>
      <c r="F371" s="22"/>
      <c r="G371" s="22"/>
      <c r="H371" s="232" t="e">
        <f t="shared" si="7"/>
        <v>#DIV/0!</v>
      </c>
    </row>
    <row r="372" spans="1:8" ht="15" customHeight="1" hidden="1">
      <c r="A372" s="21"/>
      <c r="B372" s="21">
        <v>6409</v>
      </c>
      <c r="C372" s="21">
        <v>2328</v>
      </c>
      <c r="D372" s="21" t="s">
        <v>291</v>
      </c>
      <c r="E372" s="22"/>
      <c r="F372" s="22"/>
      <c r="G372" s="22"/>
      <c r="H372" s="232" t="e">
        <f t="shared" si="7"/>
        <v>#DIV/0!</v>
      </c>
    </row>
    <row r="373" spans="1:8" ht="15" customHeight="1">
      <c r="A373" s="40"/>
      <c r="B373" s="40">
        <v>6409</v>
      </c>
      <c r="C373" s="40">
        <v>2328</v>
      </c>
      <c r="D373" s="40" t="s">
        <v>291</v>
      </c>
      <c r="E373" s="22">
        <v>0</v>
      </c>
      <c r="F373" s="22">
        <v>0</v>
      </c>
      <c r="G373" s="22">
        <v>0</v>
      </c>
      <c r="H373" s="232" t="e">
        <f t="shared" si="7"/>
        <v>#DIV/0!</v>
      </c>
    </row>
    <row r="374" spans="1:8" ht="15.75" customHeight="1" thickBot="1">
      <c r="A374" s="78"/>
      <c r="B374" s="78"/>
      <c r="C374" s="78"/>
      <c r="D374" s="78"/>
      <c r="E374" s="79"/>
      <c r="F374" s="79"/>
      <c r="G374" s="79"/>
      <c r="H374" s="241"/>
    </row>
    <row r="375" spans="1:8" s="32" customFormat="1" ht="22.5" customHeight="1" thickBot="1" thickTop="1">
      <c r="A375" s="63"/>
      <c r="B375" s="63"/>
      <c r="C375" s="63"/>
      <c r="D375" s="64" t="s">
        <v>292</v>
      </c>
      <c r="E375" s="65">
        <f>SUM(E333:E374)</f>
        <v>37718</v>
      </c>
      <c r="F375" s="65">
        <f>SUM(F333:F374)</f>
        <v>37718</v>
      </c>
      <c r="G375" s="65">
        <f>SUM(G333:G374)</f>
        <v>18703.100000000002</v>
      </c>
      <c r="H375" s="234">
        <f>(G375/F375)*100</f>
        <v>49.586669494670986</v>
      </c>
    </row>
    <row r="376" spans="1:8" ht="15" customHeight="1">
      <c r="A376" s="32"/>
      <c r="B376" s="52"/>
      <c r="C376" s="52"/>
      <c r="D376" s="52"/>
      <c r="E376" s="76"/>
      <c r="F376" s="76"/>
      <c r="G376" s="76"/>
      <c r="H376" s="240"/>
    </row>
    <row r="377" spans="1:8" ht="15" customHeight="1" hidden="1">
      <c r="A377" s="32"/>
      <c r="B377" s="52"/>
      <c r="C377" s="52"/>
      <c r="D377" s="52"/>
      <c r="E377" s="76"/>
      <c r="F377" s="76"/>
      <c r="G377" s="76"/>
      <c r="H377" s="240"/>
    </row>
    <row r="378" spans="1:8" ht="15" customHeight="1" hidden="1">
      <c r="A378" s="32"/>
      <c r="B378" s="52"/>
      <c r="C378" s="52"/>
      <c r="D378" s="52"/>
      <c r="E378" s="76"/>
      <c r="F378" s="76"/>
      <c r="G378" s="76"/>
      <c r="H378" s="240"/>
    </row>
    <row r="379" spans="1:8" ht="15" customHeight="1" hidden="1">
      <c r="A379" s="32"/>
      <c r="B379" s="52"/>
      <c r="C379" s="52"/>
      <c r="D379" s="52"/>
      <c r="E379" s="76"/>
      <c r="F379" s="76"/>
      <c r="G379" s="10"/>
      <c r="H379" s="225"/>
    </row>
    <row r="380" spans="1:8" ht="15" customHeight="1" hidden="1">
      <c r="A380" s="32"/>
      <c r="B380" s="52"/>
      <c r="C380" s="52"/>
      <c r="D380" s="52"/>
      <c r="E380" s="76"/>
      <c r="F380" s="76"/>
      <c r="G380" s="76"/>
      <c r="H380" s="240"/>
    </row>
    <row r="381" spans="1:8" ht="15" customHeight="1" hidden="1">
      <c r="A381" s="32"/>
      <c r="B381" s="52"/>
      <c r="C381" s="52"/>
      <c r="D381" s="52"/>
      <c r="E381" s="76"/>
      <c r="F381" s="76"/>
      <c r="G381" s="76"/>
      <c r="H381" s="240"/>
    </row>
    <row r="382" spans="1:8" ht="15" customHeight="1" thickBot="1">
      <c r="A382" s="32"/>
      <c r="B382" s="52"/>
      <c r="C382" s="52"/>
      <c r="D382" s="52"/>
      <c r="E382" s="76"/>
      <c r="F382" s="76"/>
      <c r="G382" s="76"/>
      <c r="H382" s="240"/>
    </row>
    <row r="383" spans="1:8" ht="15.75">
      <c r="A383" s="217" t="s">
        <v>25</v>
      </c>
      <c r="B383" s="217" t="s">
        <v>26</v>
      </c>
      <c r="C383" s="217" t="s">
        <v>27</v>
      </c>
      <c r="D383" s="218" t="s">
        <v>28</v>
      </c>
      <c r="E383" s="219" t="s">
        <v>29</v>
      </c>
      <c r="F383" s="219" t="s">
        <v>29</v>
      </c>
      <c r="G383" s="219" t="s">
        <v>8</v>
      </c>
      <c r="H383" s="229" t="s">
        <v>30</v>
      </c>
    </row>
    <row r="384" spans="1:8" ht="15.75" customHeight="1" thickBot="1">
      <c r="A384" s="220"/>
      <c r="B384" s="220"/>
      <c r="C384" s="220"/>
      <c r="D384" s="221"/>
      <c r="E384" s="222" t="s">
        <v>31</v>
      </c>
      <c r="F384" s="222" t="s">
        <v>32</v>
      </c>
      <c r="G384" s="223" t="s">
        <v>33</v>
      </c>
      <c r="H384" s="230" t="s">
        <v>34</v>
      </c>
    </row>
    <row r="385" spans="1:8" ht="16.5" thickTop="1">
      <c r="A385" s="18">
        <v>8888</v>
      </c>
      <c r="B385" s="18"/>
      <c r="C385" s="18"/>
      <c r="D385" s="19"/>
      <c r="E385" s="20"/>
      <c r="F385" s="20"/>
      <c r="G385" s="20"/>
      <c r="H385" s="231"/>
    </row>
    <row r="386" spans="1:8" ht="15">
      <c r="A386" s="21"/>
      <c r="B386" s="21">
        <v>6171</v>
      </c>
      <c r="C386" s="21">
        <v>2329</v>
      </c>
      <c r="D386" s="21" t="s">
        <v>293</v>
      </c>
      <c r="E386" s="22">
        <v>0</v>
      </c>
      <c r="F386" s="22">
        <v>0</v>
      </c>
      <c r="G386" s="22">
        <v>-315.5</v>
      </c>
      <c r="H386" s="232" t="e">
        <f>(G386/F386)*100</f>
        <v>#DIV/0!</v>
      </c>
    </row>
    <row r="387" spans="1:8" ht="15">
      <c r="A387" s="21"/>
      <c r="B387" s="21"/>
      <c r="C387" s="21"/>
      <c r="D387" s="21" t="s">
        <v>294</v>
      </c>
      <c r="E387" s="22"/>
      <c r="F387" s="22"/>
      <c r="G387" s="22"/>
      <c r="H387" s="232"/>
    </row>
    <row r="388" spans="1:8" ht="15.75" thickBot="1">
      <c r="A388" s="60"/>
      <c r="B388" s="60"/>
      <c r="C388" s="60"/>
      <c r="D388" s="60" t="s">
        <v>295</v>
      </c>
      <c r="E388" s="61"/>
      <c r="F388" s="61"/>
      <c r="G388" s="61"/>
      <c r="H388" s="238"/>
    </row>
    <row r="389" spans="1:8" s="32" customFormat="1" ht="22.5" customHeight="1" thickBot="1" thickTop="1">
      <c r="A389" s="63"/>
      <c r="B389" s="63"/>
      <c r="C389" s="63"/>
      <c r="D389" s="64" t="s">
        <v>296</v>
      </c>
      <c r="E389" s="65">
        <f>SUM(E386:E387)</f>
        <v>0</v>
      </c>
      <c r="F389" s="65">
        <f>SUM(F386:F387)</f>
        <v>0</v>
      </c>
      <c r="G389" s="65">
        <f>SUM(G386:G387)</f>
        <v>-315.5</v>
      </c>
      <c r="H389" s="234" t="e">
        <f>(G389/F389)*100</f>
        <v>#DIV/0!</v>
      </c>
    </row>
    <row r="390" spans="1:8" ht="15">
      <c r="A390" s="32"/>
      <c r="B390" s="52"/>
      <c r="C390" s="52"/>
      <c r="D390" s="52"/>
      <c r="E390" s="76"/>
      <c r="F390" s="76"/>
      <c r="G390" s="76"/>
      <c r="H390" s="240"/>
    </row>
    <row r="391" spans="1:8" ht="15" hidden="1">
      <c r="A391" s="32"/>
      <c r="B391" s="52"/>
      <c r="C391" s="52"/>
      <c r="D391" s="52"/>
      <c r="E391" s="76"/>
      <c r="F391" s="76"/>
      <c r="G391" s="76"/>
      <c r="H391" s="240"/>
    </row>
    <row r="392" spans="1:8" ht="15" hidden="1">
      <c r="A392" s="32"/>
      <c r="B392" s="52"/>
      <c r="C392" s="52"/>
      <c r="D392" s="52"/>
      <c r="E392" s="76"/>
      <c r="F392" s="76"/>
      <c r="G392" s="76"/>
      <c r="H392" s="240"/>
    </row>
    <row r="393" spans="1:8" ht="15" hidden="1">
      <c r="A393" s="32"/>
      <c r="B393" s="52"/>
      <c r="C393" s="52"/>
      <c r="D393" s="52"/>
      <c r="E393" s="76"/>
      <c r="F393" s="76"/>
      <c r="G393" s="76"/>
      <c r="H393" s="240"/>
    </row>
    <row r="394" spans="1:8" ht="15" hidden="1">
      <c r="A394" s="32"/>
      <c r="B394" s="52"/>
      <c r="C394" s="52"/>
      <c r="D394" s="52"/>
      <c r="E394" s="76"/>
      <c r="F394" s="76"/>
      <c r="G394" s="76"/>
      <c r="H394" s="240"/>
    </row>
    <row r="395" spans="1:8" ht="15" hidden="1">
      <c r="A395" s="32"/>
      <c r="B395" s="52"/>
      <c r="C395" s="52"/>
      <c r="D395" s="52"/>
      <c r="E395" s="76"/>
      <c r="F395" s="76"/>
      <c r="G395" s="76"/>
      <c r="H395" s="240"/>
    </row>
    <row r="396" spans="1:8" ht="15" customHeight="1" hidden="1">
      <c r="A396" s="32"/>
      <c r="B396" s="52"/>
      <c r="C396" s="52"/>
      <c r="D396" s="52"/>
      <c r="E396" s="76"/>
      <c r="F396" s="76"/>
      <c r="G396" s="76"/>
      <c r="H396" s="240"/>
    </row>
    <row r="397" spans="1:8" ht="15" customHeight="1" thickBot="1">
      <c r="A397" s="32"/>
      <c r="B397" s="32"/>
      <c r="C397" s="32"/>
      <c r="D397" s="32"/>
      <c r="E397" s="33"/>
      <c r="F397" s="33"/>
      <c r="G397" s="33"/>
      <c r="H397" s="235"/>
    </row>
    <row r="398" spans="1:8" ht="15.75">
      <c r="A398" s="217" t="s">
        <v>25</v>
      </c>
      <c r="B398" s="217" t="s">
        <v>26</v>
      </c>
      <c r="C398" s="217" t="s">
        <v>27</v>
      </c>
      <c r="D398" s="218" t="s">
        <v>28</v>
      </c>
      <c r="E398" s="219" t="s">
        <v>29</v>
      </c>
      <c r="F398" s="219" t="s">
        <v>29</v>
      </c>
      <c r="G398" s="219" t="s">
        <v>8</v>
      </c>
      <c r="H398" s="229" t="s">
        <v>30</v>
      </c>
    </row>
    <row r="399" spans="1:8" ht="15.75" customHeight="1" thickBot="1">
      <c r="A399" s="220"/>
      <c r="B399" s="220"/>
      <c r="C399" s="220"/>
      <c r="D399" s="221"/>
      <c r="E399" s="222" t="s">
        <v>31</v>
      </c>
      <c r="F399" s="222" t="s">
        <v>32</v>
      </c>
      <c r="G399" s="223" t="s">
        <v>33</v>
      </c>
      <c r="H399" s="230" t="s">
        <v>34</v>
      </c>
    </row>
    <row r="400" spans="1:8" s="32" customFormat="1" ht="30.75" customHeight="1" thickBot="1" thickTop="1">
      <c r="A400" s="64"/>
      <c r="B400" s="80"/>
      <c r="C400" s="81"/>
      <c r="D400" s="82" t="s">
        <v>297</v>
      </c>
      <c r="E400" s="83">
        <f>SUM(E50,E122,E167,E196,E223,E249,E268,E288,E325,E375,E389)</f>
        <v>487326</v>
      </c>
      <c r="F400" s="83">
        <f>SUM(F50,F122,F167,F196,F223,F249,F268,F288,F325,F375,F389)</f>
        <v>491158.39999999997</v>
      </c>
      <c r="G400" s="83">
        <f>SUM(G50,G122,G167,G196,G223,G249,G268,G288,G325,G375,G389)</f>
        <v>153774.10000000003</v>
      </c>
      <c r="H400" s="242">
        <f>(G400/F400)*100</f>
        <v>31.30845364754019</v>
      </c>
    </row>
    <row r="401" spans="1:8" ht="15" customHeight="1">
      <c r="A401" s="14"/>
      <c r="B401" s="84"/>
      <c r="C401" s="85"/>
      <c r="D401" s="86"/>
      <c r="E401" s="87"/>
      <c r="F401" s="87"/>
      <c r="G401" s="87"/>
      <c r="H401" s="243"/>
    </row>
    <row r="402" spans="1:8" ht="15" customHeight="1" hidden="1">
      <c r="A402" s="14"/>
      <c r="B402" s="84"/>
      <c r="C402" s="85"/>
      <c r="D402" s="86"/>
      <c r="E402" s="87"/>
      <c r="F402" s="87"/>
      <c r="G402" s="87"/>
      <c r="H402" s="243"/>
    </row>
    <row r="403" spans="1:8" ht="12.75" customHeight="1" hidden="1">
      <c r="A403" s="14"/>
      <c r="B403" s="84"/>
      <c r="C403" s="85"/>
      <c r="D403" s="86"/>
      <c r="E403" s="87"/>
      <c r="F403" s="87"/>
      <c r="G403" s="87"/>
      <c r="H403" s="243"/>
    </row>
    <row r="404" spans="1:8" ht="12.75" customHeight="1" hidden="1">
      <c r="A404" s="14"/>
      <c r="B404" s="84"/>
      <c r="C404" s="85"/>
      <c r="D404" s="86"/>
      <c r="E404" s="87"/>
      <c r="F404" s="87"/>
      <c r="G404" s="87"/>
      <c r="H404" s="243"/>
    </row>
    <row r="405" spans="1:8" ht="12.75" customHeight="1" hidden="1">
      <c r="A405" s="14"/>
      <c r="B405" s="84"/>
      <c r="C405" s="85"/>
      <c r="D405" s="86"/>
      <c r="E405" s="87"/>
      <c r="F405" s="87"/>
      <c r="G405" s="87"/>
      <c r="H405" s="243"/>
    </row>
    <row r="406" spans="1:8" ht="12.75" customHeight="1" hidden="1">
      <c r="A406" s="14"/>
      <c r="B406" s="84"/>
      <c r="C406" s="85"/>
      <c r="D406" s="86"/>
      <c r="E406" s="87"/>
      <c r="F406" s="87"/>
      <c r="G406" s="87"/>
      <c r="H406" s="243"/>
    </row>
    <row r="407" spans="1:8" ht="12.75" customHeight="1" hidden="1">
      <c r="A407" s="14"/>
      <c r="B407" s="84"/>
      <c r="C407" s="85"/>
      <c r="D407" s="86"/>
      <c r="E407" s="87"/>
      <c r="F407" s="87"/>
      <c r="G407" s="87"/>
      <c r="H407" s="243"/>
    </row>
    <row r="408" spans="1:8" ht="12.75" customHeight="1" hidden="1">
      <c r="A408" s="14"/>
      <c r="B408" s="84"/>
      <c r="C408" s="85"/>
      <c r="D408" s="86"/>
      <c r="E408" s="87"/>
      <c r="F408" s="87"/>
      <c r="G408" s="87"/>
      <c r="H408" s="243"/>
    </row>
    <row r="409" spans="1:8" ht="15" customHeight="1" hidden="1">
      <c r="A409" s="14"/>
      <c r="B409" s="84"/>
      <c r="C409" s="85"/>
      <c r="D409" s="86"/>
      <c r="E409" s="87"/>
      <c r="F409" s="87"/>
      <c r="G409" s="87"/>
      <c r="H409" s="243"/>
    </row>
    <row r="410" spans="1:8" ht="15" customHeight="1" thickBot="1">
      <c r="A410" s="14"/>
      <c r="B410" s="84"/>
      <c r="C410" s="85"/>
      <c r="D410" s="86"/>
      <c r="E410" s="88"/>
      <c r="F410" s="88"/>
      <c r="G410" s="88"/>
      <c r="H410" s="244"/>
    </row>
    <row r="411" spans="1:8" ht="15.75">
      <c r="A411" s="217" t="s">
        <v>25</v>
      </c>
      <c r="B411" s="217" t="s">
        <v>26</v>
      </c>
      <c r="C411" s="217" t="s">
        <v>27</v>
      </c>
      <c r="D411" s="218" t="s">
        <v>28</v>
      </c>
      <c r="E411" s="219" t="s">
        <v>29</v>
      </c>
      <c r="F411" s="219" t="s">
        <v>29</v>
      </c>
      <c r="G411" s="219" t="s">
        <v>8</v>
      </c>
      <c r="H411" s="229" t="s">
        <v>30</v>
      </c>
    </row>
    <row r="412" spans="1:8" ht="15.75" customHeight="1" thickBot="1">
      <c r="A412" s="220"/>
      <c r="B412" s="220"/>
      <c r="C412" s="220"/>
      <c r="D412" s="221"/>
      <c r="E412" s="222" t="s">
        <v>31</v>
      </c>
      <c r="F412" s="222" t="s">
        <v>32</v>
      </c>
      <c r="G412" s="223" t="s">
        <v>33</v>
      </c>
      <c r="H412" s="230" t="s">
        <v>34</v>
      </c>
    </row>
    <row r="413" spans="1:8" ht="16.5" customHeight="1" thickTop="1">
      <c r="A413" s="71">
        <v>110</v>
      </c>
      <c r="B413" s="71"/>
      <c r="C413" s="71"/>
      <c r="D413" s="89" t="s">
        <v>298</v>
      </c>
      <c r="E413" s="90"/>
      <c r="F413" s="90"/>
      <c r="G413" s="90"/>
      <c r="H413" s="245"/>
    </row>
    <row r="414" spans="1:8" ht="14.25" customHeight="1">
      <c r="A414" s="91"/>
      <c r="B414" s="91"/>
      <c r="C414" s="91"/>
      <c r="D414" s="14"/>
      <c r="E414" s="90"/>
      <c r="F414" s="90"/>
      <c r="G414" s="90"/>
      <c r="H414" s="245"/>
    </row>
    <row r="415" spans="1:8" ht="15" customHeight="1">
      <c r="A415" s="21"/>
      <c r="B415" s="21"/>
      <c r="C415" s="21">
        <v>8115</v>
      </c>
      <c r="D415" s="43" t="s">
        <v>299</v>
      </c>
      <c r="E415" s="92">
        <v>18695</v>
      </c>
      <c r="F415" s="224">
        <v>51150.6</v>
      </c>
      <c r="G415" s="224">
        <v>-16366.9</v>
      </c>
      <c r="H415" s="232">
        <f>(G415/F415)*100</f>
        <v>-31.997474125425708</v>
      </c>
    </row>
    <row r="416" spans="1:8" ht="15" hidden="1">
      <c r="A416" s="21"/>
      <c r="B416" s="21"/>
      <c r="C416" s="21">
        <v>8123</v>
      </c>
      <c r="D416" s="93" t="s">
        <v>300</v>
      </c>
      <c r="E416" s="25"/>
      <c r="F416" s="25"/>
      <c r="G416" s="25"/>
      <c r="H416" s="232" t="e">
        <f>(G416/F416)*100</f>
        <v>#DIV/0!</v>
      </c>
    </row>
    <row r="417" spans="1:8" ht="15">
      <c r="A417" s="21"/>
      <c r="B417" s="21"/>
      <c r="C417" s="21">
        <v>8123</v>
      </c>
      <c r="D417" s="93" t="s">
        <v>301</v>
      </c>
      <c r="E417" s="25">
        <v>40000</v>
      </c>
      <c r="F417" s="25">
        <v>40000</v>
      </c>
      <c r="G417" s="224">
        <v>0</v>
      </c>
      <c r="H417" s="232">
        <f>(G417/F417)*100</f>
        <v>0</v>
      </c>
    </row>
    <row r="418" spans="1:8" ht="14.25" customHeight="1">
      <c r="A418" s="21"/>
      <c r="B418" s="21"/>
      <c r="C418" s="21">
        <v>8124</v>
      </c>
      <c r="D418" s="43" t="s">
        <v>302</v>
      </c>
      <c r="E418" s="22">
        <v>-14493</v>
      </c>
      <c r="F418" s="22">
        <v>-14493</v>
      </c>
      <c r="G418" s="22">
        <v>-5432.2</v>
      </c>
      <c r="H418" s="232">
        <f>(G418/F418)*100</f>
        <v>37.481542813772165</v>
      </c>
    </row>
    <row r="419" spans="1:8" ht="15" customHeight="1" hidden="1">
      <c r="A419" s="27"/>
      <c r="B419" s="27"/>
      <c r="C419" s="27">
        <v>8902</v>
      </c>
      <c r="D419" s="94" t="s">
        <v>303</v>
      </c>
      <c r="E419" s="28"/>
      <c r="F419" s="28"/>
      <c r="G419" s="28"/>
      <c r="H419" s="246" t="e">
        <f>(#REF!/F419)*100</f>
        <v>#REF!</v>
      </c>
    </row>
    <row r="420" spans="1:8" ht="14.25" customHeight="1" hidden="1">
      <c r="A420" s="21"/>
      <c r="B420" s="21"/>
      <c r="C420" s="21">
        <v>8905</v>
      </c>
      <c r="D420" s="43" t="s">
        <v>304</v>
      </c>
      <c r="E420" s="22"/>
      <c r="F420" s="22"/>
      <c r="G420" s="22"/>
      <c r="H420" s="232" t="e">
        <f>(#REF!/F420)*100</f>
        <v>#REF!</v>
      </c>
    </row>
    <row r="421" spans="1:8" ht="15" customHeight="1" thickBot="1">
      <c r="A421" s="60"/>
      <c r="B421" s="60"/>
      <c r="C421" s="60"/>
      <c r="D421" s="59"/>
      <c r="E421" s="61"/>
      <c r="F421" s="61"/>
      <c r="G421" s="61"/>
      <c r="H421" s="238"/>
    </row>
    <row r="422" spans="1:8" s="32" customFormat="1" ht="22.5" customHeight="1" thickBot="1" thickTop="1">
      <c r="A422" s="63"/>
      <c r="B422" s="63"/>
      <c r="C422" s="63"/>
      <c r="D422" s="95" t="s">
        <v>305</v>
      </c>
      <c r="E422" s="65">
        <f>SUM(E415:E420)</f>
        <v>44202</v>
      </c>
      <c r="F422" s="65">
        <f>SUM(F415:F420)</f>
        <v>76657.6</v>
      </c>
      <c r="G422" s="65">
        <f>SUM(G415:G420)</f>
        <v>-21799.1</v>
      </c>
      <c r="H422" s="234">
        <f>(G422/F422)*100</f>
        <v>-28.43697167665045</v>
      </c>
    </row>
    <row r="423" spans="1:8" s="32" customFormat="1" ht="22.5" customHeight="1">
      <c r="A423" s="52"/>
      <c r="B423" s="52"/>
      <c r="C423" s="52"/>
      <c r="D423" s="14"/>
      <c r="E423" s="53"/>
      <c r="F423" s="96"/>
      <c r="G423" s="53"/>
      <c r="H423" s="236"/>
    </row>
    <row r="424" spans="1:8" ht="15" customHeight="1">
      <c r="A424" s="32" t="s">
        <v>306</v>
      </c>
      <c r="B424" s="32"/>
      <c r="C424" s="32"/>
      <c r="D424" s="14"/>
      <c r="E424" s="53"/>
      <c r="F424" s="96"/>
      <c r="G424" s="53"/>
      <c r="H424" s="236"/>
    </row>
    <row r="425" spans="1:8" ht="15">
      <c r="A425" s="52"/>
      <c r="B425" s="32"/>
      <c r="C425" s="52"/>
      <c r="D425" s="32"/>
      <c r="E425" s="33"/>
      <c r="F425" s="97"/>
      <c r="G425" s="33"/>
      <c r="H425" s="235"/>
    </row>
    <row r="426" spans="1:8" ht="15">
      <c r="A426" s="52"/>
      <c r="B426" s="52"/>
      <c r="C426" s="52"/>
      <c r="D426" s="32"/>
      <c r="E426" s="33"/>
      <c r="F426" s="33"/>
      <c r="G426" s="33"/>
      <c r="H426" s="235"/>
    </row>
    <row r="427" spans="1:8" ht="15" hidden="1">
      <c r="A427" s="98"/>
      <c r="B427" s="98"/>
      <c r="C427" s="98"/>
      <c r="D427" s="99" t="s">
        <v>307</v>
      </c>
      <c r="E427" s="100" t="e">
        <f>SUM(E14,#REF!,#REF!,E258,E282,E314,#REF!)</f>
        <v>#REF!</v>
      </c>
      <c r="F427" s="100"/>
      <c r="G427" s="100"/>
      <c r="H427" s="247"/>
    </row>
    <row r="428" spans="1:8" ht="15">
      <c r="A428" s="98"/>
      <c r="B428" s="98"/>
      <c r="C428" s="98"/>
      <c r="D428" s="101" t="s">
        <v>308</v>
      </c>
      <c r="E428" s="102">
        <f>E400+E422</f>
        <v>531528</v>
      </c>
      <c r="F428" s="102">
        <f>F400+F422</f>
        <v>567816</v>
      </c>
      <c r="G428" s="102">
        <f>G400+G422</f>
        <v>131975.00000000003</v>
      </c>
      <c r="H428" s="232">
        <f>(G428/F428)*100</f>
        <v>23.242564492723</v>
      </c>
    </row>
    <row r="429" spans="1:8" ht="15" hidden="1">
      <c r="A429" s="98"/>
      <c r="B429" s="98"/>
      <c r="C429" s="98"/>
      <c r="D429" s="101" t="s">
        <v>309</v>
      </c>
      <c r="E429" s="102"/>
      <c r="F429" s="102"/>
      <c r="G429" s="102"/>
      <c r="H429" s="248"/>
    </row>
    <row r="430" spans="1:8" ht="15" hidden="1">
      <c r="A430" s="98"/>
      <c r="B430" s="98"/>
      <c r="C430" s="98"/>
      <c r="D430" s="98" t="s">
        <v>310</v>
      </c>
      <c r="E430" s="103">
        <f>SUM(E285,E340,E347,E363,E366)</f>
        <v>14077</v>
      </c>
      <c r="F430" s="103"/>
      <c r="G430" s="103"/>
      <c r="H430" s="249"/>
    </row>
    <row r="431" spans="1:8" ht="15" hidden="1">
      <c r="A431" s="99"/>
      <c r="B431" s="99"/>
      <c r="C431" s="99"/>
      <c r="D431" s="99" t="s">
        <v>311</v>
      </c>
      <c r="E431" s="100"/>
      <c r="F431" s="100"/>
      <c r="G431" s="100"/>
      <c r="H431" s="247"/>
    </row>
    <row r="432" spans="1:8" ht="15" hidden="1">
      <c r="A432" s="99"/>
      <c r="B432" s="99"/>
      <c r="C432" s="99"/>
      <c r="D432" s="99" t="s">
        <v>310</v>
      </c>
      <c r="E432" s="100"/>
      <c r="F432" s="100"/>
      <c r="G432" s="100"/>
      <c r="H432" s="247"/>
    </row>
    <row r="433" spans="1:8" ht="15" hidden="1">
      <c r="A433" s="99"/>
      <c r="B433" s="99"/>
      <c r="C433" s="99"/>
      <c r="D433" s="99"/>
      <c r="E433" s="100"/>
      <c r="F433" s="100"/>
      <c r="G433" s="100"/>
      <c r="H433" s="247"/>
    </row>
    <row r="434" spans="1:8" ht="15" hidden="1">
      <c r="A434" s="99"/>
      <c r="B434" s="99"/>
      <c r="C434" s="99"/>
      <c r="D434" s="99" t="s">
        <v>312</v>
      </c>
      <c r="E434" s="100"/>
      <c r="F434" s="100"/>
      <c r="G434" s="100"/>
      <c r="H434" s="247"/>
    </row>
    <row r="435" spans="1:8" ht="15" hidden="1">
      <c r="A435" s="99"/>
      <c r="B435" s="99"/>
      <c r="C435" s="99"/>
      <c r="D435" s="99" t="s">
        <v>313</v>
      </c>
      <c r="E435" s="100"/>
      <c r="F435" s="100"/>
      <c r="G435" s="100"/>
      <c r="H435" s="247"/>
    </row>
    <row r="436" spans="1:8" ht="15" hidden="1">
      <c r="A436" s="99"/>
      <c r="B436" s="99"/>
      <c r="C436" s="99"/>
      <c r="D436" s="99" t="s">
        <v>314</v>
      </c>
      <c r="E436" s="100" t="e">
        <f>SUM(E9,E10,#REF!,#REF!,#REF!,E176,E207,E208,E209,E210,E211,#REF!,E234,E236,E283,E297,E298,E299,E300,E301,E302,#REF!,#REF!,E308,E310,E311,E312)</f>
        <v>#REF!</v>
      </c>
      <c r="F436" s="100"/>
      <c r="G436" s="100"/>
      <c r="H436" s="247"/>
    </row>
    <row r="437" spans="1:8" ht="15.75" hidden="1">
      <c r="A437" s="99"/>
      <c r="B437" s="99"/>
      <c r="C437" s="99"/>
      <c r="D437" s="104" t="s">
        <v>315</v>
      </c>
      <c r="E437" s="105">
        <v>0</v>
      </c>
      <c r="F437" s="105"/>
      <c r="G437" s="105"/>
      <c r="H437" s="250"/>
    </row>
    <row r="438" spans="1:8" ht="15" hidden="1">
      <c r="A438" s="99"/>
      <c r="B438" s="99"/>
      <c r="C438" s="99"/>
      <c r="D438" s="99"/>
      <c r="E438" s="100"/>
      <c r="F438" s="100"/>
      <c r="G438" s="100"/>
      <c r="H438" s="247"/>
    </row>
    <row r="439" spans="1:8" ht="15" hidden="1">
      <c r="A439" s="99"/>
      <c r="B439" s="99"/>
      <c r="C439" s="99"/>
      <c r="D439" s="99"/>
      <c r="E439" s="100"/>
      <c r="F439" s="100"/>
      <c r="G439" s="100"/>
      <c r="H439" s="247"/>
    </row>
    <row r="440" spans="1:8" ht="15">
      <c r="A440" s="99"/>
      <c r="B440" s="99"/>
      <c r="C440" s="99"/>
      <c r="D440" s="99"/>
      <c r="E440" s="100"/>
      <c r="F440" s="100"/>
      <c r="G440" s="100"/>
      <c r="H440" s="247"/>
    </row>
    <row r="441" spans="1:8" ht="15">
      <c r="A441" s="99"/>
      <c r="B441" s="99"/>
      <c r="C441" s="99"/>
      <c r="D441" s="99"/>
      <c r="E441" s="100"/>
      <c r="F441" s="100"/>
      <c r="G441" s="100"/>
      <c r="H441" s="247"/>
    </row>
    <row r="442" spans="1:8" ht="15.75" hidden="1">
      <c r="A442" s="99"/>
      <c r="B442" s="99"/>
      <c r="C442" s="99"/>
      <c r="D442" s="99" t="s">
        <v>311</v>
      </c>
      <c r="E442" s="105" t="e">
        <f>SUM(E9,E10,#REF!,#REF!,#REF!,E130,E176,E207,E208,E209,E210,E211,#REF!,E234,E235,E236,E282,E297,E298,E299,E300,E301,E302,#REF!,#REF!,E308,E310,E311,E312)</f>
        <v>#REF!</v>
      </c>
      <c r="F442" s="105" t="e">
        <f>SUM(F9,F10,#REF!,#REF!,#REF!,F130,F176,F207,F208,F209,F210,F211,#REF!,F234,F235,F236,F282,F297,F298,F299,F300,F301,F302,#REF!,#REF!,F308,F310,F311,F312)</f>
        <v>#REF!</v>
      </c>
      <c r="G442" s="105" t="e">
        <f>SUM(G9,G10,#REF!,#REF!,#REF!,G130,G176,G207,G208,G209,G210,G211,#REF!,G234,G235,G236,G282,G297,G298,G299,G300,G301,G302,#REF!,#REF!,G308,G310,G311,G312)</f>
        <v>#REF!</v>
      </c>
      <c r="H442" s="250" t="e">
        <f>SUM(H9,H10,#REF!,#REF!,#REF!,H130,H176,H207,H208,H209,H210,H211,#REF!,H234,H235,H236,H282,H297,H298,H299,H300,H301,H302,#REF!,#REF!,H308,H310,H311,H312)</f>
        <v>#REF!</v>
      </c>
    </row>
    <row r="443" spans="1:8" ht="15" hidden="1">
      <c r="A443" s="99"/>
      <c r="B443" s="99"/>
      <c r="C443" s="99"/>
      <c r="D443" s="99" t="s">
        <v>316</v>
      </c>
      <c r="E443" s="100">
        <f>SUM(E297,E298,E299,E300,E302)</f>
        <v>223700</v>
      </c>
      <c r="F443" s="100">
        <f>SUM(F297,F298,F299,F300,F302)</f>
        <v>223700</v>
      </c>
      <c r="G443" s="100">
        <f>SUM(G297,G298,G299,G300,G302)</f>
        <v>78681.8</v>
      </c>
      <c r="H443" s="247">
        <f>SUM(H297,H298,H299,H300,H302)</f>
        <v>156.05270375226308</v>
      </c>
    </row>
    <row r="444" spans="1:8" ht="15" hidden="1">
      <c r="A444" s="99"/>
      <c r="B444" s="99"/>
      <c r="C444" s="99"/>
      <c r="D444" s="99" t="s">
        <v>317</v>
      </c>
      <c r="E444" s="100" t="e">
        <f>SUM(E9,#REF!,#REF!,#REF!,#REF!,#REF!,E308)</f>
        <v>#REF!</v>
      </c>
      <c r="F444" s="100" t="e">
        <f>SUM(F9,#REF!,#REF!,#REF!,#REF!,#REF!,F308)</f>
        <v>#REF!</v>
      </c>
      <c r="G444" s="100" t="e">
        <f>SUM(G9,#REF!,#REF!,#REF!,#REF!,#REF!,G308)</f>
        <v>#REF!</v>
      </c>
      <c r="H444" s="247" t="e">
        <f>SUM(H9,#REF!,#REF!,#REF!,#REF!,#REF!,H308)</f>
        <v>#REF!</v>
      </c>
    </row>
    <row r="445" spans="1:8" ht="15" hidden="1">
      <c r="A445" s="99"/>
      <c r="B445" s="99"/>
      <c r="C445" s="99"/>
      <c r="D445" s="99" t="s">
        <v>318</v>
      </c>
      <c r="E445" s="100" t="e">
        <f>SUM(E10,E130,E176,E211,#REF!,E236,E282,E311)</f>
        <v>#REF!</v>
      </c>
      <c r="F445" s="100" t="e">
        <f>SUM(F10,F130,F176,F211,#REF!,F236,F282,F311)</f>
        <v>#REF!</v>
      </c>
      <c r="G445" s="100" t="e">
        <f>SUM(G10,G130,G176,G211,#REF!,G236,G282,G311)</f>
        <v>#REF!</v>
      </c>
      <c r="H445" s="247" t="e">
        <f>SUM(H10,H130,H176,H211,#REF!,H236,H282,H311)</f>
        <v>#REF!</v>
      </c>
    </row>
    <row r="446" spans="1:8" ht="15" hidden="1">
      <c r="A446" s="99"/>
      <c r="B446" s="99"/>
      <c r="C446" s="99"/>
      <c r="D446" s="99" t="s">
        <v>319</v>
      </c>
      <c r="E446" s="100"/>
      <c r="F446" s="100"/>
      <c r="G446" s="100"/>
      <c r="H446" s="247"/>
    </row>
    <row r="447" spans="1:8" ht="15" hidden="1">
      <c r="A447" s="99"/>
      <c r="B447" s="99"/>
      <c r="C447" s="99"/>
      <c r="D447" s="99" t="s">
        <v>320</v>
      </c>
      <c r="E447" s="100" t="e">
        <f>+E400-E442-E450-E451</f>
        <v>#REF!</v>
      </c>
      <c r="F447" s="100" t="e">
        <f>+F400-F442-F450-F451</f>
        <v>#REF!</v>
      </c>
      <c r="G447" s="100" t="e">
        <f>+G400-G442-G450-G451</f>
        <v>#REF!</v>
      </c>
      <c r="H447" s="247" t="e">
        <f>+H400-H442-H450-H451</f>
        <v>#REF!</v>
      </c>
    </row>
    <row r="448" spans="1:8" ht="15" hidden="1">
      <c r="A448" s="99"/>
      <c r="B448" s="99"/>
      <c r="C448" s="99"/>
      <c r="D448" s="99" t="s">
        <v>321</v>
      </c>
      <c r="E448" s="100" t="e">
        <f>SUM(E28,E40,#REF!,#REF!,#REF!,#REF!,#REF!,E150,#REF!,E155,E334,E342,E354,E357)</f>
        <v>#REF!</v>
      </c>
      <c r="F448" s="100" t="e">
        <f>SUM(F28,F40,#REF!,#REF!,#REF!,#REF!,#REF!,F150,#REF!,F155,F334,F342,F354,F357)</f>
        <v>#REF!</v>
      </c>
      <c r="G448" s="100" t="e">
        <f>SUM(G28,G40,#REF!,#REF!,#REF!,#REF!,#REF!,G150,#REF!,G155,G334,G342,G354,G357)</f>
        <v>#REF!</v>
      </c>
      <c r="H448" s="247" t="e">
        <f>SUM(H28,H40,#REF!,#REF!,#REF!,#REF!,#REF!,H150,#REF!,H155,H334,H342,H354,H357)</f>
        <v>#REF!</v>
      </c>
    </row>
    <row r="449" spans="1:8" ht="15" hidden="1">
      <c r="A449" s="99"/>
      <c r="B449" s="99"/>
      <c r="C449" s="99"/>
      <c r="D449" s="99" t="s">
        <v>322</v>
      </c>
      <c r="E449" s="100" t="e">
        <f>SUM(E117,#REF!,E193,E219,#REF!,E243,E260,E284)</f>
        <v>#REF!</v>
      </c>
      <c r="F449" s="100" t="e">
        <f>SUM(F117,#REF!,F193,F219,#REF!,F243,F260,F284)</f>
        <v>#REF!</v>
      </c>
      <c r="G449" s="100" t="e">
        <f>SUM(G117,#REF!,G193,G219,#REF!,G243,G260,G284)</f>
        <v>#REF!</v>
      </c>
      <c r="H449" s="247" t="e">
        <f>SUM(H117,#REF!,H193,H219,#REF!,H243,H260,H284)</f>
        <v>#REF!</v>
      </c>
    </row>
    <row r="450" spans="1:8" ht="15" hidden="1">
      <c r="A450" s="99"/>
      <c r="B450" s="99"/>
      <c r="C450" s="99"/>
      <c r="D450" s="99" t="s">
        <v>310</v>
      </c>
      <c r="E450" s="100" t="e">
        <f>SUM(#REF!,E285,E340,E347,E363,E366)</f>
        <v>#REF!</v>
      </c>
      <c r="F450" s="100" t="e">
        <f>SUM(#REF!,F285,F340,F347,F363,F366)</f>
        <v>#REF!</v>
      </c>
      <c r="G450" s="100" t="e">
        <f>SUM(#REF!,G285,G340,G347,G363,G366)</f>
        <v>#REF!</v>
      </c>
      <c r="H450" s="247" t="e">
        <f>SUM(#REF!,H285,H340,H347,H363,H366)</f>
        <v>#REF!</v>
      </c>
    </row>
    <row r="451" spans="1:8" ht="15" hidden="1">
      <c r="A451" s="99"/>
      <c r="B451" s="99"/>
      <c r="C451" s="99"/>
      <c r="D451" s="99" t="s">
        <v>312</v>
      </c>
      <c r="E451" s="100" t="e">
        <f>SUM(E11,E14,E18,E83,#REF!,#REF!,#REF!,#REF!,E119,#REF!,#REF!,#REF!,#REF!,#REF!,#REF!,#REF!,E137,#REF!,E138,#REF!,E141,E143,#REF!,#REF!,#REF!,E213,E258,E283,E314)</f>
        <v>#REF!</v>
      </c>
      <c r="F451" s="100" t="e">
        <f>SUM(F11,F14,F18,F83,#REF!,#REF!,#REF!,#REF!,F119,#REF!,#REF!,#REF!,#REF!,#REF!,#REF!,#REF!,F137,#REF!,F138,#REF!,F141,F143,#REF!,#REF!,#REF!,F213,F258,F283,F314)</f>
        <v>#REF!</v>
      </c>
      <c r="G451" s="100" t="e">
        <f>SUM(G11,G14,G18,G83,#REF!,#REF!,#REF!,#REF!,G119,#REF!,#REF!,#REF!,#REF!,#REF!,#REF!,#REF!,G137,#REF!,G138,#REF!,G141,G143,#REF!,#REF!,#REF!,G213,G258,G283,G314)</f>
        <v>#REF!</v>
      </c>
      <c r="H451" s="247" t="e">
        <f>SUM(H11,H14,H18,H83,#REF!,#REF!,#REF!,#REF!,H119,#REF!,#REF!,#REF!,#REF!,#REF!,#REF!,#REF!,H137,#REF!,H138,#REF!,H141,H143,#REF!,#REF!,#REF!,H213,H258,H283,H314)</f>
        <v>#REF!</v>
      </c>
    </row>
    <row r="452" spans="1:8" ht="15" hidden="1">
      <c r="A452" s="99"/>
      <c r="B452" s="99"/>
      <c r="C452" s="99"/>
      <c r="D452" s="99"/>
      <c r="E452" s="100"/>
      <c r="F452" s="100"/>
      <c r="G452" s="100"/>
      <c r="H452" s="247"/>
    </row>
    <row r="453" spans="1:8" ht="15" hidden="1">
      <c r="A453" s="99"/>
      <c r="B453" s="99"/>
      <c r="C453" s="99"/>
      <c r="D453" s="99"/>
      <c r="E453" s="100"/>
      <c r="F453" s="100"/>
      <c r="G453" s="100"/>
      <c r="H453" s="247"/>
    </row>
    <row r="454" spans="1:8" ht="15" hidden="1">
      <c r="A454" s="99"/>
      <c r="B454" s="99"/>
      <c r="C454" s="99"/>
      <c r="D454" s="99"/>
      <c r="E454" s="100">
        <f>SUM(E337,E340,E347,E363,E366)</f>
        <v>14077</v>
      </c>
      <c r="F454" s="100">
        <f>SUM(F337,F340,F347,F363,F366)</f>
        <v>14077</v>
      </c>
      <c r="G454" s="100">
        <f>SUM(G337,G340,G347,G363,G366)</f>
        <v>5791.2</v>
      </c>
      <c r="H454" s="247" t="e">
        <f>SUM(H337,H340,H347,H363,H366)</f>
        <v>#DIV/0!</v>
      </c>
    </row>
    <row r="455" spans="1:8" ht="15" hidden="1">
      <c r="A455" s="99"/>
      <c r="B455" s="99"/>
      <c r="C455" s="99"/>
      <c r="D455" s="99"/>
      <c r="E455" s="100" t="e">
        <f>SUM(#REF!,#REF!,E119,#REF!,#REF!,#REF!,#REF!,#REF!,#REF!,E283)</f>
        <v>#REF!</v>
      </c>
      <c r="F455" s="100" t="e">
        <f>SUM(#REF!,#REF!,F119,#REF!,#REF!,#REF!,#REF!,#REF!,#REF!,F283)</f>
        <v>#REF!</v>
      </c>
      <c r="G455" s="100" t="e">
        <f>SUM(#REF!,#REF!,G119,#REF!,#REF!,#REF!,#REF!,#REF!,#REF!,G283)</f>
        <v>#REF!</v>
      </c>
      <c r="H455" s="247" t="e">
        <f>SUM(#REF!,#REF!,H119,#REF!,#REF!,#REF!,#REF!,#REF!,#REF!,H283)</f>
        <v>#REF!</v>
      </c>
    </row>
    <row r="456" spans="1:8" ht="15" hidden="1">
      <c r="A456" s="99"/>
      <c r="B456" s="99"/>
      <c r="C456" s="99"/>
      <c r="D456" s="99"/>
      <c r="E456" s="100"/>
      <c r="F456" s="100"/>
      <c r="G456" s="100"/>
      <c r="H456" s="247"/>
    </row>
    <row r="457" spans="1:8" ht="15" hidden="1">
      <c r="A457" s="99"/>
      <c r="B457" s="99"/>
      <c r="C457" s="99"/>
      <c r="D457" s="99"/>
      <c r="E457" s="100" t="e">
        <f>SUM(E454:E456)</f>
        <v>#REF!</v>
      </c>
      <c r="F457" s="100" t="e">
        <f>SUM(F454:F456)</f>
        <v>#REF!</v>
      </c>
      <c r="G457" s="100" t="e">
        <f>SUM(G454:G456)</f>
        <v>#REF!</v>
      </c>
      <c r="H457" s="247" t="e">
        <f>SUM(H454:H456)</f>
        <v>#DIV/0!</v>
      </c>
    </row>
    <row r="458" spans="1:8" ht="15">
      <c r="A458" s="99"/>
      <c r="B458" s="99"/>
      <c r="C458" s="99"/>
      <c r="D458" s="99"/>
      <c r="E458" s="100"/>
      <c r="F458" s="100"/>
      <c r="G458" s="100"/>
      <c r="H458" s="247"/>
    </row>
    <row r="459" spans="1:8" ht="15">
      <c r="A459" s="99"/>
      <c r="B459" s="99"/>
      <c r="C459" s="99"/>
      <c r="D459" s="99"/>
      <c r="E459" s="100"/>
      <c r="F459" s="100"/>
      <c r="G459" s="100"/>
      <c r="H459" s="247"/>
    </row>
    <row r="460" spans="1:8" ht="15">
      <c r="A460" s="99"/>
      <c r="B460" s="99"/>
      <c r="C460" s="99"/>
      <c r="D460" s="99"/>
      <c r="E460" s="100"/>
      <c r="F460" s="100"/>
      <c r="G460" s="100"/>
      <c r="H460" s="247"/>
    </row>
    <row r="461" spans="1:8" ht="15">
      <c r="A461" s="99"/>
      <c r="B461" s="99"/>
      <c r="C461" s="99"/>
      <c r="D461" s="99"/>
      <c r="E461" s="100"/>
      <c r="F461" s="100"/>
      <c r="G461" s="100"/>
      <c r="H461" s="247"/>
    </row>
    <row r="462" spans="1:8" ht="15">
      <c r="A462" s="99"/>
      <c r="B462" s="99"/>
      <c r="C462" s="99"/>
      <c r="D462" s="99"/>
      <c r="E462" s="100"/>
      <c r="F462" s="100"/>
      <c r="G462" s="100"/>
      <c r="H462" s="247"/>
    </row>
    <row r="463" spans="1:8" ht="15">
      <c r="A463" s="99"/>
      <c r="B463" s="99"/>
      <c r="C463" s="99"/>
      <c r="D463" s="99"/>
      <c r="E463" s="100"/>
      <c r="F463" s="100"/>
      <c r="G463" s="100"/>
      <c r="H463" s="247"/>
    </row>
    <row r="464" spans="1:8" ht="15">
      <c r="A464" s="99"/>
      <c r="B464" s="99"/>
      <c r="C464" s="99"/>
      <c r="D464" s="99"/>
      <c r="E464" s="100"/>
      <c r="F464" s="100"/>
      <c r="G464" s="100"/>
      <c r="H464" s="247"/>
    </row>
    <row r="465" spans="1:8" ht="15">
      <c r="A465" s="99"/>
      <c r="B465" s="99"/>
      <c r="C465" s="99"/>
      <c r="D465" s="99"/>
      <c r="E465" s="100"/>
      <c r="F465" s="100"/>
      <c r="G465" s="100"/>
      <c r="H465" s="247"/>
    </row>
    <row r="466" spans="1:8" ht="15">
      <c r="A466" s="99"/>
      <c r="B466" s="99"/>
      <c r="C466" s="99"/>
      <c r="D466" s="99"/>
      <c r="E466" s="100"/>
      <c r="F466" s="100"/>
      <c r="G466" s="100"/>
      <c r="H466" s="247"/>
    </row>
    <row r="467" spans="1:8" ht="15">
      <c r="A467" s="99"/>
      <c r="B467" s="99"/>
      <c r="C467" s="99"/>
      <c r="D467" s="99"/>
      <c r="E467" s="100"/>
      <c r="F467" s="100"/>
      <c r="G467" s="100"/>
      <c r="H467" s="247"/>
    </row>
    <row r="468" spans="1:8" ht="15">
      <c r="A468" s="99"/>
      <c r="B468" s="99"/>
      <c r="C468" s="99"/>
      <c r="D468" s="99"/>
      <c r="E468" s="100"/>
      <c r="F468" s="100"/>
      <c r="G468" s="100"/>
      <c r="H468" s="247"/>
    </row>
    <row r="469" spans="1:8" ht="15">
      <c r="A469" s="99"/>
      <c r="B469" s="99"/>
      <c r="C469" s="99"/>
      <c r="D469" s="99"/>
      <c r="E469" s="100"/>
      <c r="F469" s="100"/>
      <c r="G469" s="100"/>
      <c r="H469" s="247"/>
    </row>
    <row r="470" spans="1:8" ht="15">
      <c r="A470" s="99"/>
      <c r="B470" s="99"/>
      <c r="C470" s="99"/>
      <c r="D470" s="99"/>
      <c r="E470" s="100"/>
      <c r="F470" s="100"/>
      <c r="G470" s="100"/>
      <c r="H470" s="247"/>
    </row>
    <row r="471" spans="1:8" ht="15">
      <c r="A471" s="99"/>
      <c r="B471" s="99"/>
      <c r="C471" s="99"/>
      <c r="D471" s="99"/>
      <c r="E471" s="100"/>
      <c r="F471" s="100"/>
      <c r="G471" s="100"/>
      <c r="H471" s="247"/>
    </row>
    <row r="472" spans="1:8" ht="15">
      <c r="A472" s="99"/>
      <c r="B472" s="99"/>
      <c r="C472" s="99"/>
      <c r="D472" s="99"/>
      <c r="E472" s="100"/>
      <c r="F472" s="100"/>
      <c r="G472" s="100"/>
      <c r="H472" s="247"/>
    </row>
    <row r="473" spans="1:8" ht="15">
      <c r="A473" s="99"/>
      <c r="B473" s="99"/>
      <c r="C473" s="99"/>
      <c r="D473" s="99"/>
      <c r="E473" s="100"/>
      <c r="F473" s="100"/>
      <c r="G473" s="100"/>
      <c r="H473" s="247"/>
    </row>
    <row r="474" spans="1:8" ht="15">
      <c r="A474" s="99"/>
      <c r="B474" s="99"/>
      <c r="C474" s="99"/>
      <c r="D474" s="99"/>
      <c r="E474" s="100"/>
      <c r="F474" s="100"/>
      <c r="G474" s="100"/>
      <c r="H474" s="247"/>
    </row>
    <row r="475" spans="1:8" ht="15">
      <c r="A475" s="99"/>
      <c r="B475" s="99"/>
      <c r="C475" s="99"/>
      <c r="D475" s="99"/>
      <c r="E475" s="100"/>
      <c r="F475" s="100"/>
      <c r="G475" s="100"/>
      <c r="H475" s="247"/>
    </row>
    <row r="476" spans="1:8" ht="15">
      <c r="A476" s="99"/>
      <c r="B476" s="99"/>
      <c r="C476" s="99"/>
      <c r="D476" s="99"/>
      <c r="E476" s="100"/>
      <c r="F476" s="100"/>
      <c r="G476" s="100"/>
      <c r="H476" s="247"/>
    </row>
    <row r="477" spans="1:8" ht="15">
      <c r="A477" s="99"/>
      <c r="B477" s="99"/>
      <c r="C477" s="99"/>
      <c r="D477" s="99"/>
      <c r="E477" s="100"/>
      <c r="F477" s="100"/>
      <c r="G477" s="100"/>
      <c r="H477" s="247"/>
    </row>
    <row r="478" spans="1:8" ht="15">
      <c r="A478" s="99"/>
      <c r="B478" s="99"/>
      <c r="C478" s="99"/>
      <c r="D478" s="99"/>
      <c r="E478" s="100"/>
      <c r="F478" s="100"/>
      <c r="G478" s="100"/>
      <c r="H478" s="247"/>
    </row>
    <row r="479" spans="1:8" ht="15">
      <c r="A479" s="99"/>
      <c r="B479" s="99"/>
      <c r="C479" s="99"/>
      <c r="D479" s="99"/>
      <c r="E479" s="100"/>
      <c r="F479" s="100"/>
      <c r="G479" s="100"/>
      <c r="H479" s="247"/>
    </row>
    <row r="480" spans="1:8" ht="15">
      <c r="A480" s="99"/>
      <c r="B480" s="99"/>
      <c r="C480" s="99"/>
      <c r="D480" s="99"/>
      <c r="E480" s="100"/>
      <c r="F480" s="100"/>
      <c r="G480" s="100"/>
      <c r="H480" s="247"/>
    </row>
    <row r="481" spans="1:8" ht="15">
      <c r="A481" s="99"/>
      <c r="B481" s="99"/>
      <c r="C481" s="99"/>
      <c r="D481" s="99"/>
      <c r="E481" s="100"/>
      <c r="F481" s="100"/>
      <c r="G481" s="100"/>
      <c r="H481" s="247"/>
    </row>
    <row r="482" spans="1:8" ht="15">
      <c r="A482" s="99"/>
      <c r="B482" s="99"/>
      <c r="C482" s="99"/>
      <c r="D482" s="99"/>
      <c r="E482" s="100"/>
      <c r="F482" s="100"/>
      <c r="G482" s="100"/>
      <c r="H482" s="247"/>
    </row>
    <row r="483" spans="1:8" ht="15">
      <c r="A483" s="99"/>
      <c r="B483" s="99"/>
      <c r="C483" s="99"/>
      <c r="D483" s="99"/>
      <c r="E483" s="100"/>
      <c r="F483" s="100"/>
      <c r="G483" s="100"/>
      <c r="H483" s="247"/>
    </row>
    <row r="484" spans="1:8" ht="15">
      <c r="A484" s="99"/>
      <c r="B484" s="99"/>
      <c r="C484" s="99"/>
      <c r="D484" s="99"/>
      <c r="E484" s="100"/>
      <c r="F484" s="100"/>
      <c r="G484" s="100"/>
      <c r="H484" s="247"/>
    </row>
    <row r="485" spans="1:8" ht="15">
      <c r="A485" s="99"/>
      <c r="B485" s="99"/>
      <c r="C485" s="99"/>
      <c r="D485" s="99"/>
      <c r="E485" s="100"/>
      <c r="F485" s="100"/>
      <c r="G485" s="100"/>
      <c r="H485" s="247"/>
    </row>
    <row r="486" spans="1:8" ht="15">
      <c r="A486" s="99"/>
      <c r="B486" s="99"/>
      <c r="C486" s="99"/>
      <c r="D486" s="99"/>
      <c r="E486" s="100"/>
      <c r="F486" s="100"/>
      <c r="G486" s="100"/>
      <c r="H486" s="247"/>
    </row>
    <row r="487" spans="1:8" ht="15">
      <c r="A487" s="99"/>
      <c r="B487" s="99"/>
      <c r="C487" s="99"/>
      <c r="D487" s="99"/>
      <c r="E487" s="100"/>
      <c r="F487" s="100"/>
      <c r="G487" s="100"/>
      <c r="H487" s="247"/>
    </row>
    <row r="488" spans="1:8" ht="15">
      <c r="A488" s="99"/>
      <c r="B488" s="99"/>
      <c r="C488" s="99"/>
      <c r="D488" s="99"/>
      <c r="E488" s="100"/>
      <c r="F488" s="100"/>
      <c r="G488" s="100"/>
      <c r="H488" s="247"/>
    </row>
    <row r="489" spans="1:8" ht="15">
      <c r="A489" s="99"/>
      <c r="B489" s="99"/>
      <c r="C489" s="99"/>
      <c r="D489" s="99"/>
      <c r="E489" s="100"/>
      <c r="F489" s="100"/>
      <c r="G489" s="100"/>
      <c r="H489" s="247"/>
    </row>
    <row r="490" spans="1:8" ht="15">
      <c r="A490" s="99"/>
      <c r="B490" s="99"/>
      <c r="C490" s="99"/>
      <c r="D490" s="99"/>
      <c r="E490" s="100"/>
      <c r="F490" s="100"/>
      <c r="G490" s="100"/>
      <c r="H490" s="247"/>
    </row>
    <row r="491" spans="1:8" ht="15">
      <c r="A491" s="99"/>
      <c r="B491" s="99"/>
      <c r="C491" s="99"/>
      <c r="D491" s="99"/>
      <c r="E491" s="100"/>
      <c r="F491" s="100"/>
      <c r="G491" s="100"/>
      <c r="H491" s="247"/>
    </row>
    <row r="492" spans="1:8" ht="15">
      <c r="A492" s="99"/>
      <c r="B492" s="99"/>
      <c r="C492" s="99"/>
      <c r="D492" s="99"/>
      <c r="E492" s="100"/>
      <c r="F492" s="100"/>
      <c r="G492" s="100"/>
      <c r="H492" s="247"/>
    </row>
    <row r="493" spans="1:8" ht="15">
      <c r="A493" s="99"/>
      <c r="B493" s="99"/>
      <c r="C493" s="99"/>
      <c r="D493" s="99"/>
      <c r="E493" s="100"/>
      <c r="F493" s="100"/>
      <c r="G493" s="100"/>
      <c r="H493" s="247"/>
    </row>
  </sheetData>
  <sheetProtection/>
  <mergeCells count="2">
    <mergeCell ref="A1:C1"/>
    <mergeCell ref="A3:E3"/>
  </mergeCells>
  <printOptions/>
  <pageMargins left="0.37" right="0.17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45"/>
  <sheetViews>
    <sheetView zoomScale="80" zoomScaleNormal="80" zoomScaleSheetLayoutView="100" zoomScalePageLayoutView="0" workbookViewId="0" topLeftCell="A1">
      <selection activeCell="E322" sqref="E322"/>
    </sheetView>
  </sheetViews>
  <sheetFormatPr defaultColWidth="9.140625" defaultRowHeight="12.75"/>
  <cols>
    <col min="1" max="1" width="13.7109375" style="109" customWidth="1"/>
    <col min="2" max="2" width="12.7109375" style="109" customWidth="1"/>
    <col min="3" max="3" width="79.7109375" style="109" customWidth="1"/>
    <col min="4" max="4" width="15.7109375" style="109" customWidth="1"/>
    <col min="5" max="6" width="15.8515625" style="109" customWidth="1"/>
    <col min="7" max="7" width="9.57421875" style="262" customWidth="1"/>
    <col min="8" max="8" width="9.140625" style="109" customWidth="1"/>
    <col min="9" max="9" width="10.140625" style="109" bestFit="1" customWidth="1"/>
    <col min="10" max="16384" width="9.140625" style="109" customWidth="1"/>
  </cols>
  <sheetData>
    <row r="1" spans="1:7" ht="21" customHeight="1">
      <c r="A1" s="12" t="s">
        <v>323</v>
      </c>
      <c r="B1" s="13"/>
      <c r="C1" s="106"/>
      <c r="D1" s="107"/>
      <c r="E1" s="108"/>
      <c r="F1" s="108"/>
      <c r="G1" s="261"/>
    </row>
    <row r="2" spans="1:5" ht="15.75" customHeight="1">
      <c r="A2" s="12"/>
      <c r="B2" s="13"/>
      <c r="C2" s="110"/>
      <c r="E2" s="111"/>
    </row>
    <row r="3" spans="1:7" s="116" customFormat="1" ht="24" customHeight="1">
      <c r="A3" s="112" t="s">
        <v>324</v>
      </c>
      <c r="B3" s="112"/>
      <c r="C3" s="112"/>
      <c r="D3" s="113"/>
      <c r="E3" s="114"/>
      <c r="F3" s="115"/>
      <c r="G3" s="263"/>
    </row>
    <row r="4" spans="4:7" s="99" customFormat="1" ht="15.75" customHeight="1" thickBot="1">
      <c r="D4" s="117"/>
      <c r="E4" s="118"/>
      <c r="F4" s="115" t="s">
        <v>4</v>
      </c>
      <c r="G4" s="264"/>
    </row>
    <row r="5" spans="1:7" s="99" customFormat="1" ht="15.75" customHeight="1">
      <c r="A5" s="252" t="s">
        <v>25</v>
      </c>
      <c r="B5" s="253" t="s">
        <v>26</v>
      </c>
      <c r="C5" s="252" t="s">
        <v>28</v>
      </c>
      <c r="D5" s="252" t="s">
        <v>29</v>
      </c>
      <c r="E5" s="252" t="s">
        <v>29</v>
      </c>
      <c r="F5" s="219" t="s">
        <v>8</v>
      </c>
      <c r="G5" s="265" t="s">
        <v>325</v>
      </c>
    </row>
    <row r="6" spans="1:7" s="99" customFormat="1" ht="15.75" customHeight="1" thickBot="1">
      <c r="A6" s="254"/>
      <c r="B6" s="255"/>
      <c r="C6" s="256"/>
      <c r="D6" s="257" t="s">
        <v>31</v>
      </c>
      <c r="E6" s="257" t="s">
        <v>32</v>
      </c>
      <c r="F6" s="223" t="s">
        <v>33</v>
      </c>
      <c r="G6" s="266" t="s">
        <v>326</v>
      </c>
    </row>
    <row r="7" spans="1:7" s="99" customFormat="1" ht="16.5" customHeight="1" thickTop="1">
      <c r="A7" s="119">
        <v>10</v>
      </c>
      <c r="B7" s="120"/>
      <c r="C7" s="121" t="s">
        <v>327</v>
      </c>
      <c r="D7" s="122"/>
      <c r="E7" s="122"/>
      <c r="F7" s="122"/>
      <c r="G7" s="267"/>
    </row>
    <row r="8" spans="1:7" s="99" customFormat="1" ht="15" customHeight="1">
      <c r="A8" s="70"/>
      <c r="B8" s="123"/>
      <c r="C8" s="70"/>
      <c r="D8" s="72"/>
      <c r="E8" s="72"/>
      <c r="F8" s="72"/>
      <c r="G8" s="268"/>
    </row>
    <row r="9" spans="1:7" s="99" customFormat="1" ht="15" customHeight="1">
      <c r="A9" s="70"/>
      <c r="B9" s="124">
        <v>2143</v>
      </c>
      <c r="C9" s="36" t="s">
        <v>328</v>
      </c>
      <c r="D9" s="72">
        <v>2860</v>
      </c>
      <c r="E9" s="72">
        <v>2860</v>
      </c>
      <c r="F9" s="72">
        <v>998.7</v>
      </c>
      <c r="G9" s="268">
        <f>(F9/E9)*100</f>
        <v>34.91958041958042</v>
      </c>
    </row>
    <row r="10" spans="1:7" s="99" customFormat="1" ht="15">
      <c r="A10" s="36"/>
      <c r="B10" s="124">
        <v>3111</v>
      </c>
      <c r="C10" s="36" t="s">
        <v>329</v>
      </c>
      <c r="D10" s="125">
        <v>7820</v>
      </c>
      <c r="E10" s="125">
        <v>7907.2</v>
      </c>
      <c r="F10" s="125">
        <v>2691.1</v>
      </c>
      <c r="G10" s="268">
        <f aca="true" t="shared" si="0" ref="G10:G32">(F10/E10)*100</f>
        <v>34.03353905301497</v>
      </c>
    </row>
    <row r="11" spans="1:7" s="99" customFormat="1" ht="15">
      <c r="A11" s="36"/>
      <c r="B11" s="124">
        <v>3113</v>
      </c>
      <c r="C11" s="36" t="s">
        <v>330</v>
      </c>
      <c r="D11" s="125">
        <v>28600</v>
      </c>
      <c r="E11" s="125">
        <v>28600</v>
      </c>
      <c r="F11" s="125">
        <v>9532</v>
      </c>
      <c r="G11" s="268">
        <f t="shared" si="0"/>
        <v>33.32867132867133</v>
      </c>
    </row>
    <row r="12" spans="1:7" s="99" customFormat="1" ht="15" hidden="1">
      <c r="A12" s="36"/>
      <c r="B12" s="124">
        <v>3114</v>
      </c>
      <c r="C12" s="36" t="s">
        <v>331</v>
      </c>
      <c r="D12" s="125"/>
      <c r="E12" s="125"/>
      <c r="F12" s="125"/>
      <c r="G12" s="268" t="e">
        <f t="shared" si="0"/>
        <v>#DIV/0!</v>
      </c>
    </row>
    <row r="13" spans="1:7" s="99" customFormat="1" ht="15" hidden="1">
      <c r="A13" s="36"/>
      <c r="B13" s="124">
        <v>3122</v>
      </c>
      <c r="C13" s="36" t="s">
        <v>332</v>
      </c>
      <c r="D13" s="125"/>
      <c r="E13" s="125"/>
      <c r="F13" s="125"/>
      <c r="G13" s="268" t="e">
        <f t="shared" si="0"/>
        <v>#DIV/0!</v>
      </c>
    </row>
    <row r="14" spans="1:7" s="99" customFormat="1" ht="15">
      <c r="A14" s="36"/>
      <c r="B14" s="124">
        <v>3231</v>
      </c>
      <c r="C14" s="36" t="s">
        <v>333</v>
      </c>
      <c r="D14" s="125">
        <v>600</v>
      </c>
      <c r="E14" s="125">
        <v>600</v>
      </c>
      <c r="F14" s="125">
        <v>200</v>
      </c>
      <c r="G14" s="268">
        <f t="shared" si="0"/>
        <v>33.33333333333333</v>
      </c>
    </row>
    <row r="15" spans="1:7" s="99" customFormat="1" ht="15">
      <c r="A15" s="36"/>
      <c r="B15" s="124">
        <v>3313</v>
      </c>
      <c r="C15" s="36" t="s">
        <v>334</v>
      </c>
      <c r="D15" s="72">
        <v>1300</v>
      </c>
      <c r="E15" s="72">
        <v>1300</v>
      </c>
      <c r="F15" s="72">
        <v>234.7</v>
      </c>
      <c r="G15" s="268">
        <f t="shared" si="0"/>
        <v>18.053846153846152</v>
      </c>
    </row>
    <row r="16" spans="1:7" s="99" customFormat="1" ht="15" customHeight="1" hidden="1">
      <c r="A16" s="36"/>
      <c r="B16" s="124">
        <v>3314</v>
      </c>
      <c r="C16" s="36" t="s">
        <v>335</v>
      </c>
      <c r="D16" s="72"/>
      <c r="E16" s="72"/>
      <c r="F16" s="72"/>
      <c r="G16" s="268" t="e">
        <f t="shared" si="0"/>
        <v>#DIV/0!</v>
      </c>
    </row>
    <row r="17" spans="1:7" s="99" customFormat="1" ht="15">
      <c r="A17" s="36"/>
      <c r="B17" s="124">
        <v>3314</v>
      </c>
      <c r="C17" s="36" t="s">
        <v>336</v>
      </c>
      <c r="D17" s="72">
        <v>7080</v>
      </c>
      <c r="E17" s="72">
        <v>7080</v>
      </c>
      <c r="F17" s="72">
        <v>2360</v>
      </c>
      <c r="G17" s="268">
        <f t="shared" si="0"/>
        <v>33.33333333333333</v>
      </c>
    </row>
    <row r="18" spans="1:7" s="99" customFormat="1" ht="13.5" customHeight="1" hidden="1">
      <c r="A18" s="36"/>
      <c r="B18" s="124">
        <v>3315</v>
      </c>
      <c r="C18" s="36" t="s">
        <v>337</v>
      </c>
      <c r="D18" s="72"/>
      <c r="E18" s="72"/>
      <c r="F18" s="72"/>
      <c r="G18" s="268" t="e">
        <f t="shared" si="0"/>
        <v>#DIV/0!</v>
      </c>
    </row>
    <row r="19" spans="1:7" s="99" customFormat="1" ht="15">
      <c r="A19" s="36"/>
      <c r="B19" s="124">
        <v>3315</v>
      </c>
      <c r="C19" s="36" t="s">
        <v>338</v>
      </c>
      <c r="D19" s="72">
        <v>6620</v>
      </c>
      <c r="E19" s="72">
        <v>6670</v>
      </c>
      <c r="F19" s="72">
        <v>2200</v>
      </c>
      <c r="G19" s="268">
        <f t="shared" si="0"/>
        <v>32.98350824587706</v>
      </c>
    </row>
    <row r="20" spans="1:7" s="99" customFormat="1" ht="15">
      <c r="A20" s="36"/>
      <c r="B20" s="124">
        <v>3319</v>
      </c>
      <c r="C20" s="36" t="s">
        <v>339</v>
      </c>
      <c r="D20" s="72">
        <v>700</v>
      </c>
      <c r="E20" s="72">
        <v>769.2</v>
      </c>
      <c r="F20" s="72">
        <v>333.7</v>
      </c>
      <c r="G20" s="268">
        <f t="shared" si="0"/>
        <v>43.382735309412375</v>
      </c>
    </row>
    <row r="21" spans="1:7" s="99" customFormat="1" ht="15">
      <c r="A21" s="36"/>
      <c r="B21" s="124">
        <v>3322</v>
      </c>
      <c r="C21" s="36" t="s">
        <v>340</v>
      </c>
      <c r="D21" s="72">
        <v>50</v>
      </c>
      <c r="E21" s="72">
        <v>20</v>
      </c>
      <c r="F21" s="72">
        <v>0</v>
      </c>
      <c r="G21" s="268">
        <f t="shared" si="0"/>
        <v>0</v>
      </c>
    </row>
    <row r="22" spans="1:7" s="99" customFormat="1" ht="15">
      <c r="A22" s="36"/>
      <c r="B22" s="124">
        <v>3326</v>
      </c>
      <c r="C22" s="36" t="s">
        <v>341</v>
      </c>
      <c r="D22" s="72">
        <v>60</v>
      </c>
      <c r="E22" s="72">
        <v>60</v>
      </c>
      <c r="F22" s="72">
        <v>0</v>
      </c>
      <c r="G22" s="268">
        <f t="shared" si="0"/>
        <v>0</v>
      </c>
    </row>
    <row r="23" spans="1:7" s="99" customFormat="1" ht="15">
      <c r="A23" s="36"/>
      <c r="B23" s="124">
        <v>3330</v>
      </c>
      <c r="C23" s="36" t="s">
        <v>342</v>
      </c>
      <c r="D23" s="72">
        <v>50</v>
      </c>
      <c r="E23" s="72">
        <v>50</v>
      </c>
      <c r="F23" s="72">
        <v>12</v>
      </c>
      <c r="G23" s="268">
        <f t="shared" si="0"/>
        <v>24</v>
      </c>
    </row>
    <row r="24" spans="1:7" s="99" customFormat="1" ht="15">
      <c r="A24" s="36"/>
      <c r="B24" s="124">
        <v>3392</v>
      </c>
      <c r="C24" s="36" t="s">
        <v>343</v>
      </c>
      <c r="D24" s="72">
        <v>800</v>
      </c>
      <c r="E24" s="72">
        <v>828.3</v>
      </c>
      <c r="F24" s="72">
        <v>408.2</v>
      </c>
      <c r="G24" s="268">
        <f t="shared" si="0"/>
        <v>49.28166123385247</v>
      </c>
    </row>
    <row r="25" spans="1:7" s="99" customFormat="1" ht="15">
      <c r="A25" s="36"/>
      <c r="B25" s="124">
        <v>3399</v>
      </c>
      <c r="C25" s="36" t="s">
        <v>344</v>
      </c>
      <c r="D25" s="72">
        <v>1800</v>
      </c>
      <c r="E25" s="72">
        <v>1844.5</v>
      </c>
      <c r="F25" s="72">
        <v>511</v>
      </c>
      <c r="G25" s="268">
        <f t="shared" si="0"/>
        <v>27.703984819734345</v>
      </c>
    </row>
    <row r="26" spans="1:7" s="99" customFormat="1" ht="15">
      <c r="A26" s="36"/>
      <c r="B26" s="124">
        <v>3412</v>
      </c>
      <c r="C26" s="36" t="s">
        <v>345</v>
      </c>
      <c r="D26" s="72">
        <v>20023</v>
      </c>
      <c r="E26" s="72">
        <v>20083</v>
      </c>
      <c r="F26" s="72">
        <v>7477.4</v>
      </c>
      <c r="G26" s="268">
        <f t="shared" si="0"/>
        <v>37.23248518647612</v>
      </c>
    </row>
    <row r="27" spans="1:7" s="99" customFormat="1" ht="15">
      <c r="A27" s="36"/>
      <c r="B27" s="124">
        <v>3412</v>
      </c>
      <c r="C27" s="36" t="s">
        <v>346</v>
      </c>
      <c r="D27" s="72">
        <f>22123-20023</f>
        <v>2100</v>
      </c>
      <c r="E27" s="72">
        <f>22186-20083</f>
        <v>2103</v>
      </c>
      <c r="F27" s="72">
        <f>8721.2-7477.4</f>
        <v>1243.800000000001</v>
      </c>
      <c r="G27" s="268">
        <f t="shared" si="0"/>
        <v>59.14407988587737</v>
      </c>
    </row>
    <row r="28" spans="1:7" s="99" customFormat="1" ht="15">
      <c r="A28" s="36"/>
      <c r="B28" s="124">
        <v>3419</v>
      </c>
      <c r="C28" s="36" t="s">
        <v>347</v>
      </c>
      <c r="D28" s="125">
        <v>3600</v>
      </c>
      <c r="E28" s="125">
        <v>1960.8</v>
      </c>
      <c r="F28" s="125">
        <v>402.2</v>
      </c>
      <c r="G28" s="268">
        <f t="shared" si="0"/>
        <v>20.512035903712768</v>
      </c>
    </row>
    <row r="29" spans="1:7" s="99" customFormat="1" ht="15">
      <c r="A29" s="36"/>
      <c r="B29" s="124">
        <v>3421</v>
      </c>
      <c r="C29" s="36" t="s">
        <v>348</v>
      </c>
      <c r="D29" s="125">
        <v>2800</v>
      </c>
      <c r="E29" s="125">
        <v>4390</v>
      </c>
      <c r="F29" s="125">
        <v>2648.5</v>
      </c>
      <c r="G29" s="268">
        <f t="shared" si="0"/>
        <v>60.33029612756265</v>
      </c>
    </row>
    <row r="30" spans="1:7" s="99" customFormat="1" ht="15">
      <c r="A30" s="36"/>
      <c r="B30" s="124">
        <v>3429</v>
      </c>
      <c r="C30" s="36" t="s">
        <v>349</v>
      </c>
      <c r="D30" s="125">
        <v>1500</v>
      </c>
      <c r="E30" s="125">
        <v>1510</v>
      </c>
      <c r="F30" s="125">
        <v>587.8</v>
      </c>
      <c r="G30" s="268">
        <f t="shared" si="0"/>
        <v>38.92715231788079</v>
      </c>
    </row>
    <row r="31" spans="1:7" s="99" customFormat="1" ht="15">
      <c r="A31" s="36"/>
      <c r="B31" s="124">
        <v>6223</v>
      </c>
      <c r="C31" s="36" t="s">
        <v>350</v>
      </c>
      <c r="D31" s="72">
        <v>150</v>
      </c>
      <c r="E31" s="72">
        <v>94</v>
      </c>
      <c r="F31" s="72">
        <v>0</v>
      </c>
      <c r="G31" s="268">
        <f t="shared" si="0"/>
        <v>0</v>
      </c>
    </row>
    <row r="32" spans="1:7" s="99" customFormat="1" ht="15">
      <c r="A32" s="36"/>
      <c r="B32" s="124">
        <v>6409</v>
      </c>
      <c r="C32" s="36" t="s">
        <v>351</v>
      </c>
      <c r="D32" s="72">
        <v>1580</v>
      </c>
      <c r="E32" s="72">
        <v>1423</v>
      </c>
      <c r="F32" s="72">
        <v>0</v>
      </c>
      <c r="G32" s="268">
        <f t="shared" si="0"/>
        <v>0</v>
      </c>
    </row>
    <row r="33" spans="1:7" s="99" customFormat="1" ht="14.25" customHeight="1" thickBot="1">
      <c r="A33" s="126"/>
      <c r="B33" s="127"/>
      <c r="C33" s="128"/>
      <c r="D33" s="129"/>
      <c r="E33" s="129"/>
      <c r="F33" s="129"/>
      <c r="G33" s="269"/>
    </row>
    <row r="34" spans="1:7" s="99" customFormat="1" ht="18.75" customHeight="1" thickBot="1" thickTop="1">
      <c r="A34" s="130"/>
      <c r="B34" s="131"/>
      <c r="C34" s="132" t="s">
        <v>352</v>
      </c>
      <c r="D34" s="133">
        <f>SUM(D9:D33)</f>
        <v>90093</v>
      </c>
      <c r="E34" s="133">
        <f>SUM(E9:E33)</f>
        <v>90153</v>
      </c>
      <c r="F34" s="133">
        <f>SUM(F9:F33)</f>
        <v>31841.100000000006</v>
      </c>
      <c r="G34" s="270">
        <f>(F34/E34)*100</f>
        <v>35.318957771787964</v>
      </c>
    </row>
    <row r="35" spans="1:7" s="99" customFormat="1" ht="15.75" customHeight="1">
      <c r="A35" s="98"/>
      <c r="B35" s="101"/>
      <c r="C35" s="134"/>
      <c r="D35" s="135"/>
      <c r="E35" s="135"/>
      <c r="F35" s="135"/>
      <c r="G35" s="271"/>
    </row>
    <row r="36" spans="1:7" s="99" customFormat="1" ht="18.75" customHeight="1" hidden="1">
      <c r="A36" s="98"/>
      <c r="B36" s="101"/>
      <c r="C36" s="134"/>
      <c r="D36" s="135"/>
      <c r="E36" s="135"/>
      <c r="F36" s="135"/>
      <c r="G36" s="271"/>
    </row>
    <row r="37" spans="1:7" s="99" customFormat="1" ht="18.75" customHeight="1" hidden="1">
      <c r="A37" s="98"/>
      <c r="B37" s="101"/>
      <c r="C37" s="134"/>
      <c r="D37" s="135"/>
      <c r="E37" s="135"/>
      <c r="F37" s="135"/>
      <c r="G37" s="271"/>
    </row>
    <row r="38" spans="1:7" s="99" customFormat="1" ht="15.75" customHeight="1" hidden="1">
      <c r="A38" s="98"/>
      <c r="B38" s="101"/>
      <c r="C38" s="134"/>
      <c r="D38" s="135"/>
      <c r="E38" s="135"/>
      <c r="F38" s="135"/>
      <c r="G38" s="271"/>
    </row>
    <row r="39" spans="1:7" s="99" customFormat="1" ht="15.75" customHeight="1" hidden="1">
      <c r="A39" s="98"/>
      <c r="B39" s="101"/>
      <c r="C39" s="134"/>
      <c r="D39" s="136"/>
      <c r="E39" s="136"/>
      <c r="F39" s="136"/>
      <c r="G39" s="271"/>
    </row>
    <row r="40" spans="1:7" s="99" customFormat="1" ht="12.75" customHeight="1" hidden="1">
      <c r="A40" s="98"/>
      <c r="B40" s="101"/>
      <c r="C40" s="134"/>
      <c r="D40" s="136"/>
      <c r="E40" s="136"/>
      <c r="F40" s="136"/>
      <c r="G40" s="271"/>
    </row>
    <row r="41" spans="1:7" s="99" customFormat="1" ht="12.75" customHeight="1" hidden="1">
      <c r="A41" s="98"/>
      <c r="B41" s="101"/>
      <c r="C41" s="134"/>
      <c r="D41" s="136"/>
      <c r="E41" s="136"/>
      <c r="F41" s="136"/>
      <c r="G41" s="271"/>
    </row>
    <row r="42" spans="2:7" s="99" customFormat="1" ht="15.75" customHeight="1" thickBot="1">
      <c r="B42" s="137"/>
      <c r="G42" s="247"/>
    </row>
    <row r="43" spans="1:7" s="99" customFormat="1" ht="15.75">
      <c r="A43" s="252" t="s">
        <v>25</v>
      </c>
      <c r="B43" s="253" t="s">
        <v>26</v>
      </c>
      <c r="C43" s="252" t="s">
        <v>28</v>
      </c>
      <c r="D43" s="252" t="s">
        <v>29</v>
      </c>
      <c r="E43" s="252" t="s">
        <v>29</v>
      </c>
      <c r="F43" s="219" t="s">
        <v>8</v>
      </c>
      <c r="G43" s="265" t="s">
        <v>325</v>
      </c>
    </row>
    <row r="44" spans="1:7" s="99" customFormat="1" ht="15.75" customHeight="1" thickBot="1">
      <c r="A44" s="254"/>
      <c r="B44" s="255"/>
      <c r="C44" s="256"/>
      <c r="D44" s="257" t="s">
        <v>31</v>
      </c>
      <c r="E44" s="257" t="s">
        <v>32</v>
      </c>
      <c r="F44" s="223" t="s">
        <v>33</v>
      </c>
      <c r="G44" s="266" t="s">
        <v>326</v>
      </c>
    </row>
    <row r="45" spans="1:7" s="99" customFormat="1" ht="16.5" customHeight="1" thickTop="1">
      <c r="A45" s="119">
        <v>20</v>
      </c>
      <c r="B45" s="120"/>
      <c r="C45" s="19" t="s">
        <v>353</v>
      </c>
      <c r="D45" s="58"/>
      <c r="E45" s="58"/>
      <c r="F45" s="58"/>
      <c r="G45" s="272"/>
    </row>
    <row r="46" spans="1:7" s="99" customFormat="1" ht="16.5" customHeight="1">
      <c r="A46" s="119"/>
      <c r="B46" s="120"/>
      <c r="C46" s="19"/>
      <c r="D46" s="58"/>
      <c r="E46" s="58"/>
      <c r="F46" s="58"/>
      <c r="G46" s="272"/>
    </row>
    <row r="47" spans="1:7" s="99" customFormat="1" ht="15" customHeight="1">
      <c r="A47" s="70"/>
      <c r="B47" s="123"/>
      <c r="C47" s="19" t="s">
        <v>354</v>
      </c>
      <c r="D47" s="72"/>
      <c r="E47" s="72"/>
      <c r="F47" s="72"/>
      <c r="G47" s="268"/>
    </row>
    <row r="48" spans="1:7" s="99" customFormat="1" ht="15">
      <c r="A48" s="36"/>
      <c r="B48" s="124">
        <v>2143</v>
      </c>
      <c r="C48" s="73" t="s">
        <v>355</v>
      </c>
      <c r="D48" s="22">
        <v>2173.4</v>
      </c>
      <c r="E48" s="22">
        <v>2173.4</v>
      </c>
      <c r="F48" s="22">
        <v>0</v>
      </c>
      <c r="G48" s="268">
        <f aca="true" t="shared" si="1" ref="G48:G87">(F48/E48)*100</f>
        <v>0</v>
      </c>
    </row>
    <row r="49" spans="1:7" s="99" customFormat="1" ht="15">
      <c r="A49" s="36"/>
      <c r="B49" s="124">
        <v>2212</v>
      </c>
      <c r="C49" s="73" t="s">
        <v>356</v>
      </c>
      <c r="D49" s="22">
        <v>17195</v>
      </c>
      <c r="E49" s="22">
        <v>21856.9</v>
      </c>
      <c r="F49" s="22">
        <v>2324.2</v>
      </c>
      <c r="G49" s="268">
        <f t="shared" si="1"/>
        <v>10.633712923607646</v>
      </c>
    </row>
    <row r="50" spans="1:7" s="99" customFormat="1" ht="15" customHeight="1">
      <c r="A50" s="36"/>
      <c r="B50" s="124">
        <v>2219</v>
      </c>
      <c r="C50" s="73" t="s">
        <v>357</v>
      </c>
      <c r="D50" s="22">
        <v>29971.5</v>
      </c>
      <c r="E50" s="22">
        <v>33132.5</v>
      </c>
      <c r="F50" s="22">
        <v>5344.6</v>
      </c>
      <c r="G50" s="268">
        <f t="shared" si="1"/>
        <v>16.130989209990194</v>
      </c>
    </row>
    <row r="51" spans="1:7" s="99" customFormat="1" ht="15">
      <c r="A51" s="36"/>
      <c r="B51" s="124">
        <v>2221</v>
      </c>
      <c r="C51" s="73" t="s">
        <v>358</v>
      </c>
      <c r="D51" s="22">
        <v>40921.5</v>
      </c>
      <c r="E51" s="22">
        <v>46505.7</v>
      </c>
      <c r="F51" s="22">
        <v>3966.4</v>
      </c>
      <c r="G51" s="268">
        <f t="shared" si="1"/>
        <v>8.528847001550348</v>
      </c>
    </row>
    <row r="52" spans="1:7" s="99" customFormat="1" ht="15">
      <c r="A52" s="36"/>
      <c r="B52" s="124">
        <v>2229</v>
      </c>
      <c r="C52" s="73" t="s">
        <v>359</v>
      </c>
      <c r="D52" s="22">
        <v>20</v>
      </c>
      <c r="E52" s="22">
        <v>20</v>
      </c>
      <c r="F52" s="22">
        <v>0</v>
      </c>
      <c r="G52" s="268">
        <f t="shared" si="1"/>
        <v>0</v>
      </c>
    </row>
    <row r="53" spans="1:7" s="99" customFormat="1" ht="15" hidden="1">
      <c r="A53" s="36"/>
      <c r="B53" s="124">
        <v>2241</v>
      </c>
      <c r="C53" s="73" t="s">
        <v>360</v>
      </c>
      <c r="D53" s="22"/>
      <c r="E53" s="22"/>
      <c r="F53" s="22"/>
      <c r="G53" s="268" t="e">
        <f t="shared" si="1"/>
        <v>#DIV/0!</v>
      </c>
    </row>
    <row r="54" spans="1:7" s="104" customFormat="1" ht="15.75">
      <c r="A54" s="36"/>
      <c r="B54" s="124">
        <v>2249</v>
      </c>
      <c r="C54" s="73" t="s">
        <v>361</v>
      </c>
      <c r="D54" s="72">
        <f>727-727</f>
        <v>0</v>
      </c>
      <c r="E54" s="72">
        <v>506.5</v>
      </c>
      <c r="F54" s="72">
        <v>2</v>
      </c>
      <c r="G54" s="268">
        <f t="shared" si="1"/>
        <v>0.3948667324777887</v>
      </c>
    </row>
    <row r="55" spans="1:7" s="99" customFormat="1" ht="15" hidden="1">
      <c r="A55" s="36"/>
      <c r="B55" s="124">
        <v>2310</v>
      </c>
      <c r="C55" s="73" t="s">
        <v>362</v>
      </c>
      <c r="D55" s="22"/>
      <c r="E55" s="22"/>
      <c r="F55" s="22"/>
      <c r="G55" s="268" t="e">
        <f t="shared" si="1"/>
        <v>#DIV/0!</v>
      </c>
    </row>
    <row r="56" spans="1:7" s="99" customFormat="1" ht="15">
      <c r="A56" s="36"/>
      <c r="B56" s="124">
        <v>2321</v>
      </c>
      <c r="C56" s="73" t="s">
        <v>363</v>
      </c>
      <c r="D56" s="22">
        <v>50</v>
      </c>
      <c r="E56" s="22">
        <v>50</v>
      </c>
      <c r="F56" s="22">
        <v>5.3</v>
      </c>
      <c r="G56" s="268">
        <f t="shared" si="1"/>
        <v>10.6</v>
      </c>
    </row>
    <row r="57" spans="1:7" s="104" customFormat="1" ht="15.75">
      <c r="A57" s="36"/>
      <c r="B57" s="124">
        <v>2331</v>
      </c>
      <c r="C57" s="73" t="s">
        <v>364</v>
      </c>
      <c r="D57" s="72">
        <v>130</v>
      </c>
      <c r="E57" s="72">
        <v>737.3</v>
      </c>
      <c r="F57" s="72">
        <v>141</v>
      </c>
      <c r="G57" s="268">
        <f t="shared" si="1"/>
        <v>19.1238301912383</v>
      </c>
    </row>
    <row r="58" spans="1:7" s="99" customFormat="1" ht="15">
      <c r="A58" s="36"/>
      <c r="B58" s="124">
        <v>3111</v>
      </c>
      <c r="C58" s="138" t="s">
        <v>365</v>
      </c>
      <c r="D58" s="22">
        <v>11539.5</v>
      </c>
      <c r="E58" s="22">
        <v>15077.8</v>
      </c>
      <c r="F58" s="22">
        <v>498.3</v>
      </c>
      <c r="G58" s="268">
        <f t="shared" si="1"/>
        <v>3.304858799029036</v>
      </c>
    </row>
    <row r="59" spans="1:7" s="99" customFormat="1" ht="15">
      <c r="A59" s="36"/>
      <c r="B59" s="124">
        <v>3113</v>
      </c>
      <c r="C59" s="138" t="s">
        <v>366</v>
      </c>
      <c r="D59" s="22">
        <v>8007.3</v>
      </c>
      <c r="E59" s="22">
        <v>8500.8</v>
      </c>
      <c r="F59" s="22">
        <v>475.6</v>
      </c>
      <c r="G59" s="268">
        <f t="shared" si="1"/>
        <v>5.594767551289291</v>
      </c>
    </row>
    <row r="60" spans="1:7" s="104" customFormat="1" ht="15.75">
      <c r="A60" s="36"/>
      <c r="B60" s="124">
        <v>3231</v>
      </c>
      <c r="C60" s="73" t="s">
        <v>367</v>
      </c>
      <c r="D60" s="72">
        <v>1296.2</v>
      </c>
      <c r="E60" s="72">
        <v>1296.2</v>
      </c>
      <c r="F60" s="72">
        <v>0</v>
      </c>
      <c r="G60" s="268">
        <f t="shared" si="1"/>
        <v>0</v>
      </c>
    </row>
    <row r="61" spans="1:7" s="104" customFormat="1" ht="15.75">
      <c r="A61" s="36"/>
      <c r="B61" s="124">
        <v>3313</v>
      </c>
      <c r="C61" s="73" t="s">
        <v>368</v>
      </c>
      <c r="D61" s="72">
        <v>350</v>
      </c>
      <c r="E61" s="72">
        <v>350</v>
      </c>
      <c r="F61" s="72">
        <v>54.4</v>
      </c>
      <c r="G61" s="268">
        <f t="shared" si="1"/>
        <v>15.542857142857141</v>
      </c>
    </row>
    <row r="62" spans="1:7" s="99" customFormat="1" ht="15">
      <c r="A62" s="36"/>
      <c r="B62" s="124">
        <v>3322</v>
      </c>
      <c r="C62" s="138" t="s">
        <v>369</v>
      </c>
      <c r="D62" s="22">
        <v>15181.6</v>
      </c>
      <c r="E62" s="22">
        <v>16404.8</v>
      </c>
      <c r="F62" s="22">
        <v>332.4</v>
      </c>
      <c r="G62" s="268">
        <f t="shared" si="1"/>
        <v>2.0262362235443288</v>
      </c>
    </row>
    <row r="63" spans="1:7" s="99" customFormat="1" ht="15" hidden="1">
      <c r="A63" s="36"/>
      <c r="B63" s="124">
        <v>3326</v>
      </c>
      <c r="C63" s="138" t="s">
        <v>370</v>
      </c>
      <c r="D63" s="22"/>
      <c r="E63" s="22"/>
      <c r="F63" s="22"/>
      <c r="G63" s="268" t="e">
        <f t="shared" si="1"/>
        <v>#DIV/0!</v>
      </c>
    </row>
    <row r="64" spans="1:7" s="104" customFormat="1" ht="15.75" hidden="1">
      <c r="A64" s="36"/>
      <c r="B64" s="124">
        <v>3392</v>
      </c>
      <c r="C64" s="73" t="s">
        <v>371</v>
      </c>
      <c r="D64" s="72"/>
      <c r="E64" s="72"/>
      <c r="F64" s="72"/>
      <c r="G64" s="268" t="e">
        <f t="shared" si="1"/>
        <v>#DIV/0!</v>
      </c>
    </row>
    <row r="65" spans="1:7" s="99" customFormat="1" ht="15">
      <c r="A65" s="36"/>
      <c r="B65" s="124">
        <v>3412</v>
      </c>
      <c r="C65" s="138" t="s">
        <v>372</v>
      </c>
      <c r="D65" s="22">
        <v>10000</v>
      </c>
      <c r="E65" s="22">
        <v>10158.6</v>
      </c>
      <c r="F65" s="22">
        <v>465.1</v>
      </c>
      <c r="G65" s="268">
        <f t="shared" si="1"/>
        <v>4.57838678558069</v>
      </c>
    </row>
    <row r="66" spans="1:7" s="99" customFormat="1" ht="15">
      <c r="A66" s="36"/>
      <c r="B66" s="124">
        <v>3421</v>
      </c>
      <c r="C66" s="138" t="s">
        <v>373</v>
      </c>
      <c r="D66" s="22">
        <v>1120</v>
      </c>
      <c r="E66" s="22">
        <v>2165.5</v>
      </c>
      <c r="F66" s="22">
        <v>1045.4</v>
      </c>
      <c r="G66" s="268">
        <f t="shared" si="1"/>
        <v>48.27522512121912</v>
      </c>
    </row>
    <row r="67" spans="1:7" s="99" customFormat="1" ht="15" hidden="1">
      <c r="A67" s="36"/>
      <c r="B67" s="124">
        <v>3612</v>
      </c>
      <c r="C67" s="138" t="s">
        <v>374</v>
      </c>
      <c r="D67" s="22"/>
      <c r="E67" s="22"/>
      <c r="F67" s="22"/>
      <c r="G67" s="268" t="e">
        <f t="shared" si="1"/>
        <v>#DIV/0!</v>
      </c>
    </row>
    <row r="68" spans="1:7" s="99" customFormat="1" ht="15">
      <c r="A68" s="36"/>
      <c r="B68" s="124">
        <v>3613</v>
      </c>
      <c r="C68" s="138" t="s">
        <v>375</v>
      </c>
      <c r="D68" s="22">
        <v>0</v>
      </c>
      <c r="E68" s="22">
        <v>1518.4</v>
      </c>
      <c r="F68" s="22">
        <v>995.5</v>
      </c>
      <c r="G68" s="268">
        <f t="shared" si="1"/>
        <v>65.56243414120127</v>
      </c>
    </row>
    <row r="69" spans="1:7" s="99" customFormat="1" ht="15">
      <c r="A69" s="36"/>
      <c r="B69" s="124">
        <v>3631</v>
      </c>
      <c r="C69" s="138" t="s">
        <v>376</v>
      </c>
      <c r="D69" s="22">
        <v>11100</v>
      </c>
      <c r="E69" s="22">
        <v>11100</v>
      </c>
      <c r="F69" s="22">
        <v>3047.1</v>
      </c>
      <c r="G69" s="268">
        <f t="shared" si="1"/>
        <v>27.45135135135135</v>
      </c>
    </row>
    <row r="70" spans="1:7" s="104" customFormat="1" ht="15.75" hidden="1">
      <c r="A70" s="36"/>
      <c r="B70" s="124">
        <v>3632</v>
      </c>
      <c r="C70" s="73" t="s">
        <v>377</v>
      </c>
      <c r="D70" s="72"/>
      <c r="E70" s="72"/>
      <c r="F70" s="72"/>
      <c r="G70" s="268" t="e">
        <f t="shared" si="1"/>
        <v>#DIV/0!</v>
      </c>
    </row>
    <row r="71" spans="1:7" s="99" customFormat="1" ht="15">
      <c r="A71" s="36"/>
      <c r="B71" s="124">
        <v>3635</v>
      </c>
      <c r="C71" s="138" t="s">
        <v>378</v>
      </c>
      <c r="D71" s="22">
        <v>2969</v>
      </c>
      <c r="E71" s="22">
        <v>2943.2</v>
      </c>
      <c r="F71" s="22">
        <v>24.8</v>
      </c>
      <c r="G71" s="268">
        <f t="shared" si="1"/>
        <v>0.8426202772492526</v>
      </c>
    </row>
    <row r="72" spans="1:7" s="104" customFormat="1" ht="15.75" hidden="1">
      <c r="A72" s="36"/>
      <c r="B72" s="124">
        <v>3639</v>
      </c>
      <c r="C72" s="73" t="s">
        <v>379</v>
      </c>
      <c r="D72" s="72"/>
      <c r="E72" s="72"/>
      <c r="F72" s="72"/>
      <c r="G72" s="268" t="e">
        <f t="shared" si="1"/>
        <v>#DIV/0!</v>
      </c>
    </row>
    <row r="73" spans="1:7" s="99" customFormat="1" ht="15">
      <c r="A73" s="36"/>
      <c r="B73" s="124">
        <v>3699</v>
      </c>
      <c r="C73" s="138" t="s">
        <v>380</v>
      </c>
      <c r="D73" s="20">
        <v>123</v>
      </c>
      <c r="E73" s="20">
        <v>123</v>
      </c>
      <c r="F73" s="20">
        <v>98.7</v>
      </c>
      <c r="G73" s="268">
        <f t="shared" si="1"/>
        <v>80.2439024390244</v>
      </c>
    </row>
    <row r="74" spans="1:7" s="99" customFormat="1" ht="15">
      <c r="A74" s="36"/>
      <c r="B74" s="124">
        <v>3722</v>
      </c>
      <c r="C74" s="138" t="s">
        <v>381</v>
      </c>
      <c r="D74" s="22">
        <v>21070</v>
      </c>
      <c r="E74" s="22">
        <v>21070</v>
      </c>
      <c r="F74" s="22">
        <v>6810.2</v>
      </c>
      <c r="G74" s="268">
        <f t="shared" si="1"/>
        <v>32.32178452776459</v>
      </c>
    </row>
    <row r="75" spans="1:7" s="104" customFormat="1" ht="15.75" hidden="1">
      <c r="A75" s="36"/>
      <c r="B75" s="124">
        <v>3726</v>
      </c>
      <c r="C75" s="73" t="s">
        <v>382</v>
      </c>
      <c r="D75" s="72"/>
      <c r="E75" s="72"/>
      <c r="F75" s="72"/>
      <c r="G75" s="268" t="e">
        <f t="shared" si="1"/>
        <v>#DIV/0!</v>
      </c>
    </row>
    <row r="76" spans="1:7" s="104" customFormat="1" ht="15.75">
      <c r="A76" s="36"/>
      <c r="B76" s="124">
        <v>3733</v>
      </c>
      <c r="C76" s="73" t="s">
        <v>383</v>
      </c>
      <c r="D76" s="72">
        <v>40</v>
      </c>
      <c r="E76" s="72">
        <v>40</v>
      </c>
      <c r="F76" s="72">
        <v>30.8</v>
      </c>
      <c r="G76" s="268">
        <f t="shared" si="1"/>
        <v>77</v>
      </c>
    </row>
    <row r="77" spans="1:7" s="104" customFormat="1" ht="15.75">
      <c r="A77" s="36"/>
      <c r="B77" s="124">
        <v>3744</v>
      </c>
      <c r="C77" s="73" t="s">
        <v>384</v>
      </c>
      <c r="D77" s="72">
        <v>1185.7</v>
      </c>
      <c r="E77" s="72">
        <v>1185.7</v>
      </c>
      <c r="F77" s="20">
        <v>0</v>
      </c>
      <c r="G77" s="268">
        <f t="shared" si="1"/>
        <v>0</v>
      </c>
    </row>
    <row r="78" spans="1:7" s="104" customFormat="1" ht="15.75">
      <c r="A78" s="36"/>
      <c r="B78" s="124">
        <v>3745</v>
      </c>
      <c r="C78" s="73" t="s">
        <v>385</v>
      </c>
      <c r="D78" s="72">
        <v>21369.9</v>
      </c>
      <c r="E78" s="72">
        <v>24951.1</v>
      </c>
      <c r="F78" s="72">
        <v>6243.1</v>
      </c>
      <c r="G78" s="268">
        <f t="shared" si="1"/>
        <v>25.02134174445215</v>
      </c>
    </row>
    <row r="79" spans="1:7" s="104" customFormat="1" ht="15.75">
      <c r="A79" s="36"/>
      <c r="B79" s="124">
        <v>4349</v>
      </c>
      <c r="C79" s="73" t="s">
        <v>386</v>
      </c>
      <c r="D79" s="20">
        <v>0</v>
      </c>
      <c r="E79" s="20">
        <v>417.5</v>
      </c>
      <c r="F79" s="20">
        <v>8.5</v>
      </c>
      <c r="G79" s="268">
        <f t="shared" si="1"/>
        <v>2.035928143712575</v>
      </c>
    </row>
    <row r="80" spans="1:7" s="104" customFormat="1" ht="15.75">
      <c r="A80" s="41"/>
      <c r="B80" s="124">
        <v>4357</v>
      </c>
      <c r="C80" s="138" t="s">
        <v>387</v>
      </c>
      <c r="D80" s="20">
        <f>500-500</f>
        <v>0</v>
      </c>
      <c r="E80" s="20">
        <v>33.2</v>
      </c>
      <c r="F80" s="20">
        <v>33.1</v>
      </c>
      <c r="G80" s="268">
        <f t="shared" si="1"/>
        <v>99.69879518072288</v>
      </c>
    </row>
    <row r="81" spans="1:7" s="104" customFormat="1" ht="15.75">
      <c r="A81" s="41"/>
      <c r="B81" s="124">
        <v>4374</v>
      </c>
      <c r="C81" s="138" t="s">
        <v>388</v>
      </c>
      <c r="D81" s="20">
        <v>23000</v>
      </c>
      <c r="E81" s="20">
        <v>23000</v>
      </c>
      <c r="F81" s="20">
        <v>0</v>
      </c>
      <c r="G81" s="268">
        <f t="shared" si="1"/>
        <v>0</v>
      </c>
    </row>
    <row r="82" spans="1:7" s="99" customFormat="1" ht="15">
      <c r="A82" s="41"/>
      <c r="B82" s="124">
        <v>5311</v>
      </c>
      <c r="C82" s="138" t="s">
        <v>389</v>
      </c>
      <c r="D82" s="20">
        <v>0</v>
      </c>
      <c r="E82" s="20">
        <v>5800</v>
      </c>
      <c r="F82" s="20">
        <v>0</v>
      </c>
      <c r="G82" s="268">
        <f t="shared" si="1"/>
        <v>0</v>
      </c>
    </row>
    <row r="83" spans="1:7" s="99" customFormat="1" ht="15" hidden="1">
      <c r="A83" s="41"/>
      <c r="B83" s="124">
        <v>6223</v>
      </c>
      <c r="C83" s="138" t="s">
        <v>390</v>
      </c>
      <c r="D83" s="20"/>
      <c r="E83" s="20"/>
      <c r="F83" s="20"/>
      <c r="G83" s="268" t="e">
        <f t="shared" si="1"/>
        <v>#DIV/0!</v>
      </c>
    </row>
    <row r="84" spans="1:7" s="99" customFormat="1" ht="15">
      <c r="A84" s="41"/>
      <c r="B84" s="124">
        <v>6171</v>
      </c>
      <c r="C84" s="138" t="s">
        <v>391</v>
      </c>
      <c r="D84" s="20">
        <v>3812.9</v>
      </c>
      <c r="E84" s="20">
        <v>3965.1</v>
      </c>
      <c r="F84" s="20">
        <v>93.4</v>
      </c>
      <c r="G84" s="268">
        <f t="shared" si="1"/>
        <v>2.3555521928829033</v>
      </c>
    </row>
    <row r="85" spans="1:7" s="99" customFormat="1" ht="15">
      <c r="A85" s="41">
        <v>6409</v>
      </c>
      <c r="B85" s="124">
        <v>6409</v>
      </c>
      <c r="C85" s="138" t="s">
        <v>392</v>
      </c>
      <c r="D85" s="20">
        <v>1100</v>
      </c>
      <c r="E85" s="20">
        <v>9.3</v>
      </c>
      <c r="F85" s="20">
        <v>0</v>
      </c>
      <c r="G85" s="268">
        <f t="shared" si="1"/>
        <v>0</v>
      </c>
    </row>
    <row r="86" spans="1:7" s="104" customFormat="1" ht="15.75">
      <c r="A86" s="36"/>
      <c r="B86" s="124"/>
      <c r="C86" s="73"/>
      <c r="D86" s="72"/>
      <c r="E86" s="72"/>
      <c r="F86" s="72"/>
      <c r="G86" s="268"/>
    </row>
    <row r="87" spans="1:7" s="104" customFormat="1" ht="15.75">
      <c r="A87" s="121"/>
      <c r="B87" s="123"/>
      <c r="C87" s="139" t="s">
        <v>393</v>
      </c>
      <c r="D87" s="140">
        <f>SUM(D48:D86)</f>
        <v>223726.5</v>
      </c>
      <c r="E87" s="140">
        <f>SUM(E48:E86)</f>
        <v>255092.50000000003</v>
      </c>
      <c r="F87" s="140">
        <f>SUM(F48:F86)</f>
        <v>32039.9</v>
      </c>
      <c r="G87" s="268">
        <f t="shared" si="1"/>
        <v>12.560110548134498</v>
      </c>
    </row>
    <row r="88" spans="1:7" s="104" customFormat="1" ht="15.75">
      <c r="A88" s="121"/>
      <c r="B88" s="123"/>
      <c r="C88" s="139"/>
      <c r="D88" s="140"/>
      <c r="E88" s="140"/>
      <c r="F88" s="140"/>
      <c r="G88" s="268"/>
    </row>
    <row r="89" spans="1:7" s="104" customFormat="1" ht="14.25" customHeight="1">
      <c r="A89" s="36"/>
      <c r="B89" s="124"/>
      <c r="C89" s="141" t="s">
        <v>394</v>
      </c>
      <c r="D89" s="142"/>
      <c r="E89" s="142"/>
      <c r="F89" s="142"/>
      <c r="G89" s="268"/>
    </row>
    <row r="90" spans="1:9" s="104" customFormat="1" ht="15.75">
      <c r="A90" s="36">
        <v>1090000000</v>
      </c>
      <c r="B90" s="124">
        <v>2143</v>
      </c>
      <c r="C90" s="143" t="s">
        <v>395</v>
      </c>
      <c r="D90" s="72">
        <v>2173.4</v>
      </c>
      <c r="E90" s="72">
        <v>2173.4</v>
      </c>
      <c r="F90" s="72">
        <v>0</v>
      </c>
      <c r="G90" s="268">
        <f aca="true" t="shared" si="2" ref="G90:G138">(F90/E90)*100</f>
        <v>0</v>
      </c>
      <c r="I90" s="144"/>
    </row>
    <row r="91" spans="1:7" s="104" customFormat="1" ht="15.75">
      <c r="A91" s="36">
        <v>1068000000</v>
      </c>
      <c r="B91" s="124">
        <v>2212</v>
      </c>
      <c r="C91" s="73" t="s">
        <v>396</v>
      </c>
      <c r="D91" s="72">
        <v>1000</v>
      </c>
      <c r="E91" s="72">
        <v>1000</v>
      </c>
      <c r="F91" s="72">
        <v>46.2</v>
      </c>
      <c r="G91" s="268">
        <f t="shared" si="2"/>
        <v>4.62</v>
      </c>
    </row>
    <row r="92" spans="1:7" s="104" customFormat="1" ht="15.75">
      <c r="A92" s="36">
        <v>1059000000</v>
      </c>
      <c r="B92" s="124">
        <v>2212</v>
      </c>
      <c r="C92" s="73" t="s">
        <v>397</v>
      </c>
      <c r="D92" s="72">
        <v>0</v>
      </c>
      <c r="E92" s="72">
        <v>3900</v>
      </c>
      <c r="F92" s="72">
        <v>12.7</v>
      </c>
      <c r="G92" s="268">
        <f t="shared" si="2"/>
        <v>0.32564102564102565</v>
      </c>
    </row>
    <row r="93" spans="1:7" s="104" customFormat="1" ht="15.75">
      <c r="A93" s="36">
        <v>1006010023</v>
      </c>
      <c r="B93" s="124">
        <v>2219</v>
      </c>
      <c r="C93" s="73" t="s">
        <v>398</v>
      </c>
      <c r="D93" s="72">
        <v>5348.5</v>
      </c>
      <c r="E93" s="72">
        <v>5476.5</v>
      </c>
      <c r="F93" s="72">
        <v>563.8</v>
      </c>
      <c r="G93" s="268">
        <f t="shared" si="2"/>
        <v>10.294896375422258</v>
      </c>
    </row>
    <row r="94" spans="1:7" s="104" customFormat="1" ht="15.75" customHeight="1">
      <c r="A94" s="36">
        <v>1037000000</v>
      </c>
      <c r="B94" s="124">
        <v>2219</v>
      </c>
      <c r="C94" s="145" t="s">
        <v>399</v>
      </c>
      <c r="D94" s="72">
        <v>0</v>
      </c>
      <c r="E94" s="72">
        <v>1486</v>
      </c>
      <c r="F94" s="72">
        <v>993.9</v>
      </c>
      <c r="G94" s="268">
        <f t="shared" si="2"/>
        <v>66.8842530282638</v>
      </c>
    </row>
    <row r="95" spans="1:7" s="104" customFormat="1" ht="15.75" customHeight="1">
      <c r="A95" s="36">
        <v>1043000000</v>
      </c>
      <c r="B95" s="124">
        <v>2219</v>
      </c>
      <c r="C95" s="145" t="s">
        <v>400</v>
      </c>
      <c r="D95" s="72">
        <v>936</v>
      </c>
      <c r="E95" s="72">
        <v>936</v>
      </c>
      <c r="F95" s="72">
        <v>0</v>
      </c>
      <c r="G95" s="268">
        <f t="shared" si="2"/>
        <v>0</v>
      </c>
    </row>
    <row r="96" spans="1:7" s="104" customFormat="1" ht="15.75">
      <c r="A96" s="36">
        <v>1044000000</v>
      </c>
      <c r="B96" s="124">
        <v>2219</v>
      </c>
      <c r="C96" s="73" t="s">
        <v>401</v>
      </c>
      <c r="D96" s="72">
        <v>100</v>
      </c>
      <c r="E96" s="72">
        <v>100</v>
      </c>
      <c r="F96" s="72">
        <v>0</v>
      </c>
      <c r="G96" s="268">
        <f t="shared" si="2"/>
        <v>0</v>
      </c>
    </row>
    <row r="97" spans="1:7" s="104" customFormat="1" ht="15.75">
      <c r="A97" s="36">
        <v>1051000000</v>
      </c>
      <c r="B97" s="124">
        <v>2219</v>
      </c>
      <c r="C97" s="73" t="s">
        <v>402</v>
      </c>
      <c r="D97" s="72">
        <v>1600</v>
      </c>
      <c r="E97" s="72">
        <v>1600</v>
      </c>
      <c r="F97" s="72">
        <v>0</v>
      </c>
      <c r="G97" s="268">
        <f t="shared" si="2"/>
        <v>0</v>
      </c>
    </row>
    <row r="98" spans="1:7" s="104" customFormat="1" ht="15.75" customHeight="1">
      <c r="A98" s="36">
        <v>1052000000</v>
      </c>
      <c r="B98" s="124">
        <v>2219</v>
      </c>
      <c r="C98" s="145" t="s">
        <v>403</v>
      </c>
      <c r="D98" s="72">
        <v>711</v>
      </c>
      <c r="E98" s="72">
        <v>711</v>
      </c>
      <c r="F98" s="72">
        <v>0.7</v>
      </c>
      <c r="G98" s="268">
        <f t="shared" si="2"/>
        <v>0.09845288326300984</v>
      </c>
    </row>
    <row r="99" spans="1:7" s="104" customFormat="1" ht="15.75">
      <c r="A99" s="36">
        <v>1054000000</v>
      </c>
      <c r="B99" s="124">
        <v>2219</v>
      </c>
      <c r="C99" s="73" t="s">
        <v>404</v>
      </c>
      <c r="D99" s="72">
        <v>0</v>
      </c>
      <c r="E99" s="72">
        <v>347</v>
      </c>
      <c r="F99" s="72">
        <v>287.6</v>
      </c>
      <c r="G99" s="268">
        <f t="shared" si="2"/>
        <v>82.88184438040346</v>
      </c>
    </row>
    <row r="100" spans="1:7" s="104" customFormat="1" ht="15.75">
      <c r="A100" s="36">
        <v>1058000000</v>
      </c>
      <c r="B100" s="124">
        <v>2219</v>
      </c>
      <c r="C100" s="73" t="s">
        <v>405</v>
      </c>
      <c r="D100" s="72">
        <v>0</v>
      </c>
      <c r="E100" s="72">
        <v>400</v>
      </c>
      <c r="F100" s="72">
        <v>0</v>
      </c>
      <c r="G100" s="268">
        <f t="shared" si="2"/>
        <v>0</v>
      </c>
    </row>
    <row r="101" spans="1:9" s="104" customFormat="1" ht="15.75">
      <c r="A101" s="36">
        <v>1045000000</v>
      </c>
      <c r="B101" s="124">
        <v>2219</v>
      </c>
      <c r="C101" s="73" t="s">
        <v>406</v>
      </c>
      <c r="D101" s="72">
        <v>2446</v>
      </c>
      <c r="E101" s="72">
        <v>2446</v>
      </c>
      <c r="F101" s="72">
        <v>22</v>
      </c>
      <c r="G101" s="268">
        <f t="shared" si="2"/>
        <v>0.8994276369582993</v>
      </c>
      <c r="I101" s="144"/>
    </row>
    <row r="102" spans="1:7" s="104" customFormat="1" ht="15.75">
      <c r="A102" s="36">
        <v>1039000000</v>
      </c>
      <c r="B102" s="124">
        <v>2221</v>
      </c>
      <c r="C102" s="73" t="s">
        <v>407</v>
      </c>
      <c r="D102" s="72">
        <v>240</v>
      </c>
      <c r="E102" s="72">
        <f>240+5500</f>
        <v>5740</v>
      </c>
      <c r="F102" s="72">
        <v>787.9</v>
      </c>
      <c r="G102" s="268">
        <f t="shared" si="2"/>
        <v>13.726480836236934</v>
      </c>
    </row>
    <row r="103" spans="1:7" s="104" customFormat="1" ht="15.75">
      <c r="A103" s="21">
        <v>1003071007</v>
      </c>
      <c r="B103" s="146">
        <v>2221</v>
      </c>
      <c r="C103" s="43" t="s">
        <v>408</v>
      </c>
      <c r="D103" s="72">
        <v>40581.5</v>
      </c>
      <c r="E103" s="72">
        <v>40581.5</v>
      </c>
      <c r="F103" s="72">
        <v>3064.2</v>
      </c>
      <c r="G103" s="268">
        <f t="shared" si="2"/>
        <v>7.550731244532607</v>
      </c>
    </row>
    <row r="104" spans="1:7" s="104" customFormat="1" ht="15.75">
      <c r="A104" s="21">
        <v>1094000000</v>
      </c>
      <c r="B104" s="146">
        <v>2249</v>
      </c>
      <c r="C104" s="43" t="s">
        <v>409</v>
      </c>
      <c r="D104" s="72">
        <v>0</v>
      </c>
      <c r="E104" s="72">
        <v>506.5</v>
      </c>
      <c r="F104" s="72">
        <v>2</v>
      </c>
      <c r="G104" s="268">
        <f t="shared" si="2"/>
        <v>0.3948667324777887</v>
      </c>
    </row>
    <row r="105" spans="1:7" s="104" customFormat="1" ht="15.75">
      <c r="A105" s="36">
        <v>1046000000</v>
      </c>
      <c r="B105" s="124">
        <v>3111</v>
      </c>
      <c r="C105" s="73" t="s">
        <v>410</v>
      </c>
      <c r="D105" s="72">
        <v>1434.9</v>
      </c>
      <c r="E105" s="72">
        <v>1434.9</v>
      </c>
      <c r="F105" s="72">
        <v>0</v>
      </c>
      <c r="G105" s="268">
        <f t="shared" si="2"/>
        <v>0</v>
      </c>
    </row>
    <row r="106" spans="1:7" s="104" customFormat="1" ht="15.75">
      <c r="A106" s="36">
        <v>1047000000</v>
      </c>
      <c r="B106" s="124">
        <v>3111</v>
      </c>
      <c r="C106" s="73" t="s">
        <v>411</v>
      </c>
      <c r="D106" s="72">
        <v>4527.6</v>
      </c>
      <c r="E106" s="72">
        <v>4527.6</v>
      </c>
      <c r="F106" s="72">
        <v>0</v>
      </c>
      <c r="G106" s="268">
        <f t="shared" si="2"/>
        <v>0</v>
      </c>
    </row>
    <row r="107" spans="1:7" s="104" customFormat="1" ht="15.75">
      <c r="A107" s="36">
        <v>1056000000</v>
      </c>
      <c r="B107" s="124">
        <v>3111</v>
      </c>
      <c r="C107" s="73" t="s">
        <v>412</v>
      </c>
      <c r="D107" s="72">
        <v>0</v>
      </c>
      <c r="E107" s="72">
        <v>427</v>
      </c>
      <c r="F107" s="72">
        <v>427</v>
      </c>
      <c r="G107" s="268">
        <f t="shared" si="2"/>
        <v>100</v>
      </c>
    </row>
    <row r="108" spans="1:7" s="104" customFormat="1" ht="15.75">
      <c r="A108" s="36">
        <v>1075000000</v>
      </c>
      <c r="B108" s="124">
        <v>3111</v>
      </c>
      <c r="C108" s="73" t="s">
        <v>413</v>
      </c>
      <c r="D108" s="72">
        <v>1653.7</v>
      </c>
      <c r="E108" s="72">
        <v>1653.7</v>
      </c>
      <c r="F108" s="72">
        <v>0</v>
      </c>
      <c r="G108" s="268">
        <f t="shared" si="2"/>
        <v>0</v>
      </c>
    </row>
    <row r="109" spans="1:7" s="104" customFormat="1" ht="15.75">
      <c r="A109" s="36">
        <v>1083000000</v>
      </c>
      <c r="B109" s="124">
        <v>3111</v>
      </c>
      <c r="C109" s="73" t="s">
        <v>414</v>
      </c>
      <c r="D109" s="72">
        <v>1796.9</v>
      </c>
      <c r="E109" s="72">
        <v>1796.9</v>
      </c>
      <c r="F109" s="72">
        <v>0</v>
      </c>
      <c r="G109" s="268">
        <f t="shared" si="2"/>
        <v>0</v>
      </c>
    </row>
    <row r="110" spans="1:7" s="104" customFormat="1" ht="15.75">
      <c r="A110" s="36">
        <v>1084000000</v>
      </c>
      <c r="B110" s="124">
        <v>3111</v>
      </c>
      <c r="C110" s="73" t="s">
        <v>415</v>
      </c>
      <c r="D110" s="72">
        <v>2126.4</v>
      </c>
      <c r="E110" s="72">
        <v>2126.4</v>
      </c>
      <c r="F110" s="72">
        <v>0</v>
      </c>
      <c r="G110" s="268">
        <f t="shared" si="2"/>
        <v>0</v>
      </c>
    </row>
    <row r="111" spans="1:7" s="104" customFormat="1" ht="15.75">
      <c r="A111" s="36">
        <v>1048000000</v>
      </c>
      <c r="B111" s="124">
        <v>3113</v>
      </c>
      <c r="C111" s="73" t="s">
        <v>416</v>
      </c>
      <c r="D111" s="72">
        <v>7207.3</v>
      </c>
      <c r="E111" s="72">
        <v>7207.3</v>
      </c>
      <c r="F111" s="72">
        <v>0</v>
      </c>
      <c r="G111" s="268">
        <f t="shared" si="2"/>
        <v>0</v>
      </c>
    </row>
    <row r="112" spans="1:7" s="104" customFormat="1" ht="15.75">
      <c r="A112" s="36">
        <v>1055000000</v>
      </c>
      <c r="B112" s="124">
        <v>3113</v>
      </c>
      <c r="C112" s="73" t="s">
        <v>417</v>
      </c>
      <c r="D112" s="72">
        <v>0</v>
      </c>
      <c r="E112" s="72">
        <v>171.2</v>
      </c>
      <c r="F112" s="72">
        <v>171.1</v>
      </c>
      <c r="G112" s="268">
        <f t="shared" si="2"/>
        <v>99.94158878504673</v>
      </c>
    </row>
    <row r="113" spans="1:7" s="104" customFormat="1" ht="15.75">
      <c r="A113" s="21">
        <v>1087000000</v>
      </c>
      <c r="B113" s="146">
        <v>3231</v>
      </c>
      <c r="C113" s="43" t="s">
        <v>418</v>
      </c>
      <c r="D113" s="72">
        <v>800</v>
      </c>
      <c r="E113" s="72">
        <v>800</v>
      </c>
      <c r="F113" s="72">
        <v>0</v>
      </c>
      <c r="G113" s="268">
        <f t="shared" si="2"/>
        <v>0</v>
      </c>
    </row>
    <row r="114" spans="1:7" s="104" customFormat="1" ht="15.75">
      <c r="A114" s="21">
        <v>1085000000</v>
      </c>
      <c r="B114" s="146">
        <v>3231</v>
      </c>
      <c r="C114" s="43" t="s">
        <v>419</v>
      </c>
      <c r="D114" s="72">
        <v>1296.2</v>
      </c>
      <c r="E114" s="72">
        <v>1296.2</v>
      </c>
      <c r="F114" s="72">
        <v>0</v>
      </c>
      <c r="G114" s="268">
        <f t="shared" si="2"/>
        <v>0</v>
      </c>
    </row>
    <row r="115" spans="1:7" s="104" customFormat="1" ht="15.75">
      <c r="A115" s="21">
        <v>1017000000</v>
      </c>
      <c r="B115" s="146">
        <v>3313</v>
      </c>
      <c r="C115" s="43" t="s">
        <v>420</v>
      </c>
      <c r="D115" s="72">
        <v>350</v>
      </c>
      <c r="E115" s="72">
        <v>350</v>
      </c>
      <c r="F115" s="72">
        <v>54.4</v>
      </c>
      <c r="G115" s="268">
        <f t="shared" si="2"/>
        <v>15.542857142857141</v>
      </c>
    </row>
    <row r="116" spans="1:7" s="104" customFormat="1" ht="15.75">
      <c r="A116" s="21">
        <v>1078000000</v>
      </c>
      <c r="B116" s="146">
        <v>3322</v>
      </c>
      <c r="C116" s="43" t="s">
        <v>421</v>
      </c>
      <c r="D116" s="72">
        <v>1233.7</v>
      </c>
      <c r="E116" s="72">
        <v>2433.7</v>
      </c>
      <c r="F116" s="72">
        <v>0</v>
      </c>
      <c r="G116" s="268">
        <f t="shared" si="2"/>
        <v>0</v>
      </c>
    </row>
    <row r="117" spans="1:7" s="104" customFormat="1" ht="15.75">
      <c r="A117" s="21">
        <v>1079000000</v>
      </c>
      <c r="B117" s="146">
        <v>3322</v>
      </c>
      <c r="C117" s="43" t="s">
        <v>422</v>
      </c>
      <c r="D117" s="72">
        <v>13747.9</v>
      </c>
      <c r="E117" s="72">
        <v>13747.9</v>
      </c>
      <c r="F117" s="72">
        <v>309.3</v>
      </c>
      <c r="G117" s="268">
        <f t="shared" si="2"/>
        <v>2.2497981509903333</v>
      </c>
    </row>
    <row r="118" spans="1:7" s="104" customFormat="1" ht="15.75">
      <c r="A118" s="21">
        <v>1076000000</v>
      </c>
      <c r="B118" s="146">
        <v>3412</v>
      </c>
      <c r="C118" s="43" t="s">
        <v>423</v>
      </c>
      <c r="D118" s="72">
        <v>6000</v>
      </c>
      <c r="E118" s="72">
        <v>6012</v>
      </c>
      <c r="F118" s="72">
        <v>225.2</v>
      </c>
      <c r="G118" s="268">
        <f t="shared" si="2"/>
        <v>3.7458416500332667</v>
      </c>
    </row>
    <row r="119" spans="1:7" s="104" customFormat="1" ht="15.75">
      <c r="A119" s="21">
        <v>1082000000</v>
      </c>
      <c r="B119" s="146">
        <v>3412</v>
      </c>
      <c r="C119" s="43" t="s">
        <v>424</v>
      </c>
      <c r="D119" s="72">
        <v>4000</v>
      </c>
      <c r="E119" s="72">
        <v>4000</v>
      </c>
      <c r="F119" s="72">
        <v>155.5</v>
      </c>
      <c r="G119" s="268">
        <f t="shared" si="2"/>
        <v>3.8875</v>
      </c>
    </row>
    <row r="120" spans="1:7" s="104" customFormat="1" ht="15.75">
      <c r="A120" s="21">
        <v>1063000000</v>
      </c>
      <c r="B120" s="146">
        <v>3421</v>
      </c>
      <c r="C120" s="43" t="s">
        <v>425</v>
      </c>
      <c r="D120" s="72">
        <v>600</v>
      </c>
      <c r="E120" s="72">
        <v>600</v>
      </c>
      <c r="F120" s="72">
        <v>0</v>
      </c>
      <c r="G120" s="268">
        <f t="shared" si="2"/>
        <v>0</v>
      </c>
    </row>
    <row r="121" spans="1:7" s="104" customFormat="1" ht="15.75">
      <c r="A121" s="21">
        <v>1080000000</v>
      </c>
      <c r="B121" s="146">
        <v>3421</v>
      </c>
      <c r="C121" s="43" t="s">
        <v>426</v>
      </c>
      <c r="D121" s="72">
        <v>0</v>
      </c>
      <c r="E121" s="72">
        <v>1045.5</v>
      </c>
      <c r="F121" s="72">
        <v>1045.4</v>
      </c>
      <c r="G121" s="268">
        <f t="shared" si="2"/>
        <v>99.99043519846964</v>
      </c>
    </row>
    <row r="122" spans="1:7" s="104" customFormat="1" ht="15.75">
      <c r="A122" s="21">
        <v>1073000000</v>
      </c>
      <c r="B122" s="146">
        <v>3613</v>
      </c>
      <c r="C122" s="43" t="s">
        <v>427</v>
      </c>
      <c r="D122" s="72">
        <v>0</v>
      </c>
      <c r="E122" s="72">
        <v>1050.8</v>
      </c>
      <c r="F122" s="72">
        <v>978.9</v>
      </c>
      <c r="G122" s="268">
        <f t="shared" si="2"/>
        <v>93.15759421393224</v>
      </c>
    </row>
    <row r="123" spans="1:7" s="104" customFormat="1" ht="15.75">
      <c r="A123" s="21">
        <v>1074000000</v>
      </c>
      <c r="B123" s="146">
        <v>3613</v>
      </c>
      <c r="C123" s="43" t="s">
        <v>428</v>
      </c>
      <c r="D123" s="72">
        <v>0</v>
      </c>
      <c r="E123" s="72">
        <v>450</v>
      </c>
      <c r="F123" s="72">
        <v>2.9</v>
      </c>
      <c r="G123" s="268">
        <f t="shared" si="2"/>
        <v>0.6444444444444445</v>
      </c>
    </row>
    <row r="124" spans="1:7" s="104" customFormat="1" ht="15.75">
      <c r="A124" s="21">
        <v>1088000000</v>
      </c>
      <c r="B124" s="146">
        <v>3631</v>
      </c>
      <c r="C124" s="43" t="s">
        <v>429</v>
      </c>
      <c r="D124" s="72">
        <v>1000</v>
      </c>
      <c r="E124" s="72">
        <v>1000</v>
      </c>
      <c r="F124" s="72">
        <v>873.6</v>
      </c>
      <c r="G124" s="268">
        <f t="shared" si="2"/>
        <v>87.36</v>
      </c>
    </row>
    <row r="125" spans="1:7" s="104" customFormat="1" ht="15.75">
      <c r="A125" s="21">
        <v>1074000000</v>
      </c>
      <c r="B125" s="146">
        <v>3631</v>
      </c>
      <c r="C125" s="43" t="s">
        <v>430</v>
      </c>
      <c r="D125" s="72">
        <v>1000</v>
      </c>
      <c r="E125" s="72">
        <v>1000</v>
      </c>
      <c r="F125" s="72">
        <v>0</v>
      </c>
      <c r="G125" s="268">
        <f t="shared" si="2"/>
        <v>0</v>
      </c>
    </row>
    <row r="126" spans="1:7" s="104" customFormat="1" ht="15.75">
      <c r="A126" s="36">
        <v>1016092001</v>
      </c>
      <c r="B126" s="124">
        <v>3635</v>
      </c>
      <c r="C126" s="73" t="s">
        <v>431</v>
      </c>
      <c r="D126" s="72">
        <v>518</v>
      </c>
      <c r="E126" s="72">
        <v>518</v>
      </c>
      <c r="F126" s="72">
        <v>0</v>
      </c>
      <c r="G126" s="268">
        <f t="shared" si="2"/>
        <v>0</v>
      </c>
    </row>
    <row r="127" spans="1:7" s="104" customFormat="1" ht="15.75">
      <c r="A127" s="36">
        <v>1091000000</v>
      </c>
      <c r="B127" s="124">
        <v>3744</v>
      </c>
      <c r="C127" s="73" t="s">
        <v>432</v>
      </c>
      <c r="D127" s="72">
        <v>1185.7</v>
      </c>
      <c r="E127" s="72">
        <v>1185.7</v>
      </c>
      <c r="F127" s="72">
        <v>0</v>
      </c>
      <c r="G127" s="268">
        <f t="shared" si="2"/>
        <v>0</v>
      </c>
    </row>
    <row r="128" spans="1:7" s="104" customFormat="1" ht="15.75">
      <c r="A128" s="36">
        <v>1069000000</v>
      </c>
      <c r="B128" s="124">
        <v>3745</v>
      </c>
      <c r="C128" s="73" t="s">
        <v>433</v>
      </c>
      <c r="D128" s="72">
        <v>2850.5</v>
      </c>
      <c r="E128" s="72">
        <v>2850.5</v>
      </c>
      <c r="F128" s="72">
        <v>23.7</v>
      </c>
      <c r="G128" s="268">
        <f t="shared" si="2"/>
        <v>0.8314330819154534</v>
      </c>
    </row>
    <row r="129" spans="1:7" s="104" customFormat="1" ht="15.75">
      <c r="A129" s="36">
        <v>1070000000</v>
      </c>
      <c r="B129" s="124">
        <v>3745</v>
      </c>
      <c r="C129" s="73" t="s">
        <v>434</v>
      </c>
      <c r="D129" s="72">
        <v>291.9</v>
      </c>
      <c r="E129" s="72">
        <v>291.9</v>
      </c>
      <c r="F129" s="72">
        <v>0</v>
      </c>
      <c r="G129" s="268">
        <f t="shared" si="2"/>
        <v>0</v>
      </c>
    </row>
    <row r="130" spans="1:7" s="104" customFormat="1" ht="15.75">
      <c r="A130" s="36">
        <v>1071000000</v>
      </c>
      <c r="B130" s="124">
        <v>3745</v>
      </c>
      <c r="C130" s="73" t="s">
        <v>435</v>
      </c>
      <c r="D130" s="72">
        <v>371.5</v>
      </c>
      <c r="E130" s="72">
        <v>371.5</v>
      </c>
      <c r="F130" s="72">
        <v>24.2</v>
      </c>
      <c r="G130" s="268">
        <f t="shared" si="2"/>
        <v>6.5141318977119775</v>
      </c>
    </row>
    <row r="131" spans="1:7" s="104" customFormat="1" ht="15.75">
      <c r="A131" s="36">
        <v>1095000000</v>
      </c>
      <c r="B131" s="124">
        <v>3745</v>
      </c>
      <c r="C131" s="73" t="s">
        <v>436</v>
      </c>
      <c r="D131" s="72">
        <v>0</v>
      </c>
      <c r="E131" s="72">
        <v>3238</v>
      </c>
      <c r="F131" s="72">
        <v>0</v>
      </c>
      <c r="G131" s="268">
        <f t="shared" si="2"/>
        <v>0</v>
      </c>
    </row>
    <row r="132" spans="1:7" s="104" customFormat="1" ht="15.75">
      <c r="A132" s="36">
        <v>1041000000</v>
      </c>
      <c r="B132" s="124">
        <v>4349</v>
      </c>
      <c r="C132" s="73" t="s">
        <v>437</v>
      </c>
      <c r="D132" s="72">
        <v>0</v>
      </c>
      <c r="E132" s="72">
        <v>17.5</v>
      </c>
      <c r="F132" s="72">
        <v>4.5</v>
      </c>
      <c r="G132" s="268">
        <f t="shared" si="2"/>
        <v>25.71428571428571</v>
      </c>
    </row>
    <row r="133" spans="1:7" s="104" customFormat="1" ht="15.75">
      <c r="A133" s="36">
        <v>1097000000</v>
      </c>
      <c r="B133" s="124">
        <v>4349</v>
      </c>
      <c r="C133" s="73" t="s">
        <v>437</v>
      </c>
      <c r="D133" s="72">
        <v>0</v>
      </c>
      <c r="E133" s="72">
        <v>400</v>
      </c>
      <c r="F133" s="72">
        <v>4</v>
      </c>
      <c r="G133" s="268">
        <f t="shared" si="2"/>
        <v>1</v>
      </c>
    </row>
    <row r="134" spans="1:7" s="104" customFormat="1" ht="15.75">
      <c r="A134" s="36">
        <v>1008010025</v>
      </c>
      <c r="B134" s="124">
        <v>4374</v>
      </c>
      <c r="C134" s="73" t="s">
        <v>438</v>
      </c>
      <c r="D134" s="72">
        <v>23000</v>
      </c>
      <c r="E134" s="72">
        <v>23000</v>
      </c>
      <c r="F134" s="72">
        <v>0</v>
      </c>
      <c r="G134" s="268">
        <f t="shared" si="2"/>
        <v>0</v>
      </c>
    </row>
    <row r="135" spans="1:7" s="104" customFormat="1" ht="15.75">
      <c r="A135" s="36">
        <v>1093000000</v>
      </c>
      <c r="B135" s="124">
        <v>5311</v>
      </c>
      <c r="C135" s="73" t="s">
        <v>439</v>
      </c>
      <c r="D135" s="72">
        <v>0</v>
      </c>
      <c r="E135" s="72">
        <v>5800</v>
      </c>
      <c r="F135" s="72">
        <v>0</v>
      </c>
      <c r="G135" s="268">
        <f t="shared" si="2"/>
        <v>0</v>
      </c>
    </row>
    <row r="136" spans="1:7" s="104" customFormat="1" ht="15.75">
      <c r="A136" s="36">
        <v>1092000000</v>
      </c>
      <c r="B136" s="124">
        <v>6171</v>
      </c>
      <c r="C136" s="73" t="s">
        <v>440</v>
      </c>
      <c r="D136" s="72">
        <v>3812.9</v>
      </c>
      <c r="E136" s="72">
        <v>3812.9</v>
      </c>
      <c r="F136" s="72">
        <v>0</v>
      </c>
      <c r="G136" s="268">
        <f t="shared" si="2"/>
        <v>0</v>
      </c>
    </row>
    <row r="137" spans="1:7" s="104" customFormat="1" ht="15.75">
      <c r="A137" s="36"/>
      <c r="B137" s="124"/>
      <c r="C137" s="73"/>
      <c r="D137" s="72"/>
      <c r="E137" s="72"/>
      <c r="F137" s="72"/>
      <c r="G137" s="268"/>
    </row>
    <row r="138" spans="1:7" s="110" customFormat="1" ht="16.5" customHeight="1">
      <c r="A138" s="56"/>
      <c r="B138" s="147"/>
      <c r="C138" s="55" t="s">
        <v>441</v>
      </c>
      <c r="D138" s="148">
        <f>SUM(D90:D137)</f>
        <v>135941.49999999997</v>
      </c>
      <c r="E138" s="148">
        <f>SUM(E90:E137)</f>
        <v>162020.99999999997</v>
      </c>
      <c r="F138" s="148">
        <f>SUM(F90:F137)</f>
        <v>10080.7</v>
      </c>
      <c r="G138" s="268">
        <f t="shared" si="2"/>
        <v>6.2218477851636536</v>
      </c>
    </row>
    <row r="139" spans="1:7" s="110" customFormat="1" ht="16.5" customHeight="1" hidden="1">
      <c r="A139" s="56"/>
      <c r="B139" s="147"/>
      <c r="C139" s="55" t="s">
        <v>442</v>
      </c>
      <c r="D139" s="148" t="e">
        <f>SUM(#REF!+#REF!+#REF!+#REF!)</f>
        <v>#REF!</v>
      </c>
      <c r="E139" s="148" t="e">
        <f>SUM(#REF!+92+#REF!+#REF!)</f>
        <v>#REF!</v>
      </c>
      <c r="F139" s="148" t="e">
        <f>SUM(#REF!+#REF!+#REF!+#REF!)</f>
        <v>#REF!</v>
      </c>
      <c r="G139" s="268" t="e">
        <f>(#REF!/E139)*100</f>
        <v>#REF!</v>
      </c>
    </row>
    <row r="140" spans="1:7" s="104" customFormat="1" ht="15.75" customHeight="1" thickBot="1">
      <c r="A140" s="36"/>
      <c r="B140" s="124"/>
      <c r="C140" s="73"/>
      <c r="D140" s="72"/>
      <c r="E140" s="72"/>
      <c r="F140" s="72"/>
      <c r="G140" s="268"/>
    </row>
    <row r="141" spans="1:7" s="104" customFormat="1" ht="12.75" customHeight="1" hidden="1" thickBot="1">
      <c r="A141" s="149"/>
      <c r="B141" s="150"/>
      <c r="C141" s="151"/>
      <c r="D141" s="152"/>
      <c r="E141" s="152"/>
      <c r="F141" s="152"/>
      <c r="G141" s="273"/>
    </row>
    <row r="142" spans="1:7" s="99" customFormat="1" ht="18.75" customHeight="1" thickBot="1" thickTop="1">
      <c r="A142" s="153"/>
      <c r="B142" s="131"/>
      <c r="C142" s="154" t="s">
        <v>443</v>
      </c>
      <c r="D142" s="133">
        <f>SUM(D87)</f>
        <v>223726.5</v>
      </c>
      <c r="E142" s="133">
        <f>SUM(E87)</f>
        <v>255092.50000000003</v>
      </c>
      <c r="F142" s="133">
        <f>SUM(F87)</f>
        <v>32039.9</v>
      </c>
      <c r="G142" s="270">
        <f>(F142/E142)*100</f>
        <v>12.560110548134498</v>
      </c>
    </row>
    <row r="143" spans="1:7" s="104" customFormat="1" ht="16.5" customHeight="1">
      <c r="A143" s="134"/>
      <c r="B143" s="155"/>
      <c r="C143" s="134"/>
      <c r="D143" s="136"/>
      <c r="E143" s="156"/>
      <c r="F143" s="108"/>
      <c r="G143" s="261"/>
    </row>
    <row r="144" spans="1:7" s="99" customFormat="1" ht="12.75" customHeight="1" hidden="1">
      <c r="A144" s="98"/>
      <c r="B144" s="101"/>
      <c r="C144" s="134"/>
      <c r="D144" s="136"/>
      <c r="E144" s="136"/>
      <c r="F144" s="136"/>
      <c r="G144" s="271"/>
    </row>
    <row r="145" spans="1:7" s="99" customFormat="1" ht="12.75" customHeight="1" hidden="1">
      <c r="A145" s="98"/>
      <c r="B145" s="101"/>
      <c r="C145" s="134"/>
      <c r="D145" s="136"/>
      <c r="E145" s="136"/>
      <c r="F145" s="136"/>
      <c r="G145" s="271"/>
    </row>
    <row r="146" spans="1:7" s="99" customFormat="1" ht="12.75" customHeight="1" hidden="1">
      <c r="A146" s="98"/>
      <c r="B146" s="101"/>
      <c r="C146" s="134"/>
      <c r="D146" s="136"/>
      <c r="E146" s="136"/>
      <c r="F146" s="136"/>
      <c r="G146" s="271"/>
    </row>
    <row r="147" spans="1:7" s="99" customFormat="1" ht="12.75" customHeight="1" hidden="1">
      <c r="A147" s="98"/>
      <c r="B147" s="101"/>
      <c r="C147" s="134"/>
      <c r="D147" s="136"/>
      <c r="E147" s="136"/>
      <c r="F147" s="136"/>
      <c r="G147" s="271"/>
    </row>
    <row r="148" spans="1:7" s="99" customFormat="1" ht="12.75" customHeight="1" hidden="1">
      <c r="A148" s="98"/>
      <c r="B148" s="101"/>
      <c r="C148" s="134"/>
      <c r="D148" s="136"/>
      <c r="E148" s="136"/>
      <c r="F148" s="136"/>
      <c r="G148" s="271"/>
    </row>
    <row r="149" spans="1:7" s="99" customFormat="1" ht="12.75" customHeight="1" hidden="1">
      <c r="A149" s="98"/>
      <c r="B149" s="101"/>
      <c r="C149" s="134"/>
      <c r="D149" s="136"/>
      <c r="E149" s="136"/>
      <c r="F149" s="136"/>
      <c r="G149" s="271"/>
    </row>
    <row r="150" spans="1:7" s="99" customFormat="1" ht="15.75" customHeight="1" thickBot="1">
      <c r="A150" s="98"/>
      <c r="B150" s="101"/>
      <c r="C150" s="134"/>
      <c r="D150" s="136"/>
      <c r="E150" s="115"/>
      <c r="F150" s="115"/>
      <c r="G150" s="263"/>
    </row>
    <row r="151" spans="1:7" s="99" customFormat="1" ht="15.75">
      <c r="A151" s="252" t="s">
        <v>25</v>
      </c>
      <c r="B151" s="253" t="s">
        <v>26</v>
      </c>
      <c r="C151" s="252" t="s">
        <v>28</v>
      </c>
      <c r="D151" s="252" t="s">
        <v>29</v>
      </c>
      <c r="E151" s="252" t="s">
        <v>29</v>
      </c>
      <c r="F151" s="219" t="s">
        <v>8</v>
      </c>
      <c r="G151" s="265" t="s">
        <v>325</v>
      </c>
    </row>
    <row r="152" spans="1:7" s="99" customFormat="1" ht="15.75" customHeight="1" thickBot="1">
      <c r="A152" s="254"/>
      <c r="B152" s="255"/>
      <c r="C152" s="256"/>
      <c r="D152" s="257" t="s">
        <v>31</v>
      </c>
      <c r="E152" s="257" t="s">
        <v>32</v>
      </c>
      <c r="F152" s="223" t="s">
        <v>33</v>
      </c>
      <c r="G152" s="266" t="s">
        <v>326</v>
      </c>
    </row>
    <row r="153" spans="1:7" s="99" customFormat="1" ht="16.5" customHeight="1" thickTop="1">
      <c r="A153" s="119">
        <v>30</v>
      </c>
      <c r="B153" s="119"/>
      <c r="C153" s="56" t="s">
        <v>133</v>
      </c>
      <c r="D153" s="58"/>
      <c r="E153" s="58"/>
      <c r="F153" s="58"/>
      <c r="G153" s="272"/>
    </row>
    <row r="154" spans="1:7" s="99" customFormat="1" ht="16.5" customHeight="1">
      <c r="A154" s="157">
        <v>31</v>
      </c>
      <c r="B154" s="157"/>
      <c r="C154" s="56"/>
      <c r="D154" s="72"/>
      <c r="E154" s="72"/>
      <c r="F154" s="72"/>
      <c r="G154" s="268"/>
    </row>
    <row r="155" spans="1:7" s="99" customFormat="1" ht="15">
      <c r="A155" s="36"/>
      <c r="B155" s="158">
        <v>3341</v>
      </c>
      <c r="C155" s="98" t="s">
        <v>444</v>
      </c>
      <c r="D155" s="72">
        <v>30</v>
      </c>
      <c r="E155" s="72">
        <v>30</v>
      </c>
      <c r="F155" s="72">
        <v>0</v>
      </c>
      <c r="G155" s="268">
        <f aca="true" t="shared" si="3" ref="G155:G165">(F155/E155)*100</f>
        <v>0</v>
      </c>
    </row>
    <row r="156" spans="1:7" s="99" customFormat="1" ht="15.75" customHeight="1">
      <c r="A156" s="36"/>
      <c r="B156" s="158">
        <v>3349</v>
      </c>
      <c r="C156" s="73" t="s">
        <v>445</v>
      </c>
      <c r="D156" s="72">
        <v>760</v>
      </c>
      <c r="E156" s="72">
        <v>760</v>
      </c>
      <c r="F156" s="72">
        <v>244.5</v>
      </c>
      <c r="G156" s="268">
        <f t="shared" si="3"/>
        <v>32.171052631578945</v>
      </c>
    </row>
    <row r="157" spans="1:7" s="99" customFormat="1" ht="15.75" customHeight="1">
      <c r="A157" s="36"/>
      <c r="B157" s="158">
        <v>5212</v>
      </c>
      <c r="C157" s="36" t="s">
        <v>446</v>
      </c>
      <c r="D157" s="159">
        <v>20</v>
      </c>
      <c r="E157" s="159">
        <v>20</v>
      </c>
      <c r="F157" s="72">
        <v>0</v>
      </c>
      <c r="G157" s="268">
        <f t="shared" si="3"/>
        <v>0</v>
      </c>
    </row>
    <row r="158" spans="1:7" s="99" customFormat="1" ht="15.75" customHeight="1">
      <c r="A158" s="36"/>
      <c r="B158" s="158">
        <v>5279</v>
      </c>
      <c r="C158" s="36" t="s">
        <v>447</v>
      </c>
      <c r="D158" s="159">
        <v>50</v>
      </c>
      <c r="E158" s="159">
        <v>50</v>
      </c>
      <c r="F158" s="72">
        <v>0</v>
      </c>
      <c r="G158" s="268">
        <f t="shared" si="3"/>
        <v>0</v>
      </c>
    </row>
    <row r="159" spans="1:7" s="99" customFormat="1" ht="15">
      <c r="A159" s="36"/>
      <c r="B159" s="158">
        <v>5512</v>
      </c>
      <c r="C159" s="98" t="s">
        <v>448</v>
      </c>
      <c r="D159" s="72">
        <v>1939</v>
      </c>
      <c r="E159" s="72">
        <v>1939</v>
      </c>
      <c r="F159" s="72">
        <v>592.3</v>
      </c>
      <c r="G159" s="268">
        <f t="shared" si="3"/>
        <v>30.546673543063434</v>
      </c>
    </row>
    <row r="160" spans="1:7" s="99" customFormat="1" ht="15.75" customHeight="1">
      <c r="A160" s="36"/>
      <c r="B160" s="158">
        <v>6112</v>
      </c>
      <c r="C160" s="73" t="s">
        <v>449</v>
      </c>
      <c r="D160" s="72">
        <v>4921</v>
      </c>
      <c r="E160" s="72">
        <v>4921</v>
      </c>
      <c r="F160" s="72">
        <v>1568.6</v>
      </c>
      <c r="G160" s="268">
        <f t="shared" si="3"/>
        <v>31.87563503352977</v>
      </c>
    </row>
    <row r="161" spans="1:7" s="99" customFormat="1" ht="15.75" customHeight="1" hidden="1">
      <c r="A161" s="36"/>
      <c r="B161" s="158">
        <v>6114</v>
      </c>
      <c r="C161" s="73" t="s">
        <v>450</v>
      </c>
      <c r="D161" s="72">
        <v>0</v>
      </c>
      <c r="E161" s="72">
        <v>0</v>
      </c>
      <c r="F161" s="72"/>
      <c r="G161" s="268" t="e">
        <f t="shared" si="3"/>
        <v>#DIV/0!</v>
      </c>
    </row>
    <row r="162" spans="1:7" s="99" customFormat="1" ht="15.75" customHeight="1" hidden="1">
      <c r="A162" s="36"/>
      <c r="B162" s="158">
        <v>6115</v>
      </c>
      <c r="C162" s="73" t="s">
        <v>451</v>
      </c>
      <c r="D162" s="72">
        <v>0</v>
      </c>
      <c r="E162" s="72"/>
      <c r="F162" s="72"/>
      <c r="G162" s="268" t="e">
        <f t="shared" si="3"/>
        <v>#DIV/0!</v>
      </c>
    </row>
    <row r="163" spans="1:7" s="99" customFormat="1" ht="15.75" customHeight="1" hidden="1">
      <c r="A163" s="36"/>
      <c r="B163" s="158">
        <v>6118</v>
      </c>
      <c r="C163" s="73" t="s">
        <v>452</v>
      </c>
      <c r="D163" s="159">
        <v>0</v>
      </c>
      <c r="E163" s="159">
        <v>0</v>
      </c>
      <c r="F163" s="72"/>
      <c r="G163" s="268" t="e">
        <f t="shared" si="3"/>
        <v>#DIV/0!</v>
      </c>
    </row>
    <row r="164" spans="1:7" s="99" customFormat="1" ht="15.75" customHeight="1" hidden="1">
      <c r="A164" s="36"/>
      <c r="B164" s="158">
        <v>6149</v>
      </c>
      <c r="C164" s="73" t="s">
        <v>453</v>
      </c>
      <c r="D164" s="159">
        <v>0</v>
      </c>
      <c r="E164" s="159">
        <v>0</v>
      </c>
      <c r="F164" s="72"/>
      <c r="G164" s="268" t="e">
        <f t="shared" si="3"/>
        <v>#DIV/0!</v>
      </c>
    </row>
    <row r="165" spans="1:7" s="99" customFormat="1" ht="17.25" customHeight="1">
      <c r="A165" s="158" t="s">
        <v>454</v>
      </c>
      <c r="B165" s="158">
        <v>6171</v>
      </c>
      <c r="C165" s="73" t="s">
        <v>455</v>
      </c>
      <c r="D165" s="72">
        <f>105832+200</f>
        <v>106032</v>
      </c>
      <c r="E165" s="72">
        <f>109580.3+200</f>
        <v>109780.3</v>
      </c>
      <c r="F165" s="72">
        <v>28486.4</v>
      </c>
      <c r="G165" s="268">
        <f t="shared" si="3"/>
        <v>25.94855361116703</v>
      </c>
    </row>
    <row r="166" spans="1:7" s="99" customFormat="1" ht="15.75" customHeight="1" thickBot="1">
      <c r="A166" s="160"/>
      <c r="B166" s="161"/>
      <c r="C166" s="162"/>
      <c r="D166" s="159"/>
      <c r="E166" s="159"/>
      <c r="F166" s="159"/>
      <c r="G166" s="274"/>
    </row>
    <row r="167" spans="1:7" s="99" customFormat="1" ht="18.75" customHeight="1" thickBot="1" thickTop="1">
      <c r="A167" s="153"/>
      <c r="B167" s="163"/>
      <c r="C167" s="164" t="s">
        <v>456</v>
      </c>
      <c r="D167" s="133">
        <f>SUM(D155:D166)</f>
        <v>113752</v>
      </c>
      <c r="E167" s="133">
        <f>SUM(E155:E166)</f>
        <v>117500.3</v>
      </c>
      <c r="F167" s="133">
        <f>SUM(F155:F166)</f>
        <v>30891.800000000003</v>
      </c>
      <c r="G167" s="270">
        <f>(F167/E167)*100</f>
        <v>26.29082649150683</v>
      </c>
    </row>
    <row r="168" spans="1:7" s="99" customFormat="1" ht="15.75" customHeight="1">
      <c r="A168" s="98"/>
      <c r="B168" s="101"/>
      <c r="C168" s="134"/>
      <c r="D168" s="136"/>
      <c r="E168" s="165"/>
      <c r="F168" s="136"/>
      <c r="G168" s="271"/>
    </row>
    <row r="169" spans="1:7" s="99" customFormat="1" ht="12.75" customHeight="1" hidden="1">
      <c r="A169" s="98"/>
      <c r="B169" s="101"/>
      <c r="C169" s="134"/>
      <c r="D169" s="136"/>
      <c r="E169" s="136"/>
      <c r="F169" s="136"/>
      <c r="G169" s="271"/>
    </row>
    <row r="170" spans="1:7" s="99" customFormat="1" ht="12.75" customHeight="1" hidden="1">
      <c r="A170" s="98"/>
      <c r="B170" s="101"/>
      <c r="C170" s="134"/>
      <c r="D170" s="136"/>
      <c r="E170" s="136"/>
      <c r="F170" s="136"/>
      <c r="G170" s="271"/>
    </row>
    <row r="171" spans="1:7" s="99" customFormat="1" ht="12.75" customHeight="1" hidden="1">
      <c r="A171" s="98"/>
      <c r="B171" s="101"/>
      <c r="C171" s="134"/>
      <c r="D171" s="136"/>
      <c r="E171" s="136"/>
      <c r="F171" s="136"/>
      <c r="G171" s="271"/>
    </row>
    <row r="172" spans="1:7" s="99" customFormat="1" ht="12.75" customHeight="1" hidden="1">
      <c r="A172" s="98"/>
      <c r="B172" s="101"/>
      <c r="C172" s="134"/>
      <c r="D172" s="136"/>
      <c r="E172" s="136"/>
      <c r="F172" s="136"/>
      <c r="G172" s="271"/>
    </row>
    <row r="173" spans="1:7" s="99" customFormat="1" ht="15.75" customHeight="1" thickBot="1">
      <c r="A173" s="98"/>
      <c r="B173" s="101"/>
      <c r="C173" s="134"/>
      <c r="D173" s="136"/>
      <c r="E173" s="136"/>
      <c r="F173" s="136"/>
      <c r="G173" s="271"/>
    </row>
    <row r="174" spans="1:7" s="99" customFormat="1" ht="15.75">
      <c r="A174" s="252" t="s">
        <v>25</v>
      </c>
      <c r="B174" s="253" t="s">
        <v>26</v>
      </c>
      <c r="C174" s="252" t="s">
        <v>28</v>
      </c>
      <c r="D174" s="252" t="s">
        <v>29</v>
      </c>
      <c r="E174" s="252" t="s">
        <v>29</v>
      </c>
      <c r="F174" s="219" t="s">
        <v>8</v>
      </c>
      <c r="G174" s="265" t="s">
        <v>325</v>
      </c>
    </row>
    <row r="175" spans="1:7" s="99" customFormat="1" ht="15.75" customHeight="1" thickBot="1">
      <c r="A175" s="254"/>
      <c r="B175" s="255"/>
      <c r="C175" s="256"/>
      <c r="D175" s="257" t="s">
        <v>31</v>
      </c>
      <c r="E175" s="257" t="s">
        <v>32</v>
      </c>
      <c r="F175" s="223" t="s">
        <v>33</v>
      </c>
      <c r="G175" s="266" t="s">
        <v>326</v>
      </c>
    </row>
    <row r="176" spans="1:7" s="99" customFormat="1" ht="16.5" thickTop="1">
      <c r="A176" s="119">
        <v>50</v>
      </c>
      <c r="B176" s="120"/>
      <c r="C176" s="121" t="s">
        <v>167</v>
      </c>
      <c r="D176" s="58"/>
      <c r="E176" s="58"/>
      <c r="F176" s="58"/>
      <c r="G176" s="272"/>
    </row>
    <row r="177" spans="1:7" s="99" customFormat="1" ht="14.25" customHeight="1">
      <c r="A177" s="119"/>
      <c r="B177" s="120"/>
      <c r="C177" s="121"/>
      <c r="D177" s="58"/>
      <c r="E177" s="58"/>
      <c r="F177" s="58"/>
      <c r="G177" s="272"/>
    </row>
    <row r="178" spans="1:7" s="99" customFormat="1" ht="15">
      <c r="A178" s="36"/>
      <c r="B178" s="124">
        <v>3541</v>
      </c>
      <c r="C178" s="36" t="s">
        <v>457</v>
      </c>
      <c r="D178" s="22">
        <v>400</v>
      </c>
      <c r="E178" s="22">
        <v>400</v>
      </c>
      <c r="F178" s="22">
        <v>100</v>
      </c>
      <c r="G178" s="268">
        <f aca="true" t="shared" si="4" ref="G178:G194">(F178/E178)*100</f>
        <v>25</v>
      </c>
    </row>
    <row r="179" spans="1:7" s="99" customFormat="1" ht="15">
      <c r="A179" s="36"/>
      <c r="B179" s="124">
        <v>3599</v>
      </c>
      <c r="C179" s="36" t="s">
        <v>458</v>
      </c>
      <c r="D179" s="22">
        <v>5</v>
      </c>
      <c r="E179" s="22">
        <v>5</v>
      </c>
      <c r="F179" s="22">
        <v>3.3</v>
      </c>
      <c r="G179" s="268">
        <f t="shared" si="4"/>
        <v>65.99999999999999</v>
      </c>
    </row>
    <row r="180" spans="1:7" s="99" customFormat="1" ht="15" hidden="1">
      <c r="A180" s="36"/>
      <c r="B180" s="124">
        <v>4193</v>
      </c>
      <c r="C180" s="36" t="s">
        <v>459</v>
      </c>
      <c r="D180" s="22"/>
      <c r="E180" s="22"/>
      <c r="F180" s="22"/>
      <c r="G180" s="268" t="e">
        <f t="shared" si="4"/>
        <v>#DIV/0!</v>
      </c>
    </row>
    <row r="181" spans="1:7" s="99" customFormat="1" ht="15">
      <c r="A181" s="166"/>
      <c r="B181" s="124">
        <v>4329</v>
      </c>
      <c r="C181" s="36" t="s">
        <v>460</v>
      </c>
      <c r="D181" s="22">
        <v>40</v>
      </c>
      <c r="E181" s="22">
        <v>40</v>
      </c>
      <c r="F181" s="22">
        <v>40</v>
      </c>
      <c r="G181" s="268">
        <f t="shared" si="4"/>
        <v>100</v>
      </c>
    </row>
    <row r="182" spans="1:7" s="99" customFormat="1" ht="15">
      <c r="A182" s="36"/>
      <c r="B182" s="124">
        <v>4333</v>
      </c>
      <c r="C182" s="36" t="s">
        <v>461</v>
      </c>
      <c r="D182" s="22">
        <v>150</v>
      </c>
      <c r="E182" s="22">
        <v>150</v>
      </c>
      <c r="F182" s="22">
        <v>37.5</v>
      </c>
      <c r="G182" s="268">
        <f t="shared" si="4"/>
        <v>25</v>
      </c>
    </row>
    <row r="183" spans="1:7" s="99" customFormat="1" ht="15" customHeight="1">
      <c r="A183" s="36"/>
      <c r="B183" s="124">
        <v>4339</v>
      </c>
      <c r="C183" s="36" t="s">
        <v>462</v>
      </c>
      <c r="D183" s="22">
        <v>0</v>
      </c>
      <c r="E183" s="22">
        <v>3016</v>
      </c>
      <c r="F183" s="22">
        <v>204.9</v>
      </c>
      <c r="G183" s="268">
        <f t="shared" si="4"/>
        <v>6.793766578249337</v>
      </c>
    </row>
    <row r="184" spans="1:7" s="99" customFormat="1" ht="15">
      <c r="A184" s="36"/>
      <c r="B184" s="124">
        <v>4342</v>
      </c>
      <c r="C184" s="36" t="s">
        <v>463</v>
      </c>
      <c r="D184" s="22">
        <v>20</v>
      </c>
      <c r="E184" s="22">
        <v>20</v>
      </c>
      <c r="F184" s="22">
        <v>0</v>
      </c>
      <c r="G184" s="268">
        <f t="shared" si="4"/>
        <v>0</v>
      </c>
    </row>
    <row r="185" spans="1:7" s="99" customFormat="1" ht="15">
      <c r="A185" s="36"/>
      <c r="B185" s="124">
        <v>4343</v>
      </c>
      <c r="C185" s="36" t="s">
        <v>464</v>
      </c>
      <c r="D185" s="22">
        <v>50</v>
      </c>
      <c r="E185" s="22">
        <v>50</v>
      </c>
      <c r="F185" s="22">
        <v>0</v>
      </c>
      <c r="G185" s="268">
        <f t="shared" si="4"/>
        <v>0</v>
      </c>
    </row>
    <row r="186" spans="1:7" s="99" customFormat="1" ht="15">
      <c r="A186" s="36"/>
      <c r="B186" s="124">
        <v>4349</v>
      </c>
      <c r="C186" s="36" t="s">
        <v>465</v>
      </c>
      <c r="D186" s="22">
        <v>560</v>
      </c>
      <c r="E186" s="22">
        <v>557</v>
      </c>
      <c r="F186" s="22">
        <v>372.3</v>
      </c>
      <c r="G186" s="268">
        <f t="shared" si="4"/>
        <v>66.84021543985638</v>
      </c>
    </row>
    <row r="187" spans="1:7" s="99" customFormat="1" ht="15">
      <c r="A187" s="166"/>
      <c r="B187" s="167">
        <v>4351</v>
      </c>
      <c r="C187" s="166" t="s">
        <v>466</v>
      </c>
      <c r="D187" s="22">
        <v>2124</v>
      </c>
      <c r="E187" s="22">
        <v>2127</v>
      </c>
      <c r="F187" s="22">
        <v>532.5</v>
      </c>
      <c r="G187" s="268">
        <f t="shared" si="4"/>
        <v>25.035260930888576</v>
      </c>
    </row>
    <row r="188" spans="1:7" s="99" customFormat="1" ht="15">
      <c r="A188" s="166"/>
      <c r="B188" s="167">
        <v>4356</v>
      </c>
      <c r="C188" s="166" t="s">
        <v>467</v>
      </c>
      <c r="D188" s="22">
        <v>600</v>
      </c>
      <c r="E188" s="22">
        <v>600</v>
      </c>
      <c r="F188" s="22">
        <v>150</v>
      </c>
      <c r="G188" s="268">
        <f t="shared" si="4"/>
        <v>25</v>
      </c>
    </row>
    <row r="189" spans="1:7" s="99" customFormat="1" ht="15">
      <c r="A189" s="166"/>
      <c r="B189" s="167">
        <v>4357</v>
      </c>
      <c r="C189" s="166" t="s">
        <v>468</v>
      </c>
      <c r="D189" s="22">
        <v>8700</v>
      </c>
      <c r="E189" s="22">
        <v>8700</v>
      </c>
      <c r="F189" s="22">
        <v>6325</v>
      </c>
      <c r="G189" s="268">
        <f t="shared" si="4"/>
        <v>72.70114942528735</v>
      </c>
    </row>
    <row r="190" spans="1:7" s="99" customFormat="1" ht="15">
      <c r="A190" s="166"/>
      <c r="B190" s="167">
        <v>4357</v>
      </c>
      <c r="C190" s="166" t="s">
        <v>469</v>
      </c>
      <c r="D190" s="22">
        <v>100</v>
      </c>
      <c r="E190" s="22">
        <v>100</v>
      </c>
      <c r="F190" s="22">
        <v>50</v>
      </c>
      <c r="G190" s="268">
        <f t="shared" si="4"/>
        <v>50</v>
      </c>
    </row>
    <row r="191" spans="1:7" s="99" customFormat="1" ht="15" hidden="1">
      <c r="A191" s="166"/>
      <c r="B191" s="258">
        <v>4359</v>
      </c>
      <c r="C191" s="24" t="s">
        <v>470</v>
      </c>
      <c r="D191" s="25"/>
      <c r="E191" s="25"/>
      <c r="F191" s="25"/>
      <c r="G191" s="268" t="e">
        <f t="shared" si="4"/>
        <v>#DIV/0!</v>
      </c>
    </row>
    <row r="192" spans="1:7" s="99" customFormat="1" ht="15">
      <c r="A192" s="36"/>
      <c r="B192" s="124">
        <v>4371</v>
      </c>
      <c r="C192" s="143" t="s">
        <v>471</v>
      </c>
      <c r="D192" s="22">
        <v>520</v>
      </c>
      <c r="E192" s="22">
        <v>520</v>
      </c>
      <c r="F192" s="22">
        <v>130</v>
      </c>
      <c r="G192" s="268">
        <f t="shared" si="4"/>
        <v>25</v>
      </c>
    </row>
    <row r="193" spans="1:7" s="99" customFormat="1" ht="15">
      <c r="A193" s="36"/>
      <c r="B193" s="124">
        <v>4374</v>
      </c>
      <c r="C193" s="36" t="s">
        <v>472</v>
      </c>
      <c r="D193" s="22">
        <v>700</v>
      </c>
      <c r="E193" s="22">
        <v>700</v>
      </c>
      <c r="F193" s="22">
        <v>75</v>
      </c>
      <c r="G193" s="268">
        <f t="shared" si="4"/>
        <v>10.714285714285714</v>
      </c>
    </row>
    <row r="194" spans="1:7" s="99" customFormat="1" ht="15">
      <c r="A194" s="166"/>
      <c r="B194" s="167">
        <v>4399</v>
      </c>
      <c r="C194" s="166" t="s">
        <v>473</v>
      </c>
      <c r="D194" s="25">
        <v>679</v>
      </c>
      <c r="E194" s="25">
        <v>55</v>
      </c>
      <c r="F194" s="25">
        <v>2.6</v>
      </c>
      <c r="G194" s="268">
        <f t="shared" si="4"/>
        <v>4.7272727272727275</v>
      </c>
    </row>
    <row r="195" spans="1:7" s="99" customFormat="1" ht="15" hidden="1">
      <c r="A195" s="166"/>
      <c r="B195" s="167">
        <v>6402</v>
      </c>
      <c r="C195" s="166" t="s">
        <v>474</v>
      </c>
      <c r="D195" s="159"/>
      <c r="E195" s="159"/>
      <c r="F195" s="25"/>
      <c r="G195" s="268" t="e">
        <f>(#REF!/E195)*100</f>
        <v>#REF!</v>
      </c>
    </row>
    <row r="196" spans="1:7" s="99" customFormat="1" ht="15" customHeight="1" hidden="1">
      <c r="A196" s="166"/>
      <c r="B196" s="167">
        <v>6409</v>
      </c>
      <c r="C196" s="166" t="s">
        <v>475</v>
      </c>
      <c r="D196" s="159">
        <v>0</v>
      </c>
      <c r="E196" s="159">
        <v>0</v>
      </c>
      <c r="F196" s="159"/>
      <c r="G196" s="268" t="e">
        <f>(#REF!/E196)*100</f>
        <v>#REF!</v>
      </c>
    </row>
    <row r="197" spans="1:7" s="99" customFormat="1" ht="15" customHeight="1" thickBot="1">
      <c r="A197" s="166"/>
      <c r="B197" s="167"/>
      <c r="C197" s="166"/>
      <c r="D197" s="159"/>
      <c r="E197" s="159"/>
      <c r="F197" s="159"/>
      <c r="G197" s="268"/>
    </row>
    <row r="198" spans="1:7" s="99" customFormat="1" ht="18.75" customHeight="1" thickBot="1" thickTop="1">
      <c r="A198" s="153"/>
      <c r="B198" s="131"/>
      <c r="C198" s="132" t="s">
        <v>476</v>
      </c>
      <c r="D198" s="133">
        <f>SUM(D178:D197)</f>
        <v>14648</v>
      </c>
      <c r="E198" s="133">
        <f>SUM(E178:E197)</f>
        <v>17040</v>
      </c>
      <c r="F198" s="133">
        <f>SUM(F178:F197)</f>
        <v>8023.1</v>
      </c>
      <c r="G198" s="270">
        <f>(F198/E198)*100</f>
        <v>47.08392018779343</v>
      </c>
    </row>
    <row r="199" spans="1:7" s="99" customFormat="1" ht="15.75" customHeight="1">
      <c r="A199" s="98"/>
      <c r="B199" s="101"/>
      <c r="C199" s="134"/>
      <c r="D199" s="135"/>
      <c r="E199" s="135"/>
      <c r="F199" s="135"/>
      <c r="G199" s="271"/>
    </row>
    <row r="200" spans="1:7" s="99" customFormat="1" ht="15.75" customHeight="1" hidden="1">
      <c r="A200" s="98"/>
      <c r="B200" s="101"/>
      <c r="C200" s="134"/>
      <c r="D200" s="136"/>
      <c r="E200" s="136"/>
      <c r="F200" s="136"/>
      <c r="G200" s="271"/>
    </row>
    <row r="201" spans="1:7" s="99" customFormat="1" ht="12.75" customHeight="1" hidden="1">
      <c r="A201" s="98"/>
      <c r="C201" s="101"/>
      <c r="D201" s="136"/>
      <c r="E201" s="136"/>
      <c r="F201" s="136"/>
      <c r="G201" s="271"/>
    </row>
    <row r="202" spans="1:7" s="99" customFormat="1" ht="12.75" customHeight="1" hidden="1">
      <c r="A202" s="98"/>
      <c r="B202" s="101"/>
      <c r="C202" s="134"/>
      <c r="D202" s="136"/>
      <c r="E202" s="136"/>
      <c r="F202" s="136"/>
      <c r="G202" s="271"/>
    </row>
    <row r="203" spans="1:7" s="99" customFormat="1" ht="12.75" customHeight="1" hidden="1">
      <c r="A203" s="98"/>
      <c r="B203" s="101"/>
      <c r="C203" s="134"/>
      <c r="D203" s="136"/>
      <c r="E203" s="136"/>
      <c r="F203" s="136"/>
      <c r="G203" s="271"/>
    </row>
    <row r="204" spans="1:7" s="99" customFormat="1" ht="12.75" customHeight="1" hidden="1">
      <c r="A204" s="98"/>
      <c r="B204" s="101"/>
      <c r="C204" s="134"/>
      <c r="D204" s="136"/>
      <c r="E204" s="136"/>
      <c r="F204" s="136"/>
      <c r="G204" s="271"/>
    </row>
    <row r="205" spans="1:7" s="99" customFormat="1" ht="12.75" customHeight="1" hidden="1">
      <c r="A205" s="98"/>
      <c r="B205" s="101"/>
      <c r="C205" s="134"/>
      <c r="D205" s="136"/>
      <c r="E205" s="136"/>
      <c r="F205" s="136"/>
      <c r="G205" s="271"/>
    </row>
    <row r="206" spans="1:7" s="99" customFormat="1" ht="12.75" customHeight="1" hidden="1">
      <c r="A206" s="98"/>
      <c r="B206" s="101"/>
      <c r="C206" s="134"/>
      <c r="D206" s="136"/>
      <c r="E206" s="136"/>
      <c r="F206" s="136"/>
      <c r="G206" s="271"/>
    </row>
    <row r="207" spans="1:7" s="99" customFormat="1" ht="12.75" customHeight="1" hidden="1">
      <c r="A207" s="98"/>
      <c r="B207" s="101"/>
      <c r="C207" s="134"/>
      <c r="D207" s="136"/>
      <c r="E207" s="108"/>
      <c r="F207" s="108"/>
      <c r="G207" s="261"/>
    </row>
    <row r="208" spans="1:7" s="99" customFormat="1" ht="12.75" customHeight="1" hidden="1">
      <c r="A208" s="98"/>
      <c r="B208" s="101"/>
      <c r="C208" s="134"/>
      <c r="D208" s="136"/>
      <c r="E208" s="136"/>
      <c r="F208" s="136"/>
      <c r="G208" s="271"/>
    </row>
    <row r="209" spans="1:7" s="99" customFormat="1" ht="12.75" customHeight="1" hidden="1">
      <c r="A209" s="98"/>
      <c r="B209" s="101"/>
      <c r="C209" s="134"/>
      <c r="D209" s="136"/>
      <c r="E209" s="136"/>
      <c r="F209" s="136"/>
      <c r="G209" s="271"/>
    </row>
    <row r="210" spans="1:7" s="99" customFormat="1" ht="18" customHeight="1" hidden="1">
      <c r="A210" s="98"/>
      <c r="B210" s="101"/>
      <c r="C210" s="134"/>
      <c r="D210" s="136"/>
      <c r="E210" s="108"/>
      <c r="F210" s="108"/>
      <c r="G210" s="261"/>
    </row>
    <row r="211" spans="1:7" s="99" customFormat="1" ht="15.75" customHeight="1" thickBot="1">
      <c r="A211" s="98"/>
      <c r="B211" s="101"/>
      <c r="C211" s="134"/>
      <c r="D211" s="136"/>
      <c r="E211" s="115"/>
      <c r="F211" s="115"/>
      <c r="G211" s="263"/>
    </row>
    <row r="212" spans="1:7" s="99" customFormat="1" ht="15.75">
      <c r="A212" s="252" t="s">
        <v>25</v>
      </c>
      <c r="B212" s="253" t="s">
        <v>26</v>
      </c>
      <c r="C212" s="252" t="s">
        <v>28</v>
      </c>
      <c r="D212" s="252" t="s">
        <v>29</v>
      </c>
      <c r="E212" s="252" t="s">
        <v>29</v>
      </c>
      <c r="F212" s="219" t="s">
        <v>8</v>
      </c>
      <c r="G212" s="265" t="s">
        <v>325</v>
      </c>
    </row>
    <row r="213" spans="1:7" s="99" customFormat="1" ht="15.75" customHeight="1" thickBot="1">
      <c r="A213" s="254"/>
      <c r="B213" s="255"/>
      <c r="C213" s="256"/>
      <c r="D213" s="257" t="s">
        <v>31</v>
      </c>
      <c r="E213" s="257" t="s">
        <v>32</v>
      </c>
      <c r="F213" s="223" t="s">
        <v>33</v>
      </c>
      <c r="G213" s="266" t="s">
        <v>326</v>
      </c>
    </row>
    <row r="214" spans="1:7" s="99" customFormat="1" ht="16.5" thickTop="1">
      <c r="A214" s="119">
        <v>60</v>
      </c>
      <c r="B214" s="120"/>
      <c r="C214" s="121" t="s">
        <v>186</v>
      </c>
      <c r="D214" s="58"/>
      <c r="E214" s="58"/>
      <c r="F214" s="58"/>
      <c r="G214" s="272"/>
    </row>
    <row r="215" spans="1:7" s="99" customFormat="1" ht="15.75">
      <c r="A215" s="70"/>
      <c r="B215" s="123"/>
      <c r="C215" s="70"/>
      <c r="D215" s="72"/>
      <c r="E215" s="72"/>
      <c r="F215" s="72"/>
      <c r="G215" s="268"/>
    </row>
    <row r="216" spans="1:7" s="99" customFormat="1" ht="15">
      <c r="A216" s="36"/>
      <c r="B216" s="124">
        <v>1014</v>
      </c>
      <c r="C216" s="36" t="s">
        <v>477</v>
      </c>
      <c r="D216" s="22">
        <v>650</v>
      </c>
      <c r="E216" s="22">
        <v>650</v>
      </c>
      <c r="F216" s="22">
        <v>177.9</v>
      </c>
      <c r="G216" s="268">
        <f aca="true" t="shared" si="5" ref="G216:G226">(F216/E216)*100</f>
        <v>27.369230769230768</v>
      </c>
    </row>
    <row r="217" spans="1:7" s="99" customFormat="1" ht="15" customHeight="1" hidden="1">
      <c r="A217" s="166"/>
      <c r="B217" s="167">
        <v>1031</v>
      </c>
      <c r="C217" s="166" t="s">
        <v>478</v>
      </c>
      <c r="D217" s="25"/>
      <c r="E217" s="25"/>
      <c r="F217" s="25"/>
      <c r="G217" s="268" t="e">
        <f t="shared" si="5"/>
        <v>#DIV/0!</v>
      </c>
    </row>
    <row r="218" spans="1:7" s="99" customFormat="1" ht="15" hidden="1">
      <c r="A218" s="36"/>
      <c r="B218" s="124">
        <v>1036</v>
      </c>
      <c r="C218" s="36" t="s">
        <v>479</v>
      </c>
      <c r="D218" s="22"/>
      <c r="E218" s="22"/>
      <c r="F218" s="22"/>
      <c r="G218" s="268" t="e">
        <f t="shared" si="5"/>
        <v>#DIV/0!</v>
      </c>
    </row>
    <row r="219" spans="1:7" s="99" customFormat="1" ht="15" customHeight="1" hidden="1">
      <c r="A219" s="166"/>
      <c r="B219" s="167">
        <v>1037</v>
      </c>
      <c r="C219" s="166" t="s">
        <v>480</v>
      </c>
      <c r="D219" s="25"/>
      <c r="E219" s="25"/>
      <c r="F219" s="25"/>
      <c r="G219" s="268" t="e">
        <f t="shared" si="5"/>
        <v>#DIV/0!</v>
      </c>
    </row>
    <row r="220" spans="1:7" s="99" customFormat="1" ht="15" hidden="1">
      <c r="A220" s="166"/>
      <c r="B220" s="167">
        <v>1039</v>
      </c>
      <c r="C220" s="166" t="s">
        <v>481</v>
      </c>
      <c r="D220" s="25">
        <v>0</v>
      </c>
      <c r="E220" s="25"/>
      <c r="F220" s="25"/>
      <c r="G220" s="268" t="e">
        <f t="shared" si="5"/>
        <v>#DIV/0!</v>
      </c>
    </row>
    <row r="221" spans="1:7" s="99" customFormat="1" ht="15">
      <c r="A221" s="166"/>
      <c r="B221" s="167">
        <v>1070</v>
      </c>
      <c r="C221" s="166" t="s">
        <v>482</v>
      </c>
      <c r="D221" s="25">
        <v>7</v>
      </c>
      <c r="E221" s="25">
        <v>7</v>
      </c>
      <c r="F221" s="25">
        <v>7</v>
      </c>
      <c r="G221" s="268">
        <f t="shared" si="5"/>
        <v>100</v>
      </c>
    </row>
    <row r="222" spans="1:7" s="99" customFormat="1" ht="15" hidden="1">
      <c r="A222" s="166"/>
      <c r="B222" s="167">
        <v>2331</v>
      </c>
      <c r="C222" s="166" t="s">
        <v>483</v>
      </c>
      <c r="D222" s="25"/>
      <c r="E222" s="25"/>
      <c r="F222" s="22"/>
      <c r="G222" s="268" t="e">
        <f t="shared" si="5"/>
        <v>#DIV/0!</v>
      </c>
    </row>
    <row r="223" spans="1:7" s="99" customFormat="1" ht="15">
      <c r="A223" s="166"/>
      <c r="B223" s="167">
        <v>3739</v>
      </c>
      <c r="C223" s="166" t="s">
        <v>484</v>
      </c>
      <c r="D223" s="22">
        <v>50</v>
      </c>
      <c r="E223" s="22">
        <v>50</v>
      </c>
      <c r="F223" s="22">
        <v>0</v>
      </c>
      <c r="G223" s="268">
        <f t="shared" si="5"/>
        <v>0</v>
      </c>
    </row>
    <row r="224" spans="1:7" s="99" customFormat="1" ht="15">
      <c r="A224" s="36"/>
      <c r="B224" s="124">
        <v>3749</v>
      </c>
      <c r="C224" s="36" t="s">
        <v>485</v>
      </c>
      <c r="D224" s="22">
        <v>100</v>
      </c>
      <c r="E224" s="22">
        <v>100</v>
      </c>
      <c r="F224" s="22">
        <v>0</v>
      </c>
      <c r="G224" s="268">
        <f t="shared" si="5"/>
        <v>0</v>
      </c>
    </row>
    <row r="225" spans="1:7" s="99" customFormat="1" ht="15" hidden="1">
      <c r="A225" s="36"/>
      <c r="B225" s="124">
        <v>5272</v>
      </c>
      <c r="C225" s="36" t="s">
        <v>486</v>
      </c>
      <c r="D225" s="22"/>
      <c r="E225" s="22"/>
      <c r="F225" s="22"/>
      <c r="G225" s="268" t="e">
        <f t="shared" si="5"/>
        <v>#DIV/0!</v>
      </c>
    </row>
    <row r="226" spans="1:7" s="99" customFormat="1" ht="15">
      <c r="A226" s="36"/>
      <c r="B226" s="124">
        <v>6171</v>
      </c>
      <c r="C226" s="36" t="s">
        <v>487</v>
      </c>
      <c r="D226" s="22">
        <v>10</v>
      </c>
      <c r="E226" s="22">
        <v>10</v>
      </c>
      <c r="F226" s="22">
        <v>0</v>
      </c>
      <c r="G226" s="268">
        <f t="shared" si="5"/>
        <v>0</v>
      </c>
    </row>
    <row r="227" spans="1:7" s="99" customFormat="1" ht="15.75" thickBot="1">
      <c r="A227" s="126"/>
      <c r="B227" s="168"/>
      <c r="C227" s="126"/>
      <c r="D227" s="159"/>
      <c r="E227" s="159"/>
      <c r="F227" s="159"/>
      <c r="G227" s="274"/>
    </row>
    <row r="228" spans="1:7" s="99" customFormat="1" ht="18.75" customHeight="1" thickBot="1" thickTop="1">
      <c r="A228" s="130"/>
      <c r="B228" s="169"/>
      <c r="C228" s="170" t="s">
        <v>488</v>
      </c>
      <c r="D228" s="133">
        <f>SUM(D214:D227)</f>
        <v>817</v>
      </c>
      <c r="E228" s="133">
        <f>SUM(E215:E227)</f>
        <v>817</v>
      </c>
      <c r="F228" s="133">
        <f>SUM(F214:F227)</f>
        <v>184.9</v>
      </c>
      <c r="G228" s="270">
        <f>(F228/E228)*100</f>
        <v>22.63157894736842</v>
      </c>
    </row>
    <row r="229" spans="1:7" s="99" customFormat="1" ht="12.75" customHeight="1">
      <c r="A229" s="98"/>
      <c r="B229" s="101"/>
      <c r="C229" s="134"/>
      <c r="D229" s="136"/>
      <c r="E229" s="136"/>
      <c r="F229" s="136"/>
      <c r="G229" s="271"/>
    </row>
    <row r="230" spans="1:7" s="99" customFormat="1" ht="12.75" customHeight="1" hidden="1">
      <c r="A230" s="98"/>
      <c r="B230" s="101"/>
      <c r="C230" s="134"/>
      <c r="D230" s="136"/>
      <c r="E230" s="136"/>
      <c r="F230" s="136"/>
      <c r="G230" s="271"/>
    </row>
    <row r="231" spans="1:7" s="99" customFormat="1" ht="12.75" customHeight="1" hidden="1">
      <c r="A231" s="98"/>
      <c r="B231" s="101"/>
      <c r="C231" s="134"/>
      <c r="D231" s="136"/>
      <c r="E231" s="136"/>
      <c r="F231" s="136"/>
      <c r="G231" s="271"/>
    </row>
    <row r="232" spans="1:7" s="99" customFormat="1" ht="12.75" customHeight="1" hidden="1">
      <c r="A232" s="98"/>
      <c r="B232" s="101"/>
      <c r="C232" s="134"/>
      <c r="D232" s="136"/>
      <c r="E232" s="136"/>
      <c r="F232" s="136"/>
      <c r="G232" s="271"/>
    </row>
    <row r="233" spans="2:7" s="99" customFormat="1" ht="12.75" customHeight="1" hidden="1">
      <c r="B233" s="137"/>
      <c r="G233" s="247"/>
    </row>
    <row r="234" spans="2:7" s="99" customFormat="1" ht="12.75" customHeight="1">
      <c r="B234" s="137"/>
      <c r="G234" s="247"/>
    </row>
    <row r="235" spans="2:7" s="99" customFormat="1" ht="12.75" customHeight="1" thickBot="1">
      <c r="B235" s="137"/>
      <c r="G235" s="247"/>
    </row>
    <row r="236" spans="1:7" s="99" customFormat="1" ht="15.75">
      <c r="A236" s="252" t="s">
        <v>25</v>
      </c>
      <c r="B236" s="253" t="s">
        <v>26</v>
      </c>
      <c r="C236" s="252" t="s">
        <v>28</v>
      </c>
      <c r="D236" s="252" t="s">
        <v>29</v>
      </c>
      <c r="E236" s="252" t="s">
        <v>29</v>
      </c>
      <c r="F236" s="219" t="s">
        <v>8</v>
      </c>
      <c r="G236" s="265" t="s">
        <v>325</v>
      </c>
    </row>
    <row r="237" spans="1:7" s="99" customFormat="1" ht="15.75" customHeight="1" thickBot="1">
      <c r="A237" s="254"/>
      <c r="B237" s="255"/>
      <c r="C237" s="256"/>
      <c r="D237" s="257" t="s">
        <v>31</v>
      </c>
      <c r="E237" s="257" t="s">
        <v>32</v>
      </c>
      <c r="F237" s="223" t="s">
        <v>33</v>
      </c>
      <c r="G237" s="266" t="s">
        <v>326</v>
      </c>
    </row>
    <row r="238" spans="1:7" s="99" customFormat="1" ht="16.5" thickTop="1">
      <c r="A238" s="119">
        <v>80</v>
      </c>
      <c r="B238" s="119"/>
      <c r="C238" s="121" t="s">
        <v>200</v>
      </c>
      <c r="D238" s="58"/>
      <c r="E238" s="58"/>
      <c r="F238" s="58"/>
      <c r="G238" s="272"/>
    </row>
    <row r="239" spans="1:7" s="99" customFormat="1" ht="15.75">
      <c r="A239" s="70"/>
      <c r="B239" s="157"/>
      <c r="C239" s="70"/>
      <c r="D239" s="72"/>
      <c r="E239" s="72"/>
      <c r="F239" s="72"/>
      <c r="G239" s="268"/>
    </row>
    <row r="240" spans="1:7" s="99" customFormat="1" ht="15">
      <c r="A240" s="36"/>
      <c r="B240" s="158">
        <v>2219</v>
      </c>
      <c r="C240" s="36" t="s">
        <v>489</v>
      </c>
      <c r="D240" s="74">
        <v>3830</v>
      </c>
      <c r="E240" s="22">
        <v>3830</v>
      </c>
      <c r="F240" s="22">
        <v>884.6</v>
      </c>
      <c r="G240" s="268">
        <f aca="true" t="shared" si="6" ref="G240:G247">(F240/E240)*100</f>
        <v>23.096605744125327</v>
      </c>
    </row>
    <row r="241" spans="1:82" s="98" customFormat="1" ht="15">
      <c r="A241" s="36"/>
      <c r="B241" s="158">
        <v>2221</v>
      </c>
      <c r="C241" s="36" t="s">
        <v>490</v>
      </c>
      <c r="D241" s="74">
        <v>18432</v>
      </c>
      <c r="E241" s="22">
        <v>18372</v>
      </c>
      <c r="F241" s="22">
        <v>5727</v>
      </c>
      <c r="G241" s="268">
        <f t="shared" si="6"/>
        <v>31.172436316133243</v>
      </c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9"/>
      <c r="BN241" s="99"/>
      <c r="BO241" s="99"/>
      <c r="BP241" s="99"/>
      <c r="BQ241" s="99"/>
      <c r="BR241" s="99"/>
      <c r="BS241" s="99"/>
      <c r="BT241" s="99"/>
      <c r="BU241" s="99"/>
      <c r="BV241" s="99"/>
      <c r="BW241" s="99"/>
      <c r="BX241" s="99"/>
      <c r="BY241" s="99"/>
      <c r="BZ241" s="99"/>
      <c r="CA241" s="99"/>
      <c r="CB241" s="99"/>
      <c r="CC241" s="99"/>
      <c r="CD241" s="99"/>
    </row>
    <row r="242" spans="1:82" s="98" customFormat="1" ht="15" hidden="1">
      <c r="A242" s="36"/>
      <c r="B242" s="158">
        <v>2229</v>
      </c>
      <c r="C242" s="36" t="s">
        <v>491</v>
      </c>
      <c r="D242" s="74"/>
      <c r="E242" s="22"/>
      <c r="F242" s="22"/>
      <c r="G242" s="268" t="e">
        <f t="shared" si="6"/>
        <v>#DIV/0!</v>
      </c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  <c r="BP242" s="99"/>
      <c r="BQ242" s="99"/>
      <c r="BR242" s="99"/>
      <c r="BS242" s="99"/>
      <c r="BT242" s="99"/>
      <c r="BU242" s="99"/>
      <c r="BV242" s="99"/>
      <c r="BW242" s="99"/>
      <c r="BX242" s="99"/>
      <c r="BY242" s="99"/>
      <c r="BZ242" s="99"/>
      <c r="CA242" s="99"/>
      <c r="CB242" s="99"/>
      <c r="CC242" s="99"/>
      <c r="CD242" s="99"/>
    </row>
    <row r="243" spans="1:82" s="98" customFormat="1" ht="15">
      <c r="A243" s="36"/>
      <c r="B243" s="158">
        <v>2232</v>
      </c>
      <c r="C243" s="36" t="s">
        <v>492</v>
      </c>
      <c r="D243" s="22">
        <v>260</v>
      </c>
      <c r="E243" s="22">
        <v>260</v>
      </c>
      <c r="F243" s="22">
        <v>0</v>
      </c>
      <c r="G243" s="268">
        <f t="shared" si="6"/>
        <v>0</v>
      </c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99"/>
      <c r="BP243" s="99"/>
      <c r="BQ243" s="99"/>
      <c r="BR243" s="99"/>
      <c r="BS243" s="99"/>
      <c r="BT243" s="99"/>
      <c r="BU243" s="99"/>
      <c r="BV243" s="99"/>
      <c r="BW243" s="99"/>
      <c r="BX243" s="99"/>
      <c r="BY243" s="99"/>
      <c r="BZ243" s="99"/>
      <c r="CA243" s="99"/>
      <c r="CB243" s="99"/>
      <c r="CC243" s="99"/>
      <c r="CD243" s="99"/>
    </row>
    <row r="244" spans="1:82" s="98" customFormat="1" ht="15">
      <c r="A244" s="36"/>
      <c r="B244" s="158">
        <v>2299</v>
      </c>
      <c r="C244" s="36" t="s">
        <v>491</v>
      </c>
      <c r="D244" s="22">
        <v>0</v>
      </c>
      <c r="E244" s="22">
        <v>15</v>
      </c>
      <c r="F244" s="22">
        <v>1</v>
      </c>
      <c r="G244" s="268">
        <f t="shared" si="6"/>
        <v>6.666666666666667</v>
      </c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99"/>
      <c r="BO244" s="99"/>
      <c r="BP244" s="99"/>
      <c r="BQ244" s="99"/>
      <c r="BR244" s="99"/>
      <c r="BS244" s="99"/>
      <c r="BT244" s="99"/>
      <c r="BU244" s="99"/>
      <c r="BV244" s="99"/>
      <c r="BW244" s="99"/>
      <c r="BX244" s="99"/>
      <c r="BY244" s="99"/>
      <c r="BZ244" s="99"/>
      <c r="CA244" s="99"/>
      <c r="CB244" s="99"/>
      <c r="CC244" s="99"/>
      <c r="CD244" s="99"/>
    </row>
    <row r="245" spans="1:82" s="98" customFormat="1" ht="15">
      <c r="A245" s="166"/>
      <c r="B245" s="171">
        <v>6171</v>
      </c>
      <c r="C245" s="166" t="s">
        <v>493</v>
      </c>
      <c r="D245" s="72">
        <v>0</v>
      </c>
      <c r="E245" s="72">
        <v>0</v>
      </c>
      <c r="F245" s="72">
        <v>27</v>
      </c>
      <c r="G245" s="268" t="e">
        <f t="shared" si="6"/>
        <v>#DIV/0!</v>
      </c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99"/>
      <c r="BR245" s="99"/>
      <c r="BS245" s="99"/>
      <c r="BT245" s="99"/>
      <c r="BU245" s="99"/>
      <c r="BV245" s="99"/>
      <c r="BW245" s="99"/>
      <c r="BX245" s="99"/>
      <c r="BY245" s="99"/>
      <c r="BZ245" s="99"/>
      <c r="CA245" s="99"/>
      <c r="CB245" s="99"/>
      <c r="CC245" s="99"/>
      <c r="CD245" s="99"/>
    </row>
    <row r="246" spans="1:82" s="98" customFormat="1" ht="15">
      <c r="A246" s="166"/>
      <c r="B246" s="171">
        <v>6402</v>
      </c>
      <c r="C246" s="166" t="s">
        <v>494</v>
      </c>
      <c r="D246" s="72">
        <v>0</v>
      </c>
      <c r="E246" s="72">
        <v>45</v>
      </c>
      <c r="F246" s="72">
        <v>44.3</v>
      </c>
      <c r="G246" s="268">
        <f t="shared" si="6"/>
        <v>98.44444444444443</v>
      </c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  <c r="BP246" s="99"/>
      <c r="BQ246" s="99"/>
      <c r="BR246" s="99"/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</row>
    <row r="247" spans="1:82" s="98" customFormat="1" ht="15">
      <c r="A247" s="166"/>
      <c r="B247" s="171">
        <v>6409</v>
      </c>
      <c r="C247" s="166" t="s">
        <v>495</v>
      </c>
      <c r="D247" s="72">
        <v>0</v>
      </c>
      <c r="E247" s="72">
        <v>0</v>
      </c>
      <c r="F247" s="72">
        <v>-9.4</v>
      </c>
      <c r="G247" s="268" t="e">
        <f t="shared" si="6"/>
        <v>#DIV/0!</v>
      </c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99"/>
      <c r="BP247" s="99"/>
      <c r="BQ247" s="99"/>
      <c r="BR247" s="99"/>
      <c r="BS247" s="99"/>
      <c r="BT247" s="99"/>
      <c r="BU247" s="99"/>
      <c r="BV247" s="99"/>
      <c r="BW247" s="99"/>
      <c r="BX247" s="99"/>
      <c r="BY247" s="99"/>
      <c r="BZ247" s="99"/>
      <c r="CA247" s="99"/>
      <c r="CB247" s="99"/>
      <c r="CC247" s="99"/>
      <c r="CD247" s="99"/>
    </row>
    <row r="248" spans="1:82" s="98" customFormat="1" ht="15.75" thickBot="1">
      <c r="A248" s="162"/>
      <c r="B248" s="161"/>
      <c r="C248" s="162"/>
      <c r="D248" s="129"/>
      <c r="E248" s="129"/>
      <c r="F248" s="129"/>
      <c r="G248" s="26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99"/>
      <c r="BQ248" s="99"/>
      <c r="BR248" s="99"/>
      <c r="BS248" s="99"/>
      <c r="BT248" s="99"/>
      <c r="BU248" s="99"/>
      <c r="BV248" s="99"/>
      <c r="BW248" s="99"/>
      <c r="BX248" s="99"/>
      <c r="BY248" s="99"/>
      <c r="BZ248" s="99"/>
      <c r="CA248" s="99"/>
      <c r="CB248" s="99"/>
      <c r="CC248" s="99"/>
      <c r="CD248" s="99"/>
    </row>
    <row r="249" spans="1:82" s="98" customFormat="1" ht="18.75" customHeight="1" thickBot="1" thickTop="1">
      <c r="A249" s="130"/>
      <c r="B249" s="172"/>
      <c r="C249" s="170" t="s">
        <v>496</v>
      </c>
      <c r="D249" s="133">
        <f>SUM(D240:D247)</f>
        <v>22522</v>
      </c>
      <c r="E249" s="133">
        <f>SUM(E240:E247)</f>
        <v>22522</v>
      </c>
      <c r="F249" s="133">
        <f>SUM(F240:F247)</f>
        <v>6674.500000000001</v>
      </c>
      <c r="G249" s="270">
        <f>(F249/E249)*100</f>
        <v>29.635467542847</v>
      </c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9"/>
      <c r="BN249" s="99"/>
      <c r="BO249" s="99"/>
      <c r="BP249" s="99"/>
      <c r="BQ249" s="99"/>
      <c r="BR249" s="99"/>
      <c r="BS249" s="99"/>
      <c r="BT249" s="99"/>
      <c r="BU249" s="99"/>
      <c r="BV249" s="99"/>
      <c r="BW249" s="99"/>
      <c r="BX249" s="99"/>
      <c r="BY249" s="99"/>
      <c r="BZ249" s="99"/>
      <c r="CA249" s="99"/>
      <c r="CB249" s="99"/>
      <c r="CC249" s="99"/>
      <c r="CD249" s="99"/>
    </row>
    <row r="250" spans="2:82" s="98" customFormat="1" ht="15.75" customHeight="1">
      <c r="B250" s="101"/>
      <c r="C250" s="134"/>
      <c r="D250" s="136"/>
      <c r="E250" s="136"/>
      <c r="F250" s="136"/>
      <c r="G250" s="271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9"/>
      <c r="BN250" s="99"/>
      <c r="BO250" s="99"/>
      <c r="BP250" s="99"/>
      <c r="BQ250" s="99"/>
      <c r="BR250" s="99"/>
      <c r="BS250" s="99"/>
      <c r="BT250" s="99"/>
      <c r="BU250" s="99"/>
      <c r="BV250" s="99"/>
      <c r="BW250" s="99"/>
      <c r="BX250" s="99"/>
      <c r="BY250" s="99"/>
      <c r="BZ250" s="99"/>
      <c r="CA250" s="99"/>
      <c r="CB250" s="99"/>
      <c r="CC250" s="99"/>
      <c r="CD250" s="99"/>
    </row>
    <row r="251" spans="2:82" s="98" customFormat="1" ht="12.75" customHeight="1" hidden="1">
      <c r="B251" s="101"/>
      <c r="C251" s="134"/>
      <c r="D251" s="136"/>
      <c r="E251" s="136"/>
      <c r="F251" s="136"/>
      <c r="G251" s="271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9"/>
      <c r="BN251" s="99"/>
      <c r="BO251" s="99"/>
      <c r="BP251" s="99"/>
      <c r="BQ251" s="99"/>
      <c r="BR251" s="99"/>
      <c r="BS251" s="99"/>
      <c r="BT251" s="99"/>
      <c r="BU251" s="99"/>
      <c r="BV251" s="99"/>
      <c r="BW251" s="99"/>
      <c r="BX251" s="99"/>
      <c r="BY251" s="99"/>
      <c r="BZ251" s="99"/>
      <c r="CA251" s="99"/>
      <c r="CB251" s="99"/>
      <c r="CC251" s="99"/>
      <c r="CD251" s="99"/>
    </row>
    <row r="252" spans="2:82" s="98" customFormat="1" ht="12.75" customHeight="1" hidden="1">
      <c r="B252" s="101"/>
      <c r="C252" s="134"/>
      <c r="D252" s="136"/>
      <c r="E252" s="136"/>
      <c r="F252" s="136"/>
      <c r="G252" s="271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9"/>
      <c r="BN252" s="99"/>
      <c r="BO252" s="99"/>
      <c r="BP252" s="99"/>
      <c r="BQ252" s="99"/>
      <c r="BR252" s="99"/>
      <c r="BS252" s="99"/>
      <c r="BT252" s="99"/>
      <c r="BU252" s="99"/>
      <c r="BV252" s="99"/>
      <c r="BW252" s="99"/>
      <c r="BX252" s="99"/>
      <c r="BY252" s="99"/>
      <c r="BZ252" s="99"/>
      <c r="CA252" s="99"/>
      <c r="CB252" s="99"/>
      <c r="CC252" s="99"/>
      <c r="CD252" s="99"/>
    </row>
    <row r="253" spans="2:82" s="98" customFormat="1" ht="12.75" customHeight="1" hidden="1">
      <c r="B253" s="101"/>
      <c r="C253" s="134"/>
      <c r="D253" s="136"/>
      <c r="E253" s="136"/>
      <c r="F253" s="136"/>
      <c r="G253" s="271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</row>
    <row r="254" spans="2:82" s="98" customFormat="1" ht="12.75" customHeight="1" hidden="1">
      <c r="B254" s="101"/>
      <c r="C254" s="134"/>
      <c r="D254" s="136"/>
      <c r="E254" s="136"/>
      <c r="F254" s="136"/>
      <c r="G254" s="271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</row>
    <row r="255" spans="2:82" s="98" customFormat="1" ht="12.75" customHeight="1" hidden="1">
      <c r="B255" s="101"/>
      <c r="C255" s="134"/>
      <c r="D255" s="136"/>
      <c r="E255" s="136"/>
      <c r="F255" s="136"/>
      <c r="G255" s="271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</row>
    <row r="256" spans="2:82" s="98" customFormat="1" ht="12.75" customHeight="1" hidden="1">
      <c r="B256" s="101"/>
      <c r="C256" s="134"/>
      <c r="D256" s="136"/>
      <c r="E256" s="136"/>
      <c r="F256" s="136"/>
      <c r="G256" s="271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99"/>
      <c r="BR256" s="99"/>
      <c r="BS256" s="99"/>
      <c r="BT256" s="99"/>
      <c r="BU256" s="99"/>
      <c r="BV256" s="99"/>
      <c r="BW256" s="99"/>
      <c r="BX256" s="99"/>
      <c r="BY256" s="99"/>
      <c r="BZ256" s="99"/>
      <c r="CA256" s="99"/>
      <c r="CB256" s="99"/>
      <c r="CC256" s="99"/>
      <c r="CD256" s="99"/>
    </row>
    <row r="257" spans="2:82" s="98" customFormat="1" ht="12.75" customHeight="1" hidden="1">
      <c r="B257" s="101"/>
      <c r="C257" s="134"/>
      <c r="D257" s="136"/>
      <c r="E257" s="136"/>
      <c r="F257" s="136"/>
      <c r="G257" s="271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  <c r="BP257" s="99"/>
      <c r="BQ257" s="99"/>
      <c r="BR257" s="99"/>
      <c r="BS257" s="99"/>
      <c r="BT257" s="99"/>
      <c r="BU257" s="99"/>
      <c r="BV257" s="99"/>
      <c r="BW257" s="99"/>
      <c r="BX257" s="99"/>
      <c r="BY257" s="99"/>
      <c r="BZ257" s="99"/>
      <c r="CA257" s="99"/>
      <c r="CB257" s="99"/>
      <c r="CC257" s="99"/>
      <c r="CD257" s="99"/>
    </row>
    <row r="258" spans="2:82" s="98" customFormat="1" ht="15.75" customHeight="1">
      <c r="B258" s="101"/>
      <c r="C258" s="134"/>
      <c r="D258" s="136"/>
      <c r="E258" s="108"/>
      <c r="F258" s="108"/>
      <c r="G258" s="261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  <c r="BP258" s="99"/>
      <c r="BQ258" s="99"/>
      <c r="BR258" s="99"/>
      <c r="BS258" s="99"/>
      <c r="BT258" s="99"/>
      <c r="BU258" s="99"/>
      <c r="BV258" s="99"/>
      <c r="BW258" s="99"/>
      <c r="BX258" s="99"/>
      <c r="BY258" s="99"/>
      <c r="BZ258" s="99"/>
      <c r="CA258" s="99"/>
      <c r="CB258" s="99"/>
      <c r="CC258" s="99"/>
      <c r="CD258" s="99"/>
    </row>
    <row r="259" spans="2:82" s="98" customFormat="1" ht="15.75" customHeight="1">
      <c r="B259" s="101"/>
      <c r="C259" s="134"/>
      <c r="D259" s="136"/>
      <c r="E259" s="136"/>
      <c r="F259" s="136"/>
      <c r="G259" s="271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99"/>
      <c r="BR259" s="99"/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</row>
    <row r="260" spans="2:82" s="98" customFormat="1" ht="15.75" customHeight="1" thickBot="1">
      <c r="B260" s="101"/>
      <c r="C260" s="134"/>
      <c r="D260" s="136"/>
      <c r="E260" s="115"/>
      <c r="F260" s="115"/>
      <c r="G260" s="263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  <c r="BP260" s="99"/>
      <c r="BQ260" s="99"/>
      <c r="BR260" s="99"/>
      <c r="BS260" s="99"/>
      <c r="BT260" s="99"/>
      <c r="BU260" s="99"/>
      <c r="BV260" s="99"/>
      <c r="BW260" s="99"/>
      <c r="BX260" s="99"/>
      <c r="BY260" s="99"/>
      <c r="BZ260" s="99"/>
      <c r="CA260" s="99"/>
      <c r="CB260" s="99"/>
      <c r="CC260" s="99"/>
      <c r="CD260" s="99"/>
    </row>
    <row r="261" spans="1:82" s="98" customFormat="1" ht="15.75" customHeight="1">
      <c r="A261" s="252" t="s">
        <v>25</v>
      </c>
      <c r="B261" s="253" t="s">
        <v>26</v>
      </c>
      <c r="C261" s="252" t="s">
        <v>28</v>
      </c>
      <c r="D261" s="252" t="s">
        <v>29</v>
      </c>
      <c r="E261" s="252" t="s">
        <v>29</v>
      </c>
      <c r="F261" s="219" t="s">
        <v>8</v>
      </c>
      <c r="G261" s="265" t="s">
        <v>325</v>
      </c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99"/>
      <c r="BP261" s="99"/>
      <c r="BQ261" s="99"/>
      <c r="BR261" s="99"/>
      <c r="BS261" s="99"/>
      <c r="BT261" s="99"/>
      <c r="BU261" s="99"/>
      <c r="BV261" s="99"/>
      <c r="BW261" s="99"/>
      <c r="BX261" s="99"/>
      <c r="BY261" s="99"/>
      <c r="BZ261" s="99"/>
      <c r="CA261" s="99"/>
      <c r="CB261" s="99"/>
      <c r="CC261" s="99"/>
      <c r="CD261" s="99"/>
    </row>
    <row r="262" spans="1:7" s="99" customFormat="1" ht="15.75" customHeight="1" thickBot="1">
      <c r="A262" s="254"/>
      <c r="B262" s="255"/>
      <c r="C262" s="256"/>
      <c r="D262" s="257" t="s">
        <v>31</v>
      </c>
      <c r="E262" s="257" t="s">
        <v>32</v>
      </c>
      <c r="F262" s="223" t="s">
        <v>33</v>
      </c>
      <c r="G262" s="266" t="s">
        <v>326</v>
      </c>
    </row>
    <row r="263" spans="1:7" s="99" customFormat="1" ht="16.5" thickTop="1">
      <c r="A263" s="119">
        <v>90</v>
      </c>
      <c r="B263" s="119"/>
      <c r="C263" s="121" t="s">
        <v>214</v>
      </c>
      <c r="D263" s="58"/>
      <c r="E263" s="58"/>
      <c r="F263" s="58"/>
      <c r="G263" s="272"/>
    </row>
    <row r="264" spans="1:7" s="99" customFormat="1" ht="15.75">
      <c r="A264" s="70"/>
      <c r="B264" s="157"/>
      <c r="C264" s="70"/>
      <c r="D264" s="72"/>
      <c r="E264" s="72"/>
      <c r="F264" s="72"/>
      <c r="G264" s="268"/>
    </row>
    <row r="265" spans="1:7" s="99" customFormat="1" ht="15">
      <c r="A265" s="36"/>
      <c r="B265" s="158">
        <v>5311</v>
      </c>
      <c r="C265" s="36" t="s">
        <v>497</v>
      </c>
      <c r="D265" s="72">
        <v>18504</v>
      </c>
      <c r="E265" s="72">
        <v>18504</v>
      </c>
      <c r="F265" s="72">
        <v>6671.5</v>
      </c>
      <c r="G265" s="268">
        <f>(F265/E265)*100</f>
        <v>36.05436662343277</v>
      </c>
    </row>
    <row r="266" spans="1:7" s="99" customFormat="1" ht="16.5" thickBot="1">
      <c r="A266" s="160"/>
      <c r="B266" s="160"/>
      <c r="C266" s="173"/>
      <c r="D266" s="174"/>
      <c r="E266" s="174"/>
      <c r="F266" s="174"/>
      <c r="G266" s="275"/>
    </row>
    <row r="267" spans="1:7" s="99" customFormat="1" ht="18.75" customHeight="1" thickBot="1" thickTop="1">
      <c r="A267" s="130"/>
      <c r="B267" s="172"/>
      <c r="C267" s="170" t="s">
        <v>498</v>
      </c>
      <c r="D267" s="133">
        <f>SUM(D263:D266)</f>
        <v>18504</v>
      </c>
      <c r="E267" s="133">
        <v>18709</v>
      </c>
      <c r="F267" s="133">
        <v>6671.6</v>
      </c>
      <c r="G267" s="270">
        <f>(F267/E267)*100</f>
        <v>35.659842856379285</v>
      </c>
    </row>
    <row r="268" spans="1:7" s="99" customFormat="1" ht="15.75" customHeight="1">
      <c r="A268" s="98"/>
      <c r="B268" s="101"/>
      <c r="C268" s="134"/>
      <c r="D268" s="136"/>
      <c r="E268" s="136"/>
      <c r="F268" s="136"/>
      <c r="G268" s="271"/>
    </row>
    <row r="269" spans="1:7" s="99" customFormat="1" ht="15.75" customHeight="1" thickBot="1">
      <c r="A269" s="98"/>
      <c r="B269" s="101"/>
      <c r="C269" s="134"/>
      <c r="D269" s="136"/>
      <c r="E269" s="136"/>
      <c r="F269" s="136"/>
      <c r="G269" s="271"/>
    </row>
    <row r="270" spans="1:82" s="98" customFormat="1" ht="15.75" customHeight="1">
      <c r="A270" s="252" t="s">
        <v>25</v>
      </c>
      <c r="B270" s="253" t="s">
        <v>26</v>
      </c>
      <c r="C270" s="252" t="s">
        <v>28</v>
      </c>
      <c r="D270" s="252" t="s">
        <v>29</v>
      </c>
      <c r="E270" s="252" t="s">
        <v>29</v>
      </c>
      <c r="F270" s="219" t="s">
        <v>8</v>
      </c>
      <c r="G270" s="265" t="s">
        <v>325</v>
      </c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9"/>
      <c r="BN270" s="99"/>
      <c r="BO270" s="99"/>
      <c r="BP270" s="99"/>
      <c r="BQ270" s="99"/>
      <c r="BR270" s="99"/>
      <c r="BS270" s="99"/>
      <c r="BT270" s="99"/>
      <c r="BU270" s="99"/>
      <c r="BV270" s="99"/>
      <c r="BW270" s="99"/>
      <c r="BX270" s="99"/>
      <c r="BY270" s="99"/>
      <c r="BZ270" s="99"/>
      <c r="CA270" s="99"/>
      <c r="CB270" s="99"/>
      <c r="CC270" s="99"/>
      <c r="CD270" s="99"/>
    </row>
    <row r="271" spans="1:7" s="99" customFormat="1" ht="15.75" customHeight="1" thickBot="1">
      <c r="A271" s="254"/>
      <c r="B271" s="255"/>
      <c r="C271" s="256"/>
      <c r="D271" s="257" t="s">
        <v>31</v>
      </c>
      <c r="E271" s="257" t="s">
        <v>32</v>
      </c>
      <c r="F271" s="223" t="s">
        <v>33</v>
      </c>
      <c r="G271" s="266" t="s">
        <v>326</v>
      </c>
    </row>
    <row r="272" spans="1:7" s="99" customFormat="1" ht="16.5" thickTop="1">
      <c r="A272" s="119">
        <v>100</v>
      </c>
      <c r="B272" s="119"/>
      <c r="C272" s="70" t="s">
        <v>222</v>
      </c>
      <c r="D272" s="58"/>
      <c r="E272" s="58"/>
      <c r="F272" s="58"/>
      <c r="G272" s="272"/>
    </row>
    <row r="273" spans="1:7" s="99" customFormat="1" ht="15.75">
      <c r="A273" s="70"/>
      <c r="B273" s="157"/>
      <c r="C273" s="70"/>
      <c r="D273" s="72"/>
      <c r="E273" s="72"/>
      <c r="F273" s="72"/>
      <c r="G273" s="268"/>
    </row>
    <row r="274" spans="1:7" s="99" customFormat="1" ht="15.75">
      <c r="A274" s="70"/>
      <c r="B274" s="157"/>
      <c r="C274" s="70"/>
      <c r="D274" s="72"/>
      <c r="E274" s="72"/>
      <c r="F274" s="72"/>
      <c r="G274" s="268"/>
    </row>
    <row r="275" spans="1:7" s="99" customFormat="1" ht="15.75">
      <c r="A275" s="157"/>
      <c r="B275" s="259">
        <v>2169</v>
      </c>
      <c r="C275" s="21" t="s">
        <v>499</v>
      </c>
      <c r="D275" s="22">
        <v>300</v>
      </c>
      <c r="E275" s="22">
        <v>300</v>
      </c>
      <c r="F275" s="22">
        <v>2.4</v>
      </c>
      <c r="G275" s="268">
        <f>(F275/E275)*100</f>
        <v>0.8</v>
      </c>
    </row>
    <row r="276" spans="1:7" s="99" customFormat="1" ht="15.75">
      <c r="A276" s="157"/>
      <c r="B276" s="259">
        <v>6171</v>
      </c>
      <c r="C276" s="21" t="s">
        <v>500</v>
      </c>
      <c r="D276" s="22">
        <v>0</v>
      </c>
      <c r="E276" s="22">
        <v>0</v>
      </c>
      <c r="F276" s="22">
        <v>0</v>
      </c>
      <c r="G276" s="268" t="e">
        <f>(F276/E276)*100</f>
        <v>#DIV/0!</v>
      </c>
    </row>
    <row r="277" spans="1:7" s="99" customFormat="1" ht="16.5" thickBot="1">
      <c r="A277" s="160"/>
      <c r="B277" s="260"/>
      <c r="C277" s="78"/>
      <c r="D277" s="79"/>
      <c r="E277" s="79"/>
      <c r="F277" s="79"/>
      <c r="G277" s="268"/>
    </row>
    <row r="278" spans="1:7" s="99" customFormat="1" ht="18.75" customHeight="1" thickBot="1" thickTop="1">
      <c r="A278" s="130"/>
      <c r="B278" s="172"/>
      <c r="C278" s="170" t="s">
        <v>501</v>
      </c>
      <c r="D278" s="133">
        <f>SUM(D272:D277)</f>
        <v>300</v>
      </c>
      <c r="E278" s="133">
        <f>SUM(E272:E277)</f>
        <v>300</v>
      </c>
      <c r="F278" s="133">
        <f>SUM(F272:F277)</f>
        <v>2.4</v>
      </c>
      <c r="G278" s="270">
        <f>(F278/E278)*100</f>
        <v>0.8</v>
      </c>
    </row>
    <row r="279" spans="1:7" s="99" customFormat="1" ht="15.75" customHeight="1">
      <c r="A279" s="98"/>
      <c r="B279" s="101"/>
      <c r="C279" s="134"/>
      <c r="D279" s="136"/>
      <c r="E279" s="136"/>
      <c r="F279" s="136"/>
      <c r="G279" s="271"/>
    </row>
    <row r="280" spans="1:7" s="99" customFormat="1" ht="15.75" customHeight="1">
      <c r="A280" s="98"/>
      <c r="B280" s="101"/>
      <c r="C280" s="134"/>
      <c r="D280" s="136"/>
      <c r="E280" s="136"/>
      <c r="F280" s="136"/>
      <c r="G280" s="271"/>
    </row>
    <row r="281" spans="2:7" s="99" customFormat="1" ht="15.75" customHeight="1" thickBot="1">
      <c r="B281" s="137"/>
      <c r="G281" s="247"/>
    </row>
    <row r="282" spans="1:7" s="99" customFormat="1" ht="15.75">
      <c r="A282" s="252" t="s">
        <v>25</v>
      </c>
      <c r="B282" s="253" t="s">
        <v>26</v>
      </c>
      <c r="C282" s="252" t="s">
        <v>28</v>
      </c>
      <c r="D282" s="252" t="s">
        <v>29</v>
      </c>
      <c r="E282" s="252" t="s">
        <v>29</v>
      </c>
      <c r="F282" s="219" t="s">
        <v>8</v>
      </c>
      <c r="G282" s="265" t="s">
        <v>325</v>
      </c>
    </row>
    <row r="283" spans="1:7" s="99" customFormat="1" ht="15.75" customHeight="1" thickBot="1">
      <c r="A283" s="254"/>
      <c r="B283" s="255"/>
      <c r="C283" s="256"/>
      <c r="D283" s="257" t="s">
        <v>31</v>
      </c>
      <c r="E283" s="257" t="s">
        <v>32</v>
      </c>
      <c r="F283" s="223" t="s">
        <v>33</v>
      </c>
      <c r="G283" s="266" t="s">
        <v>326</v>
      </c>
    </row>
    <row r="284" spans="1:7" s="99" customFormat="1" ht="16.5" thickTop="1">
      <c r="A284" s="119">
        <v>110</v>
      </c>
      <c r="B284" s="119"/>
      <c r="C284" s="121" t="s">
        <v>227</v>
      </c>
      <c r="D284" s="58"/>
      <c r="E284" s="58"/>
      <c r="F284" s="58"/>
      <c r="G284" s="272"/>
    </row>
    <row r="285" spans="1:7" s="99" customFormat="1" ht="15" customHeight="1">
      <c r="A285" s="70"/>
      <c r="B285" s="157"/>
      <c r="C285" s="70"/>
      <c r="D285" s="72"/>
      <c r="E285" s="72"/>
      <c r="F285" s="72"/>
      <c r="G285" s="268"/>
    </row>
    <row r="286" spans="1:7" s="99" customFormat="1" ht="15" customHeight="1">
      <c r="A286" s="36"/>
      <c r="B286" s="158">
        <v>6171</v>
      </c>
      <c r="C286" s="36" t="s">
        <v>502</v>
      </c>
      <c r="D286" s="72">
        <v>0</v>
      </c>
      <c r="E286" s="72">
        <v>0</v>
      </c>
      <c r="F286" s="72">
        <v>5</v>
      </c>
      <c r="G286" s="268" t="e">
        <f aca="true" t="shared" si="7" ref="G286:G291">(F286/E286)*100</f>
        <v>#DIV/0!</v>
      </c>
    </row>
    <row r="287" spans="1:7" s="99" customFormat="1" ht="15">
      <c r="A287" s="36"/>
      <c r="B287" s="158">
        <v>6310</v>
      </c>
      <c r="C287" s="36" t="s">
        <v>503</v>
      </c>
      <c r="D287" s="72">
        <v>2530</v>
      </c>
      <c r="E287" s="72">
        <v>2510</v>
      </c>
      <c r="F287" s="72">
        <v>472.4</v>
      </c>
      <c r="G287" s="268">
        <f t="shared" si="7"/>
        <v>18.8207171314741</v>
      </c>
    </row>
    <row r="288" spans="1:7" s="99" customFormat="1" ht="15">
      <c r="A288" s="36"/>
      <c r="B288" s="158">
        <v>6399</v>
      </c>
      <c r="C288" s="36" t="s">
        <v>504</v>
      </c>
      <c r="D288" s="72">
        <v>13011</v>
      </c>
      <c r="E288" s="72">
        <v>11320</v>
      </c>
      <c r="F288" s="72">
        <v>9267.9</v>
      </c>
      <c r="G288" s="268">
        <f t="shared" si="7"/>
        <v>81.87190812720848</v>
      </c>
    </row>
    <row r="289" spans="1:7" s="99" customFormat="1" ht="15">
      <c r="A289" s="36"/>
      <c r="B289" s="158">
        <v>6402</v>
      </c>
      <c r="C289" s="36" t="s">
        <v>505</v>
      </c>
      <c r="D289" s="72">
        <v>0</v>
      </c>
      <c r="E289" s="72">
        <v>227.7</v>
      </c>
      <c r="F289" s="72">
        <v>227.5</v>
      </c>
      <c r="G289" s="268">
        <f t="shared" si="7"/>
        <v>99.91216512955644</v>
      </c>
    </row>
    <row r="290" spans="1:7" s="99" customFormat="1" ht="15">
      <c r="A290" s="36"/>
      <c r="B290" s="158">
        <v>6409</v>
      </c>
      <c r="C290" s="36" t="s">
        <v>506</v>
      </c>
      <c r="D290" s="72">
        <v>0</v>
      </c>
      <c r="E290" s="72">
        <v>0</v>
      </c>
      <c r="F290" s="72">
        <v>0</v>
      </c>
      <c r="G290" s="268" t="e">
        <f t="shared" si="7"/>
        <v>#DIV/0!</v>
      </c>
    </row>
    <row r="291" spans="1:7" s="104" customFormat="1" ht="15.75" customHeight="1">
      <c r="A291" s="121"/>
      <c r="B291" s="119">
        <v>6409</v>
      </c>
      <c r="C291" s="121" t="s">
        <v>507</v>
      </c>
      <c r="D291" s="175">
        <v>1750</v>
      </c>
      <c r="E291" s="175">
        <v>1750</v>
      </c>
      <c r="F291" s="140">
        <v>5.6</v>
      </c>
      <c r="G291" s="268">
        <f t="shared" si="7"/>
        <v>0.31999999999999995</v>
      </c>
    </row>
    <row r="292" spans="1:7" s="99" customFormat="1" ht="15.75" thickBot="1">
      <c r="A292" s="162"/>
      <c r="B292" s="161"/>
      <c r="C292" s="162"/>
      <c r="D292" s="176"/>
      <c r="E292" s="176"/>
      <c r="F292" s="176"/>
      <c r="G292" s="276"/>
    </row>
    <row r="293" spans="1:7" s="99" customFormat="1" ht="18.75" customHeight="1" thickBot="1" thickTop="1">
      <c r="A293" s="130"/>
      <c r="B293" s="172"/>
      <c r="C293" s="170" t="s">
        <v>508</v>
      </c>
      <c r="D293" s="177">
        <f>SUM(D285:D291)</f>
        <v>17291</v>
      </c>
      <c r="E293" s="177">
        <f>SUM(E285:E291)</f>
        <v>15807.7</v>
      </c>
      <c r="F293" s="177">
        <f>SUM(F285:F291)</f>
        <v>9978.4</v>
      </c>
      <c r="G293" s="270">
        <f>(F293/E293)*100</f>
        <v>63.123667579723794</v>
      </c>
    </row>
    <row r="294" spans="1:7" s="99" customFormat="1" ht="18.75" customHeight="1">
      <c r="A294" s="98"/>
      <c r="B294" s="101"/>
      <c r="C294" s="134"/>
      <c r="D294" s="136"/>
      <c r="E294" s="136"/>
      <c r="F294" s="136"/>
      <c r="G294" s="271"/>
    </row>
    <row r="295" spans="1:7" s="99" customFormat="1" ht="13.5" customHeight="1" hidden="1">
      <c r="A295" s="98"/>
      <c r="B295" s="101"/>
      <c r="C295" s="134"/>
      <c r="D295" s="136"/>
      <c r="E295" s="136"/>
      <c r="F295" s="136"/>
      <c r="G295" s="271"/>
    </row>
    <row r="296" spans="1:7" s="99" customFormat="1" ht="13.5" customHeight="1" hidden="1">
      <c r="A296" s="98"/>
      <c r="B296" s="101"/>
      <c r="C296" s="134"/>
      <c r="D296" s="136"/>
      <c r="E296" s="136"/>
      <c r="F296" s="136"/>
      <c r="G296" s="271"/>
    </row>
    <row r="297" spans="1:7" s="99" customFormat="1" ht="13.5" customHeight="1" hidden="1">
      <c r="A297" s="98"/>
      <c r="B297" s="101"/>
      <c r="C297" s="134"/>
      <c r="D297" s="136"/>
      <c r="E297" s="136"/>
      <c r="F297" s="136"/>
      <c r="G297" s="271"/>
    </row>
    <row r="298" spans="1:7" s="99" customFormat="1" ht="13.5" customHeight="1" hidden="1">
      <c r="A298" s="98"/>
      <c r="B298" s="101"/>
      <c r="C298" s="134"/>
      <c r="D298" s="136"/>
      <c r="E298" s="136"/>
      <c r="F298" s="136"/>
      <c r="G298" s="271"/>
    </row>
    <row r="299" spans="1:7" s="99" customFormat="1" ht="13.5" customHeight="1" hidden="1">
      <c r="A299" s="98"/>
      <c r="B299" s="101"/>
      <c r="C299" s="134"/>
      <c r="D299" s="136"/>
      <c r="E299" s="136"/>
      <c r="F299" s="136"/>
      <c r="G299" s="271"/>
    </row>
    <row r="300" spans="1:7" s="99" customFormat="1" ht="16.5" customHeight="1">
      <c r="A300" s="98"/>
      <c r="B300" s="101"/>
      <c r="C300" s="134"/>
      <c r="D300" s="136"/>
      <c r="E300" s="136"/>
      <c r="F300" s="136"/>
      <c r="G300" s="271"/>
    </row>
    <row r="301" spans="1:7" s="99" customFormat="1" ht="15.75" customHeight="1" thickBot="1">
      <c r="A301" s="98"/>
      <c r="B301" s="101"/>
      <c r="C301" s="134"/>
      <c r="D301" s="136"/>
      <c r="E301" s="136"/>
      <c r="F301" s="136"/>
      <c r="G301" s="271"/>
    </row>
    <row r="302" spans="1:7" s="99" customFormat="1" ht="15.75">
      <c r="A302" s="252" t="s">
        <v>25</v>
      </c>
      <c r="B302" s="253" t="s">
        <v>26</v>
      </c>
      <c r="C302" s="252" t="s">
        <v>28</v>
      </c>
      <c r="D302" s="252" t="s">
        <v>29</v>
      </c>
      <c r="E302" s="252" t="s">
        <v>29</v>
      </c>
      <c r="F302" s="219" t="s">
        <v>8</v>
      </c>
      <c r="G302" s="265" t="s">
        <v>325</v>
      </c>
    </row>
    <row r="303" spans="1:7" s="99" customFormat="1" ht="15.75" customHeight="1" thickBot="1">
      <c r="A303" s="254"/>
      <c r="B303" s="255"/>
      <c r="C303" s="256"/>
      <c r="D303" s="257" t="s">
        <v>31</v>
      </c>
      <c r="E303" s="257" t="s">
        <v>32</v>
      </c>
      <c r="F303" s="223" t="s">
        <v>33</v>
      </c>
      <c r="G303" s="266" t="s">
        <v>326</v>
      </c>
    </row>
    <row r="304" spans="1:7" s="99" customFormat="1" ht="16.5" thickTop="1">
      <c r="A304" s="119">
        <v>120</v>
      </c>
      <c r="B304" s="119"/>
      <c r="C304" s="56" t="s">
        <v>256</v>
      </c>
      <c r="D304" s="58"/>
      <c r="E304" s="58"/>
      <c r="F304" s="58"/>
      <c r="G304" s="272"/>
    </row>
    <row r="305" spans="1:7" s="99" customFormat="1" ht="15" customHeight="1">
      <c r="A305" s="70"/>
      <c r="B305" s="157"/>
      <c r="C305" s="56"/>
      <c r="D305" s="72"/>
      <c r="E305" s="72"/>
      <c r="F305" s="72"/>
      <c r="G305" s="268"/>
    </row>
    <row r="306" spans="1:7" s="99" customFormat="1" ht="15" customHeight="1">
      <c r="A306" s="70"/>
      <c r="B306" s="157"/>
      <c r="C306" s="56"/>
      <c r="D306" s="159"/>
      <c r="E306" s="159"/>
      <c r="F306" s="159"/>
      <c r="G306" s="268"/>
    </row>
    <row r="307" spans="1:7" s="99" customFormat="1" ht="15.75">
      <c r="A307" s="70"/>
      <c r="B307" s="158">
        <v>2310</v>
      </c>
      <c r="C307" s="36" t="s">
        <v>509</v>
      </c>
      <c r="D307" s="159">
        <v>20</v>
      </c>
      <c r="E307" s="159">
        <v>20</v>
      </c>
      <c r="F307" s="159">
        <v>0</v>
      </c>
      <c r="G307" s="268">
        <f aca="true" t="shared" si="8" ref="G307:G316">(F307/E307)*100</f>
        <v>0</v>
      </c>
    </row>
    <row r="308" spans="1:7" s="99" customFormat="1" ht="15.75" customHeight="1" hidden="1">
      <c r="A308" s="70"/>
      <c r="B308" s="158">
        <v>2321</v>
      </c>
      <c r="C308" s="36" t="s">
        <v>510</v>
      </c>
      <c r="D308" s="159">
        <v>0</v>
      </c>
      <c r="E308" s="159"/>
      <c r="F308" s="159"/>
      <c r="G308" s="268" t="e">
        <f t="shared" si="8"/>
        <v>#DIV/0!</v>
      </c>
    </row>
    <row r="309" spans="1:7" s="99" customFormat="1" ht="15">
      <c r="A309" s="36"/>
      <c r="B309" s="158">
        <v>3612</v>
      </c>
      <c r="C309" s="36" t="s">
        <v>511</v>
      </c>
      <c r="D309" s="72">
        <v>10422</v>
      </c>
      <c r="E309" s="72">
        <v>10422</v>
      </c>
      <c r="F309" s="72">
        <v>2522.8</v>
      </c>
      <c r="G309" s="268">
        <f t="shared" si="8"/>
        <v>24.206486279025142</v>
      </c>
    </row>
    <row r="310" spans="1:7" s="99" customFormat="1" ht="15">
      <c r="A310" s="36"/>
      <c r="B310" s="158">
        <v>3613</v>
      </c>
      <c r="C310" s="36" t="s">
        <v>512</v>
      </c>
      <c r="D310" s="72">
        <v>6983</v>
      </c>
      <c r="E310" s="72">
        <v>6983</v>
      </c>
      <c r="F310" s="72">
        <v>2563</v>
      </c>
      <c r="G310" s="268">
        <f t="shared" si="8"/>
        <v>36.703422597737365</v>
      </c>
    </row>
    <row r="311" spans="1:7" s="99" customFormat="1" ht="15">
      <c r="A311" s="36"/>
      <c r="B311" s="158">
        <v>3632</v>
      </c>
      <c r="C311" s="36" t="s">
        <v>377</v>
      </c>
      <c r="D311" s="72">
        <v>1711</v>
      </c>
      <c r="E311" s="72">
        <v>1711</v>
      </c>
      <c r="F311" s="72">
        <v>183.1</v>
      </c>
      <c r="G311" s="268">
        <f t="shared" si="8"/>
        <v>10.70134424313267</v>
      </c>
    </row>
    <row r="312" spans="1:7" s="99" customFormat="1" ht="15">
      <c r="A312" s="36"/>
      <c r="B312" s="158">
        <v>3634</v>
      </c>
      <c r="C312" s="36" t="s">
        <v>513</v>
      </c>
      <c r="D312" s="72">
        <v>800</v>
      </c>
      <c r="E312" s="72">
        <v>800</v>
      </c>
      <c r="F312" s="72">
        <v>253</v>
      </c>
      <c r="G312" s="268">
        <f t="shared" si="8"/>
        <v>31.624999999999996</v>
      </c>
    </row>
    <row r="313" spans="1:7" s="99" customFormat="1" ht="15">
      <c r="A313" s="36"/>
      <c r="B313" s="158">
        <v>3639</v>
      </c>
      <c r="C313" s="36" t="s">
        <v>514</v>
      </c>
      <c r="D313" s="72">
        <f>9937.5-7389</f>
        <v>2548.5</v>
      </c>
      <c r="E313" s="72">
        <f>9937.5-7389</f>
        <v>2548.5</v>
      </c>
      <c r="F313" s="72">
        <f>145.4-47.8</f>
        <v>97.60000000000001</v>
      </c>
      <c r="G313" s="268">
        <f t="shared" si="8"/>
        <v>3.829703747302335</v>
      </c>
    </row>
    <row r="314" spans="1:7" s="99" customFormat="1" ht="15" customHeight="1" hidden="1">
      <c r="A314" s="36"/>
      <c r="B314" s="158">
        <v>3639</v>
      </c>
      <c r="C314" s="36" t="s">
        <v>515</v>
      </c>
      <c r="D314" s="72">
        <v>0</v>
      </c>
      <c r="E314" s="72"/>
      <c r="F314" s="72"/>
      <c r="G314" s="268" t="e">
        <f t="shared" si="8"/>
        <v>#DIV/0!</v>
      </c>
    </row>
    <row r="315" spans="1:7" s="99" customFormat="1" ht="15">
      <c r="A315" s="36"/>
      <c r="B315" s="158">
        <v>3639</v>
      </c>
      <c r="C315" s="36" t="s">
        <v>516</v>
      </c>
      <c r="D315" s="72">
        <v>7389</v>
      </c>
      <c r="E315" s="72">
        <v>7389</v>
      </c>
      <c r="F315" s="72">
        <v>47.8</v>
      </c>
      <c r="G315" s="268">
        <f t="shared" si="8"/>
        <v>0.6469075652997699</v>
      </c>
    </row>
    <row r="316" spans="1:7" s="99" customFormat="1" ht="15">
      <c r="A316" s="36"/>
      <c r="B316" s="158">
        <v>3729</v>
      </c>
      <c r="C316" s="36" t="s">
        <v>517</v>
      </c>
      <c r="D316" s="72">
        <v>1</v>
      </c>
      <c r="E316" s="72">
        <v>1</v>
      </c>
      <c r="F316" s="72">
        <v>0</v>
      </c>
      <c r="G316" s="268">
        <f t="shared" si="8"/>
        <v>0</v>
      </c>
    </row>
    <row r="317" spans="1:7" s="99" customFormat="1" ht="15" customHeight="1" thickBot="1">
      <c r="A317" s="160"/>
      <c r="B317" s="160"/>
      <c r="C317" s="173"/>
      <c r="D317" s="176"/>
      <c r="E317" s="176"/>
      <c r="F317" s="176"/>
      <c r="G317" s="276"/>
    </row>
    <row r="318" spans="1:7" s="99" customFormat="1" ht="18.75" customHeight="1" thickBot="1" thickTop="1">
      <c r="A318" s="153"/>
      <c r="B318" s="172"/>
      <c r="C318" s="170" t="s">
        <v>518</v>
      </c>
      <c r="D318" s="177">
        <f>SUM(D307:D316)</f>
        <v>29874.5</v>
      </c>
      <c r="E318" s="177">
        <f>SUM(E307:E316)</f>
        <v>29874.5</v>
      </c>
      <c r="F318" s="177">
        <f>SUM(F307:F316)</f>
        <v>5667.300000000001</v>
      </c>
      <c r="G318" s="270">
        <f>(F318/E318)*100</f>
        <v>18.970359336557937</v>
      </c>
    </row>
    <row r="319" spans="1:7" s="99" customFormat="1" ht="15.75" customHeight="1">
      <c r="A319" s="98"/>
      <c r="B319" s="101"/>
      <c r="C319" s="134"/>
      <c r="D319" s="136"/>
      <c r="E319" s="136"/>
      <c r="F319" s="136"/>
      <c r="G319" s="271"/>
    </row>
    <row r="320" spans="1:7" s="99" customFormat="1" ht="15.75" customHeight="1">
      <c r="A320" s="98"/>
      <c r="B320" s="101"/>
      <c r="C320" s="134"/>
      <c r="D320" s="136"/>
      <c r="E320" s="136"/>
      <c r="F320" s="136"/>
      <c r="G320" s="271"/>
    </row>
    <row r="321" s="99" customFormat="1" ht="15.75" customHeight="1" thickBot="1">
      <c r="G321" s="247"/>
    </row>
    <row r="322" spans="1:7" s="99" customFormat="1" ht="15.75">
      <c r="A322" s="252" t="s">
        <v>25</v>
      </c>
      <c r="B322" s="253" t="s">
        <v>26</v>
      </c>
      <c r="C322" s="252" t="s">
        <v>28</v>
      </c>
      <c r="D322" s="252" t="s">
        <v>29</v>
      </c>
      <c r="E322" s="252" t="s">
        <v>29</v>
      </c>
      <c r="F322" s="219" t="s">
        <v>8</v>
      </c>
      <c r="G322" s="265" t="s">
        <v>325</v>
      </c>
    </row>
    <row r="323" spans="1:7" s="99" customFormat="1" ht="15.75" customHeight="1" thickBot="1">
      <c r="A323" s="254"/>
      <c r="B323" s="255"/>
      <c r="C323" s="256"/>
      <c r="D323" s="257" t="s">
        <v>31</v>
      </c>
      <c r="E323" s="257" t="s">
        <v>32</v>
      </c>
      <c r="F323" s="223" t="s">
        <v>33</v>
      </c>
      <c r="G323" s="266" t="s">
        <v>326</v>
      </c>
    </row>
    <row r="324" spans="1:7" s="99" customFormat="1" ht="38.25" customHeight="1" thickBot="1" thickTop="1">
      <c r="A324" s="170"/>
      <c r="B324" s="178"/>
      <c r="C324" s="179" t="s">
        <v>519</v>
      </c>
      <c r="D324" s="180">
        <f>SUM(D34,D142,D167,D198,D228,D249,D267,D278,D293,D318,)</f>
        <v>531528</v>
      </c>
      <c r="E324" s="180">
        <f>SUM(E34,E142,E167,E198,E228,E249,E267,E278,E293,E318)</f>
        <v>567816</v>
      </c>
      <c r="F324" s="180">
        <f>SUM(F34,F142,F167,F198,F228,F249,F267,F278,F293,F318,)</f>
        <v>131975</v>
      </c>
      <c r="G324" s="277">
        <f>(F324/E324)*100</f>
        <v>23.242564492722995</v>
      </c>
    </row>
    <row r="325" spans="1:7" ht="15">
      <c r="A325" s="32"/>
      <c r="B325" s="32"/>
      <c r="C325" s="32"/>
      <c r="D325" s="32"/>
      <c r="E325" s="32"/>
      <c r="F325" s="32"/>
      <c r="G325" s="235"/>
    </row>
    <row r="326" spans="1:7" ht="15" customHeight="1">
      <c r="A326" s="32"/>
      <c r="B326" s="32"/>
      <c r="C326" s="32"/>
      <c r="D326" s="32"/>
      <c r="E326" s="32"/>
      <c r="F326" s="32"/>
      <c r="G326" s="235"/>
    </row>
    <row r="327" spans="1:7" ht="15" customHeight="1">
      <c r="A327" s="32"/>
      <c r="B327" s="32"/>
      <c r="C327" s="32"/>
      <c r="D327" s="32"/>
      <c r="E327" s="32"/>
      <c r="F327" s="32"/>
      <c r="G327" s="235"/>
    </row>
    <row r="328" spans="1:7" ht="15" customHeight="1">
      <c r="A328" s="32"/>
      <c r="B328" s="32"/>
      <c r="C328" s="32"/>
      <c r="D328" s="32"/>
      <c r="E328" s="32"/>
      <c r="F328" s="32"/>
      <c r="G328" s="235"/>
    </row>
    <row r="329" spans="1:7" ht="15">
      <c r="A329" s="32"/>
      <c r="B329" s="32"/>
      <c r="C329" s="32"/>
      <c r="D329" s="32"/>
      <c r="E329" s="32"/>
      <c r="F329" s="32"/>
      <c r="G329" s="235"/>
    </row>
    <row r="330" spans="1:7" ht="15">
      <c r="A330" s="32"/>
      <c r="B330" s="32"/>
      <c r="C330" s="32"/>
      <c r="D330" s="32"/>
      <c r="E330" s="32"/>
      <c r="F330" s="32"/>
      <c r="G330" s="235"/>
    </row>
    <row r="331" spans="1:7" ht="15">
      <c r="A331" s="32"/>
      <c r="B331" s="32"/>
      <c r="C331" s="33"/>
      <c r="D331" s="32"/>
      <c r="E331" s="32"/>
      <c r="F331" s="32"/>
      <c r="G331" s="235"/>
    </row>
    <row r="332" spans="1:7" ht="15">
      <c r="A332" s="32"/>
      <c r="B332" s="32"/>
      <c r="C332" s="32"/>
      <c r="D332" s="32"/>
      <c r="E332" s="32"/>
      <c r="F332" s="32"/>
      <c r="G332" s="235"/>
    </row>
    <row r="333" spans="1:7" ht="15">
      <c r="A333" s="32"/>
      <c r="B333" s="32"/>
      <c r="C333" s="32"/>
      <c r="D333" s="32"/>
      <c r="E333" s="32"/>
      <c r="F333" s="32"/>
      <c r="G333" s="235"/>
    </row>
    <row r="334" spans="1:7" ht="15">
      <c r="A334" s="32"/>
      <c r="B334" s="32"/>
      <c r="C334" s="32"/>
      <c r="D334" s="32"/>
      <c r="E334" s="32"/>
      <c r="F334" s="32"/>
      <c r="G334" s="235"/>
    </row>
    <row r="335" spans="1:7" ht="15">
      <c r="A335" s="32"/>
      <c r="B335" s="32"/>
      <c r="C335" s="32"/>
      <c r="D335" s="32"/>
      <c r="E335" s="32"/>
      <c r="F335" s="32"/>
      <c r="G335" s="235"/>
    </row>
    <row r="336" spans="1:7" ht="15">
      <c r="A336" s="32"/>
      <c r="B336" s="32"/>
      <c r="C336" s="32"/>
      <c r="D336" s="32"/>
      <c r="E336" s="32"/>
      <c r="F336" s="32"/>
      <c r="G336" s="235"/>
    </row>
    <row r="337" spans="1:7" ht="15">
      <c r="A337" s="32"/>
      <c r="B337" s="32"/>
      <c r="C337" s="32"/>
      <c r="D337" s="32"/>
      <c r="E337" s="32"/>
      <c r="F337" s="32"/>
      <c r="G337" s="235"/>
    </row>
    <row r="338" spans="1:7" ht="15">
      <c r="A338" s="32"/>
      <c r="B338" s="32"/>
      <c r="C338" s="32"/>
      <c r="D338" s="32"/>
      <c r="E338" s="32"/>
      <c r="F338" s="32"/>
      <c r="G338" s="235"/>
    </row>
    <row r="339" spans="1:7" ht="15">
      <c r="A339" s="32"/>
      <c r="B339" s="32"/>
      <c r="C339" s="32"/>
      <c r="D339" s="32"/>
      <c r="E339" s="32"/>
      <c r="F339" s="32"/>
      <c r="G339" s="235"/>
    </row>
    <row r="340" spans="1:7" ht="15">
      <c r="A340" s="32"/>
      <c r="B340" s="32"/>
      <c r="C340" s="32"/>
      <c r="D340" s="32"/>
      <c r="E340" s="32"/>
      <c r="F340" s="32"/>
      <c r="G340" s="235"/>
    </row>
    <row r="341" spans="1:7" ht="15">
      <c r="A341" s="32"/>
      <c r="B341" s="32"/>
      <c r="C341" s="32"/>
      <c r="D341" s="32"/>
      <c r="E341" s="32"/>
      <c r="F341" s="32"/>
      <c r="G341" s="235"/>
    </row>
    <row r="342" spans="1:7" ht="15">
      <c r="A342" s="32"/>
      <c r="B342" s="32"/>
      <c r="C342" s="32"/>
      <c r="D342" s="32"/>
      <c r="E342" s="32"/>
      <c r="F342" s="32"/>
      <c r="G342" s="235"/>
    </row>
    <row r="343" spans="1:7" ht="15">
      <c r="A343" s="32"/>
      <c r="B343" s="32"/>
      <c r="C343" s="32"/>
      <c r="D343" s="32"/>
      <c r="E343" s="32"/>
      <c r="F343" s="32"/>
      <c r="G343" s="235"/>
    </row>
    <row r="344" spans="1:7" ht="15">
      <c r="A344" s="32"/>
      <c r="B344" s="32"/>
      <c r="C344" s="32"/>
      <c r="D344" s="32"/>
      <c r="E344" s="32"/>
      <c r="F344" s="32"/>
      <c r="G344" s="235"/>
    </row>
    <row r="345" spans="1:7" ht="15">
      <c r="A345" s="32"/>
      <c r="B345" s="32"/>
      <c r="C345" s="32"/>
      <c r="D345" s="32"/>
      <c r="E345" s="32"/>
      <c r="F345" s="32"/>
      <c r="G345" s="235"/>
    </row>
  </sheetData>
  <sheetProtection/>
  <printOptions/>
  <pageMargins left="0.32" right="0.15748031496062992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3">
      <selection activeCell="L18" sqref="L18"/>
    </sheetView>
  </sheetViews>
  <sheetFormatPr defaultColWidth="9.140625" defaultRowHeight="12.75"/>
  <cols>
    <col min="1" max="1" width="37.7109375" style="305" customWidth="1"/>
    <col min="2" max="2" width="13.57421875" style="305" customWidth="1"/>
    <col min="3" max="4" width="10.8515625" style="305" hidden="1" customWidth="1"/>
    <col min="5" max="5" width="6.421875" style="306" customWidth="1"/>
    <col min="6" max="6" width="11.7109375" style="305" hidden="1" customWidth="1"/>
    <col min="7" max="8" width="11.57421875" style="305" hidden="1" customWidth="1"/>
    <col min="9" max="9" width="11.57421875" style="305" customWidth="1"/>
    <col min="10" max="10" width="11.421875" style="305" customWidth="1"/>
    <col min="11" max="14" width="9.421875" style="305" customWidth="1"/>
    <col min="15" max="22" width="9.421875" style="305" hidden="1" customWidth="1"/>
    <col min="23" max="24" width="14.00390625" style="305" customWidth="1"/>
    <col min="25" max="16384" width="9.140625" style="305" customWidth="1"/>
  </cols>
  <sheetData>
    <row r="1" spans="1:17" s="301" customFormat="1" ht="18.75">
      <c r="A1" s="302" t="s">
        <v>520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4" ht="21.75" customHeight="1" thickBot="1">
      <c r="A2" s="303"/>
      <c r="B2" s="304"/>
      <c r="J2" s="307"/>
      <c r="R2" s="294" t="s">
        <v>521</v>
      </c>
      <c r="S2" s="294"/>
      <c r="T2" s="294"/>
      <c r="U2" s="294"/>
      <c r="V2" s="294"/>
      <c r="W2" s="294"/>
      <c r="X2" s="294"/>
    </row>
    <row r="3" spans="1:10" ht="15.75" thickBot="1">
      <c r="A3" s="308" t="s">
        <v>522</v>
      </c>
      <c r="B3" s="309" t="s">
        <v>523</v>
      </c>
      <c r="C3" s="295"/>
      <c r="D3" s="295"/>
      <c r="E3" s="310"/>
      <c r="F3" s="295"/>
      <c r="G3" s="296"/>
      <c r="H3" s="278"/>
      <c r="I3" s="278"/>
      <c r="J3" s="311"/>
    </row>
    <row r="4" spans="1:10" ht="23.25" customHeight="1" thickBot="1">
      <c r="A4" s="307" t="s">
        <v>524</v>
      </c>
      <c r="J4" s="307"/>
    </row>
    <row r="5" spans="1:24" ht="15">
      <c r="A5" s="312"/>
      <c r="B5" s="313"/>
      <c r="C5" s="313"/>
      <c r="D5" s="313"/>
      <c r="E5" s="314"/>
      <c r="F5" s="313"/>
      <c r="G5" s="315"/>
      <c r="H5" s="313"/>
      <c r="I5" s="313"/>
      <c r="J5" s="316" t="s">
        <v>29</v>
      </c>
      <c r="K5" s="317"/>
      <c r="L5" s="318"/>
      <c r="M5" s="318"/>
      <c r="N5" s="318"/>
      <c r="O5" s="318"/>
      <c r="P5" s="297" t="s">
        <v>525</v>
      </c>
      <c r="Q5" s="318"/>
      <c r="R5" s="318"/>
      <c r="S5" s="318"/>
      <c r="T5" s="318"/>
      <c r="U5" s="318"/>
      <c r="V5" s="318"/>
      <c r="W5" s="316" t="s">
        <v>526</v>
      </c>
      <c r="X5" s="319" t="s">
        <v>527</v>
      </c>
    </row>
    <row r="6" spans="1:24" ht="13.5" thickBot="1">
      <c r="A6" s="320" t="s">
        <v>27</v>
      </c>
      <c r="B6" s="321" t="s">
        <v>528</v>
      </c>
      <c r="C6" s="321" t="s">
        <v>529</v>
      </c>
      <c r="D6" s="321" t="s">
        <v>530</v>
      </c>
      <c r="E6" s="321" t="s">
        <v>531</v>
      </c>
      <c r="F6" s="321" t="s">
        <v>532</v>
      </c>
      <c r="G6" s="321" t="s">
        <v>533</v>
      </c>
      <c r="H6" s="321" t="s">
        <v>534</v>
      </c>
      <c r="I6" s="321" t="s">
        <v>535</v>
      </c>
      <c r="J6" s="322">
        <v>2014</v>
      </c>
      <c r="K6" s="323" t="s">
        <v>536</v>
      </c>
      <c r="L6" s="324" t="s">
        <v>537</v>
      </c>
      <c r="M6" s="324" t="s">
        <v>538</v>
      </c>
      <c r="N6" s="324" t="s">
        <v>539</v>
      </c>
      <c r="O6" s="324" t="s">
        <v>540</v>
      </c>
      <c r="P6" s="324" t="s">
        <v>541</v>
      </c>
      <c r="Q6" s="324" t="s">
        <v>542</v>
      </c>
      <c r="R6" s="324" t="s">
        <v>543</v>
      </c>
      <c r="S6" s="324" t="s">
        <v>544</v>
      </c>
      <c r="T6" s="324" t="s">
        <v>545</v>
      </c>
      <c r="U6" s="324" t="s">
        <v>546</v>
      </c>
      <c r="V6" s="323" t="s">
        <v>547</v>
      </c>
      <c r="W6" s="322" t="s">
        <v>548</v>
      </c>
      <c r="X6" s="325" t="s">
        <v>549</v>
      </c>
    </row>
    <row r="7" spans="1:24" ht="12.75">
      <c r="A7" s="326" t="s">
        <v>550</v>
      </c>
      <c r="B7" s="327"/>
      <c r="C7" s="328">
        <v>104</v>
      </c>
      <c r="D7" s="328">
        <v>104</v>
      </c>
      <c r="E7" s="329"/>
      <c r="F7" s="330">
        <v>139</v>
      </c>
      <c r="G7" s="331">
        <v>133</v>
      </c>
      <c r="H7" s="332">
        <v>139</v>
      </c>
      <c r="I7" s="333">
        <v>139</v>
      </c>
      <c r="J7" s="334"/>
      <c r="K7" s="335">
        <v>148</v>
      </c>
      <c r="L7" s="336">
        <v>148</v>
      </c>
      <c r="M7" s="336">
        <v>151</v>
      </c>
      <c r="N7" s="336">
        <v>150</v>
      </c>
      <c r="O7" s="337"/>
      <c r="P7" s="337"/>
      <c r="Q7" s="337"/>
      <c r="R7" s="337"/>
      <c r="S7" s="337"/>
      <c r="T7" s="337"/>
      <c r="U7" s="337"/>
      <c r="V7" s="337"/>
      <c r="W7" s="338" t="s">
        <v>551</v>
      </c>
      <c r="X7" s="339" t="s">
        <v>551</v>
      </c>
    </row>
    <row r="8" spans="1:24" ht="13.5" thickBot="1">
      <c r="A8" s="340" t="s">
        <v>552</v>
      </c>
      <c r="B8" s="341"/>
      <c r="C8" s="342">
        <v>101</v>
      </c>
      <c r="D8" s="342">
        <v>104</v>
      </c>
      <c r="E8" s="343"/>
      <c r="F8" s="342">
        <v>137</v>
      </c>
      <c r="G8" s="344">
        <v>129</v>
      </c>
      <c r="H8" s="345">
        <v>138</v>
      </c>
      <c r="I8" s="344">
        <v>138</v>
      </c>
      <c r="J8" s="346"/>
      <c r="K8" s="347">
        <v>144.5</v>
      </c>
      <c r="L8" s="348">
        <v>144.25</v>
      </c>
      <c r="M8" s="349">
        <v>147.25</v>
      </c>
      <c r="N8" s="349">
        <v>146.25</v>
      </c>
      <c r="O8" s="348"/>
      <c r="P8" s="348"/>
      <c r="Q8" s="348"/>
      <c r="R8" s="348"/>
      <c r="S8" s="348"/>
      <c r="T8" s="348"/>
      <c r="U8" s="348"/>
      <c r="V8" s="347"/>
      <c r="W8" s="350"/>
      <c r="X8" s="351" t="s">
        <v>551</v>
      </c>
    </row>
    <row r="9" spans="1:24" ht="12.75">
      <c r="A9" s="352" t="s">
        <v>553</v>
      </c>
      <c r="B9" s="353" t="s">
        <v>554</v>
      </c>
      <c r="C9" s="354">
        <v>37915</v>
      </c>
      <c r="D9" s="354">
        <v>39774</v>
      </c>
      <c r="E9" s="298" t="s">
        <v>555</v>
      </c>
      <c r="F9" s="355">
        <v>23549</v>
      </c>
      <c r="G9" s="356">
        <v>24376</v>
      </c>
      <c r="H9" s="357">
        <v>24327</v>
      </c>
      <c r="I9" s="358">
        <v>24978</v>
      </c>
      <c r="J9" s="359" t="s">
        <v>551</v>
      </c>
      <c r="K9" s="360">
        <v>25193</v>
      </c>
      <c r="L9" s="361">
        <v>25256</v>
      </c>
      <c r="M9" s="362">
        <v>25481</v>
      </c>
      <c r="N9" s="362">
        <v>25514</v>
      </c>
      <c r="O9" s="363"/>
      <c r="P9" s="363"/>
      <c r="Q9" s="364"/>
      <c r="R9" s="364"/>
      <c r="S9" s="364"/>
      <c r="T9" s="364"/>
      <c r="U9" s="364"/>
      <c r="V9" s="365"/>
      <c r="W9" s="281" t="s">
        <v>551</v>
      </c>
      <c r="X9" s="366" t="s">
        <v>551</v>
      </c>
    </row>
    <row r="10" spans="1:24" ht="12.75">
      <c r="A10" s="367" t="s">
        <v>556</v>
      </c>
      <c r="B10" s="368" t="s">
        <v>557</v>
      </c>
      <c r="C10" s="369">
        <v>-16164</v>
      </c>
      <c r="D10" s="369">
        <v>-17825</v>
      </c>
      <c r="E10" s="298" t="s">
        <v>558</v>
      </c>
      <c r="F10" s="355">
        <v>-21592</v>
      </c>
      <c r="G10" s="356">
        <v>-22365</v>
      </c>
      <c r="H10" s="370">
        <v>22791</v>
      </c>
      <c r="I10" s="356">
        <v>23076</v>
      </c>
      <c r="J10" s="371" t="s">
        <v>551</v>
      </c>
      <c r="K10" s="372">
        <v>23174</v>
      </c>
      <c r="L10" s="373">
        <v>23276</v>
      </c>
      <c r="M10" s="374">
        <v>23304</v>
      </c>
      <c r="N10" s="374">
        <v>23395</v>
      </c>
      <c r="O10" s="363"/>
      <c r="P10" s="363"/>
      <c r="Q10" s="364"/>
      <c r="R10" s="364"/>
      <c r="S10" s="364"/>
      <c r="T10" s="364"/>
      <c r="U10" s="364"/>
      <c r="V10" s="365"/>
      <c r="W10" s="281" t="s">
        <v>551</v>
      </c>
      <c r="X10" s="366" t="s">
        <v>551</v>
      </c>
    </row>
    <row r="11" spans="1:24" ht="12.75">
      <c r="A11" s="367" t="s">
        <v>559</v>
      </c>
      <c r="B11" s="368" t="s">
        <v>560</v>
      </c>
      <c r="C11" s="369">
        <v>604</v>
      </c>
      <c r="D11" s="369">
        <v>619</v>
      </c>
      <c r="E11" s="298" t="s">
        <v>561</v>
      </c>
      <c r="F11" s="355">
        <v>965</v>
      </c>
      <c r="G11" s="356">
        <v>754</v>
      </c>
      <c r="H11" s="370">
        <v>666</v>
      </c>
      <c r="I11" s="356">
        <v>526</v>
      </c>
      <c r="J11" s="371" t="s">
        <v>551</v>
      </c>
      <c r="K11" s="372">
        <v>554</v>
      </c>
      <c r="L11" s="373">
        <v>630</v>
      </c>
      <c r="M11" s="374">
        <v>565</v>
      </c>
      <c r="N11" s="374">
        <v>542</v>
      </c>
      <c r="O11" s="363"/>
      <c r="P11" s="363"/>
      <c r="Q11" s="364"/>
      <c r="R11" s="364"/>
      <c r="S11" s="364"/>
      <c r="T11" s="364"/>
      <c r="U11" s="364"/>
      <c r="V11" s="365"/>
      <c r="W11" s="281" t="s">
        <v>551</v>
      </c>
      <c r="X11" s="366" t="s">
        <v>551</v>
      </c>
    </row>
    <row r="12" spans="1:24" ht="12.75">
      <c r="A12" s="367" t="s">
        <v>562</v>
      </c>
      <c r="B12" s="368" t="s">
        <v>563</v>
      </c>
      <c r="C12" s="369">
        <v>221</v>
      </c>
      <c r="D12" s="369">
        <v>610</v>
      </c>
      <c r="E12" s="298" t="s">
        <v>551</v>
      </c>
      <c r="F12" s="355">
        <v>975</v>
      </c>
      <c r="G12" s="356">
        <v>1032</v>
      </c>
      <c r="H12" s="370">
        <v>586</v>
      </c>
      <c r="I12" s="356">
        <v>3077</v>
      </c>
      <c r="J12" s="371" t="s">
        <v>551</v>
      </c>
      <c r="K12" s="372">
        <v>9455</v>
      </c>
      <c r="L12" s="373">
        <v>5237</v>
      </c>
      <c r="M12" s="374">
        <v>3267</v>
      </c>
      <c r="N12" s="374">
        <v>6697</v>
      </c>
      <c r="O12" s="363"/>
      <c r="P12" s="363"/>
      <c r="Q12" s="364"/>
      <c r="R12" s="364"/>
      <c r="S12" s="364"/>
      <c r="T12" s="364"/>
      <c r="U12" s="364"/>
      <c r="V12" s="365"/>
      <c r="W12" s="281" t="s">
        <v>551</v>
      </c>
      <c r="X12" s="366" t="s">
        <v>551</v>
      </c>
    </row>
    <row r="13" spans="1:24" ht="13.5" thickBot="1">
      <c r="A13" s="326" t="s">
        <v>564</v>
      </c>
      <c r="B13" s="375" t="s">
        <v>565</v>
      </c>
      <c r="C13" s="376">
        <v>2021</v>
      </c>
      <c r="D13" s="376">
        <v>852</v>
      </c>
      <c r="E13" s="279" t="s">
        <v>566</v>
      </c>
      <c r="F13" s="377">
        <v>3509</v>
      </c>
      <c r="G13" s="378">
        <v>5236</v>
      </c>
      <c r="H13" s="379">
        <v>2489</v>
      </c>
      <c r="I13" s="378">
        <v>4741</v>
      </c>
      <c r="J13" s="380" t="s">
        <v>551</v>
      </c>
      <c r="K13" s="381">
        <v>3409</v>
      </c>
      <c r="L13" s="382">
        <v>3285</v>
      </c>
      <c r="M13" s="383">
        <v>4178</v>
      </c>
      <c r="N13" s="383">
        <v>10776</v>
      </c>
      <c r="O13" s="384"/>
      <c r="P13" s="384"/>
      <c r="Q13" s="385"/>
      <c r="R13" s="385"/>
      <c r="S13" s="385"/>
      <c r="T13" s="385"/>
      <c r="U13" s="385"/>
      <c r="V13" s="385"/>
      <c r="W13" s="386" t="s">
        <v>551</v>
      </c>
      <c r="X13" s="339" t="s">
        <v>551</v>
      </c>
    </row>
    <row r="14" spans="1:24" ht="13.5" thickBot="1">
      <c r="A14" s="387" t="s">
        <v>567</v>
      </c>
      <c r="B14" s="388"/>
      <c r="C14" s="389">
        <v>24618</v>
      </c>
      <c r="D14" s="389">
        <v>24087</v>
      </c>
      <c r="E14" s="390"/>
      <c r="F14" s="391">
        <v>9516</v>
      </c>
      <c r="G14" s="391">
        <v>9034</v>
      </c>
      <c r="H14" s="392">
        <v>5277</v>
      </c>
      <c r="I14" s="391">
        <v>10245</v>
      </c>
      <c r="J14" s="393" t="s">
        <v>551</v>
      </c>
      <c r="K14" s="394">
        <v>15478</v>
      </c>
      <c r="L14" s="395">
        <v>11131</v>
      </c>
      <c r="M14" s="396">
        <v>10187</v>
      </c>
      <c r="N14" s="396">
        <v>20135</v>
      </c>
      <c r="O14" s="395"/>
      <c r="P14" s="395"/>
      <c r="Q14" s="397"/>
      <c r="R14" s="397"/>
      <c r="S14" s="397"/>
      <c r="T14" s="397"/>
      <c r="U14" s="397"/>
      <c r="V14" s="398"/>
      <c r="W14" s="390" t="s">
        <v>551</v>
      </c>
      <c r="X14" s="393" t="s">
        <v>551</v>
      </c>
    </row>
    <row r="15" spans="1:24" ht="12.75">
      <c r="A15" s="326" t="s">
        <v>568</v>
      </c>
      <c r="B15" s="353" t="s">
        <v>569</v>
      </c>
      <c r="C15" s="354">
        <v>7043</v>
      </c>
      <c r="D15" s="354">
        <v>7240</v>
      </c>
      <c r="E15" s="279">
        <v>401</v>
      </c>
      <c r="F15" s="377">
        <v>1966</v>
      </c>
      <c r="G15" s="378">
        <v>2011</v>
      </c>
      <c r="H15" s="379">
        <v>1536</v>
      </c>
      <c r="I15" s="378">
        <v>1902</v>
      </c>
      <c r="J15" s="359" t="s">
        <v>551</v>
      </c>
      <c r="K15" s="399">
        <v>2019</v>
      </c>
      <c r="L15" s="384">
        <v>1979</v>
      </c>
      <c r="M15" s="383">
        <v>2177</v>
      </c>
      <c r="N15" s="383">
        <v>2119</v>
      </c>
      <c r="O15" s="384"/>
      <c r="P15" s="384"/>
      <c r="Q15" s="385"/>
      <c r="R15" s="385"/>
      <c r="S15" s="385"/>
      <c r="T15" s="385"/>
      <c r="U15" s="385"/>
      <c r="V15" s="385"/>
      <c r="W15" s="386" t="s">
        <v>551</v>
      </c>
      <c r="X15" s="339" t="s">
        <v>551</v>
      </c>
    </row>
    <row r="16" spans="1:24" ht="12.75">
      <c r="A16" s="367" t="s">
        <v>570</v>
      </c>
      <c r="B16" s="368" t="s">
        <v>571</v>
      </c>
      <c r="C16" s="369">
        <v>1001</v>
      </c>
      <c r="D16" s="369">
        <v>820</v>
      </c>
      <c r="E16" s="298" t="s">
        <v>572</v>
      </c>
      <c r="F16" s="355">
        <v>1207</v>
      </c>
      <c r="G16" s="356">
        <v>1401</v>
      </c>
      <c r="H16" s="370">
        <v>1388</v>
      </c>
      <c r="I16" s="356">
        <v>1714</v>
      </c>
      <c r="J16" s="371" t="s">
        <v>551</v>
      </c>
      <c r="K16" s="400">
        <v>1578</v>
      </c>
      <c r="L16" s="363">
        <v>1699</v>
      </c>
      <c r="M16" s="362">
        <v>1547</v>
      </c>
      <c r="N16" s="362">
        <v>1463</v>
      </c>
      <c r="O16" s="363"/>
      <c r="P16" s="363"/>
      <c r="Q16" s="364"/>
      <c r="R16" s="364"/>
      <c r="S16" s="364"/>
      <c r="T16" s="364"/>
      <c r="U16" s="364"/>
      <c r="V16" s="365"/>
      <c r="W16" s="281" t="s">
        <v>551</v>
      </c>
      <c r="X16" s="366" t="s">
        <v>551</v>
      </c>
    </row>
    <row r="17" spans="1:24" ht="12.75">
      <c r="A17" s="367" t="s">
        <v>573</v>
      </c>
      <c r="B17" s="368" t="s">
        <v>574</v>
      </c>
      <c r="C17" s="369">
        <v>14718</v>
      </c>
      <c r="D17" s="369">
        <v>14718</v>
      </c>
      <c r="E17" s="298" t="s">
        <v>551</v>
      </c>
      <c r="F17" s="355">
        <v>0</v>
      </c>
      <c r="G17" s="356">
        <v>0</v>
      </c>
      <c r="H17" s="370">
        <v>0</v>
      </c>
      <c r="I17" s="356">
        <v>0</v>
      </c>
      <c r="J17" s="371" t="s">
        <v>551</v>
      </c>
      <c r="K17" s="401">
        <v>0</v>
      </c>
      <c r="L17" s="373">
        <v>0</v>
      </c>
      <c r="M17" s="374">
        <v>0</v>
      </c>
      <c r="N17" s="374">
        <v>0</v>
      </c>
      <c r="O17" s="363"/>
      <c r="P17" s="363"/>
      <c r="Q17" s="364"/>
      <c r="R17" s="364"/>
      <c r="S17" s="364"/>
      <c r="T17" s="364"/>
      <c r="U17" s="364"/>
      <c r="V17" s="365"/>
      <c r="W17" s="281" t="s">
        <v>551</v>
      </c>
      <c r="X17" s="366" t="s">
        <v>551</v>
      </c>
    </row>
    <row r="18" spans="1:24" ht="12.75">
      <c r="A18" s="367" t="s">
        <v>575</v>
      </c>
      <c r="B18" s="368" t="s">
        <v>576</v>
      </c>
      <c r="C18" s="369">
        <v>1758</v>
      </c>
      <c r="D18" s="369">
        <v>1762</v>
      </c>
      <c r="E18" s="298" t="s">
        <v>551</v>
      </c>
      <c r="F18" s="355">
        <v>4210</v>
      </c>
      <c r="G18" s="356">
        <v>5453</v>
      </c>
      <c r="H18" s="370">
        <v>8278</v>
      </c>
      <c r="I18" s="356">
        <v>8491</v>
      </c>
      <c r="J18" s="371" t="s">
        <v>551</v>
      </c>
      <c r="K18" s="401">
        <v>12706</v>
      </c>
      <c r="L18" s="373">
        <v>9574</v>
      </c>
      <c r="M18" s="374">
        <v>7800</v>
      </c>
      <c r="N18" s="374">
        <v>16381</v>
      </c>
      <c r="O18" s="363"/>
      <c r="P18" s="363"/>
      <c r="Q18" s="364"/>
      <c r="R18" s="364"/>
      <c r="S18" s="364"/>
      <c r="T18" s="364"/>
      <c r="U18" s="364"/>
      <c r="V18" s="365"/>
      <c r="W18" s="281" t="s">
        <v>551</v>
      </c>
      <c r="X18" s="366" t="s">
        <v>551</v>
      </c>
    </row>
    <row r="19" spans="1:24" ht="13.5" thickBot="1">
      <c r="A19" s="340" t="s">
        <v>577</v>
      </c>
      <c r="B19" s="402" t="s">
        <v>578</v>
      </c>
      <c r="C19" s="403">
        <v>0</v>
      </c>
      <c r="D19" s="403">
        <v>0</v>
      </c>
      <c r="E19" s="299" t="s">
        <v>551</v>
      </c>
      <c r="F19" s="341">
        <v>0</v>
      </c>
      <c r="G19" s="356">
        <v>0</v>
      </c>
      <c r="H19" s="404">
        <v>0</v>
      </c>
      <c r="I19" s="405">
        <v>0</v>
      </c>
      <c r="J19" s="406" t="s">
        <v>551</v>
      </c>
      <c r="K19" s="401">
        <v>0</v>
      </c>
      <c r="L19" s="373">
        <v>0</v>
      </c>
      <c r="M19" s="374">
        <v>0</v>
      </c>
      <c r="N19" s="374">
        <v>0</v>
      </c>
      <c r="O19" s="363"/>
      <c r="P19" s="363"/>
      <c r="Q19" s="364"/>
      <c r="R19" s="364"/>
      <c r="S19" s="364"/>
      <c r="T19" s="364"/>
      <c r="U19" s="364"/>
      <c r="V19" s="365"/>
      <c r="W19" s="407" t="s">
        <v>551</v>
      </c>
      <c r="X19" s="408" t="s">
        <v>551</v>
      </c>
    </row>
    <row r="20" spans="1:24" ht="14.25">
      <c r="A20" s="409" t="s">
        <v>579</v>
      </c>
      <c r="B20" s="353" t="s">
        <v>580</v>
      </c>
      <c r="C20" s="354">
        <v>12472</v>
      </c>
      <c r="D20" s="354">
        <v>13728</v>
      </c>
      <c r="E20" s="280" t="s">
        <v>551</v>
      </c>
      <c r="F20" s="318">
        <v>25027</v>
      </c>
      <c r="G20" s="410">
        <v>26221</v>
      </c>
      <c r="H20" s="411">
        <v>16950</v>
      </c>
      <c r="I20" s="410">
        <f>26544+481+267</f>
        <v>27292</v>
      </c>
      <c r="J20" s="412">
        <v>17000</v>
      </c>
      <c r="K20" s="413">
        <v>0</v>
      </c>
      <c r="L20" s="414">
        <v>0</v>
      </c>
      <c r="M20" s="415">
        <v>165</v>
      </c>
      <c r="N20" s="415">
        <v>3104</v>
      </c>
      <c r="O20" s="415"/>
      <c r="P20" s="415"/>
      <c r="Q20" s="415"/>
      <c r="R20" s="415"/>
      <c r="S20" s="415"/>
      <c r="T20" s="415"/>
      <c r="U20" s="415"/>
      <c r="V20" s="416"/>
      <c r="W20" s="417">
        <f>SUM(K20:V20)</f>
        <v>3269</v>
      </c>
      <c r="X20" s="418">
        <f>IF(J20&lt;&gt;0,+W20/J20," - - - ")</f>
        <v>0.1922941176470588</v>
      </c>
    </row>
    <row r="21" spans="1:24" ht="14.25">
      <c r="A21" s="367" t="s">
        <v>581</v>
      </c>
      <c r="B21" s="368" t="s">
        <v>582</v>
      </c>
      <c r="C21" s="369">
        <v>0</v>
      </c>
      <c r="D21" s="369">
        <v>0</v>
      </c>
      <c r="E21" s="281" t="s">
        <v>551</v>
      </c>
      <c r="F21" s="419">
        <v>0</v>
      </c>
      <c r="G21" s="356">
        <v>0</v>
      </c>
      <c r="H21" s="370">
        <v>0</v>
      </c>
      <c r="I21" s="356">
        <v>481</v>
      </c>
      <c r="J21" s="420"/>
      <c r="K21" s="421">
        <v>0</v>
      </c>
      <c r="L21" s="422">
        <v>0</v>
      </c>
      <c r="M21" s="364">
        <v>0</v>
      </c>
      <c r="N21" s="364">
        <v>0</v>
      </c>
      <c r="O21" s="364"/>
      <c r="P21" s="364"/>
      <c r="Q21" s="364"/>
      <c r="R21" s="364"/>
      <c r="S21" s="364"/>
      <c r="T21" s="364"/>
      <c r="U21" s="364"/>
      <c r="V21" s="365"/>
      <c r="W21" s="423">
        <f aca="true" t="shared" si="0" ref="W21:W43">SUM(K21:V21)</f>
        <v>0</v>
      </c>
      <c r="X21" s="424" t="str">
        <f aca="true" t="shared" si="1" ref="X21:X43">IF(J21&lt;&gt;0,+W21/J21," - - - ")</f>
        <v> - - - </v>
      </c>
    </row>
    <row r="22" spans="1:24" ht="15" thickBot="1">
      <c r="A22" s="340" t="s">
        <v>583</v>
      </c>
      <c r="B22" s="402" t="s">
        <v>582</v>
      </c>
      <c r="C22" s="403">
        <v>0</v>
      </c>
      <c r="D22" s="403">
        <v>1215</v>
      </c>
      <c r="E22" s="282">
        <v>672</v>
      </c>
      <c r="F22" s="425">
        <v>8200</v>
      </c>
      <c r="G22" s="378">
        <v>6200</v>
      </c>
      <c r="H22" s="426">
        <v>12200</v>
      </c>
      <c r="I22" s="427">
        <f>8200+267</f>
        <v>8467</v>
      </c>
      <c r="J22" s="428">
        <v>8200</v>
      </c>
      <c r="K22" s="429">
        <v>2200</v>
      </c>
      <c r="L22" s="430">
        <v>2000</v>
      </c>
      <c r="M22" s="385">
        <v>2000</v>
      </c>
      <c r="N22" s="385">
        <v>0</v>
      </c>
      <c r="O22" s="385"/>
      <c r="P22" s="385"/>
      <c r="Q22" s="385"/>
      <c r="R22" s="385"/>
      <c r="S22" s="385"/>
      <c r="T22" s="385"/>
      <c r="U22" s="385"/>
      <c r="V22" s="385"/>
      <c r="W22" s="431">
        <f t="shared" si="0"/>
        <v>6200</v>
      </c>
      <c r="X22" s="432">
        <f t="shared" si="1"/>
        <v>0.7560975609756098</v>
      </c>
    </row>
    <row r="23" spans="1:24" ht="14.25">
      <c r="A23" s="352" t="s">
        <v>584</v>
      </c>
      <c r="B23" s="353" t="s">
        <v>585</v>
      </c>
      <c r="C23" s="354">
        <v>6341</v>
      </c>
      <c r="D23" s="354">
        <v>6960</v>
      </c>
      <c r="E23" s="283">
        <v>501</v>
      </c>
      <c r="F23" s="318">
        <v>13339</v>
      </c>
      <c r="G23" s="410">
        <v>13542</v>
      </c>
      <c r="H23" s="411">
        <v>11081</v>
      </c>
      <c r="I23" s="410">
        <v>11002</v>
      </c>
      <c r="J23" s="433">
        <v>13550</v>
      </c>
      <c r="K23" s="434">
        <v>1001</v>
      </c>
      <c r="L23" s="414">
        <v>874</v>
      </c>
      <c r="M23" s="414">
        <v>981</v>
      </c>
      <c r="N23" s="414">
        <v>914</v>
      </c>
      <c r="O23" s="414"/>
      <c r="P23" s="414"/>
      <c r="Q23" s="414"/>
      <c r="R23" s="414"/>
      <c r="S23" s="414"/>
      <c r="T23" s="414"/>
      <c r="U23" s="414"/>
      <c r="V23" s="435"/>
      <c r="W23" s="436">
        <f t="shared" si="0"/>
        <v>3770</v>
      </c>
      <c r="X23" s="437">
        <f t="shared" si="1"/>
        <v>0.2782287822878229</v>
      </c>
    </row>
    <row r="24" spans="1:24" ht="14.25">
      <c r="A24" s="367" t="s">
        <v>586</v>
      </c>
      <c r="B24" s="368" t="s">
        <v>587</v>
      </c>
      <c r="C24" s="369">
        <v>1745</v>
      </c>
      <c r="D24" s="369">
        <v>2223</v>
      </c>
      <c r="E24" s="284">
        <v>502</v>
      </c>
      <c r="F24" s="419">
        <v>4564</v>
      </c>
      <c r="G24" s="356">
        <v>4450</v>
      </c>
      <c r="H24" s="370">
        <v>3230</v>
      </c>
      <c r="I24" s="356">
        <v>4770</v>
      </c>
      <c r="J24" s="438">
        <v>4553</v>
      </c>
      <c r="K24" s="439">
        <v>600</v>
      </c>
      <c r="L24" s="364">
        <v>500</v>
      </c>
      <c r="M24" s="364">
        <v>0</v>
      </c>
      <c r="N24" s="364">
        <v>99</v>
      </c>
      <c r="O24" s="364"/>
      <c r="P24" s="364"/>
      <c r="Q24" s="364"/>
      <c r="R24" s="364"/>
      <c r="S24" s="364"/>
      <c r="T24" s="364"/>
      <c r="U24" s="364"/>
      <c r="V24" s="440"/>
      <c r="W24" s="436">
        <f t="shared" si="0"/>
        <v>1199</v>
      </c>
      <c r="X24" s="424">
        <f t="shared" si="1"/>
        <v>0.2633428508675599</v>
      </c>
    </row>
    <row r="25" spans="1:24" ht="14.25">
      <c r="A25" s="367" t="s">
        <v>588</v>
      </c>
      <c r="B25" s="368" t="s">
        <v>589</v>
      </c>
      <c r="C25" s="369">
        <v>0</v>
      </c>
      <c r="D25" s="369">
        <v>0</v>
      </c>
      <c r="E25" s="284">
        <v>504</v>
      </c>
      <c r="F25" s="419">
        <v>0</v>
      </c>
      <c r="G25" s="356">
        <v>0</v>
      </c>
      <c r="H25" s="370">
        <v>0</v>
      </c>
      <c r="I25" s="356">
        <v>0</v>
      </c>
      <c r="J25" s="438">
        <v>0</v>
      </c>
      <c r="K25" s="439">
        <v>0</v>
      </c>
      <c r="L25" s="364">
        <v>0</v>
      </c>
      <c r="M25" s="364">
        <v>0</v>
      </c>
      <c r="N25" s="364"/>
      <c r="O25" s="364"/>
      <c r="P25" s="364"/>
      <c r="Q25" s="364"/>
      <c r="R25" s="364"/>
      <c r="S25" s="364"/>
      <c r="T25" s="364"/>
      <c r="U25" s="364"/>
      <c r="V25" s="440"/>
      <c r="W25" s="436">
        <f t="shared" si="0"/>
        <v>0</v>
      </c>
      <c r="X25" s="424" t="str">
        <f t="shared" si="1"/>
        <v> - - - </v>
      </c>
    </row>
    <row r="26" spans="1:24" ht="14.25">
      <c r="A26" s="367" t="s">
        <v>590</v>
      </c>
      <c r="B26" s="368" t="s">
        <v>591</v>
      </c>
      <c r="C26" s="369">
        <v>428</v>
      </c>
      <c r="D26" s="369">
        <v>253</v>
      </c>
      <c r="E26" s="284">
        <v>511</v>
      </c>
      <c r="F26" s="419">
        <v>2570</v>
      </c>
      <c r="G26" s="356">
        <v>1878</v>
      </c>
      <c r="H26" s="370">
        <v>298</v>
      </c>
      <c r="I26" s="356">
        <v>733</v>
      </c>
      <c r="J26" s="438">
        <v>2650</v>
      </c>
      <c r="K26" s="439">
        <v>26</v>
      </c>
      <c r="L26" s="364">
        <v>47</v>
      </c>
      <c r="M26" s="364">
        <v>23</v>
      </c>
      <c r="N26" s="364">
        <v>257</v>
      </c>
      <c r="O26" s="364"/>
      <c r="P26" s="364"/>
      <c r="Q26" s="364"/>
      <c r="R26" s="364"/>
      <c r="S26" s="364"/>
      <c r="T26" s="364"/>
      <c r="U26" s="364"/>
      <c r="V26" s="440"/>
      <c r="W26" s="436">
        <f t="shared" si="0"/>
        <v>353</v>
      </c>
      <c r="X26" s="424">
        <f t="shared" si="1"/>
        <v>0.1332075471698113</v>
      </c>
    </row>
    <row r="27" spans="1:24" ht="14.25">
      <c r="A27" s="367" t="s">
        <v>592</v>
      </c>
      <c r="B27" s="368" t="s">
        <v>593</v>
      </c>
      <c r="C27" s="369">
        <v>1057</v>
      </c>
      <c r="D27" s="369">
        <v>1451</v>
      </c>
      <c r="E27" s="284">
        <v>518</v>
      </c>
      <c r="F27" s="419">
        <v>5446</v>
      </c>
      <c r="G27" s="356">
        <v>5643</v>
      </c>
      <c r="H27" s="370">
        <v>4031</v>
      </c>
      <c r="I27" s="356">
        <v>3542</v>
      </c>
      <c r="J27" s="438">
        <v>4045</v>
      </c>
      <c r="K27" s="439">
        <v>346</v>
      </c>
      <c r="L27" s="364">
        <v>350</v>
      </c>
      <c r="M27" s="364">
        <v>184</v>
      </c>
      <c r="N27" s="364">
        <v>365</v>
      </c>
      <c r="O27" s="364"/>
      <c r="P27" s="364"/>
      <c r="Q27" s="364"/>
      <c r="R27" s="364"/>
      <c r="S27" s="364"/>
      <c r="T27" s="364"/>
      <c r="U27" s="364"/>
      <c r="V27" s="440"/>
      <c r="W27" s="436">
        <f t="shared" si="0"/>
        <v>1245</v>
      </c>
      <c r="X27" s="424">
        <f t="shared" si="1"/>
        <v>0.30778739184178</v>
      </c>
    </row>
    <row r="28" spans="1:24" ht="14.25">
      <c r="A28" s="367" t="s">
        <v>594</v>
      </c>
      <c r="B28" s="300" t="s">
        <v>595</v>
      </c>
      <c r="C28" s="369">
        <v>10408</v>
      </c>
      <c r="D28" s="369">
        <v>11792</v>
      </c>
      <c r="E28" s="284">
        <v>521</v>
      </c>
      <c r="F28" s="419">
        <v>29754</v>
      </c>
      <c r="G28" s="356">
        <v>30358</v>
      </c>
      <c r="H28" s="370">
        <v>30500</v>
      </c>
      <c r="I28" s="356">
        <v>31926</v>
      </c>
      <c r="J28" s="438">
        <v>31800</v>
      </c>
      <c r="K28" s="370">
        <v>2581</v>
      </c>
      <c r="L28" s="364">
        <v>2543</v>
      </c>
      <c r="M28" s="364">
        <v>2970</v>
      </c>
      <c r="N28" s="364">
        <v>2636</v>
      </c>
      <c r="O28" s="364"/>
      <c r="P28" s="364"/>
      <c r="Q28" s="364"/>
      <c r="R28" s="364"/>
      <c r="S28" s="364"/>
      <c r="T28" s="364"/>
      <c r="U28" s="364"/>
      <c r="V28" s="440"/>
      <c r="W28" s="436">
        <f t="shared" si="0"/>
        <v>10730</v>
      </c>
      <c r="X28" s="424">
        <f t="shared" si="1"/>
        <v>0.3374213836477987</v>
      </c>
    </row>
    <row r="29" spans="1:24" ht="14.25">
      <c r="A29" s="367" t="s">
        <v>596</v>
      </c>
      <c r="B29" s="300" t="s">
        <v>597</v>
      </c>
      <c r="C29" s="369">
        <v>3640</v>
      </c>
      <c r="D29" s="369">
        <v>4174</v>
      </c>
      <c r="E29" s="284" t="s">
        <v>598</v>
      </c>
      <c r="F29" s="419">
        <v>10022</v>
      </c>
      <c r="G29" s="356">
        <v>10317</v>
      </c>
      <c r="H29" s="370">
        <v>10420</v>
      </c>
      <c r="I29" s="356">
        <v>11205</v>
      </c>
      <c r="J29" s="438">
        <v>11007</v>
      </c>
      <c r="K29" s="370">
        <v>864</v>
      </c>
      <c r="L29" s="364">
        <v>869</v>
      </c>
      <c r="M29" s="364">
        <v>1054</v>
      </c>
      <c r="N29" s="364">
        <v>912</v>
      </c>
      <c r="O29" s="364"/>
      <c r="P29" s="364"/>
      <c r="Q29" s="364"/>
      <c r="R29" s="364"/>
      <c r="S29" s="364"/>
      <c r="T29" s="364"/>
      <c r="U29" s="364"/>
      <c r="V29" s="440"/>
      <c r="W29" s="436">
        <f t="shared" si="0"/>
        <v>3699</v>
      </c>
      <c r="X29" s="424">
        <f t="shared" si="1"/>
        <v>0.33605887162714637</v>
      </c>
    </row>
    <row r="30" spans="1:24" ht="14.25">
      <c r="A30" s="367" t="s">
        <v>599</v>
      </c>
      <c r="B30" s="368" t="s">
        <v>600</v>
      </c>
      <c r="C30" s="369">
        <v>0</v>
      </c>
      <c r="D30" s="369">
        <v>0</v>
      </c>
      <c r="E30" s="284">
        <v>557</v>
      </c>
      <c r="F30" s="419">
        <v>0</v>
      </c>
      <c r="G30" s="356">
        <v>0</v>
      </c>
      <c r="H30" s="370">
        <v>0</v>
      </c>
      <c r="I30" s="356">
        <v>0</v>
      </c>
      <c r="J30" s="438">
        <v>0</v>
      </c>
      <c r="K30" s="439">
        <v>0</v>
      </c>
      <c r="L30" s="364">
        <v>0</v>
      </c>
      <c r="M30" s="364">
        <v>0</v>
      </c>
      <c r="N30" s="364">
        <v>0</v>
      </c>
      <c r="O30" s="364"/>
      <c r="P30" s="364"/>
      <c r="Q30" s="364"/>
      <c r="R30" s="364"/>
      <c r="S30" s="364"/>
      <c r="T30" s="364"/>
      <c r="U30" s="364"/>
      <c r="V30" s="440"/>
      <c r="W30" s="436">
        <f t="shared" si="0"/>
        <v>0</v>
      </c>
      <c r="X30" s="424" t="str">
        <f t="shared" si="1"/>
        <v> - - - </v>
      </c>
    </row>
    <row r="31" spans="1:24" ht="14.25">
      <c r="A31" s="367" t="s">
        <v>601</v>
      </c>
      <c r="B31" s="368" t="s">
        <v>602</v>
      </c>
      <c r="C31" s="369">
        <v>1711</v>
      </c>
      <c r="D31" s="369">
        <v>1801</v>
      </c>
      <c r="E31" s="284">
        <v>551</v>
      </c>
      <c r="F31" s="419">
        <v>801</v>
      </c>
      <c r="G31" s="356">
        <v>648</v>
      </c>
      <c r="H31" s="370">
        <v>475</v>
      </c>
      <c r="I31" s="356">
        <v>448</v>
      </c>
      <c r="J31" s="438">
        <v>450</v>
      </c>
      <c r="K31" s="439">
        <v>38</v>
      </c>
      <c r="L31" s="364">
        <v>40</v>
      </c>
      <c r="M31" s="364">
        <v>40</v>
      </c>
      <c r="N31" s="364">
        <v>40</v>
      </c>
      <c r="O31" s="364"/>
      <c r="P31" s="364"/>
      <c r="Q31" s="364"/>
      <c r="R31" s="364"/>
      <c r="S31" s="364"/>
      <c r="T31" s="364"/>
      <c r="U31" s="364"/>
      <c r="V31" s="440"/>
      <c r="W31" s="436">
        <f t="shared" si="0"/>
        <v>158</v>
      </c>
      <c r="X31" s="424">
        <f t="shared" si="1"/>
        <v>0.3511111111111111</v>
      </c>
    </row>
    <row r="32" spans="1:24" ht="15" thickBot="1">
      <c r="A32" s="326" t="s">
        <v>603</v>
      </c>
      <c r="B32" s="375"/>
      <c r="C32" s="376">
        <v>569</v>
      </c>
      <c r="D32" s="376">
        <v>614</v>
      </c>
      <c r="E32" s="285" t="s">
        <v>604</v>
      </c>
      <c r="F32" s="441">
        <v>1120</v>
      </c>
      <c r="G32" s="427">
        <v>863</v>
      </c>
      <c r="H32" s="370">
        <v>1061</v>
      </c>
      <c r="I32" s="356">
        <v>1624</v>
      </c>
      <c r="J32" s="442"/>
      <c r="K32" s="443">
        <v>28</v>
      </c>
      <c r="L32" s="444">
        <v>127</v>
      </c>
      <c r="M32" s="444">
        <v>73</v>
      </c>
      <c r="N32" s="444">
        <v>104</v>
      </c>
      <c r="O32" s="444"/>
      <c r="P32" s="444"/>
      <c r="Q32" s="444"/>
      <c r="R32" s="444"/>
      <c r="S32" s="444"/>
      <c r="T32" s="444"/>
      <c r="U32" s="444"/>
      <c r="V32" s="445"/>
      <c r="W32" s="446">
        <f t="shared" si="0"/>
        <v>332</v>
      </c>
      <c r="X32" s="447" t="str">
        <f t="shared" si="1"/>
        <v> - - - </v>
      </c>
    </row>
    <row r="33" spans="1:24" ht="15" thickBot="1">
      <c r="A33" s="448" t="s">
        <v>605</v>
      </c>
      <c r="B33" s="449" t="s">
        <v>606</v>
      </c>
      <c r="C33" s="450">
        <v>25899</v>
      </c>
      <c r="D33" s="450">
        <v>29268</v>
      </c>
      <c r="E33" s="390"/>
      <c r="F33" s="451">
        <v>67288</v>
      </c>
      <c r="G33" s="450">
        <v>67699</v>
      </c>
      <c r="H33" s="452">
        <v>61096</v>
      </c>
      <c r="I33" s="450">
        <v>64802</v>
      </c>
      <c r="J33" s="453">
        <f>SUM(J23:J32)</f>
        <v>68055</v>
      </c>
      <c r="K33" s="451">
        <f>SUM(K23:K32)</f>
        <v>5484</v>
      </c>
      <c r="L33" s="454">
        <f>SUM(L23:L32)</f>
        <v>5350</v>
      </c>
      <c r="M33" s="454">
        <f aca="true" t="shared" si="2" ref="M33:V33">SUM(M23:M32)</f>
        <v>5325</v>
      </c>
      <c r="N33" s="454">
        <f t="shared" si="2"/>
        <v>5327</v>
      </c>
      <c r="O33" s="454">
        <f t="shared" si="2"/>
        <v>0</v>
      </c>
      <c r="P33" s="454">
        <f t="shared" si="2"/>
        <v>0</v>
      </c>
      <c r="Q33" s="454">
        <f t="shared" si="2"/>
        <v>0</v>
      </c>
      <c r="R33" s="454">
        <f t="shared" si="2"/>
        <v>0</v>
      </c>
      <c r="S33" s="454">
        <f t="shared" si="2"/>
        <v>0</v>
      </c>
      <c r="T33" s="454">
        <f t="shared" si="2"/>
        <v>0</v>
      </c>
      <c r="U33" s="454">
        <f t="shared" si="2"/>
        <v>0</v>
      </c>
      <c r="V33" s="454">
        <f t="shared" si="2"/>
        <v>0</v>
      </c>
      <c r="W33" s="455">
        <f t="shared" si="0"/>
        <v>21486</v>
      </c>
      <c r="X33" s="456">
        <f t="shared" si="1"/>
        <v>0.31571523032841087</v>
      </c>
    </row>
    <row r="34" spans="1:24" ht="14.25">
      <c r="A34" s="352" t="s">
        <v>607</v>
      </c>
      <c r="B34" s="353" t="s">
        <v>608</v>
      </c>
      <c r="C34" s="354">
        <v>0</v>
      </c>
      <c r="D34" s="354">
        <v>0</v>
      </c>
      <c r="E34" s="283">
        <v>601</v>
      </c>
      <c r="F34" s="286">
        <v>2880</v>
      </c>
      <c r="G34" s="287">
        <v>2944</v>
      </c>
      <c r="H34" s="288">
        <v>3214</v>
      </c>
      <c r="I34" s="287">
        <v>1971</v>
      </c>
      <c r="J34" s="412">
        <v>2120</v>
      </c>
      <c r="K34" s="421">
        <v>159</v>
      </c>
      <c r="L34" s="364">
        <v>145</v>
      </c>
      <c r="M34" s="364">
        <v>161</v>
      </c>
      <c r="N34" s="364">
        <v>149</v>
      </c>
      <c r="O34" s="364"/>
      <c r="P34" s="364"/>
      <c r="Q34" s="364"/>
      <c r="R34" s="364"/>
      <c r="S34" s="364"/>
      <c r="T34" s="364"/>
      <c r="U34" s="364"/>
      <c r="V34" s="365"/>
      <c r="W34" s="457">
        <f t="shared" si="0"/>
        <v>614</v>
      </c>
      <c r="X34" s="437">
        <f t="shared" si="1"/>
        <v>0.28962264150943395</v>
      </c>
    </row>
    <row r="35" spans="1:24" ht="14.25">
      <c r="A35" s="367" t="s">
        <v>609</v>
      </c>
      <c r="B35" s="368" t="s">
        <v>610</v>
      </c>
      <c r="C35" s="369">
        <v>1190</v>
      </c>
      <c r="D35" s="369">
        <v>1857</v>
      </c>
      <c r="E35" s="284">
        <v>602</v>
      </c>
      <c r="F35" s="289">
        <v>5586</v>
      </c>
      <c r="G35" s="290">
        <v>6073</v>
      </c>
      <c r="H35" s="288">
        <v>4204</v>
      </c>
      <c r="I35" s="287">
        <v>4477</v>
      </c>
      <c r="J35" s="420">
        <v>4000</v>
      </c>
      <c r="K35" s="421">
        <v>390</v>
      </c>
      <c r="L35" s="364">
        <v>364</v>
      </c>
      <c r="M35" s="364">
        <v>441</v>
      </c>
      <c r="N35" s="364">
        <v>349</v>
      </c>
      <c r="O35" s="364"/>
      <c r="P35" s="364"/>
      <c r="Q35" s="364"/>
      <c r="R35" s="364"/>
      <c r="S35" s="364"/>
      <c r="T35" s="364"/>
      <c r="U35" s="364"/>
      <c r="V35" s="365"/>
      <c r="W35" s="423">
        <f t="shared" si="0"/>
        <v>1544</v>
      </c>
      <c r="X35" s="424">
        <f t="shared" si="1"/>
        <v>0.386</v>
      </c>
    </row>
    <row r="36" spans="1:24" ht="14.25">
      <c r="A36" s="367" t="s">
        <v>611</v>
      </c>
      <c r="B36" s="368" t="s">
        <v>612</v>
      </c>
      <c r="C36" s="369">
        <v>0</v>
      </c>
      <c r="D36" s="369">
        <v>0</v>
      </c>
      <c r="E36" s="284">
        <v>604</v>
      </c>
      <c r="F36" s="289">
        <v>0</v>
      </c>
      <c r="G36" s="290">
        <v>0</v>
      </c>
      <c r="H36" s="291">
        <v>0</v>
      </c>
      <c r="I36" s="290">
        <v>0</v>
      </c>
      <c r="J36" s="420">
        <v>0</v>
      </c>
      <c r="K36" s="421">
        <v>0</v>
      </c>
      <c r="L36" s="364">
        <v>0</v>
      </c>
      <c r="M36" s="364">
        <v>0</v>
      </c>
      <c r="N36" s="364">
        <v>0</v>
      </c>
      <c r="O36" s="364"/>
      <c r="P36" s="364"/>
      <c r="Q36" s="364"/>
      <c r="R36" s="364"/>
      <c r="S36" s="364"/>
      <c r="T36" s="364"/>
      <c r="U36" s="364"/>
      <c r="V36" s="365"/>
      <c r="W36" s="423">
        <f t="shared" si="0"/>
        <v>0</v>
      </c>
      <c r="X36" s="424" t="str">
        <f t="shared" si="1"/>
        <v> - - - </v>
      </c>
    </row>
    <row r="37" spans="1:24" ht="14.25">
      <c r="A37" s="367" t="s">
        <v>613</v>
      </c>
      <c r="B37" s="368" t="s">
        <v>614</v>
      </c>
      <c r="C37" s="369">
        <v>12472</v>
      </c>
      <c r="D37" s="369">
        <v>13728</v>
      </c>
      <c r="E37" s="284" t="s">
        <v>615</v>
      </c>
      <c r="F37" s="289">
        <v>25527</v>
      </c>
      <c r="G37" s="290">
        <v>26221</v>
      </c>
      <c r="H37" s="291">
        <v>12950</v>
      </c>
      <c r="I37" s="290">
        <v>26544</v>
      </c>
      <c r="J37" s="420">
        <v>25200</v>
      </c>
      <c r="K37" s="421">
        <v>2200</v>
      </c>
      <c r="L37" s="364">
        <v>2000</v>
      </c>
      <c r="M37" s="364">
        <v>2165</v>
      </c>
      <c r="N37" s="364">
        <v>3104</v>
      </c>
      <c r="O37" s="364"/>
      <c r="P37" s="364"/>
      <c r="Q37" s="364"/>
      <c r="R37" s="364"/>
      <c r="S37" s="364"/>
      <c r="T37" s="364"/>
      <c r="U37" s="364"/>
      <c r="V37" s="365"/>
      <c r="W37" s="423">
        <f t="shared" si="0"/>
        <v>9469</v>
      </c>
      <c r="X37" s="424">
        <f t="shared" si="1"/>
        <v>0.37575396825396823</v>
      </c>
    </row>
    <row r="38" spans="1:24" ht="15" thickBot="1">
      <c r="A38" s="326" t="s">
        <v>616</v>
      </c>
      <c r="B38" s="375"/>
      <c r="C38" s="376">
        <v>12330</v>
      </c>
      <c r="D38" s="376">
        <v>13218</v>
      </c>
      <c r="E38" s="285" t="s">
        <v>617</v>
      </c>
      <c r="F38" s="292">
        <v>33218</v>
      </c>
      <c r="G38" s="293">
        <v>32629</v>
      </c>
      <c r="H38" s="291">
        <v>34803</v>
      </c>
      <c r="I38" s="290">
        <v>35874</v>
      </c>
      <c r="J38" s="458">
        <v>36735</v>
      </c>
      <c r="K38" s="459">
        <v>2855</v>
      </c>
      <c r="L38" s="385">
        <v>2877</v>
      </c>
      <c r="M38" s="385">
        <v>2922</v>
      </c>
      <c r="N38" s="385">
        <v>3261</v>
      </c>
      <c r="O38" s="385"/>
      <c r="P38" s="385"/>
      <c r="Q38" s="385"/>
      <c r="R38" s="385"/>
      <c r="S38" s="385"/>
      <c r="T38" s="385"/>
      <c r="U38" s="385"/>
      <c r="V38" s="385"/>
      <c r="W38" s="423">
        <f t="shared" si="0"/>
        <v>11915</v>
      </c>
      <c r="X38" s="447">
        <f t="shared" si="1"/>
        <v>0.3243500748604873</v>
      </c>
    </row>
    <row r="39" spans="1:24" ht="15" thickBot="1">
      <c r="A39" s="448" t="s">
        <v>618</v>
      </c>
      <c r="B39" s="449" t="s">
        <v>619</v>
      </c>
      <c r="C39" s="450">
        <v>25992</v>
      </c>
      <c r="D39" s="450">
        <v>28803</v>
      </c>
      <c r="E39" s="460" t="s">
        <v>551</v>
      </c>
      <c r="F39" s="452">
        <v>65962</v>
      </c>
      <c r="G39" s="450">
        <v>67867</v>
      </c>
      <c r="H39" s="451">
        <v>55171</v>
      </c>
      <c r="I39" s="450">
        <v>68866</v>
      </c>
      <c r="J39" s="461">
        <f>SUM(J34:J38)</f>
        <v>68055</v>
      </c>
      <c r="K39" s="454">
        <f>SUM(K34:K38)</f>
        <v>5604</v>
      </c>
      <c r="L39" s="454">
        <f>SUM(L34:L38)</f>
        <v>5386</v>
      </c>
      <c r="M39" s="461">
        <f>SUM(M34:M38)</f>
        <v>5689</v>
      </c>
      <c r="N39" s="461">
        <f aca="true" t="shared" si="3" ref="N39:V39">SUM(N34:N38)</f>
        <v>6863</v>
      </c>
      <c r="O39" s="454">
        <f t="shared" si="3"/>
        <v>0</v>
      </c>
      <c r="P39" s="454">
        <f t="shared" si="3"/>
        <v>0</v>
      </c>
      <c r="Q39" s="454">
        <f t="shared" si="3"/>
        <v>0</v>
      </c>
      <c r="R39" s="454">
        <f t="shared" si="3"/>
        <v>0</v>
      </c>
      <c r="S39" s="454">
        <f t="shared" si="3"/>
        <v>0</v>
      </c>
      <c r="T39" s="454">
        <f t="shared" si="3"/>
        <v>0</v>
      </c>
      <c r="U39" s="454">
        <f t="shared" si="3"/>
        <v>0</v>
      </c>
      <c r="V39" s="454">
        <f t="shared" si="3"/>
        <v>0</v>
      </c>
      <c r="W39" s="455">
        <f t="shared" si="0"/>
        <v>23542</v>
      </c>
      <c r="X39" s="456">
        <f t="shared" si="1"/>
        <v>0.34592608919256485</v>
      </c>
    </row>
    <row r="40" spans="1:24" ht="6.75" customHeight="1" thickBot="1">
      <c r="A40" s="326"/>
      <c r="B40" s="377"/>
      <c r="C40" s="462"/>
      <c r="D40" s="462"/>
      <c r="E40" s="463"/>
      <c r="F40" s="464"/>
      <c r="G40" s="464"/>
      <c r="H40" s="464"/>
      <c r="I40" s="464"/>
      <c r="J40" s="450"/>
      <c r="K40" s="465"/>
      <c r="L40" s="466"/>
      <c r="M40" s="467"/>
      <c r="N40" s="467"/>
      <c r="O40" s="466"/>
      <c r="P40" s="466"/>
      <c r="Q40" s="466"/>
      <c r="R40" s="466"/>
      <c r="S40" s="466"/>
      <c r="T40" s="466"/>
      <c r="U40" s="466"/>
      <c r="V40" s="468"/>
      <c r="W40" s="469"/>
      <c r="X40" s="470"/>
    </row>
    <row r="41" spans="1:24" ht="15" thickBot="1">
      <c r="A41" s="471" t="s">
        <v>620</v>
      </c>
      <c r="B41" s="449" t="s">
        <v>582</v>
      </c>
      <c r="C41" s="450">
        <v>13520</v>
      </c>
      <c r="D41" s="450">
        <v>15075</v>
      </c>
      <c r="E41" s="460" t="s">
        <v>551</v>
      </c>
      <c r="F41" s="450">
        <v>41762</v>
      </c>
      <c r="G41" s="450">
        <v>41646</v>
      </c>
      <c r="H41" s="450">
        <v>42221</v>
      </c>
      <c r="I41" s="451">
        <f>I39-I37</f>
        <v>42322</v>
      </c>
      <c r="J41" s="450">
        <f>J39-J37</f>
        <v>42855</v>
      </c>
      <c r="K41" s="451">
        <f>K39-K37</f>
        <v>3404</v>
      </c>
      <c r="L41" s="454">
        <f aca="true" t="shared" si="4" ref="L41:V41">L39-L37</f>
        <v>3386</v>
      </c>
      <c r="M41" s="454">
        <f t="shared" si="4"/>
        <v>3524</v>
      </c>
      <c r="N41" s="454">
        <f t="shared" si="4"/>
        <v>3759</v>
      </c>
      <c r="O41" s="454">
        <f t="shared" si="4"/>
        <v>0</v>
      </c>
      <c r="P41" s="454">
        <f t="shared" si="4"/>
        <v>0</v>
      </c>
      <c r="Q41" s="454">
        <f t="shared" si="4"/>
        <v>0</v>
      </c>
      <c r="R41" s="454">
        <f t="shared" si="4"/>
        <v>0</v>
      </c>
      <c r="S41" s="454">
        <f t="shared" si="4"/>
        <v>0</v>
      </c>
      <c r="T41" s="454">
        <f t="shared" si="4"/>
        <v>0</v>
      </c>
      <c r="U41" s="454">
        <f t="shared" si="4"/>
        <v>0</v>
      </c>
      <c r="V41" s="454">
        <f t="shared" si="4"/>
        <v>0</v>
      </c>
      <c r="W41" s="472">
        <f t="shared" si="0"/>
        <v>14073</v>
      </c>
      <c r="X41" s="456">
        <f t="shared" si="1"/>
        <v>0.32838641932096607</v>
      </c>
    </row>
    <row r="42" spans="1:24" ht="15" thickBot="1">
      <c r="A42" s="448" t="s">
        <v>621</v>
      </c>
      <c r="B42" s="449" t="s">
        <v>622</v>
      </c>
      <c r="C42" s="450">
        <v>93</v>
      </c>
      <c r="D42" s="450">
        <v>-465</v>
      </c>
      <c r="E42" s="460" t="s">
        <v>551</v>
      </c>
      <c r="F42" s="450">
        <v>24</v>
      </c>
      <c r="G42" s="450">
        <v>168</v>
      </c>
      <c r="H42" s="450">
        <v>-5925</v>
      </c>
      <c r="I42" s="451">
        <f>I39-I33</f>
        <v>4064</v>
      </c>
      <c r="J42" s="450">
        <f>J39-J33</f>
        <v>0</v>
      </c>
      <c r="K42" s="451">
        <f>K39-K33</f>
        <v>120</v>
      </c>
      <c r="L42" s="454">
        <f aca="true" t="shared" si="5" ref="L42:V42">L39-L33</f>
        <v>36</v>
      </c>
      <c r="M42" s="454">
        <f t="shared" si="5"/>
        <v>364</v>
      </c>
      <c r="N42" s="454">
        <f t="shared" si="5"/>
        <v>1536</v>
      </c>
      <c r="O42" s="454">
        <f t="shared" si="5"/>
        <v>0</v>
      </c>
      <c r="P42" s="454">
        <f t="shared" si="5"/>
        <v>0</v>
      </c>
      <c r="Q42" s="454">
        <f t="shared" si="5"/>
        <v>0</v>
      </c>
      <c r="R42" s="454">
        <f t="shared" si="5"/>
        <v>0</v>
      </c>
      <c r="S42" s="454">
        <f t="shared" si="5"/>
        <v>0</v>
      </c>
      <c r="T42" s="454">
        <f t="shared" si="5"/>
        <v>0</v>
      </c>
      <c r="U42" s="454">
        <f t="shared" si="5"/>
        <v>0</v>
      </c>
      <c r="V42" s="473">
        <f t="shared" si="5"/>
        <v>0</v>
      </c>
      <c r="W42" s="472">
        <f t="shared" si="0"/>
        <v>2056</v>
      </c>
      <c r="X42" s="456" t="str">
        <f t="shared" si="1"/>
        <v> - - - </v>
      </c>
    </row>
    <row r="43" spans="1:24" ht="15" thickBot="1">
      <c r="A43" s="474" t="s">
        <v>623</v>
      </c>
      <c r="B43" s="475" t="s">
        <v>582</v>
      </c>
      <c r="C43" s="476">
        <v>-12379</v>
      </c>
      <c r="D43" s="476">
        <v>-14193</v>
      </c>
      <c r="E43" s="477" t="s">
        <v>551</v>
      </c>
      <c r="F43" s="476">
        <v>-24176</v>
      </c>
      <c r="G43" s="476">
        <v>-26053</v>
      </c>
      <c r="H43" s="476">
        <v>-18875</v>
      </c>
      <c r="I43" s="451">
        <f>I41-I33</f>
        <v>-22480</v>
      </c>
      <c r="J43" s="450">
        <f>J41-J33</f>
        <v>-25200</v>
      </c>
      <c r="K43" s="451">
        <f>K41-K33</f>
        <v>-2080</v>
      </c>
      <c r="L43" s="454">
        <f aca="true" t="shared" si="6" ref="L43:V43">L41-L33</f>
        <v>-1964</v>
      </c>
      <c r="M43" s="454">
        <f t="shared" si="6"/>
        <v>-1801</v>
      </c>
      <c r="N43" s="454">
        <f t="shared" si="6"/>
        <v>-1568</v>
      </c>
      <c r="O43" s="454">
        <f t="shared" si="6"/>
        <v>0</v>
      </c>
      <c r="P43" s="454">
        <f t="shared" si="6"/>
        <v>0</v>
      </c>
      <c r="Q43" s="454">
        <f t="shared" si="6"/>
        <v>0</v>
      </c>
      <c r="R43" s="454">
        <f t="shared" si="6"/>
        <v>0</v>
      </c>
      <c r="S43" s="454">
        <f t="shared" si="6"/>
        <v>0</v>
      </c>
      <c r="T43" s="454">
        <f t="shared" si="6"/>
        <v>0</v>
      </c>
      <c r="U43" s="454">
        <f t="shared" si="6"/>
        <v>0</v>
      </c>
      <c r="V43" s="454">
        <f t="shared" si="6"/>
        <v>0</v>
      </c>
      <c r="W43" s="472">
        <f t="shared" si="0"/>
        <v>-7413</v>
      </c>
      <c r="X43" s="456">
        <f t="shared" si="1"/>
        <v>0.2941666666666667</v>
      </c>
    </row>
  </sheetData>
  <sheetProtection/>
  <mergeCells count="2">
    <mergeCell ref="A1:Q1"/>
    <mergeCell ref="R2:X2"/>
  </mergeCells>
  <conditionalFormatting sqref="I7:I39">
    <cfRule type="cellIs" priority="2" dxfId="0" operator="equal">
      <formula>""</formula>
    </cfRule>
  </conditionalFormatting>
  <conditionalFormatting sqref="K9:K13">
    <cfRule type="cellIs" priority="1" dxfId="0" operator="equal">
      <formula>""</formula>
    </cfRule>
  </conditionalFormatting>
  <printOptions/>
  <pageMargins left="1.29921259842519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6">
      <selection activeCell="V17" sqref="V17"/>
    </sheetView>
  </sheetViews>
  <sheetFormatPr defaultColWidth="9.140625" defaultRowHeight="12.75"/>
  <cols>
    <col min="1" max="1" width="37.7109375" style="11" customWidth="1"/>
    <col min="2" max="2" width="9.57421875" style="11" customWidth="1"/>
    <col min="3" max="7" width="9.57421875" style="11" hidden="1" customWidth="1"/>
    <col min="8" max="8" width="9.57421875" style="11" customWidth="1"/>
    <col min="9" max="9" width="12.57421875" style="11" customWidth="1"/>
    <col min="10" max="13" width="9.140625" style="11" customWidth="1"/>
    <col min="14" max="21" width="0" style="11" hidden="1" customWidth="1"/>
    <col min="22" max="16384" width="9.140625" style="11" customWidth="1"/>
  </cols>
  <sheetData>
    <row r="1" spans="1:10" s="602" customFormat="1" ht="18.75">
      <c r="A1" s="601" t="s">
        <v>624</v>
      </c>
      <c r="J1" s="508"/>
    </row>
    <row r="2" spans="1:10" ht="18">
      <c r="A2" s="508" t="s">
        <v>625</v>
      </c>
      <c r="J2" s="507"/>
    </row>
    <row r="3" spans="1:10" ht="12.75">
      <c r="A3" s="507"/>
      <c r="J3" s="507"/>
    </row>
    <row r="4" ht="13.5" thickBot="1">
      <c r="J4" s="507"/>
    </row>
    <row r="5" spans="1:10" ht="15.75" thickBot="1">
      <c r="A5" s="502" t="s">
        <v>522</v>
      </c>
      <c r="B5" s="509" t="s">
        <v>626</v>
      </c>
      <c r="C5" s="503"/>
      <c r="D5" s="503"/>
      <c r="E5" s="503"/>
      <c r="F5" s="503"/>
      <c r="G5" s="503"/>
      <c r="H5" s="503"/>
      <c r="I5" s="503"/>
      <c r="J5" s="502"/>
    </row>
    <row r="6" spans="1:10" ht="13.5" thickBot="1">
      <c r="A6" s="507" t="s">
        <v>524</v>
      </c>
      <c r="J6" s="507"/>
    </row>
    <row r="7" spans="1:23" ht="15">
      <c r="A7" s="510"/>
      <c r="B7" s="511"/>
      <c r="C7" s="511"/>
      <c r="D7" s="511"/>
      <c r="E7" s="511"/>
      <c r="F7" s="511"/>
      <c r="G7" s="510"/>
      <c r="H7" s="512"/>
      <c r="I7" s="512" t="s">
        <v>29</v>
      </c>
      <c r="J7" s="513"/>
      <c r="K7" s="514"/>
      <c r="L7" s="514"/>
      <c r="M7" s="514"/>
      <c r="N7" s="514"/>
      <c r="O7" s="504" t="s">
        <v>525</v>
      </c>
      <c r="P7" s="514"/>
      <c r="Q7" s="514"/>
      <c r="R7" s="514"/>
      <c r="S7" s="514"/>
      <c r="T7" s="514"/>
      <c r="U7" s="514"/>
      <c r="V7" s="512" t="s">
        <v>627</v>
      </c>
      <c r="W7" s="515" t="s">
        <v>527</v>
      </c>
    </row>
    <row r="8" spans="1:23" ht="13.5" thickBot="1">
      <c r="A8" s="516" t="s">
        <v>27</v>
      </c>
      <c r="B8" s="517" t="s">
        <v>528</v>
      </c>
      <c r="C8" s="478">
        <v>2008</v>
      </c>
      <c r="D8" s="479">
        <v>2009</v>
      </c>
      <c r="E8" s="480">
        <v>2010</v>
      </c>
      <c r="F8" s="480">
        <v>2011</v>
      </c>
      <c r="G8" s="480">
        <v>2012</v>
      </c>
      <c r="H8" s="480">
        <v>2013</v>
      </c>
      <c r="I8" s="518">
        <v>2014</v>
      </c>
      <c r="J8" s="519" t="s">
        <v>536</v>
      </c>
      <c r="K8" s="520" t="s">
        <v>537</v>
      </c>
      <c r="L8" s="520" t="s">
        <v>538</v>
      </c>
      <c r="M8" s="520" t="s">
        <v>539</v>
      </c>
      <c r="N8" s="520" t="s">
        <v>540</v>
      </c>
      <c r="O8" s="520" t="s">
        <v>541</v>
      </c>
      <c r="P8" s="520" t="s">
        <v>542</v>
      </c>
      <c r="Q8" s="520" t="s">
        <v>543</v>
      </c>
      <c r="R8" s="520" t="s">
        <v>544</v>
      </c>
      <c r="S8" s="520" t="s">
        <v>545</v>
      </c>
      <c r="T8" s="520" t="s">
        <v>546</v>
      </c>
      <c r="U8" s="519" t="s">
        <v>547</v>
      </c>
      <c r="V8" s="518" t="s">
        <v>548</v>
      </c>
      <c r="W8" s="521" t="s">
        <v>549</v>
      </c>
    </row>
    <row r="9" spans="1:24" ht="12.75">
      <c r="A9" s="522" t="s">
        <v>550</v>
      </c>
      <c r="B9" s="523"/>
      <c r="C9" s="481">
        <v>21</v>
      </c>
      <c r="D9" s="524">
        <v>21</v>
      </c>
      <c r="E9" s="525">
        <v>22</v>
      </c>
      <c r="F9" s="525">
        <v>22</v>
      </c>
      <c r="G9" s="525">
        <v>21</v>
      </c>
      <c r="H9" s="525">
        <v>21</v>
      </c>
      <c r="I9" s="526"/>
      <c r="J9" s="527">
        <v>32</v>
      </c>
      <c r="K9" s="528">
        <v>32</v>
      </c>
      <c r="L9" s="528">
        <v>33</v>
      </c>
      <c r="M9" s="528">
        <v>34</v>
      </c>
      <c r="N9" s="529"/>
      <c r="O9" s="529"/>
      <c r="P9" s="529"/>
      <c r="Q9" s="529"/>
      <c r="R9" s="529"/>
      <c r="S9" s="529"/>
      <c r="T9" s="529"/>
      <c r="U9" s="529"/>
      <c r="V9" s="530" t="s">
        <v>551</v>
      </c>
      <c r="W9" s="531" t="s">
        <v>551</v>
      </c>
      <c r="X9" s="251"/>
    </row>
    <row r="10" spans="1:24" ht="13.5" thickBot="1">
      <c r="A10" s="532" t="s">
        <v>552</v>
      </c>
      <c r="B10" s="533"/>
      <c r="C10" s="482">
        <v>20.5</v>
      </c>
      <c r="D10" s="534">
        <v>20</v>
      </c>
      <c r="E10" s="535">
        <v>22</v>
      </c>
      <c r="F10" s="535">
        <v>20</v>
      </c>
      <c r="G10" s="535">
        <v>21</v>
      </c>
      <c r="H10" s="535">
        <v>21</v>
      </c>
      <c r="I10" s="536"/>
      <c r="J10" s="534">
        <v>32.5</v>
      </c>
      <c r="K10" s="537">
        <v>32.6</v>
      </c>
      <c r="L10" s="538">
        <v>33</v>
      </c>
      <c r="M10" s="538">
        <v>32</v>
      </c>
      <c r="N10" s="537"/>
      <c r="O10" s="537"/>
      <c r="P10" s="537"/>
      <c r="Q10" s="537"/>
      <c r="R10" s="537"/>
      <c r="S10" s="537"/>
      <c r="T10" s="537"/>
      <c r="U10" s="534"/>
      <c r="V10" s="539"/>
      <c r="W10" s="540" t="s">
        <v>551</v>
      </c>
      <c r="X10" s="251"/>
    </row>
    <row r="11" spans="1:24" ht="12.75">
      <c r="A11" s="541" t="s">
        <v>628</v>
      </c>
      <c r="B11" s="542">
        <v>26</v>
      </c>
      <c r="C11" s="483">
        <v>12682</v>
      </c>
      <c r="D11" s="543">
        <v>12645</v>
      </c>
      <c r="E11" s="544">
        <v>12743</v>
      </c>
      <c r="F11" s="544">
        <v>12709</v>
      </c>
      <c r="G11" s="544">
        <v>13220</v>
      </c>
      <c r="H11" s="544">
        <v>13591</v>
      </c>
      <c r="I11" s="545"/>
      <c r="J11" s="543">
        <v>13654</v>
      </c>
      <c r="K11" s="546">
        <v>13658</v>
      </c>
      <c r="L11" s="547">
        <v>15686</v>
      </c>
      <c r="M11" s="547">
        <v>15722</v>
      </c>
      <c r="N11" s="546"/>
      <c r="O11" s="546"/>
      <c r="P11" s="546"/>
      <c r="Q11" s="546"/>
      <c r="R11" s="546"/>
      <c r="S11" s="546"/>
      <c r="T11" s="546"/>
      <c r="U11" s="543"/>
      <c r="V11" s="545" t="s">
        <v>551</v>
      </c>
      <c r="W11" s="548" t="s">
        <v>551</v>
      </c>
      <c r="X11" s="549"/>
    </row>
    <row r="12" spans="1:24" ht="12.75">
      <c r="A12" s="541" t="s">
        <v>629</v>
      </c>
      <c r="B12" s="542">
        <v>33</v>
      </c>
      <c r="C12" s="483">
        <v>-8337</v>
      </c>
      <c r="D12" s="543">
        <v>-9084</v>
      </c>
      <c r="E12" s="544">
        <v>-9822</v>
      </c>
      <c r="F12" s="550">
        <v>10473</v>
      </c>
      <c r="G12" s="550">
        <v>11118</v>
      </c>
      <c r="H12" s="550" t="s">
        <v>630</v>
      </c>
      <c r="I12" s="545"/>
      <c r="J12" s="551">
        <v>-12217</v>
      </c>
      <c r="K12" s="552">
        <v>-12285</v>
      </c>
      <c r="L12" s="553">
        <v>-13580</v>
      </c>
      <c r="M12" s="553">
        <v>-13699</v>
      </c>
      <c r="N12" s="546"/>
      <c r="O12" s="546"/>
      <c r="P12" s="546"/>
      <c r="Q12" s="546"/>
      <c r="R12" s="546"/>
      <c r="S12" s="546"/>
      <c r="T12" s="546"/>
      <c r="U12" s="543"/>
      <c r="V12" s="545" t="s">
        <v>551</v>
      </c>
      <c r="W12" s="548" t="s">
        <v>551</v>
      </c>
      <c r="X12" s="549"/>
    </row>
    <row r="13" spans="1:23" ht="12.75">
      <c r="A13" s="541" t="s">
        <v>631</v>
      </c>
      <c r="B13" s="542">
        <v>41</v>
      </c>
      <c r="C13" s="483"/>
      <c r="D13" s="551"/>
      <c r="E13" s="554"/>
      <c r="F13" s="554"/>
      <c r="G13" s="554"/>
      <c r="H13" s="554"/>
      <c r="I13" s="545"/>
      <c r="J13" s="551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51"/>
      <c r="V13" s="545" t="s">
        <v>551</v>
      </c>
      <c r="W13" s="548" t="s">
        <v>551</v>
      </c>
    </row>
    <row r="14" spans="1:23" ht="12.75">
      <c r="A14" s="541" t="s">
        <v>559</v>
      </c>
      <c r="B14" s="542">
        <v>51</v>
      </c>
      <c r="C14" s="483"/>
      <c r="D14" s="551"/>
      <c r="E14" s="554"/>
      <c r="F14" s="554"/>
      <c r="G14" s="554"/>
      <c r="H14" s="554"/>
      <c r="I14" s="545"/>
      <c r="J14" s="551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51"/>
      <c r="V14" s="545" t="s">
        <v>551</v>
      </c>
      <c r="W14" s="548" t="s">
        <v>551</v>
      </c>
    </row>
    <row r="15" spans="1:23" ht="12.75">
      <c r="A15" s="541" t="s">
        <v>562</v>
      </c>
      <c r="B15" s="542">
        <v>75</v>
      </c>
      <c r="C15" s="483">
        <v>96</v>
      </c>
      <c r="D15" s="543">
        <v>1305</v>
      </c>
      <c r="E15" s="544">
        <v>2011</v>
      </c>
      <c r="F15" s="544">
        <v>3219</v>
      </c>
      <c r="G15" s="544">
        <v>3903</v>
      </c>
      <c r="H15" s="544">
        <v>4476</v>
      </c>
      <c r="I15" s="545"/>
      <c r="J15" s="551">
        <v>5324</v>
      </c>
      <c r="K15" s="552">
        <v>3434</v>
      </c>
      <c r="L15" s="553">
        <v>3976</v>
      </c>
      <c r="M15" s="553">
        <v>4829</v>
      </c>
      <c r="N15" s="546"/>
      <c r="O15" s="546"/>
      <c r="P15" s="546"/>
      <c r="Q15" s="546"/>
      <c r="R15" s="546"/>
      <c r="S15" s="546"/>
      <c r="T15" s="546"/>
      <c r="U15" s="543"/>
      <c r="V15" s="545" t="s">
        <v>551</v>
      </c>
      <c r="W15" s="548" t="s">
        <v>551</v>
      </c>
    </row>
    <row r="16" spans="1:23" ht="13.5" thickBot="1">
      <c r="A16" s="522" t="s">
        <v>564</v>
      </c>
      <c r="B16" s="523">
        <v>89</v>
      </c>
      <c r="C16" s="484">
        <v>1611</v>
      </c>
      <c r="D16" s="555">
        <v>651</v>
      </c>
      <c r="E16" s="556">
        <v>583</v>
      </c>
      <c r="F16" s="556">
        <v>2757</v>
      </c>
      <c r="G16" s="556">
        <v>1116</v>
      </c>
      <c r="H16" s="556">
        <v>2192</v>
      </c>
      <c r="I16" s="530"/>
      <c r="J16" s="549">
        <v>3822</v>
      </c>
      <c r="K16" s="557">
        <v>3104</v>
      </c>
      <c r="L16" s="558">
        <v>3677</v>
      </c>
      <c r="M16" s="558">
        <v>3759</v>
      </c>
      <c r="N16" s="557"/>
      <c r="O16" s="557"/>
      <c r="P16" s="557"/>
      <c r="Q16" s="557"/>
      <c r="R16" s="557"/>
      <c r="S16" s="557"/>
      <c r="T16" s="557"/>
      <c r="U16" s="557"/>
      <c r="V16" s="530" t="s">
        <v>551</v>
      </c>
      <c r="W16" s="531" t="s">
        <v>551</v>
      </c>
    </row>
    <row r="17" spans="1:23" ht="13.5" thickBot="1">
      <c r="A17" s="559" t="s">
        <v>632</v>
      </c>
      <c r="B17" s="560">
        <v>125</v>
      </c>
      <c r="C17" s="561">
        <v>7150</v>
      </c>
      <c r="D17" s="562">
        <v>5713</v>
      </c>
      <c r="E17" s="563">
        <v>5417</v>
      </c>
      <c r="F17" s="563"/>
      <c r="G17" s="563"/>
      <c r="H17" s="563"/>
      <c r="I17" s="564"/>
      <c r="J17" s="562"/>
      <c r="K17" s="565"/>
      <c r="L17" s="566"/>
      <c r="M17" s="566"/>
      <c r="N17" s="565"/>
      <c r="O17" s="565"/>
      <c r="P17" s="565"/>
      <c r="Q17" s="565"/>
      <c r="R17" s="565"/>
      <c r="S17" s="565"/>
      <c r="T17" s="565"/>
      <c r="U17" s="562"/>
      <c r="V17" s="564" t="s">
        <v>551</v>
      </c>
      <c r="W17" s="567" t="s">
        <v>551</v>
      </c>
    </row>
    <row r="18" spans="1:23" ht="12.75">
      <c r="A18" s="522" t="s">
        <v>633</v>
      </c>
      <c r="B18" s="523">
        <v>131</v>
      </c>
      <c r="C18" s="484">
        <v>4381</v>
      </c>
      <c r="D18" s="555">
        <v>3601</v>
      </c>
      <c r="E18" s="556">
        <v>2863</v>
      </c>
      <c r="F18" s="556">
        <v>2178</v>
      </c>
      <c r="G18" s="556">
        <v>2044</v>
      </c>
      <c r="H18" s="556">
        <v>1499</v>
      </c>
      <c r="I18" s="530"/>
      <c r="J18" s="549">
        <v>1434</v>
      </c>
      <c r="K18" s="557">
        <v>1370</v>
      </c>
      <c r="L18" s="558">
        <v>2137</v>
      </c>
      <c r="M18" s="558">
        <v>2054</v>
      </c>
      <c r="N18" s="557"/>
      <c r="O18" s="557"/>
      <c r="P18" s="557"/>
      <c r="Q18" s="557"/>
      <c r="R18" s="557"/>
      <c r="S18" s="557"/>
      <c r="T18" s="557"/>
      <c r="U18" s="557"/>
      <c r="V18" s="530" t="s">
        <v>551</v>
      </c>
      <c r="W18" s="531" t="s">
        <v>551</v>
      </c>
    </row>
    <row r="19" spans="1:23" ht="12.75">
      <c r="A19" s="541" t="s">
        <v>634</v>
      </c>
      <c r="B19" s="542">
        <v>138</v>
      </c>
      <c r="C19" s="483">
        <v>1761</v>
      </c>
      <c r="D19" s="543">
        <v>861</v>
      </c>
      <c r="E19" s="544">
        <v>1067</v>
      </c>
      <c r="F19" s="544">
        <v>1636</v>
      </c>
      <c r="G19" s="544">
        <v>1382</v>
      </c>
      <c r="H19" s="544">
        <v>1738</v>
      </c>
      <c r="I19" s="545"/>
      <c r="J19" s="543">
        <v>1801</v>
      </c>
      <c r="K19" s="546">
        <v>1868</v>
      </c>
      <c r="L19" s="547">
        <v>1764</v>
      </c>
      <c r="M19" s="547">
        <v>1849</v>
      </c>
      <c r="N19" s="546"/>
      <c r="O19" s="546"/>
      <c r="P19" s="546"/>
      <c r="Q19" s="546"/>
      <c r="R19" s="546"/>
      <c r="S19" s="546"/>
      <c r="T19" s="546"/>
      <c r="U19" s="543"/>
      <c r="V19" s="545" t="s">
        <v>551</v>
      </c>
      <c r="W19" s="548" t="s">
        <v>551</v>
      </c>
    </row>
    <row r="20" spans="1:23" ht="12.75">
      <c r="A20" s="541" t="s">
        <v>573</v>
      </c>
      <c r="B20" s="542">
        <v>166</v>
      </c>
      <c r="C20" s="483"/>
      <c r="D20" s="543"/>
      <c r="E20" s="544"/>
      <c r="F20" s="544"/>
      <c r="G20" s="544"/>
      <c r="H20" s="544"/>
      <c r="I20" s="545"/>
      <c r="J20" s="551"/>
      <c r="K20" s="552"/>
      <c r="L20" s="553"/>
      <c r="M20" s="553"/>
      <c r="N20" s="546"/>
      <c r="O20" s="546"/>
      <c r="P20" s="546"/>
      <c r="Q20" s="546"/>
      <c r="R20" s="546"/>
      <c r="S20" s="546"/>
      <c r="T20" s="546"/>
      <c r="U20" s="543"/>
      <c r="V20" s="545" t="s">
        <v>551</v>
      </c>
      <c r="W20" s="548" t="s">
        <v>551</v>
      </c>
    </row>
    <row r="21" spans="1:23" ht="12.75">
      <c r="A21" s="541" t="s">
        <v>575</v>
      </c>
      <c r="B21" s="542">
        <v>189</v>
      </c>
      <c r="C21" s="483">
        <v>924</v>
      </c>
      <c r="D21" s="543">
        <v>1219</v>
      </c>
      <c r="E21" s="544">
        <v>1487</v>
      </c>
      <c r="F21" s="544">
        <v>3338</v>
      </c>
      <c r="G21" s="544">
        <v>3576</v>
      </c>
      <c r="H21" s="544">
        <v>4306</v>
      </c>
      <c r="I21" s="545"/>
      <c r="J21" s="551">
        <v>5205</v>
      </c>
      <c r="K21" s="552">
        <v>2121</v>
      </c>
      <c r="L21" s="553">
        <v>2738</v>
      </c>
      <c r="M21" s="553">
        <v>3617</v>
      </c>
      <c r="N21" s="546"/>
      <c r="O21" s="546"/>
      <c r="P21" s="546"/>
      <c r="Q21" s="546"/>
      <c r="R21" s="546"/>
      <c r="S21" s="546"/>
      <c r="T21" s="546"/>
      <c r="U21" s="543"/>
      <c r="V21" s="545" t="s">
        <v>551</v>
      </c>
      <c r="W21" s="548" t="s">
        <v>551</v>
      </c>
    </row>
    <row r="22" spans="1:23" ht="13.5" thickBot="1">
      <c r="A22" s="541" t="s">
        <v>635</v>
      </c>
      <c r="B22" s="542">
        <v>196</v>
      </c>
      <c r="C22" s="483">
        <v>0</v>
      </c>
      <c r="D22" s="543"/>
      <c r="E22" s="544"/>
      <c r="F22" s="544"/>
      <c r="G22" s="544"/>
      <c r="H22" s="544"/>
      <c r="I22" s="545"/>
      <c r="J22" s="551"/>
      <c r="K22" s="552"/>
      <c r="L22" s="553"/>
      <c r="M22" s="553"/>
      <c r="N22" s="546"/>
      <c r="O22" s="546"/>
      <c r="P22" s="546"/>
      <c r="Q22" s="546"/>
      <c r="R22" s="546"/>
      <c r="S22" s="546"/>
      <c r="T22" s="546"/>
      <c r="U22" s="543"/>
      <c r="V22" s="545" t="s">
        <v>551</v>
      </c>
      <c r="W22" s="548" t="s">
        <v>551</v>
      </c>
    </row>
    <row r="23" spans="1:23" ht="14.25">
      <c r="A23" s="568" t="s">
        <v>579</v>
      </c>
      <c r="B23" s="569"/>
      <c r="C23" s="485">
        <v>7938</v>
      </c>
      <c r="D23" s="486">
        <v>8283</v>
      </c>
      <c r="E23" s="487">
        <v>15657</v>
      </c>
      <c r="F23" s="487">
        <v>13146</v>
      </c>
      <c r="G23" s="487">
        <v>11973</v>
      </c>
      <c r="H23" s="487">
        <v>13638</v>
      </c>
      <c r="I23" s="570">
        <v>20023</v>
      </c>
      <c r="J23" s="571">
        <v>2997</v>
      </c>
      <c r="K23" s="572">
        <v>1115</v>
      </c>
      <c r="L23" s="572">
        <v>1765</v>
      </c>
      <c r="M23" s="572">
        <v>1600</v>
      </c>
      <c r="N23" s="572"/>
      <c r="O23" s="572"/>
      <c r="P23" s="572"/>
      <c r="Q23" s="572"/>
      <c r="R23" s="572"/>
      <c r="S23" s="572"/>
      <c r="T23" s="572"/>
      <c r="U23" s="571"/>
      <c r="V23" s="570">
        <f>SUM(J23:U23)</f>
        <v>7477</v>
      </c>
      <c r="W23" s="573">
        <f>+V23/I23*100</f>
        <v>37.342056634869905</v>
      </c>
    </row>
    <row r="24" spans="1:23" ht="14.25">
      <c r="A24" s="541" t="s">
        <v>581</v>
      </c>
      <c r="B24" s="542">
        <v>9</v>
      </c>
      <c r="C24" s="488">
        <v>0</v>
      </c>
      <c r="D24" s="489">
        <v>0</v>
      </c>
      <c r="E24" s="488">
        <v>6150</v>
      </c>
      <c r="F24" s="488">
        <v>0</v>
      </c>
      <c r="G24" s="488">
        <v>0</v>
      </c>
      <c r="H24" s="488">
        <v>0</v>
      </c>
      <c r="I24" s="574">
        <v>0</v>
      </c>
      <c r="J24" s="543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3"/>
      <c r="V24" s="574">
        <f>SUM(J24:U24)</f>
        <v>0</v>
      </c>
      <c r="W24" s="575" t="e">
        <f>+V24/I24*100</f>
        <v>#DIV/0!</v>
      </c>
    </row>
    <row r="25" spans="1:23" ht="15" thickBot="1">
      <c r="A25" s="576" t="s">
        <v>583</v>
      </c>
      <c r="B25" s="577">
        <v>19</v>
      </c>
      <c r="C25" s="490">
        <v>7938</v>
      </c>
      <c r="D25" s="491">
        <v>8583</v>
      </c>
      <c r="E25" s="492">
        <v>9507</v>
      </c>
      <c r="F25" s="492">
        <v>13146</v>
      </c>
      <c r="G25" s="492">
        <v>11973</v>
      </c>
      <c r="H25" s="492">
        <v>13638</v>
      </c>
      <c r="I25" s="578">
        <v>20023</v>
      </c>
      <c r="J25" s="579">
        <v>2997</v>
      </c>
      <c r="K25" s="580">
        <v>1115</v>
      </c>
      <c r="L25" s="580">
        <v>1765</v>
      </c>
      <c r="M25" s="580">
        <v>1600</v>
      </c>
      <c r="N25" s="580"/>
      <c r="O25" s="580"/>
      <c r="P25" s="580"/>
      <c r="Q25" s="580"/>
      <c r="R25" s="580"/>
      <c r="S25" s="580"/>
      <c r="T25" s="580"/>
      <c r="U25" s="579"/>
      <c r="V25" s="578">
        <f>SUM(J25:U25)</f>
        <v>7477</v>
      </c>
      <c r="W25" s="581">
        <f>+V25/I25*100</f>
        <v>37.342056634869905</v>
      </c>
    </row>
    <row r="26" spans="1:23" ht="14.25">
      <c r="A26" s="541" t="s">
        <v>584</v>
      </c>
      <c r="B26" s="542">
        <v>1</v>
      </c>
      <c r="C26" s="493">
        <v>1063</v>
      </c>
      <c r="D26" s="494">
        <v>644</v>
      </c>
      <c r="E26" s="495">
        <v>693</v>
      </c>
      <c r="F26" s="495">
        <v>1130</v>
      </c>
      <c r="G26" s="495">
        <v>824</v>
      </c>
      <c r="H26" s="495">
        <v>1054</v>
      </c>
      <c r="I26" s="582">
        <v>1600</v>
      </c>
      <c r="J26" s="543">
        <v>282</v>
      </c>
      <c r="K26" s="546">
        <v>91</v>
      </c>
      <c r="L26" s="546">
        <v>137</v>
      </c>
      <c r="M26" s="546">
        <v>137</v>
      </c>
      <c r="N26" s="546"/>
      <c r="O26" s="546"/>
      <c r="P26" s="546"/>
      <c r="Q26" s="546"/>
      <c r="R26" s="546"/>
      <c r="S26" s="546"/>
      <c r="T26" s="546"/>
      <c r="U26" s="543"/>
      <c r="V26" s="574">
        <f aca="true" t="shared" si="0" ref="V26:V36">SUM(J26:U26)</f>
        <v>647</v>
      </c>
      <c r="W26" s="575">
        <f aca="true" t="shared" si="1" ref="W26:W36">+V26/I26*100</f>
        <v>40.4375</v>
      </c>
    </row>
    <row r="27" spans="1:23" ht="14.25">
      <c r="A27" s="541" t="s">
        <v>586</v>
      </c>
      <c r="B27" s="542">
        <v>2</v>
      </c>
      <c r="C27" s="488">
        <v>2659</v>
      </c>
      <c r="D27" s="489">
        <v>2923</v>
      </c>
      <c r="E27" s="488">
        <v>3376</v>
      </c>
      <c r="F27" s="488">
        <v>3127</v>
      </c>
      <c r="G27" s="488">
        <v>3808</v>
      </c>
      <c r="H27" s="488">
        <v>4400</v>
      </c>
      <c r="I27" s="574">
        <v>7400</v>
      </c>
      <c r="J27" s="543">
        <v>761</v>
      </c>
      <c r="K27" s="546">
        <v>396</v>
      </c>
      <c r="L27" s="546">
        <v>625</v>
      </c>
      <c r="M27" s="546">
        <v>402</v>
      </c>
      <c r="N27" s="546"/>
      <c r="O27" s="546"/>
      <c r="P27" s="546"/>
      <c r="Q27" s="546"/>
      <c r="R27" s="546"/>
      <c r="S27" s="546"/>
      <c r="T27" s="546"/>
      <c r="U27" s="543"/>
      <c r="V27" s="574">
        <f t="shared" si="0"/>
        <v>2184</v>
      </c>
      <c r="W27" s="575">
        <f t="shared" si="1"/>
        <v>29.513513513513512</v>
      </c>
    </row>
    <row r="28" spans="1:23" ht="14.25">
      <c r="A28" s="541" t="s">
        <v>588</v>
      </c>
      <c r="B28" s="542">
        <v>4</v>
      </c>
      <c r="C28" s="488">
        <v>0</v>
      </c>
      <c r="D28" s="489">
        <v>0</v>
      </c>
      <c r="E28" s="488">
        <v>0</v>
      </c>
      <c r="F28" s="488">
        <v>0</v>
      </c>
      <c r="G28" s="488">
        <v>0</v>
      </c>
      <c r="H28" s="488">
        <v>0</v>
      </c>
      <c r="I28" s="574"/>
      <c r="J28" s="543">
        <v>22</v>
      </c>
      <c r="K28" s="546"/>
      <c r="L28" s="546">
        <v>2</v>
      </c>
      <c r="M28" s="546"/>
      <c r="N28" s="546"/>
      <c r="O28" s="546"/>
      <c r="P28" s="546"/>
      <c r="Q28" s="546"/>
      <c r="R28" s="546"/>
      <c r="S28" s="546"/>
      <c r="T28" s="546"/>
      <c r="U28" s="543"/>
      <c r="V28" s="574">
        <f t="shared" si="0"/>
        <v>24</v>
      </c>
      <c r="W28" s="575" t="e">
        <f t="shared" si="1"/>
        <v>#DIV/0!</v>
      </c>
    </row>
    <row r="29" spans="1:23" ht="14.25">
      <c r="A29" s="541" t="s">
        <v>636</v>
      </c>
      <c r="B29" s="542"/>
      <c r="C29" s="488"/>
      <c r="D29" s="489">
        <v>0</v>
      </c>
      <c r="E29" s="488">
        <v>0</v>
      </c>
      <c r="F29" s="488">
        <v>0</v>
      </c>
      <c r="G29" s="488">
        <v>0</v>
      </c>
      <c r="H29" s="488">
        <v>0</v>
      </c>
      <c r="I29" s="574">
        <v>0</v>
      </c>
      <c r="J29" s="543"/>
      <c r="K29" s="546"/>
      <c r="L29" s="546"/>
      <c r="M29" s="546"/>
      <c r="N29" s="546"/>
      <c r="O29" s="546"/>
      <c r="P29" s="546"/>
      <c r="Q29" s="546"/>
      <c r="R29" s="546"/>
      <c r="S29" s="546"/>
      <c r="T29" s="546"/>
      <c r="U29" s="543"/>
      <c r="V29" s="574">
        <v>0</v>
      </c>
      <c r="W29" s="575"/>
    </row>
    <row r="30" spans="1:23" ht="14.25">
      <c r="A30" s="541" t="s">
        <v>590</v>
      </c>
      <c r="B30" s="542">
        <v>5</v>
      </c>
      <c r="C30" s="488">
        <v>1039</v>
      </c>
      <c r="D30" s="489">
        <v>1984</v>
      </c>
      <c r="E30" s="488">
        <v>930</v>
      </c>
      <c r="F30" s="488">
        <v>880</v>
      </c>
      <c r="G30" s="488">
        <v>1031</v>
      </c>
      <c r="H30" s="488">
        <v>1646</v>
      </c>
      <c r="I30" s="574">
        <v>2310</v>
      </c>
      <c r="J30" s="543">
        <v>188</v>
      </c>
      <c r="K30" s="546">
        <v>147</v>
      </c>
      <c r="L30" s="546">
        <v>16</v>
      </c>
      <c r="M30" s="546">
        <v>141</v>
      </c>
      <c r="N30" s="546"/>
      <c r="O30" s="546"/>
      <c r="P30" s="546"/>
      <c r="Q30" s="546"/>
      <c r="R30" s="546"/>
      <c r="S30" s="546"/>
      <c r="T30" s="546"/>
      <c r="U30" s="543"/>
      <c r="V30" s="574">
        <f t="shared" si="0"/>
        <v>492</v>
      </c>
      <c r="W30" s="575">
        <f t="shared" si="1"/>
        <v>21.298701298701296</v>
      </c>
    </row>
    <row r="31" spans="1:23" ht="14.25">
      <c r="A31" s="541" t="s">
        <v>592</v>
      </c>
      <c r="B31" s="542">
        <v>8</v>
      </c>
      <c r="C31" s="488">
        <v>1932</v>
      </c>
      <c r="D31" s="489">
        <v>1720</v>
      </c>
      <c r="E31" s="488">
        <v>1701</v>
      </c>
      <c r="F31" s="488">
        <v>4552</v>
      </c>
      <c r="G31" s="488">
        <v>4229</v>
      </c>
      <c r="H31" s="488">
        <v>4693</v>
      </c>
      <c r="I31" s="574">
        <v>5653</v>
      </c>
      <c r="J31" s="543">
        <v>548</v>
      </c>
      <c r="K31" s="546">
        <v>503</v>
      </c>
      <c r="L31" s="546">
        <v>541</v>
      </c>
      <c r="M31" s="546">
        <v>252</v>
      </c>
      <c r="N31" s="546"/>
      <c r="O31" s="546"/>
      <c r="P31" s="546"/>
      <c r="Q31" s="546"/>
      <c r="R31" s="546"/>
      <c r="S31" s="546"/>
      <c r="T31" s="546"/>
      <c r="U31" s="543"/>
      <c r="V31" s="574">
        <f t="shared" si="0"/>
        <v>1844</v>
      </c>
      <c r="W31" s="575">
        <f t="shared" si="1"/>
        <v>32.61984786838847</v>
      </c>
    </row>
    <row r="32" spans="1:23" ht="14.25">
      <c r="A32" s="541" t="s">
        <v>594</v>
      </c>
      <c r="B32" s="505">
        <v>9</v>
      </c>
      <c r="C32" s="488">
        <v>5491</v>
      </c>
      <c r="D32" s="489">
        <v>5605</v>
      </c>
      <c r="E32" s="488">
        <v>5720</v>
      </c>
      <c r="F32" s="488">
        <v>5375</v>
      </c>
      <c r="G32" s="488">
        <v>5649</v>
      </c>
      <c r="H32" s="488">
        <v>6036</v>
      </c>
      <c r="I32" s="574">
        <v>9690</v>
      </c>
      <c r="J32" s="543">
        <v>718</v>
      </c>
      <c r="K32" s="546">
        <v>682</v>
      </c>
      <c r="L32" s="546">
        <v>686</v>
      </c>
      <c r="M32" s="546">
        <v>721</v>
      </c>
      <c r="N32" s="546"/>
      <c r="O32" s="546"/>
      <c r="P32" s="546"/>
      <c r="Q32" s="546"/>
      <c r="R32" s="546"/>
      <c r="S32" s="546"/>
      <c r="T32" s="546"/>
      <c r="U32" s="543"/>
      <c r="V32" s="574">
        <f>SUM(J32:U32)</f>
        <v>2807</v>
      </c>
      <c r="W32" s="575">
        <f>+V32/I32*100</f>
        <v>28.968008255933952</v>
      </c>
    </row>
    <row r="33" spans="1:23" ht="14.25">
      <c r="A33" s="541" t="s">
        <v>637</v>
      </c>
      <c r="B33" s="506" t="s">
        <v>638</v>
      </c>
      <c r="C33" s="488">
        <v>2083</v>
      </c>
      <c r="D33" s="489">
        <v>2055</v>
      </c>
      <c r="E33" s="488">
        <v>2198</v>
      </c>
      <c r="F33" s="488">
        <v>1947</v>
      </c>
      <c r="G33" s="488">
        <v>2115</v>
      </c>
      <c r="H33" s="488">
        <v>2251</v>
      </c>
      <c r="I33" s="574">
        <v>3672</v>
      </c>
      <c r="J33" s="543">
        <v>274</v>
      </c>
      <c r="K33" s="546">
        <v>254</v>
      </c>
      <c r="L33" s="546">
        <v>267</v>
      </c>
      <c r="M33" s="546">
        <v>255</v>
      </c>
      <c r="N33" s="546"/>
      <c r="O33" s="546"/>
      <c r="P33" s="546"/>
      <c r="Q33" s="546"/>
      <c r="R33" s="546"/>
      <c r="S33" s="546"/>
      <c r="T33" s="546"/>
      <c r="U33" s="543"/>
      <c r="V33" s="574">
        <f>SUM(J33:U33)</f>
        <v>1050</v>
      </c>
      <c r="W33" s="575">
        <f>+V33/I33*100</f>
        <v>28.594771241830063</v>
      </c>
    </row>
    <row r="34" spans="1:23" ht="14.25">
      <c r="A34" s="541" t="s">
        <v>599</v>
      </c>
      <c r="B34" s="542">
        <v>19</v>
      </c>
      <c r="C34" s="488">
        <v>0</v>
      </c>
      <c r="D34" s="489">
        <v>0</v>
      </c>
      <c r="E34" s="488">
        <v>0</v>
      </c>
      <c r="F34" s="488">
        <v>0</v>
      </c>
      <c r="G34" s="488">
        <v>0</v>
      </c>
      <c r="H34" s="488">
        <v>0</v>
      </c>
      <c r="I34" s="574"/>
      <c r="J34" s="543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3"/>
      <c r="V34" s="574">
        <f t="shared" si="0"/>
        <v>0</v>
      </c>
      <c r="W34" s="575" t="e">
        <f t="shared" si="1"/>
        <v>#DIV/0!</v>
      </c>
    </row>
    <row r="35" spans="1:23" ht="14.25">
      <c r="A35" s="541" t="s">
        <v>601</v>
      </c>
      <c r="B35" s="542">
        <v>25</v>
      </c>
      <c r="C35" s="488">
        <v>795</v>
      </c>
      <c r="D35" s="489">
        <v>325</v>
      </c>
      <c r="E35" s="488">
        <v>186</v>
      </c>
      <c r="F35" s="488">
        <v>684</v>
      </c>
      <c r="G35" s="488">
        <v>661</v>
      </c>
      <c r="H35" s="488">
        <v>731</v>
      </c>
      <c r="I35" s="574">
        <v>602</v>
      </c>
      <c r="J35" s="543">
        <v>64</v>
      </c>
      <c r="K35" s="546">
        <v>64</v>
      </c>
      <c r="L35" s="546">
        <v>100</v>
      </c>
      <c r="M35" s="546">
        <v>83</v>
      </c>
      <c r="N35" s="546"/>
      <c r="O35" s="546"/>
      <c r="P35" s="546"/>
      <c r="Q35" s="546"/>
      <c r="R35" s="546"/>
      <c r="S35" s="546"/>
      <c r="T35" s="546"/>
      <c r="U35" s="543"/>
      <c r="V35" s="574">
        <f t="shared" si="0"/>
        <v>311</v>
      </c>
      <c r="W35" s="575">
        <f t="shared" si="1"/>
        <v>51.66112956810631</v>
      </c>
    </row>
    <row r="36" spans="1:23" ht="15" thickBot="1">
      <c r="A36" s="522" t="s">
        <v>639</v>
      </c>
      <c r="B36" s="523"/>
      <c r="C36" s="496">
        <v>433</v>
      </c>
      <c r="D36" s="497">
        <v>673</v>
      </c>
      <c r="E36" s="498">
        <v>506</v>
      </c>
      <c r="F36" s="498">
        <v>351</v>
      </c>
      <c r="G36" s="498">
        <v>1447</v>
      </c>
      <c r="H36" s="498">
        <v>282</v>
      </c>
      <c r="I36" s="583">
        <v>400</v>
      </c>
      <c r="J36" s="584">
        <v>19</v>
      </c>
      <c r="K36" s="557">
        <v>4</v>
      </c>
      <c r="L36" s="557">
        <v>39</v>
      </c>
      <c r="M36" s="557">
        <v>33</v>
      </c>
      <c r="N36" s="557"/>
      <c r="O36" s="557"/>
      <c r="P36" s="557"/>
      <c r="Q36" s="557"/>
      <c r="R36" s="557"/>
      <c r="S36" s="557"/>
      <c r="T36" s="557"/>
      <c r="U36" s="557"/>
      <c r="V36" s="583">
        <f t="shared" si="0"/>
        <v>95</v>
      </c>
      <c r="W36" s="585">
        <f t="shared" si="1"/>
        <v>23.75</v>
      </c>
    </row>
    <row r="37" spans="1:23" ht="23.25" customHeight="1" thickBot="1">
      <c r="A37" s="586" t="s">
        <v>640</v>
      </c>
      <c r="B37" s="587">
        <v>31</v>
      </c>
      <c r="C37" s="588">
        <v>15495</v>
      </c>
      <c r="D37" s="589">
        <v>15929</v>
      </c>
      <c r="E37" s="590">
        <v>22086</v>
      </c>
      <c r="F37" s="590">
        <v>18046</v>
      </c>
      <c r="G37" s="590">
        <v>19764</v>
      </c>
      <c r="H37" s="590">
        <v>21093</v>
      </c>
      <c r="I37" s="590">
        <f>SUM(I26:I36)</f>
        <v>31327</v>
      </c>
      <c r="J37" s="589">
        <f>SUM(J26:J36)</f>
        <v>2876</v>
      </c>
      <c r="K37" s="591">
        <f>SUM(K26:K36)</f>
        <v>2141</v>
      </c>
      <c r="L37" s="592">
        <f>SUM(L26:L36)</f>
        <v>2413</v>
      </c>
      <c r="M37" s="592">
        <f>SUM(M26:M36)</f>
        <v>2024</v>
      </c>
      <c r="N37" s="591">
        <f aca="true" t="shared" si="2" ref="N37:U37">SUM(N26:N36)</f>
        <v>0</v>
      </c>
      <c r="O37" s="591">
        <f t="shared" si="2"/>
        <v>0</v>
      </c>
      <c r="P37" s="591">
        <f t="shared" si="2"/>
        <v>0</v>
      </c>
      <c r="Q37" s="591">
        <f t="shared" si="2"/>
        <v>0</v>
      </c>
      <c r="R37" s="591">
        <f t="shared" si="2"/>
        <v>0</v>
      </c>
      <c r="S37" s="591">
        <f t="shared" si="2"/>
        <v>0</v>
      </c>
      <c r="T37" s="591">
        <f t="shared" si="2"/>
        <v>0</v>
      </c>
      <c r="U37" s="591">
        <f t="shared" si="2"/>
        <v>0</v>
      </c>
      <c r="V37" s="590">
        <f>SUM(J37:U37)</f>
        <v>9454</v>
      </c>
      <c r="W37" s="593">
        <f>+V37/I37*100</f>
        <v>30.178440323044022</v>
      </c>
    </row>
    <row r="38" spans="1:23" ht="14.25">
      <c r="A38" s="541" t="s">
        <v>607</v>
      </c>
      <c r="B38" s="542">
        <v>32</v>
      </c>
      <c r="C38" s="493">
        <v>0</v>
      </c>
      <c r="D38" s="494">
        <v>0</v>
      </c>
      <c r="E38" s="495">
        <v>0</v>
      </c>
      <c r="F38" s="495">
        <v>0</v>
      </c>
      <c r="G38" s="495">
        <v>0</v>
      </c>
      <c r="H38" s="495">
        <v>0</v>
      </c>
      <c r="I38" s="582">
        <v>0</v>
      </c>
      <c r="J38" s="543"/>
      <c r="K38" s="546"/>
      <c r="L38" s="546"/>
      <c r="M38" s="546"/>
      <c r="N38" s="546"/>
      <c r="O38" s="546"/>
      <c r="P38" s="546"/>
      <c r="Q38" s="546"/>
      <c r="R38" s="546"/>
      <c r="S38" s="546"/>
      <c r="T38" s="546"/>
      <c r="U38" s="543"/>
      <c r="V38" s="574">
        <f aca="true" t="shared" si="3" ref="V38:V43">SUM(J38:U38)</f>
        <v>0</v>
      </c>
      <c r="W38" s="575" t="e">
        <f aca="true" t="shared" si="4" ref="W38:W43">+V38/I38*100</f>
        <v>#DIV/0!</v>
      </c>
    </row>
    <row r="39" spans="1:23" ht="14.25">
      <c r="A39" s="541" t="s">
        <v>609</v>
      </c>
      <c r="B39" s="542">
        <v>33</v>
      </c>
      <c r="C39" s="488">
        <v>6256</v>
      </c>
      <c r="D39" s="489">
        <v>6369</v>
      </c>
      <c r="E39" s="488">
        <v>6426</v>
      </c>
      <c r="F39" s="488">
        <v>5515</v>
      </c>
      <c r="G39" s="488">
        <v>6589</v>
      </c>
      <c r="H39" s="488">
        <v>7664</v>
      </c>
      <c r="I39" s="574">
        <v>11302</v>
      </c>
      <c r="J39" s="543">
        <v>1287</v>
      </c>
      <c r="K39" s="546">
        <v>1121</v>
      </c>
      <c r="L39" s="546">
        <v>1160</v>
      </c>
      <c r="M39" s="546">
        <v>873</v>
      </c>
      <c r="N39" s="546"/>
      <c r="O39" s="546"/>
      <c r="P39" s="546"/>
      <c r="Q39" s="546"/>
      <c r="R39" s="546"/>
      <c r="S39" s="546"/>
      <c r="T39" s="546"/>
      <c r="U39" s="543"/>
      <c r="V39" s="574">
        <f t="shared" si="3"/>
        <v>4441</v>
      </c>
      <c r="W39" s="575">
        <f t="shared" si="4"/>
        <v>39.29393027782693</v>
      </c>
    </row>
    <row r="40" spans="1:23" ht="14.25">
      <c r="A40" s="541" t="s">
        <v>611</v>
      </c>
      <c r="B40" s="542">
        <v>34</v>
      </c>
      <c r="C40" s="488">
        <v>0</v>
      </c>
      <c r="D40" s="489">
        <v>0</v>
      </c>
      <c r="E40" s="488">
        <v>0</v>
      </c>
      <c r="F40" s="488">
        <v>0</v>
      </c>
      <c r="G40" s="488">
        <v>0</v>
      </c>
      <c r="H40" s="488">
        <v>0</v>
      </c>
      <c r="I40" s="574">
        <v>0</v>
      </c>
      <c r="J40" s="543"/>
      <c r="K40" s="546"/>
      <c r="L40" s="546">
        <v>2</v>
      </c>
      <c r="M40" s="546">
        <v>1</v>
      </c>
      <c r="N40" s="546"/>
      <c r="O40" s="546"/>
      <c r="P40" s="546"/>
      <c r="Q40" s="546"/>
      <c r="R40" s="546"/>
      <c r="S40" s="546"/>
      <c r="T40" s="546"/>
      <c r="U40" s="543"/>
      <c r="V40" s="574">
        <f t="shared" si="3"/>
        <v>3</v>
      </c>
      <c r="W40" s="575" t="e">
        <f t="shared" si="4"/>
        <v>#DIV/0!</v>
      </c>
    </row>
    <row r="41" spans="1:23" ht="14.25">
      <c r="A41" s="541" t="s">
        <v>613</v>
      </c>
      <c r="B41" s="542">
        <v>57</v>
      </c>
      <c r="C41" s="488">
        <v>7938</v>
      </c>
      <c r="D41" s="489">
        <v>8283</v>
      </c>
      <c r="E41" s="488">
        <v>15657</v>
      </c>
      <c r="F41" s="488">
        <v>12640</v>
      </c>
      <c r="G41" s="488">
        <v>11973</v>
      </c>
      <c r="H41" s="488">
        <v>13638</v>
      </c>
      <c r="I41" s="574">
        <v>20023</v>
      </c>
      <c r="J41" s="543">
        <v>2997</v>
      </c>
      <c r="K41" s="546">
        <v>1115</v>
      </c>
      <c r="L41" s="546">
        <v>1765</v>
      </c>
      <c r="M41" s="546">
        <v>1600</v>
      </c>
      <c r="N41" s="546"/>
      <c r="O41" s="546"/>
      <c r="P41" s="546"/>
      <c r="Q41" s="546"/>
      <c r="R41" s="546"/>
      <c r="S41" s="546"/>
      <c r="T41" s="546"/>
      <c r="U41" s="543"/>
      <c r="V41" s="574">
        <f t="shared" si="3"/>
        <v>7477</v>
      </c>
      <c r="W41" s="575">
        <f t="shared" si="4"/>
        <v>37.342056634869905</v>
      </c>
    </row>
    <row r="42" spans="1:23" ht="15" thickBot="1">
      <c r="A42" s="522" t="s">
        <v>616</v>
      </c>
      <c r="B42" s="523"/>
      <c r="C42" s="499">
        <v>1313</v>
      </c>
      <c r="D42" s="500">
        <v>1270</v>
      </c>
      <c r="E42" s="501">
        <v>3</v>
      </c>
      <c r="F42" s="501">
        <v>0</v>
      </c>
      <c r="G42" s="501">
        <v>0</v>
      </c>
      <c r="H42" s="501">
        <v>0</v>
      </c>
      <c r="I42" s="594">
        <v>2</v>
      </c>
      <c r="J42" s="584"/>
      <c r="K42" s="557"/>
      <c r="L42" s="557"/>
      <c r="M42" s="557"/>
      <c r="N42" s="557"/>
      <c r="O42" s="557"/>
      <c r="P42" s="557"/>
      <c r="Q42" s="557"/>
      <c r="R42" s="557"/>
      <c r="S42" s="557"/>
      <c r="T42" s="557"/>
      <c r="U42" s="557"/>
      <c r="V42" s="574">
        <f t="shared" si="3"/>
        <v>0</v>
      </c>
      <c r="W42" s="575">
        <f t="shared" si="4"/>
        <v>0</v>
      </c>
    </row>
    <row r="43" spans="1:23" ht="20.25" customHeight="1" thickBot="1">
      <c r="A43" s="586" t="s">
        <v>618</v>
      </c>
      <c r="B43" s="587">
        <v>58</v>
      </c>
      <c r="C43" s="588">
        <v>15507</v>
      </c>
      <c r="D43" s="589">
        <v>15922</v>
      </c>
      <c r="E43" s="590">
        <v>22086</v>
      </c>
      <c r="F43" s="590">
        <v>18155</v>
      </c>
      <c r="G43" s="590">
        <v>18562</v>
      </c>
      <c r="H43" s="590">
        <v>21302</v>
      </c>
      <c r="I43" s="590">
        <f>SUM(I38:I42)</f>
        <v>31327</v>
      </c>
      <c r="J43" s="589">
        <f>SUM(J38:J42)</f>
        <v>4284</v>
      </c>
      <c r="K43" s="591">
        <f>SUM(K38:K42)</f>
        <v>2236</v>
      </c>
      <c r="L43" s="591">
        <f>SUM(L38:L42)</f>
        <v>2927</v>
      </c>
      <c r="M43" s="592">
        <f>SUM(M38:M42)</f>
        <v>2474</v>
      </c>
      <c r="N43" s="591">
        <f aca="true" t="shared" si="5" ref="N43:U43">SUM(N38:N42)</f>
        <v>0</v>
      </c>
      <c r="O43" s="591">
        <f t="shared" si="5"/>
        <v>0</v>
      </c>
      <c r="P43" s="591">
        <f t="shared" si="5"/>
        <v>0</v>
      </c>
      <c r="Q43" s="591">
        <f t="shared" si="5"/>
        <v>0</v>
      </c>
      <c r="R43" s="591">
        <f t="shared" si="5"/>
        <v>0</v>
      </c>
      <c r="S43" s="591">
        <f t="shared" si="5"/>
        <v>0</v>
      </c>
      <c r="T43" s="591">
        <f t="shared" si="5"/>
        <v>0</v>
      </c>
      <c r="U43" s="591">
        <f t="shared" si="5"/>
        <v>0</v>
      </c>
      <c r="V43" s="590">
        <f t="shared" si="3"/>
        <v>11921</v>
      </c>
      <c r="W43" s="593">
        <f t="shared" si="4"/>
        <v>38.0534363328758</v>
      </c>
    </row>
    <row r="44" spans="1:23" ht="6.75" customHeight="1" thickBot="1">
      <c r="A44" s="522"/>
      <c r="B44" s="523"/>
      <c r="C44" s="595"/>
      <c r="D44" s="596"/>
      <c r="E44" s="583"/>
      <c r="F44" s="583"/>
      <c r="G44" s="583"/>
      <c r="H44" s="583"/>
      <c r="I44" s="583"/>
      <c r="J44" s="549"/>
      <c r="K44" s="557"/>
      <c r="L44" s="558"/>
      <c r="M44" s="558"/>
      <c r="N44" s="557"/>
      <c r="O44" s="557"/>
      <c r="P44" s="557"/>
      <c r="Q44" s="557"/>
      <c r="R44" s="557"/>
      <c r="S44" s="557"/>
      <c r="T44" s="557"/>
      <c r="U44" s="597"/>
      <c r="V44" s="583"/>
      <c r="W44" s="585"/>
    </row>
    <row r="45" spans="1:23" ht="17.25" customHeight="1" thickBot="1">
      <c r="A45" s="586" t="s">
        <v>620</v>
      </c>
      <c r="B45" s="587"/>
      <c r="C45" s="588">
        <v>7569</v>
      </c>
      <c r="D45" s="589">
        <v>7639</v>
      </c>
      <c r="E45" s="590">
        <v>6429</v>
      </c>
      <c r="F45" s="590">
        <v>5515</v>
      </c>
      <c r="G45" s="590">
        <v>6589</v>
      </c>
      <c r="H45" s="590">
        <v>7664</v>
      </c>
      <c r="I45" s="590">
        <f>+I43-I41</f>
        <v>11304</v>
      </c>
      <c r="J45" s="589">
        <f aca="true" t="shared" si="6" ref="J45:U45">+J43-J41</f>
        <v>1287</v>
      </c>
      <c r="K45" s="591">
        <f t="shared" si="6"/>
        <v>1121</v>
      </c>
      <c r="L45" s="591">
        <f t="shared" si="6"/>
        <v>1162</v>
      </c>
      <c r="M45" s="591">
        <f t="shared" si="6"/>
        <v>874</v>
      </c>
      <c r="N45" s="591">
        <f t="shared" si="6"/>
        <v>0</v>
      </c>
      <c r="O45" s="591">
        <f t="shared" si="6"/>
        <v>0</v>
      </c>
      <c r="P45" s="591">
        <f t="shared" si="6"/>
        <v>0</v>
      </c>
      <c r="Q45" s="591">
        <f t="shared" si="6"/>
        <v>0</v>
      </c>
      <c r="R45" s="591">
        <f t="shared" si="6"/>
        <v>0</v>
      </c>
      <c r="S45" s="591">
        <f t="shared" si="6"/>
        <v>0</v>
      </c>
      <c r="T45" s="591">
        <f t="shared" si="6"/>
        <v>0</v>
      </c>
      <c r="U45" s="588">
        <f t="shared" si="6"/>
        <v>0</v>
      </c>
      <c r="V45" s="590">
        <f>SUM(J45:U45)</f>
        <v>4444</v>
      </c>
      <c r="W45" s="593">
        <f>+V45/I45*100</f>
        <v>39.31351733899505</v>
      </c>
    </row>
    <row r="46" spans="1:23" ht="19.5" customHeight="1" thickBot="1">
      <c r="A46" s="586" t="s">
        <v>621</v>
      </c>
      <c r="B46" s="587">
        <v>59</v>
      </c>
      <c r="C46" s="588">
        <v>12</v>
      </c>
      <c r="D46" s="589">
        <v>-7</v>
      </c>
      <c r="E46" s="590">
        <v>0</v>
      </c>
      <c r="F46" s="590">
        <v>109</v>
      </c>
      <c r="G46" s="590">
        <v>-1202</v>
      </c>
      <c r="H46" s="590">
        <v>209</v>
      </c>
      <c r="I46" s="590">
        <f>+I43-I37</f>
        <v>0</v>
      </c>
      <c r="J46" s="589">
        <f aca="true" t="shared" si="7" ref="J46:U46">+J43-J37</f>
        <v>1408</v>
      </c>
      <c r="K46" s="591">
        <f t="shared" si="7"/>
        <v>95</v>
      </c>
      <c r="L46" s="591">
        <f t="shared" si="7"/>
        <v>514</v>
      </c>
      <c r="M46" s="591">
        <f t="shared" si="7"/>
        <v>450</v>
      </c>
      <c r="N46" s="591">
        <f t="shared" si="7"/>
        <v>0</v>
      </c>
      <c r="O46" s="591">
        <f t="shared" si="7"/>
        <v>0</v>
      </c>
      <c r="P46" s="591">
        <f t="shared" si="7"/>
        <v>0</v>
      </c>
      <c r="Q46" s="591">
        <f t="shared" si="7"/>
        <v>0</v>
      </c>
      <c r="R46" s="591">
        <f t="shared" si="7"/>
        <v>0</v>
      </c>
      <c r="S46" s="591">
        <f t="shared" si="7"/>
        <v>0</v>
      </c>
      <c r="T46" s="591">
        <f t="shared" si="7"/>
        <v>0</v>
      </c>
      <c r="U46" s="592">
        <f t="shared" si="7"/>
        <v>0</v>
      </c>
      <c r="V46" s="590">
        <f>SUM(V43-V37)</f>
        <v>2467</v>
      </c>
      <c r="W46" s="593" t="e">
        <f>+V46/I46*100</f>
        <v>#DIV/0!</v>
      </c>
    </row>
    <row r="47" spans="1:23" ht="19.5" customHeight="1" thickBot="1">
      <c r="A47" s="586" t="s">
        <v>623</v>
      </c>
      <c r="B47" s="598" t="s">
        <v>641</v>
      </c>
      <c r="C47" s="588">
        <v>-7926</v>
      </c>
      <c r="D47" s="589">
        <v>-8290</v>
      </c>
      <c r="E47" s="590">
        <v>-15657</v>
      </c>
      <c r="F47" s="590">
        <v>-12531</v>
      </c>
      <c r="G47" s="590">
        <v>-13175</v>
      </c>
      <c r="H47" s="590">
        <v>-13429</v>
      </c>
      <c r="I47" s="590">
        <f>+I46-I41</f>
        <v>-20023</v>
      </c>
      <c r="J47" s="599">
        <f aca="true" t="shared" si="8" ref="J47:U47">+J46-J41</f>
        <v>-1589</v>
      </c>
      <c r="K47" s="591">
        <f t="shared" si="8"/>
        <v>-1020</v>
      </c>
      <c r="L47" s="591">
        <f t="shared" si="8"/>
        <v>-1251</v>
      </c>
      <c r="M47" s="591">
        <f t="shared" si="8"/>
        <v>-1150</v>
      </c>
      <c r="N47" s="591">
        <f t="shared" si="8"/>
        <v>0</v>
      </c>
      <c r="O47" s="591">
        <f t="shared" si="8"/>
        <v>0</v>
      </c>
      <c r="P47" s="591">
        <f t="shared" si="8"/>
        <v>0</v>
      </c>
      <c r="Q47" s="591">
        <f t="shared" si="8"/>
        <v>0</v>
      </c>
      <c r="R47" s="591">
        <f t="shared" si="8"/>
        <v>0</v>
      </c>
      <c r="S47" s="591">
        <f t="shared" si="8"/>
        <v>0</v>
      </c>
      <c r="T47" s="591">
        <f t="shared" si="8"/>
        <v>0</v>
      </c>
      <c r="U47" s="588">
        <f t="shared" si="8"/>
        <v>0</v>
      </c>
      <c r="V47" s="590">
        <f>SUM(J47:U47)</f>
        <v>-5010</v>
      </c>
      <c r="W47" s="593">
        <f>+V47/I47*100</f>
        <v>25.021225590570843</v>
      </c>
    </row>
    <row r="49" ht="12.75">
      <c r="B49" s="600"/>
    </row>
  </sheetData>
  <sheetProtection/>
  <printOptions/>
  <pageMargins left="1.299212598425197" right="0.7086614173228347" top="0.7874015748031497" bottom="0.7874015748031497" header="0.31496062992125984" footer="0.31496062992125984"/>
  <pageSetup horizontalDpi="600" verticalDpi="6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32.28125" style="11" customWidth="1"/>
    <col min="2" max="2" width="10.57421875" style="11" customWidth="1"/>
    <col min="3" max="3" width="14.00390625" style="11" customWidth="1"/>
    <col min="4" max="5" width="0" style="11" hidden="1" customWidth="1"/>
    <col min="6" max="7" width="9.140625" style="11" hidden="1" customWidth="1"/>
    <col min="8" max="8" width="9.140625" style="11" customWidth="1"/>
    <col min="9" max="9" width="10.28125" style="11" customWidth="1"/>
    <col min="10" max="13" width="9.140625" style="11" customWidth="1"/>
    <col min="14" max="14" width="9.140625" style="11" hidden="1" customWidth="1"/>
    <col min="15" max="21" width="0" style="11" hidden="1" customWidth="1"/>
    <col min="22" max="23" width="10.28125" style="11" customWidth="1"/>
    <col min="24" max="16384" width="9.140625" style="11" customWidth="1"/>
  </cols>
  <sheetData>
    <row r="1" spans="1:9" s="602" customFormat="1" ht="18">
      <c r="A1" s="663" t="s">
        <v>624</v>
      </c>
      <c r="B1" s="663"/>
      <c r="C1" s="663"/>
      <c r="D1" s="663"/>
      <c r="E1" s="663"/>
      <c r="F1" s="663"/>
      <c r="G1" s="663"/>
      <c r="H1" s="663"/>
      <c r="I1" s="663"/>
    </row>
    <row r="2" spans="1:9" ht="18">
      <c r="A2" s="663" t="s">
        <v>625</v>
      </c>
      <c r="B2" s="508"/>
      <c r="I2" s="507"/>
    </row>
    <row r="3" spans="1:9" ht="12.75">
      <c r="A3" s="507"/>
      <c r="B3" s="507"/>
      <c r="I3" s="507"/>
    </row>
    <row r="4" spans="9:15" ht="13.5" thickBot="1">
      <c r="I4" s="507"/>
      <c r="M4" s="664"/>
      <c r="N4" s="664"/>
      <c r="O4" s="664"/>
    </row>
    <row r="5" spans="1:15" ht="16.5" thickBot="1">
      <c r="A5" s="613" t="s">
        <v>522</v>
      </c>
      <c r="B5" s="613"/>
      <c r="C5" s="665" t="s">
        <v>642</v>
      </c>
      <c r="D5" s="614"/>
      <c r="E5" s="614"/>
      <c r="F5" s="614"/>
      <c r="G5" s="615"/>
      <c r="H5" s="616"/>
      <c r="I5" s="502"/>
      <c r="M5" s="664"/>
      <c r="N5" s="664"/>
      <c r="O5" s="664"/>
    </row>
    <row r="6" spans="1:9" ht="13.5" thickBot="1">
      <c r="A6" s="612" t="s">
        <v>524</v>
      </c>
      <c r="B6" s="612"/>
      <c r="I6" s="507"/>
    </row>
    <row r="7" spans="1:23" ht="15.75">
      <c r="A7" s="617"/>
      <c r="B7" s="618"/>
      <c r="C7" s="666"/>
      <c r="D7" s="511"/>
      <c r="E7" s="511"/>
      <c r="F7" s="511"/>
      <c r="G7" s="511"/>
      <c r="H7" s="511"/>
      <c r="I7" s="667" t="s">
        <v>29</v>
      </c>
      <c r="J7" s="619"/>
      <c r="K7" s="620"/>
      <c r="L7" s="620"/>
      <c r="M7" s="620"/>
      <c r="N7" s="620"/>
      <c r="O7" s="668"/>
      <c r="P7" s="620"/>
      <c r="Q7" s="620"/>
      <c r="R7" s="620"/>
      <c r="S7" s="620"/>
      <c r="T7" s="620"/>
      <c r="U7" s="620"/>
      <c r="V7" s="669" t="s">
        <v>526</v>
      </c>
      <c r="W7" s="667" t="s">
        <v>527</v>
      </c>
    </row>
    <row r="8" spans="1:23" ht="13.5" thickBot="1">
      <c r="A8" s="670" t="s">
        <v>27</v>
      </c>
      <c r="B8" s="671"/>
      <c r="C8" s="672"/>
      <c r="D8" s="517" t="s">
        <v>529</v>
      </c>
      <c r="E8" s="517" t="s">
        <v>530</v>
      </c>
      <c r="F8" s="673" t="s">
        <v>643</v>
      </c>
      <c r="G8" s="673" t="s">
        <v>644</v>
      </c>
      <c r="H8" s="673" t="s">
        <v>627</v>
      </c>
      <c r="I8" s="674">
        <v>2014</v>
      </c>
      <c r="J8" s="621" t="s">
        <v>536</v>
      </c>
      <c r="K8" s="622" t="s">
        <v>537</v>
      </c>
      <c r="L8" s="622" t="s">
        <v>538</v>
      </c>
      <c r="M8" s="622" t="s">
        <v>539</v>
      </c>
      <c r="N8" s="622" t="s">
        <v>540</v>
      </c>
      <c r="O8" s="622" t="s">
        <v>541</v>
      </c>
      <c r="P8" s="622" t="s">
        <v>542</v>
      </c>
      <c r="Q8" s="622" t="s">
        <v>543</v>
      </c>
      <c r="R8" s="622" t="s">
        <v>544</v>
      </c>
      <c r="S8" s="622" t="s">
        <v>545</v>
      </c>
      <c r="T8" s="622" t="s">
        <v>546</v>
      </c>
      <c r="U8" s="621" t="s">
        <v>547</v>
      </c>
      <c r="V8" s="673" t="s">
        <v>548</v>
      </c>
      <c r="W8" s="674" t="s">
        <v>549</v>
      </c>
    </row>
    <row r="9" spans="1:23" ht="16.5">
      <c r="A9" s="623" t="s">
        <v>645</v>
      </c>
      <c r="B9" s="675"/>
      <c r="C9" s="676"/>
      <c r="D9" s="677">
        <v>22</v>
      </c>
      <c r="E9" s="677">
        <v>23</v>
      </c>
      <c r="F9" s="603">
        <v>21</v>
      </c>
      <c r="G9" s="603">
        <v>21</v>
      </c>
      <c r="H9" s="603">
        <v>21</v>
      </c>
      <c r="I9" s="678">
        <v>21</v>
      </c>
      <c r="J9" s="624">
        <v>21</v>
      </c>
      <c r="K9" s="625">
        <v>21</v>
      </c>
      <c r="L9" s="625">
        <v>21</v>
      </c>
      <c r="M9" s="625">
        <v>21</v>
      </c>
      <c r="N9" s="606"/>
      <c r="O9" s="606"/>
      <c r="P9" s="604"/>
      <c r="Q9" s="604"/>
      <c r="R9" s="604"/>
      <c r="S9" s="604"/>
      <c r="T9" s="604"/>
      <c r="U9" s="604"/>
      <c r="V9" s="679" t="s">
        <v>551</v>
      </c>
      <c r="W9" s="680" t="s">
        <v>551</v>
      </c>
    </row>
    <row r="10" spans="1:23" ht="17.25" thickBot="1">
      <c r="A10" s="626" t="s">
        <v>646</v>
      </c>
      <c r="B10" s="681"/>
      <c r="C10" s="682"/>
      <c r="D10" s="683">
        <v>20.91</v>
      </c>
      <c r="E10" s="683">
        <v>21.91</v>
      </c>
      <c r="F10" s="627">
        <v>20.4</v>
      </c>
      <c r="G10" s="627">
        <v>20.4</v>
      </c>
      <c r="H10" s="627">
        <v>20.4</v>
      </c>
      <c r="I10" s="684">
        <v>20.4</v>
      </c>
      <c r="J10" s="628">
        <v>20.4</v>
      </c>
      <c r="K10" s="629">
        <v>20.4</v>
      </c>
      <c r="L10" s="630">
        <v>20.4</v>
      </c>
      <c r="M10" s="630">
        <v>20.34</v>
      </c>
      <c r="N10" s="629"/>
      <c r="O10" s="629"/>
      <c r="P10" s="631"/>
      <c r="Q10" s="631"/>
      <c r="R10" s="631"/>
      <c r="S10" s="631"/>
      <c r="T10" s="631"/>
      <c r="U10" s="632"/>
      <c r="V10" s="685"/>
      <c r="W10" s="686" t="s">
        <v>551</v>
      </c>
    </row>
    <row r="11" spans="1:23" ht="16.5">
      <c r="A11" s="633" t="s">
        <v>647</v>
      </c>
      <c r="B11" s="675"/>
      <c r="C11" s="634" t="s">
        <v>648</v>
      </c>
      <c r="D11" s="687">
        <v>4630</v>
      </c>
      <c r="E11" s="687">
        <v>5103</v>
      </c>
      <c r="F11" s="608">
        <v>6825</v>
      </c>
      <c r="G11" s="607">
        <v>6741</v>
      </c>
      <c r="H11" s="607">
        <v>6928</v>
      </c>
      <c r="I11" s="688" t="s">
        <v>551</v>
      </c>
      <c r="J11" s="635">
        <v>6932</v>
      </c>
      <c r="K11" s="636">
        <v>6945</v>
      </c>
      <c r="L11" s="636">
        <v>6961</v>
      </c>
      <c r="M11" s="637">
        <v>6965</v>
      </c>
      <c r="N11" s="638"/>
      <c r="O11" s="638"/>
      <c r="P11" s="638"/>
      <c r="Q11" s="638"/>
      <c r="R11" s="638"/>
      <c r="S11" s="638"/>
      <c r="T11" s="638"/>
      <c r="U11" s="635"/>
      <c r="V11" s="689" t="s">
        <v>551</v>
      </c>
      <c r="W11" s="688" t="s">
        <v>551</v>
      </c>
    </row>
    <row r="12" spans="1:23" ht="16.5">
      <c r="A12" s="633" t="s">
        <v>629</v>
      </c>
      <c r="B12" s="690"/>
      <c r="C12" s="634" t="s">
        <v>649</v>
      </c>
      <c r="D12" s="691">
        <v>3811</v>
      </c>
      <c r="E12" s="691">
        <v>4577</v>
      </c>
      <c r="F12" s="608">
        <v>6491</v>
      </c>
      <c r="G12" s="608">
        <v>6492</v>
      </c>
      <c r="H12" s="608">
        <v>6744</v>
      </c>
      <c r="I12" s="688" t="s">
        <v>551</v>
      </c>
      <c r="J12" s="639">
        <v>6756</v>
      </c>
      <c r="K12" s="640">
        <v>6772</v>
      </c>
      <c r="L12" s="640">
        <v>6793</v>
      </c>
      <c r="M12" s="641">
        <v>6801</v>
      </c>
      <c r="N12" s="638"/>
      <c r="O12" s="638"/>
      <c r="P12" s="638"/>
      <c r="Q12" s="638"/>
      <c r="R12" s="638"/>
      <c r="S12" s="638"/>
      <c r="T12" s="638"/>
      <c r="U12" s="635"/>
      <c r="V12" s="689" t="s">
        <v>551</v>
      </c>
      <c r="W12" s="688" t="s">
        <v>551</v>
      </c>
    </row>
    <row r="13" spans="1:23" ht="16.5">
      <c r="A13" s="633" t="s">
        <v>559</v>
      </c>
      <c r="B13" s="675"/>
      <c r="C13" s="634" t="s">
        <v>650</v>
      </c>
      <c r="D13" s="691">
        <v>0</v>
      </c>
      <c r="E13" s="691">
        <v>0</v>
      </c>
      <c r="F13" s="608">
        <v>59</v>
      </c>
      <c r="G13" s="608">
        <v>58</v>
      </c>
      <c r="H13" s="608">
        <v>51</v>
      </c>
      <c r="I13" s="688" t="s">
        <v>551</v>
      </c>
      <c r="J13" s="639">
        <v>51</v>
      </c>
      <c r="K13" s="640">
        <v>51</v>
      </c>
      <c r="L13" s="641">
        <v>55</v>
      </c>
      <c r="M13" s="641">
        <v>74</v>
      </c>
      <c r="N13" s="638"/>
      <c r="O13" s="638"/>
      <c r="P13" s="638"/>
      <c r="Q13" s="638"/>
      <c r="R13" s="638"/>
      <c r="S13" s="638"/>
      <c r="T13" s="638"/>
      <c r="U13" s="635"/>
      <c r="V13" s="689" t="s">
        <v>551</v>
      </c>
      <c r="W13" s="688" t="s">
        <v>551</v>
      </c>
    </row>
    <row r="14" spans="1:23" ht="16.5">
      <c r="A14" s="633" t="s">
        <v>562</v>
      </c>
      <c r="B14" s="690"/>
      <c r="C14" s="634" t="s">
        <v>651</v>
      </c>
      <c r="D14" s="691">
        <v>0</v>
      </c>
      <c r="E14" s="691">
        <v>0</v>
      </c>
      <c r="F14" s="608">
        <v>619</v>
      </c>
      <c r="G14" s="608">
        <v>583</v>
      </c>
      <c r="H14" s="608">
        <v>634</v>
      </c>
      <c r="I14" s="688" t="s">
        <v>551</v>
      </c>
      <c r="J14" s="639">
        <v>8473</v>
      </c>
      <c r="K14" s="640">
        <v>7938</v>
      </c>
      <c r="L14" s="641">
        <v>7263</v>
      </c>
      <c r="M14" s="641">
        <v>5654</v>
      </c>
      <c r="N14" s="638"/>
      <c r="O14" s="638"/>
      <c r="P14" s="638"/>
      <c r="Q14" s="638"/>
      <c r="R14" s="638"/>
      <c r="S14" s="638"/>
      <c r="T14" s="638"/>
      <c r="U14" s="635"/>
      <c r="V14" s="689" t="s">
        <v>551</v>
      </c>
      <c r="W14" s="688" t="s">
        <v>551</v>
      </c>
    </row>
    <row r="15" spans="1:23" ht="17.25" thickBot="1">
      <c r="A15" s="623" t="s">
        <v>564</v>
      </c>
      <c r="B15" s="675"/>
      <c r="C15" s="642" t="s">
        <v>652</v>
      </c>
      <c r="D15" s="692">
        <v>869</v>
      </c>
      <c r="E15" s="692">
        <v>1024</v>
      </c>
      <c r="F15" s="605">
        <v>1237</v>
      </c>
      <c r="G15" s="605">
        <v>1222</v>
      </c>
      <c r="H15" s="605">
        <v>1372</v>
      </c>
      <c r="I15" s="680" t="s">
        <v>551</v>
      </c>
      <c r="J15" s="643">
        <v>1460</v>
      </c>
      <c r="K15" s="606">
        <v>1503</v>
      </c>
      <c r="L15" s="625">
        <v>1549</v>
      </c>
      <c r="M15" s="625">
        <v>2022</v>
      </c>
      <c r="N15" s="606"/>
      <c r="O15" s="606"/>
      <c r="P15" s="606"/>
      <c r="Q15" s="606"/>
      <c r="R15" s="606"/>
      <c r="S15" s="606"/>
      <c r="T15" s="606"/>
      <c r="U15" s="606"/>
      <c r="V15" s="679" t="s">
        <v>551</v>
      </c>
      <c r="W15" s="680" t="s">
        <v>551</v>
      </c>
    </row>
    <row r="16" spans="1:23" ht="17.25" thickBot="1">
      <c r="A16" s="693" t="s">
        <v>567</v>
      </c>
      <c r="B16" s="694"/>
      <c r="C16" s="657"/>
      <c r="D16" s="695">
        <v>1838</v>
      </c>
      <c r="E16" s="695">
        <v>1811</v>
      </c>
      <c r="F16" s="696">
        <v>2454</v>
      </c>
      <c r="G16" s="696">
        <v>2295</v>
      </c>
      <c r="H16" s="696">
        <v>972</v>
      </c>
      <c r="I16" s="697" t="s">
        <v>551</v>
      </c>
      <c r="J16" s="698">
        <v>17653</v>
      </c>
      <c r="K16" s="699">
        <v>17172</v>
      </c>
      <c r="L16" s="700">
        <v>16564</v>
      </c>
      <c r="M16" s="700">
        <v>15451</v>
      </c>
      <c r="N16" s="699"/>
      <c r="O16" s="699"/>
      <c r="P16" s="699"/>
      <c r="Q16" s="699"/>
      <c r="R16" s="699"/>
      <c r="S16" s="699"/>
      <c r="T16" s="699"/>
      <c r="U16" s="698"/>
      <c r="V16" s="701" t="s">
        <v>551</v>
      </c>
      <c r="W16" s="697" t="s">
        <v>551</v>
      </c>
    </row>
    <row r="17" spans="1:23" ht="16.5">
      <c r="A17" s="623" t="s">
        <v>653</v>
      </c>
      <c r="B17" s="675"/>
      <c r="C17" s="642" t="s">
        <v>654</v>
      </c>
      <c r="D17" s="692">
        <v>833</v>
      </c>
      <c r="E17" s="692">
        <v>540</v>
      </c>
      <c r="F17" s="605">
        <v>379</v>
      </c>
      <c r="G17" s="605">
        <v>293</v>
      </c>
      <c r="H17" s="605">
        <v>212</v>
      </c>
      <c r="I17" s="680" t="s">
        <v>551</v>
      </c>
      <c r="J17" s="643">
        <v>206</v>
      </c>
      <c r="K17" s="606">
        <v>200</v>
      </c>
      <c r="L17" s="625">
        <v>194</v>
      </c>
      <c r="M17" s="625">
        <v>188</v>
      </c>
      <c r="N17" s="606"/>
      <c r="O17" s="606"/>
      <c r="P17" s="606"/>
      <c r="Q17" s="606"/>
      <c r="R17" s="606"/>
      <c r="S17" s="606"/>
      <c r="T17" s="606"/>
      <c r="U17" s="606"/>
      <c r="V17" s="679" t="s">
        <v>551</v>
      </c>
      <c r="W17" s="680" t="s">
        <v>551</v>
      </c>
    </row>
    <row r="18" spans="1:23" ht="16.5">
      <c r="A18" s="633" t="s">
        <v>655</v>
      </c>
      <c r="B18" s="690"/>
      <c r="C18" s="634" t="s">
        <v>656</v>
      </c>
      <c r="D18" s="687">
        <v>584</v>
      </c>
      <c r="E18" s="687">
        <v>483</v>
      </c>
      <c r="F18" s="608">
        <v>725</v>
      </c>
      <c r="G18" s="608">
        <v>698</v>
      </c>
      <c r="H18" s="608">
        <v>853</v>
      </c>
      <c r="I18" s="688" t="s">
        <v>551</v>
      </c>
      <c r="J18" s="635">
        <v>864</v>
      </c>
      <c r="K18" s="638">
        <v>882</v>
      </c>
      <c r="L18" s="637">
        <v>889</v>
      </c>
      <c r="M18" s="637">
        <v>901</v>
      </c>
      <c r="N18" s="638"/>
      <c r="O18" s="638"/>
      <c r="P18" s="638"/>
      <c r="Q18" s="638"/>
      <c r="R18" s="638"/>
      <c r="S18" s="638"/>
      <c r="T18" s="638"/>
      <c r="U18" s="635"/>
      <c r="V18" s="689" t="s">
        <v>551</v>
      </c>
      <c r="W18" s="688" t="s">
        <v>551</v>
      </c>
    </row>
    <row r="19" spans="1:23" ht="16.5">
      <c r="A19" s="633" t="s">
        <v>573</v>
      </c>
      <c r="B19" s="690"/>
      <c r="C19" s="634" t="s">
        <v>657</v>
      </c>
      <c r="D19" s="691">
        <v>0</v>
      </c>
      <c r="E19" s="691">
        <v>0</v>
      </c>
      <c r="F19" s="608">
        <v>0</v>
      </c>
      <c r="G19" s="608">
        <v>0</v>
      </c>
      <c r="H19" s="608">
        <v>0</v>
      </c>
      <c r="I19" s="688" t="s">
        <v>551</v>
      </c>
      <c r="J19" s="639">
        <v>0</v>
      </c>
      <c r="K19" s="640">
        <v>0</v>
      </c>
      <c r="L19" s="641">
        <v>0</v>
      </c>
      <c r="M19" s="641">
        <v>0</v>
      </c>
      <c r="N19" s="638"/>
      <c r="O19" s="638"/>
      <c r="P19" s="638"/>
      <c r="Q19" s="638"/>
      <c r="R19" s="638"/>
      <c r="S19" s="638"/>
      <c r="T19" s="638"/>
      <c r="U19" s="635"/>
      <c r="V19" s="689" t="s">
        <v>551</v>
      </c>
      <c r="W19" s="688" t="s">
        <v>551</v>
      </c>
    </row>
    <row r="20" spans="1:23" ht="16.5">
      <c r="A20" s="633" t="s">
        <v>575</v>
      </c>
      <c r="B20" s="675"/>
      <c r="C20" s="634" t="s">
        <v>658</v>
      </c>
      <c r="D20" s="691">
        <v>225</v>
      </c>
      <c r="E20" s="691">
        <v>259</v>
      </c>
      <c r="F20" s="608">
        <v>1146</v>
      </c>
      <c r="G20" s="608">
        <v>1125</v>
      </c>
      <c r="H20" s="608">
        <v>1160</v>
      </c>
      <c r="I20" s="688" t="s">
        <v>551</v>
      </c>
      <c r="J20" s="639">
        <v>8990</v>
      </c>
      <c r="K20" s="640">
        <v>8506</v>
      </c>
      <c r="L20" s="641">
        <v>8019</v>
      </c>
      <c r="M20" s="641">
        <v>6239</v>
      </c>
      <c r="N20" s="638"/>
      <c r="O20" s="638"/>
      <c r="P20" s="638"/>
      <c r="Q20" s="638"/>
      <c r="R20" s="638"/>
      <c r="S20" s="638"/>
      <c r="T20" s="638"/>
      <c r="U20" s="635"/>
      <c r="V20" s="689" t="s">
        <v>551</v>
      </c>
      <c r="W20" s="688" t="s">
        <v>551</v>
      </c>
    </row>
    <row r="21" spans="1:23" ht="17.25" thickBot="1">
      <c r="A21" s="633" t="s">
        <v>577</v>
      </c>
      <c r="B21" s="681"/>
      <c r="C21" s="634" t="s">
        <v>659</v>
      </c>
      <c r="D21" s="691">
        <v>0</v>
      </c>
      <c r="E21" s="691">
        <v>0</v>
      </c>
      <c r="F21" s="644">
        <v>0</v>
      </c>
      <c r="G21" s="644">
        <v>0</v>
      </c>
      <c r="H21" s="644">
        <v>0</v>
      </c>
      <c r="I21" s="688" t="s">
        <v>551</v>
      </c>
      <c r="J21" s="639">
        <v>0</v>
      </c>
      <c r="K21" s="640">
        <v>0</v>
      </c>
      <c r="L21" s="641">
        <v>0</v>
      </c>
      <c r="M21" s="641">
        <v>0</v>
      </c>
      <c r="N21" s="638"/>
      <c r="O21" s="638"/>
      <c r="P21" s="638"/>
      <c r="Q21" s="638"/>
      <c r="R21" s="638"/>
      <c r="S21" s="638"/>
      <c r="T21" s="638"/>
      <c r="U21" s="635"/>
      <c r="V21" s="689" t="s">
        <v>551</v>
      </c>
      <c r="W21" s="688" t="s">
        <v>551</v>
      </c>
    </row>
    <row r="22" spans="1:23" ht="16.5">
      <c r="A22" s="645" t="s">
        <v>579</v>
      </c>
      <c r="B22" s="675"/>
      <c r="C22" s="646"/>
      <c r="D22" s="702">
        <v>6805</v>
      </c>
      <c r="E22" s="702">
        <v>6979</v>
      </c>
      <c r="F22" s="607">
        <v>8318</v>
      </c>
      <c r="G22" s="607">
        <v>8465</v>
      </c>
      <c r="H22" s="607">
        <v>8627</v>
      </c>
      <c r="I22" s="703">
        <v>8600</v>
      </c>
      <c r="J22" s="647">
        <v>590</v>
      </c>
      <c r="K22" s="636">
        <v>590</v>
      </c>
      <c r="L22" s="636">
        <v>590</v>
      </c>
      <c r="M22" s="636">
        <v>1348</v>
      </c>
      <c r="N22" s="636"/>
      <c r="O22" s="636"/>
      <c r="P22" s="636"/>
      <c r="Q22" s="636"/>
      <c r="R22" s="636"/>
      <c r="S22" s="636"/>
      <c r="T22" s="636"/>
      <c r="U22" s="647"/>
      <c r="V22" s="704">
        <f>SUM(J22:U22)</f>
        <v>3118</v>
      </c>
      <c r="W22" s="705">
        <f>+V22/I22*100</f>
        <v>36.25581395348837</v>
      </c>
    </row>
    <row r="23" spans="1:23" ht="16.5">
      <c r="A23" s="633" t="s">
        <v>581</v>
      </c>
      <c r="B23" s="690"/>
      <c r="C23" s="648"/>
      <c r="D23" s="687"/>
      <c r="E23" s="687"/>
      <c r="F23" s="608">
        <v>0</v>
      </c>
      <c r="G23" s="608">
        <v>0</v>
      </c>
      <c r="H23" s="608">
        <v>0</v>
      </c>
      <c r="I23" s="706">
        <v>0</v>
      </c>
      <c r="J23" s="635">
        <v>0</v>
      </c>
      <c r="K23" s="638">
        <v>0</v>
      </c>
      <c r="L23" s="638">
        <v>0</v>
      </c>
      <c r="M23" s="638">
        <v>0</v>
      </c>
      <c r="N23" s="638"/>
      <c r="O23" s="638"/>
      <c r="P23" s="638"/>
      <c r="Q23" s="638"/>
      <c r="R23" s="638"/>
      <c r="S23" s="638"/>
      <c r="T23" s="638"/>
      <c r="U23" s="635"/>
      <c r="V23" s="707">
        <f>SUM(J23:U23)</f>
        <v>0</v>
      </c>
      <c r="W23" s="708" t="e">
        <f>+V23/I23*100</f>
        <v>#DIV/0!</v>
      </c>
    </row>
    <row r="24" spans="1:23" ht="17.25" thickBot="1">
      <c r="A24" s="649" t="s">
        <v>583</v>
      </c>
      <c r="B24" s="675"/>
      <c r="C24" s="650"/>
      <c r="D24" s="709">
        <v>6505</v>
      </c>
      <c r="E24" s="709">
        <v>6369</v>
      </c>
      <c r="F24" s="609">
        <v>6712</v>
      </c>
      <c r="G24" s="609">
        <v>6700</v>
      </c>
      <c r="H24" s="609">
        <v>7040</v>
      </c>
      <c r="I24" s="710">
        <v>7080</v>
      </c>
      <c r="J24" s="651">
        <v>590</v>
      </c>
      <c r="K24" s="652">
        <v>590</v>
      </c>
      <c r="L24" s="652">
        <v>590</v>
      </c>
      <c r="M24" s="652">
        <v>590</v>
      </c>
      <c r="N24" s="652"/>
      <c r="O24" s="652"/>
      <c r="P24" s="652"/>
      <c r="Q24" s="652"/>
      <c r="R24" s="652"/>
      <c r="S24" s="652"/>
      <c r="T24" s="652"/>
      <c r="U24" s="651"/>
      <c r="V24" s="711">
        <f>SUM(J24:U24)</f>
        <v>2360</v>
      </c>
      <c r="W24" s="712">
        <f>+V24/I24*100</f>
        <v>33.33333333333333</v>
      </c>
    </row>
    <row r="25" spans="1:23" ht="16.5">
      <c r="A25" s="633" t="s">
        <v>584</v>
      </c>
      <c r="B25" s="653" t="s">
        <v>660</v>
      </c>
      <c r="C25" s="634" t="s">
        <v>661</v>
      </c>
      <c r="D25" s="687">
        <v>2275</v>
      </c>
      <c r="E25" s="687">
        <v>2131</v>
      </c>
      <c r="F25" s="608">
        <v>1400</v>
      </c>
      <c r="G25" s="608">
        <v>1387</v>
      </c>
      <c r="H25" s="608">
        <v>1447</v>
      </c>
      <c r="I25" s="713">
        <v>1125</v>
      </c>
      <c r="J25" s="635">
        <v>52</v>
      </c>
      <c r="K25" s="638">
        <v>121</v>
      </c>
      <c r="L25" s="638">
        <v>64</v>
      </c>
      <c r="M25" s="638">
        <v>160</v>
      </c>
      <c r="N25" s="638"/>
      <c r="O25" s="638"/>
      <c r="P25" s="638"/>
      <c r="Q25" s="638"/>
      <c r="R25" s="638"/>
      <c r="S25" s="638"/>
      <c r="T25" s="638"/>
      <c r="U25" s="635"/>
      <c r="V25" s="707">
        <f aca="true" t="shared" si="0" ref="V25:V35">SUM(J25:U25)</f>
        <v>397</v>
      </c>
      <c r="W25" s="708">
        <f aca="true" t="shared" si="1" ref="W25:W35">+V25/I25*100</f>
        <v>35.288888888888884</v>
      </c>
    </row>
    <row r="26" spans="1:23" ht="16.5">
      <c r="A26" s="633" t="s">
        <v>586</v>
      </c>
      <c r="B26" s="654" t="s">
        <v>662</v>
      </c>
      <c r="C26" s="634" t="s">
        <v>663</v>
      </c>
      <c r="D26" s="691">
        <v>269</v>
      </c>
      <c r="E26" s="691">
        <v>415</v>
      </c>
      <c r="F26" s="610">
        <v>848</v>
      </c>
      <c r="G26" s="610">
        <v>791</v>
      </c>
      <c r="H26" s="610">
        <v>833</v>
      </c>
      <c r="I26" s="706">
        <v>840</v>
      </c>
      <c r="J26" s="635">
        <v>24</v>
      </c>
      <c r="K26" s="638">
        <v>7</v>
      </c>
      <c r="L26" s="638">
        <v>146</v>
      </c>
      <c r="M26" s="638">
        <v>40</v>
      </c>
      <c r="N26" s="638"/>
      <c r="O26" s="638"/>
      <c r="P26" s="638"/>
      <c r="Q26" s="638"/>
      <c r="R26" s="638"/>
      <c r="S26" s="638"/>
      <c r="T26" s="638"/>
      <c r="U26" s="635"/>
      <c r="V26" s="707">
        <f t="shared" si="0"/>
        <v>217</v>
      </c>
      <c r="W26" s="708">
        <f t="shared" si="1"/>
        <v>25.833333333333336</v>
      </c>
    </row>
    <row r="27" spans="1:23" ht="16.5">
      <c r="A27" s="633" t="s">
        <v>588</v>
      </c>
      <c r="B27" s="655" t="s">
        <v>664</v>
      </c>
      <c r="C27" s="634" t="s">
        <v>665</v>
      </c>
      <c r="D27" s="691">
        <v>0</v>
      </c>
      <c r="E27" s="691">
        <v>1</v>
      </c>
      <c r="F27" s="610">
        <v>2</v>
      </c>
      <c r="G27" s="610">
        <v>0</v>
      </c>
      <c r="H27" s="610">
        <v>0</v>
      </c>
      <c r="I27" s="706">
        <v>0</v>
      </c>
      <c r="J27" s="635">
        <v>0</v>
      </c>
      <c r="K27" s="638">
        <v>0</v>
      </c>
      <c r="L27" s="638">
        <v>0</v>
      </c>
      <c r="M27" s="638">
        <v>0</v>
      </c>
      <c r="N27" s="638"/>
      <c r="O27" s="638"/>
      <c r="P27" s="638"/>
      <c r="Q27" s="638"/>
      <c r="R27" s="638"/>
      <c r="S27" s="638"/>
      <c r="T27" s="638"/>
      <c r="U27" s="635"/>
      <c r="V27" s="707">
        <f t="shared" si="0"/>
        <v>0</v>
      </c>
      <c r="W27" s="708" t="e">
        <f t="shared" si="1"/>
        <v>#DIV/0!</v>
      </c>
    </row>
    <row r="28" spans="1:23" ht="16.5">
      <c r="A28" s="633" t="s">
        <v>590</v>
      </c>
      <c r="B28" s="655" t="s">
        <v>666</v>
      </c>
      <c r="C28" s="634" t="s">
        <v>667</v>
      </c>
      <c r="D28" s="691">
        <v>582</v>
      </c>
      <c r="E28" s="691">
        <v>430</v>
      </c>
      <c r="F28" s="610">
        <v>60</v>
      </c>
      <c r="G28" s="610">
        <v>160</v>
      </c>
      <c r="H28" s="610">
        <v>28</v>
      </c>
      <c r="I28" s="706">
        <v>61</v>
      </c>
      <c r="J28" s="635">
        <v>0</v>
      </c>
      <c r="K28" s="638">
        <v>2</v>
      </c>
      <c r="L28" s="638">
        <v>5</v>
      </c>
      <c r="M28" s="638">
        <v>11</v>
      </c>
      <c r="N28" s="638"/>
      <c r="O28" s="638"/>
      <c r="P28" s="638"/>
      <c r="Q28" s="638"/>
      <c r="R28" s="638"/>
      <c r="S28" s="638"/>
      <c r="T28" s="638"/>
      <c r="U28" s="635"/>
      <c r="V28" s="707">
        <f t="shared" si="0"/>
        <v>18</v>
      </c>
      <c r="W28" s="708">
        <f t="shared" si="1"/>
        <v>29.508196721311474</v>
      </c>
    </row>
    <row r="29" spans="1:23" ht="16.5">
      <c r="A29" s="633" t="s">
        <v>592</v>
      </c>
      <c r="B29" s="654" t="s">
        <v>668</v>
      </c>
      <c r="C29" s="634" t="s">
        <v>669</v>
      </c>
      <c r="D29" s="691">
        <v>566</v>
      </c>
      <c r="E29" s="691">
        <v>656</v>
      </c>
      <c r="F29" s="610">
        <v>517</v>
      </c>
      <c r="G29" s="610">
        <v>507</v>
      </c>
      <c r="H29" s="610">
        <v>523</v>
      </c>
      <c r="I29" s="706">
        <v>581</v>
      </c>
      <c r="J29" s="635">
        <v>33</v>
      </c>
      <c r="K29" s="638">
        <v>28</v>
      </c>
      <c r="L29" s="638">
        <v>36</v>
      </c>
      <c r="M29" s="638">
        <v>31</v>
      </c>
      <c r="N29" s="638"/>
      <c r="O29" s="638"/>
      <c r="P29" s="638"/>
      <c r="Q29" s="638"/>
      <c r="R29" s="638"/>
      <c r="S29" s="638"/>
      <c r="T29" s="638"/>
      <c r="U29" s="635"/>
      <c r="V29" s="707">
        <f t="shared" si="0"/>
        <v>128</v>
      </c>
      <c r="W29" s="708">
        <f t="shared" si="1"/>
        <v>22.030981067125648</v>
      </c>
    </row>
    <row r="30" spans="1:23" ht="16.5">
      <c r="A30" s="633" t="s">
        <v>594</v>
      </c>
      <c r="B30" s="655" t="s">
        <v>670</v>
      </c>
      <c r="C30" s="634" t="s">
        <v>671</v>
      </c>
      <c r="D30" s="691">
        <v>2457</v>
      </c>
      <c r="E30" s="691">
        <v>2785</v>
      </c>
      <c r="F30" s="610">
        <v>4450</v>
      </c>
      <c r="G30" s="610">
        <v>4485</v>
      </c>
      <c r="H30" s="610">
        <v>4622</v>
      </c>
      <c r="I30" s="706">
        <v>4700</v>
      </c>
      <c r="J30" s="635">
        <v>363</v>
      </c>
      <c r="K30" s="638">
        <v>368</v>
      </c>
      <c r="L30" s="638">
        <v>385</v>
      </c>
      <c r="M30" s="638">
        <v>363</v>
      </c>
      <c r="N30" s="638"/>
      <c r="O30" s="638"/>
      <c r="P30" s="638"/>
      <c r="Q30" s="638"/>
      <c r="R30" s="638"/>
      <c r="S30" s="638"/>
      <c r="T30" s="638"/>
      <c r="U30" s="635"/>
      <c r="V30" s="707">
        <f>SUM(J30:U30)</f>
        <v>1479</v>
      </c>
      <c r="W30" s="708">
        <f>+V30/I30*100</f>
        <v>31.468085106382983</v>
      </c>
    </row>
    <row r="31" spans="1:23" ht="16.5">
      <c r="A31" s="633" t="s">
        <v>596</v>
      </c>
      <c r="B31" s="655" t="s">
        <v>672</v>
      </c>
      <c r="C31" s="634" t="s">
        <v>673</v>
      </c>
      <c r="D31" s="691">
        <v>943</v>
      </c>
      <c r="E31" s="691">
        <v>1044</v>
      </c>
      <c r="F31" s="610">
        <v>1671</v>
      </c>
      <c r="G31" s="610">
        <v>1563</v>
      </c>
      <c r="H31" s="610">
        <v>1611</v>
      </c>
      <c r="I31" s="706">
        <v>1658</v>
      </c>
      <c r="J31" s="635">
        <v>129</v>
      </c>
      <c r="K31" s="638">
        <v>128</v>
      </c>
      <c r="L31" s="638">
        <v>133</v>
      </c>
      <c r="M31" s="638">
        <v>128</v>
      </c>
      <c r="N31" s="638"/>
      <c r="O31" s="638"/>
      <c r="P31" s="638"/>
      <c r="Q31" s="638"/>
      <c r="R31" s="638"/>
      <c r="S31" s="638"/>
      <c r="T31" s="638"/>
      <c r="U31" s="635"/>
      <c r="V31" s="707">
        <f>SUM(J31:U31)</f>
        <v>518</v>
      </c>
      <c r="W31" s="708">
        <f>+V31/I31*100</f>
        <v>31.242460796139927</v>
      </c>
    </row>
    <row r="32" spans="1:23" ht="16.5">
      <c r="A32" s="633" t="s">
        <v>599</v>
      </c>
      <c r="B32" s="654" t="s">
        <v>674</v>
      </c>
      <c r="C32" s="634" t="s">
        <v>675</v>
      </c>
      <c r="D32" s="691">
        <v>0</v>
      </c>
      <c r="E32" s="691">
        <v>0</v>
      </c>
      <c r="F32" s="610">
        <v>0</v>
      </c>
      <c r="G32" s="610">
        <v>0</v>
      </c>
      <c r="H32" s="610">
        <v>0</v>
      </c>
      <c r="I32" s="706">
        <v>0</v>
      </c>
      <c r="J32" s="635">
        <v>0</v>
      </c>
      <c r="K32" s="638">
        <v>0</v>
      </c>
      <c r="L32" s="638">
        <v>0</v>
      </c>
      <c r="M32" s="638">
        <v>0</v>
      </c>
      <c r="N32" s="638"/>
      <c r="O32" s="638"/>
      <c r="P32" s="638"/>
      <c r="Q32" s="638"/>
      <c r="R32" s="638"/>
      <c r="S32" s="638"/>
      <c r="T32" s="638"/>
      <c r="U32" s="635"/>
      <c r="V32" s="707">
        <f t="shared" si="0"/>
        <v>0</v>
      </c>
      <c r="W32" s="708" t="e">
        <f t="shared" si="1"/>
        <v>#DIV/0!</v>
      </c>
    </row>
    <row r="33" spans="1:23" ht="16.5">
      <c r="A33" s="633" t="s">
        <v>676</v>
      </c>
      <c r="B33" s="655" t="s">
        <v>677</v>
      </c>
      <c r="C33" s="634" t="s">
        <v>678</v>
      </c>
      <c r="D33" s="691"/>
      <c r="E33" s="691"/>
      <c r="F33" s="610">
        <v>0</v>
      </c>
      <c r="G33" s="610">
        <v>428</v>
      </c>
      <c r="H33" s="610">
        <v>175</v>
      </c>
      <c r="I33" s="706">
        <v>87</v>
      </c>
      <c r="J33" s="635">
        <v>6</v>
      </c>
      <c r="K33" s="638">
        <v>11</v>
      </c>
      <c r="L33" s="638">
        <v>16</v>
      </c>
      <c r="M33" s="638">
        <v>3</v>
      </c>
      <c r="N33" s="638"/>
      <c r="O33" s="638"/>
      <c r="P33" s="638"/>
      <c r="Q33" s="638"/>
      <c r="R33" s="638"/>
      <c r="S33" s="638"/>
      <c r="T33" s="638"/>
      <c r="U33" s="635"/>
      <c r="V33" s="707">
        <f t="shared" si="0"/>
        <v>36</v>
      </c>
      <c r="W33" s="708">
        <f t="shared" si="1"/>
        <v>41.37931034482759</v>
      </c>
    </row>
    <row r="34" spans="1:23" ht="16.5">
      <c r="A34" s="633" t="s">
        <v>601</v>
      </c>
      <c r="B34" s="655" t="s">
        <v>679</v>
      </c>
      <c r="C34" s="634" t="s">
        <v>680</v>
      </c>
      <c r="D34" s="691">
        <v>318</v>
      </c>
      <c r="E34" s="691">
        <v>252</v>
      </c>
      <c r="F34" s="610">
        <v>99</v>
      </c>
      <c r="G34" s="610">
        <v>104</v>
      </c>
      <c r="H34" s="610">
        <v>134</v>
      </c>
      <c r="I34" s="706">
        <v>127</v>
      </c>
      <c r="J34" s="635">
        <v>10</v>
      </c>
      <c r="K34" s="638">
        <v>11</v>
      </c>
      <c r="L34" s="638">
        <v>11</v>
      </c>
      <c r="M34" s="638">
        <v>10</v>
      </c>
      <c r="N34" s="638"/>
      <c r="O34" s="638"/>
      <c r="P34" s="638"/>
      <c r="Q34" s="638"/>
      <c r="R34" s="638"/>
      <c r="S34" s="638"/>
      <c r="T34" s="638"/>
      <c r="U34" s="635"/>
      <c r="V34" s="707">
        <f t="shared" si="0"/>
        <v>42</v>
      </c>
      <c r="W34" s="708">
        <f t="shared" si="1"/>
        <v>33.07086614173229</v>
      </c>
    </row>
    <row r="35" spans="1:23" ht="17.25" thickBot="1">
      <c r="A35" s="623" t="s">
        <v>639</v>
      </c>
      <c r="B35" s="656"/>
      <c r="C35" s="642"/>
      <c r="D35" s="692">
        <v>98</v>
      </c>
      <c r="E35" s="692">
        <v>128</v>
      </c>
      <c r="F35" s="605">
        <v>77</v>
      </c>
      <c r="G35" s="605">
        <v>64</v>
      </c>
      <c r="H35" s="605">
        <v>60</v>
      </c>
      <c r="I35" s="714">
        <v>71</v>
      </c>
      <c r="J35" s="611">
        <v>1</v>
      </c>
      <c r="K35" s="606">
        <v>2</v>
      </c>
      <c r="L35" s="606">
        <v>4</v>
      </c>
      <c r="M35" s="606">
        <v>6</v>
      </c>
      <c r="N35" s="606"/>
      <c r="O35" s="606"/>
      <c r="P35" s="606"/>
      <c r="Q35" s="606"/>
      <c r="R35" s="606"/>
      <c r="S35" s="606"/>
      <c r="T35" s="606"/>
      <c r="U35" s="606"/>
      <c r="V35" s="715">
        <f t="shared" si="0"/>
        <v>13</v>
      </c>
      <c r="W35" s="716">
        <f t="shared" si="1"/>
        <v>18.30985915492958</v>
      </c>
    </row>
    <row r="36" spans="1:23" ht="17.25" thickBot="1">
      <c r="A36" s="662" t="s">
        <v>681</v>
      </c>
      <c r="B36" s="654"/>
      <c r="C36" s="657" t="s">
        <v>682</v>
      </c>
      <c r="D36" s="588">
        <v>7508</v>
      </c>
      <c r="E36" s="588">
        <f aca="true" t="shared" si="2" ref="E36:U36">SUM(E25:E35)</f>
        <v>7842</v>
      </c>
      <c r="F36" s="696">
        <f>SUM(F25:F35)</f>
        <v>9124</v>
      </c>
      <c r="G36" s="696">
        <f>SUM(G25:G35)</f>
        <v>9489</v>
      </c>
      <c r="H36" s="696">
        <f>SUM(H25:H35)</f>
        <v>9433</v>
      </c>
      <c r="I36" s="717">
        <f t="shared" si="2"/>
        <v>9250</v>
      </c>
      <c r="J36" s="698">
        <f t="shared" si="2"/>
        <v>618</v>
      </c>
      <c r="K36" s="699">
        <f t="shared" si="2"/>
        <v>678</v>
      </c>
      <c r="L36" s="700">
        <f t="shared" si="2"/>
        <v>800</v>
      </c>
      <c r="M36" s="700">
        <f t="shared" si="2"/>
        <v>752</v>
      </c>
      <c r="N36" s="699">
        <f t="shared" si="2"/>
        <v>0</v>
      </c>
      <c r="O36" s="699">
        <f t="shared" si="2"/>
        <v>0</v>
      </c>
      <c r="P36" s="699">
        <f t="shared" si="2"/>
        <v>0</v>
      </c>
      <c r="Q36" s="699">
        <f t="shared" si="2"/>
        <v>0</v>
      </c>
      <c r="R36" s="699">
        <f t="shared" si="2"/>
        <v>0</v>
      </c>
      <c r="S36" s="699">
        <f>SUM(S25:S35)</f>
        <v>0</v>
      </c>
      <c r="T36" s="699">
        <f t="shared" si="2"/>
        <v>0</v>
      </c>
      <c r="U36" s="699">
        <f t="shared" si="2"/>
        <v>0</v>
      </c>
      <c r="V36" s="718">
        <f>V25+V26+V27+V28+V29+V30+V31+V32+V33+V34+V35</f>
        <v>2848</v>
      </c>
      <c r="W36" s="719">
        <f>+V36/I36*100</f>
        <v>30.789189189189187</v>
      </c>
    </row>
    <row r="37" spans="1:23" ht="16.5">
      <c r="A37" s="633" t="s">
        <v>683</v>
      </c>
      <c r="B37" s="653" t="s">
        <v>684</v>
      </c>
      <c r="C37" s="634" t="s">
        <v>685</v>
      </c>
      <c r="D37" s="687">
        <v>0</v>
      </c>
      <c r="E37" s="687">
        <v>0</v>
      </c>
      <c r="F37" s="608">
        <v>0</v>
      </c>
      <c r="G37" s="608">
        <v>0</v>
      </c>
      <c r="H37" s="608">
        <v>0</v>
      </c>
      <c r="I37" s="713">
        <v>0</v>
      </c>
      <c r="J37" s="635">
        <v>0</v>
      </c>
      <c r="K37" s="638">
        <v>0</v>
      </c>
      <c r="L37" s="638">
        <v>0</v>
      </c>
      <c r="M37" s="638">
        <v>0</v>
      </c>
      <c r="N37" s="638"/>
      <c r="O37" s="638"/>
      <c r="P37" s="638"/>
      <c r="Q37" s="638"/>
      <c r="R37" s="638"/>
      <c r="S37" s="638"/>
      <c r="T37" s="638"/>
      <c r="U37" s="635"/>
      <c r="V37" s="707">
        <f aca="true" t="shared" si="3" ref="V37:V42">SUM(J37:U37)</f>
        <v>0</v>
      </c>
      <c r="W37" s="708" t="e">
        <f aca="true" t="shared" si="4" ref="W37:W42">+V37/I37*100</f>
        <v>#DIV/0!</v>
      </c>
    </row>
    <row r="38" spans="1:23" ht="16.5">
      <c r="A38" s="633" t="s">
        <v>686</v>
      </c>
      <c r="B38" s="655" t="s">
        <v>687</v>
      </c>
      <c r="C38" s="634" t="s">
        <v>688</v>
      </c>
      <c r="D38" s="691">
        <v>716</v>
      </c>
      <c r="E38" s="691">
        <v>715</v>
      </c>
      <c r="F38" s="610">
        <v>527</v>
      </c>
      <c r="G38" s="610">
        <v>495</v>
      </c>
      <c r="H38" s="610">
        <v>527</v>
      </c>
      <c r="I38" s="706">
        <v>550</v>
      </c>
      <c r="J38" s="635">
        <v>65</v>
      </c>
      <c r="K38" s="638">
        <v>52</v>
      </c>
      <c r="L38" s="638">
        <v>51</v>
      </c>
      <c r="M38" s="638">
        <v>44</v>
      </c>
      <c r="N38" s="638"/>
      <c r="O38" s="638"/>
      <c r="P38" s="638"/>
      <c r="Q38" s="638"/>
      <c r="R38" s="638"/>
      <c r="S38" s="638"/>
      <c r="T38" s="638"/>
      <c r="U38" s="635"/>
      <c r="V38" s="707">
        <f t="shared" si="3"/>
        <v>212</v>
      </c>
      <c r="W38" s="708">
        <f t="shared" si="4"/>
        <v>38.54545454545455</v>
      </c>
    </row>
    <row r="39" spans="1:23" ht="16.5">
      <c r="A39" s="633" t="s">
        <v>689</v>
      </c>
      <c r="B39" s="654" t="s">
        <v>690</v>
      </c>
      <c r="C39" s="634" t="s">
        <v>691</v>
      </c>
      <c r="D39" s="691">
        <v>26</v>
      </c>
      <c r="E39" s="691">
        <v>32</v>
      </c>
      <c r="F39" s="610">
        <v>2</v>
      </c>
      <c r="G39" s="610">
        <v>0</v>
      </c>
      <c r="H39" s="610">
        <v>0</v>
      </c>
      <c r="I39" s="706">
        <v>0</v>
      </c>
      <c r="J39" s="635">
        <v>0</v>
      </c>
      <c r="K39" s="638">
        <v>0</v>
      </c>
      <c r="L39" s="638">
        <v>0</v>
      </c>
      <c r="M39" s="638">
        <v>0</v>
      </c>
      <c r="N39" s="638"/>
      <c r="O39" s="638"/>
      <c r="P39" s="638"/>
      <c r="Q39" s="638"/>
      <c r="R39" s="638"/>
      <c r="S39" s="638"/>
      <c r="T39" s="638"/>
      <c r="U39" s="635"/>
      <c r="V39" s="707">
        <f t="shared" si="3"/>
        <v>0</v>
      </c>
      <c r="W39" s="708" t="e">
        <f t="shared" si="4"/>
        <v>#DIV/0!</v>
      </c>
    </row>
    <row r="40" spans="1:23" ht="16.5">
      <c r="A40" s="633" t="s">
        <v>613</v>
      </c>
      <c r="B40" s="658"/>
      <c r="C40" s="634" t="s">
        <v>614</v>
      </c>
      <c r="D40" s="691">
        <v>6805</v>
      </c>
      <c r="E40" s="691">
        <v>6979</v>
      </c>
      <c r="F40" s="610">
        <v>8318</v>
      </c>
      <c r="G40" s="610">
        <v>8465</v>
      </c>
      <c r="H40" s="610">
        <v>8627</v>
      </c>
      <c r="I40" s="706">
        <v>8600</v>
      </c>
      <c r="J40" s="635">
        <v>590</v>
      </c>
      <c r="K40" s="638">
        <v>590</v>
      </c>
      <c r="L40" s="638">
        <v>590</v>
      </c>
      <c r="M40" s="638">
        <v>1348</v>
      </c>
      <c r="N40" s="638"/>
      <c r="O40" s="638"/>
      <c r="P40" s="638"/>
      <c r="Q40" s="638"/>
      <c r="R40" s="638"/>
      <c r="S40" s="638"/>
      <c r="T40" s="638"/>
      <c r="U40" s="635"/>
      <c r="V40" s="707">
        <f>SUM(J40:U40)</f>
        <v>3118</v>
      </c>
      <c r="W40" s="708">
        <f t="shared" si="4"/>
        <v>36.25581395348837</v>
      </c>
    </row>
    <row r="41" spans="1:23" ht="17.25" thickBot="1">
      <c r="A41" s="623" t="s">
        <v>616</v>
      </c>
      <c r="B41" s="659"/>
      <c r="C41" s="660"/>
      <c r="D41" s="692">
        <v>25</v>
      </c>
      <c r="E41" s="692">
        <v>406</v>
      </c>
      <c r="F41" s="605">
        <v>306</v>
      </c>
      <c r="G41" s="605">
        <v>554</v>
      </c>
      <c r="H41" s="605">
        <v>309</v>
      </c>
      <c r="I41" s="713">
        <v>100</v>
      </c>
      <c r="J41" s="611">
        <v>48</v>
      </c>
      <c r="K41" s="606">
        <v>16</v>
      </c>
      <c r="L41" s="606">
        <v>10</v>
      </c>
      <c r="M41" s="606">
        <v>11</v>
      </c>
      <c r="N41" s="606"/>
      <c r="O41" s="606"/>
      <c r="P41" s="606"/>
      <c r="Q41" s="606"/>
      <c r="R41" s="606"/>
      <c r="S41" s="606"/>
      <c r="T41" s="606"/>
      <c r="U41" s="606"/>
      <c r="V41" s="707">
        <f>SUM(J41:U41)</f>
        <v>85</v>
      </c>
      <c r="W41" s="708">
        <f t="shared" si="4"/>
        <v>85</v>
      </c>
    </row>
    <row r="42" spans="1:23" ht="17.25" thickBot="1">
      <c r="A42" s="662" t="s">
        <v>692</v>
      </c>
      <c r="B42" s="720"/>
      <c r="C42" s="657" t="s">
        <v>693</v>
      </c>
      <c r="D42" s="588">
        <f aca="true" t="shared" si="5" ref="D42:T42">SUM(D37:D41)</f>
        <v>7572</v>
      </c>
      <c r="E42" s="588">
        <f t="shared" si="5"/>
        <v>8132</v>
      </c>
      <c r="F42" s="696">
        <f>SUM(F37:F41)</f>
        <v>9153</v>
      </c>
      <c r="G42" s="696">
        <f>SUM(G37:G41)</f>
        <v>9514</v>
      </c>
      <c r="H42" s="696">
        <f>SUM(H38:H41)</f>
        <v>9463</v>
      </c>
      <c r="I42" s="717">
        <f t="shared" si="5"/>
        <v>9250</v>
      </c>
      <c r="J42" s="698">
        <f t="shared" si="5"/>
        <v>703</v>
      </c>
      <c r="K42" s="699">
        <f t="shared" si="5"/>
        <v>658</v>
      </c>
      <c r="L42" s="700">
        <f t="shared" si="5"/>
        <v>651</v>
      </c>
      <c r="M42" s="700">
        <f t="shared" si="5"/>
        <v>1403</v>
      </c>
      <c r="N42" s="699">
        <f t="shared" si="5"/>
        <v>0</v>
      </c>
      <c r="O42" s="699">
        <f t="shared" si="5"/>
        <v>0</v>
      </c>
      <c r="P42" s="699">
        <f t="shared" si="5"/>
        <v>0</v>
      </c>
      <c r="Q42" s="699">
        <f t="shared" si="5"/>
        <v>0</v>
      </c>
      <c r="R42" s="699">
        <f t="shared" si="5"/>
        <v>0</v>
      </c>
      <c r="S42" s="699">
        <f t="shared" si="5"/>
        <v>0</v>
      </c>
      <c r="T42" s="699">
        <f t="shared" si="5"/>
        <v>0</v>
      </c>
      <c r="U42" s="699">
        <f>SUM(U37:U41)</f>
        <v>0</v>
      </c>
      <c r="V42" s="718">
        <f t="shared" si="3"/>
        <v>3415</v>
      </c>
      <c r="W42" s="719">
        <f t="shared" si="4"/>
        <v>36.91891891891892</v>
      </c>
    </row>
    <row r="43" spans="1:23" ht="6.75" customHeight="1" thickBot="1">
      <c r="A43" s="623"/>
      <c r="B43" s="694"/>
      <c r="C43" s="660"/>
      <c r="D43" s="692"/>
      <c r="E43" s="692"/>
      <c r="F43" s="605"/>
      <c r="G43" s="605"/>
      <c r="H43" s="605"/>
      <c r="I43" s="721"/>
      <c r="J43" s="643"/>
      <c r="K43" s="606"/>
      <c r="L43" s="625"/>
      <c r="M43" s="625"/>
      <c r="N43" s="606"/>
      <c r="O43" s="606"/>
      <c r="P43" s="606"/>
      <c r="Q43" s="606"/>
      <c r="R43" s="606"/>
      <c r="S43" s="606"/>
      <c r="T43" s="606"/>
      <c r="U43" s="661"/>
      <c r="V43" s="715"/>
      <c r="W43" s="716"/>
    </row>
    <row r="44" spans="1:23" ht="17.25" thickBot="1">
      <c r="A44" s="662" t="s">
        <v>620</v>
      </c>
      <c r="B44" s="722"/>
      <c r="C44" s="723"/>
      <c r="D44" s="588">
        <f>+D42-D40</f>
        <v>767</v>
      </c>
      <c r="E44" s="588">
        <f>+E42-E40</f>
        <v>1153</v>
      </c>
      <c r="F44" s="696">
        <f>F41+F39+F38</f>
        <v>835</v>
      </c>
      <c r="G44" s="696">
        <v>1049</v>
      </c>
      <c r="H44" s="696">
        <f>SUM(H41+H38)</f>
        <v>836</v>
      </c>
      <c r="I44" s="717">
        <f aca="true" t="shared" si="6" ref="I44:U44">I37+I38+I39+I41</f>
        <v>650</v>
      </c>
      <c r="J44" s="698">
        <f t="shared" si="6"/>
        <v>113</v>
      </c>
      <c r="K44" s="699">
        <f t="shared" si="6"/>
        <v>68</v>
      </c>
      <c r="L44" s="699">
        <f t="shared" si="6"/>
        <v>61</v>
      </c>
      <c r="M44" s="699">
        <f t="shared" si="6"/>
        <v>55</v>
      </c>
      <c r="N44" s="699">
        <f t="shared" si="6"/>
        <v>0</v>
      </c>
      <c r="O44" s="699">
        <f t="shared" si="6"/>
        <v>0</v>
      </c>
      <c r="P44" s="699">
        <f t="shared" si="6"/>
        <v>0</v>
      </c>
      <c r="Q44" s="699">
        <f t="shared" si="6"/>
        <v>0</v>
      </c>
      <c r="R44" s="699">
        <f t="shared" si="6"/>
        <v>0</v>
      </c>
      <c r="S44" s="699">
        <f t="shared" si="6"/>
        <v>0</v>
      </c>
      <c r="T44" s="699">
        <f t="shared" si="6"/>
        <v>0</v>
      </c>
      <c r="U44" s="717">
        <f t="shared" si="6"/>
        <v>0</v>
      </c>
      <c r="V44" s="718">
        <f>SUM(J44:U44)</f>
        <v>297</v>
      </c>
      <c r="W44" s="719">
        <f>+V44/I44*100</f>
        <v>45.69230769230769</v>
      </c>
    </row>
    <row r="45" spans="1:23" ht="17.25" thickBot="1">
      <c r="A45" s="662" t="s">
        <v>621</v>
      </c>
      <c r="B45" s="722"/>
      <c r="C45" s="657" t="s">
        <v>694</v>
      </c>
      <c r="D45" s="588">
        <f>+D42-D36</f>
        <v>64</v>
      </c>
      <c r="E45" s="588">
        <f>+E42-E36</f>
        <v>290</v>
      </c>
      <c r="F45" s="696">
        <f>F42-F36</f>
        <v>29</v>
      </c>
      <c r="G45" s="696">
        <v>25</v>
      </c>
      <c r="H45" s="696">
        <f>SUM(H42-H36)</f>
        <v>30</v>
      </c>
      <c r="I45" s="717">
        <f>SUM(I42-I36)</f>
        <v>0</v>
      </c>
      <c r="J45" s="698">
        <f aca="true" t="shared" si="7" ref="J45:U45">J42-J36</f>
        <v>85</v>
      </c>
      <c r="K45" s="699">
        <f t="shared" si="7"/>
        <v>-20</v>
      </c>
      <c r="L45" s="699">
        <f t="shared" si="7"/>
        <v>-149</v>
      </c>
      <c r="M45" s="699">
        <f t="shared" si="7"/>
        <v>651</v>
      </c>
      <c r="N45" s="699">
        <f t="shared" si="7"/>
        <v>0</v>
      </c>
      <c r="O45" s="699">
        <f t="shared" si="7"/>
        <v>0</v>
      </c>
      <c r="P45" s="699">
        <f>P42-P36</f>
        <v>0</v>
      </c>
      <c r="Q45" s="699">
        <f t="shared" si="7"/>
        <v>0</v>
      </c>
      <c r="R45" s="699">
        <f t="shared" si="7"/>
        <v>0</v>
      </c>
      <c r="S45" s="699">
        <f t="shared" si="7"/>
        <v>0</v>
      </c>
      <c r="T45" s="699">
        <f t="shared" si="7"/>
        <v>0</v>
      </c>
      <c r="U45" s="700">
        <f t="shared" si="7"/>
        <v>0</v>
      </c>
      <c r="V45" s="718">
        <f>SUM(J45:U45)</f>
        <v>567</v>
      </c>
      <c r="W45" s="719" t="e">
        <f>+V45/I45*100</f>
        <v>#DIV/0!</v>
      </c>
    </row>
    <row r="46" spans="1:23" ht="17.25" thickBot="1">
      <c r="A46" s="662" t="s">
        <v>695</v>
      </c>
      <c r="B46" s="722"/>
      <c r="C46" s="724"/>
      <c r="D46" s="590">
        <f>+D45-D40</f>
        <v>-6741</v>
      </c>
      <c r="E46" s="590">
        <f>+E45-E40</f>
        <v>-6689</v>
      </c>
      <c r="F46" s="696">
        <f>F44-F36</f>
        <v>-8289</v>
      </c>
      <c r="G46" s="696">
        <v>-8440</v>
      </c>
      <c r="H46" s="696">
        <f>SUM(H44-H36)</f>
        <v>-8597</v>
      </c>
      <c r="I46" s="717">
        <f>SUM(I44-I36)</f>
        <v>-8600</v>
      </c>
      <c r="J46" s="725">
        <f aca="true" t="shared" si="8" ref="J46:U46">J45-J40</f>
        <v>-505</v>
      </c>
      <c r="K46" s="699">
        <f t="shared" si="8"/>
        <v>-610</v>
      </c>
      <c r="L46" s="699">
        <f t="shared" si="8"/>
        <v>-739</v>
      </c>
      <c r="M46" s="699">
        <f t="shared" si="8"/>
        <v>-697</v>
      </c>
      <c r="N46" s="699">
        <f t="shared" si="8"/>
        <v>0</v>
      </c>
      <c r="O46" s="699">
        <f t="shared" si="8"/>
        <v>0</v>
      </c>
      <c r="P46" s="699">
        <f t="shared" si="8"/>
        <v>0</v>
      </c>
      <c r="Q46" s="699">
        <f t="shared" si="8"/>
        <v>0</v>
      </c>
      <c r="R46" s="699">
        <f t="shared" si="8"/>
        <v>0</v>
      </c>
      <c r="S46" s="699">
        <f t="shared" si="8"/>
        <v>0</v>
      </c>
      <c r="T46" s="699">
        <f t="shared" si="8"/>
        <v>0</v>
      </c>
      <c r="U46" s="717">
        <f t="shared" si="8"/>
        <v>0</v>
      </c>
      <c r="V46" s="718">
        <f>SUM(J46:U46)</f>
        <v>-2551</v>
      </c>
      <c r="W46" s="719">
        <f>+V46/I46*100</f>
        <v>29.662790697674417</v>
      </c>
    </row>
  </sheetData>
  <sheetProtection/>
  <mergeCells count="1">
    <mergeCell ref="C5:G5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6">
      <selection activeCell="H21" sqref="H20:H21"/>
    </sheetView>
  </sheetViews>
  <sheetFormatPr defaultColWidth="9.140625" defaultRowHeight="12.75"/>
  <cols>
    <col min="1" max="1" width="37.7109375" style="11" customWidth="1"/>
    <col min="2" max="2" width="13.57421875" style="11" customWidth="1"/>
    <col min="3" max="4" width="0" style="11" hidden="1" customWidth="1"/>
    <col min="5" max="5" width="6.421875" style="742" customWidth="1"/>
    <col min="6" max="6" width="11.7109375" style="11" hidden="1" customWidth="1"/>
    <col min="7" max="7" width="11.57421875" style="11" hidden="1" customWidth="1"/>
    <col min="8" max="8" width="11.57421875" style="11" customWidth="1"/>
    <col min="9" max="10" width="11.421875" style="11" customWidth="1"/>
    <col min="11" max="11" width="9.140625" style="11" customWidth="1"/>
    <col min="12" max="12" width="9.7109375" style="11" bestFit="1" customWidth="1"/>
    <col min="13" max="13" width="9.140625" style="11" customWidth="1"/>
    <col min="14" max="18" width="0" style="11" hidden="1" customWidth="1"/>
    <col min="19" max="19" width="9.28125" style="11" hidden="1" customWidth="1"/>
    <col min="20" max="21" width="0" style="11" hidden="1" customWidth="1"/>
    <col min="22" max="23" width="9.140625" style="11" customWidth="1"/>
    <col min="24" max="24" width="9.00390625" style="742" customWidth="1"/>
    <col min="25" max="16384" width="9.140625" style="11" customWidth="1"/>
  </cols>
  <sheetData>
    <row r="1" spans="1:24" s="602" customFormat="1" ht="18">
      <c r="A1" s="602" t="s">
        <v>624</v>
      </c>
      <c r="E1" s="898"/>
      <c r="J1" s="508"/>
      <c r="X1" s="898"/>
    </row>
    <row r="2" spans="1:10" ht="21.75" customHeight="1">
      <c r="A2" s="508" t="s">
        <v>625</v>
      </c>
      <c r="B2" s="117" t="s">
        <v>539</v>
      </c>
      <c r="J2" s="507"/>
    </row>
    <row r="3" spans="1:10" ht="12.75">
      <c r="A3" s="507"/>
      <c r="J3" s="507"/>
    </row>
    <row r="4" spans="2:10" ht="13.5" thickBot="1">
      <c r="B4" s="664"/>
      <c r="C4" s="664"/>
      <c r="D4" s="664"/>
      <c r="E4" s="743"/>
      <c r="F4" s="664"/>
      <c r="G4" s="664"/>
      <c r="J4" s="507"/>
    </row>
    <row r="5" spans="1:10" ht="15.75" thickBot="1">
      <c r="A5" s="502" t="s">
        <v>522</v>
      </c>
      <c r="B5" s="744" t="s">
        <v>696</v>
      </c>
      <c r="C5" s="738"/>
      <c r="D5" s="738"/>
      <c r="E5" s="745"/>
      <c r="F5" s="738"/>
      <c r="G5" s="739"/>
      <c r="H5" s="616"/>
      <c r="I5" s="616"/>
      <c r="J5" s="502"/>
    </row>
    <row r="6" spans="1:10" ht="23.25" customHeight="1" thickBot="1">
      <c r="A6" s="507" t="s">
        <v>524</v>
      </c>
      <c r="J6" s="507"/>
    </row>
    <row r="7" spans="1:24" ht="15">
      <c r="A7" s="746"/>
      <c r="B7" s="747"/>
      <c r="C7" s="747"/>
      <c r="D7" s="747"/>
      <c r="E7" s="748"/>
      <c r="F7" s="747"/>
      <c r="G7" s="749"/>
      <c r="H7" s="749"/>
      <c r="I7" s="750" t="s">
        <v>29</v>
      </c>
      <c r="J7" s="751"/>
      <c r="K7" s="752"/>
      <c r="L7" s="752"/>
      <c r="M7" s="752"/>
      <c r="N7" s="752"/>
      <c r="O7" s="740" t="s">
        <v>525</v>
      </c>
      <c r="P7" s="752"/>
      <c r="Q7" s="752"/>
      <c r="R7" s="752"/>
      <c r="S7" s="752"/>
      <c r="T7" s="752"/>
      <c r="U7" s="752"/>
      <c r="V7" s="750" t="s">
        <v>526</v>
      </c>
      <c r="W7" s="753" t="s">
        <v>527</v>
      </c>
      <c r="X7" s="11"/>
    </row>
    <row r="8" spans="1:24" ht="13.5" thickBot="1">
      <c r="A8" s="754" t="s">
        <v>27</v>
      </c>
      <c r="B8" s="755" t="s">
        <v>528</v>
      </c>
      <c r="C8" s="755" t="s">
        <v>529</v>
      </c>
      <c r="D8" s="755" t="s">
        <v>530</v>
      </c>
      <c r="E8" s="755" t="s">
        <v>531</v>
      </c>
      <c r="F8" s="755" t="s">
        <v>643</v>
      </c>
      <c r="G8" s="756" t="s">
        <v>644</v>
      </c>
      <c r="H8" s="757" t="s">
        <v>627</v>
      </c>
      <c r="I8" s="758">
        <v>2014</v>
      </c>
      <c r="J8" s="759" t="s">
        <v>536</v>
      </c>
      <c r="K8" s="760" t="s">
        <v>537</v>
      </c>
      <c r="L8" s="760" t="s">
        <v>538</v>
      </c>
      <c r="M8" s="760" t="s">
        <v>539</v>
      </c>
      <c r="N8" s="760" t="s">
        <v>540</v>
      </c>
      <c r="O8" s="760" t="s">
        <v>541</v>
      </c>
      <c r="P8" s="760" t="s">
        <v>542</v>
      </c>
      <c r="Q8" s="760" t="s">
        <v>543</v>
      </c>
      <c r="R8" s="760" t="s">
        <v>544</v>
      </c>
      <c r="S8" s="760" t="s">
        <v>545</v>
      </c>
      <c r="T8" s="760" t="s">
        <v>546</v>
      </c>
      <c r="U8" s="759" t="s">
        <v>547</v>
      </c>
      <c r="V8" s="758" t="s">
        <v>548</v>
      </c>
      <c r="W8" s="761" t="s">
        <v>549</v>
      </c>
      <c r="X8" s="11"/>
    </row>
    <row r="9" spans="1:24" ht="12.75">
      <c r="A9" s="762" t="s">
        <v>550</v>
      </c>
      <c r="B9" s="763"/>
      <c r="C9" s="764">
        <v>104</v>
      </c>
      <c r="D9" s="764">
        <v>104</v>
      </c>
      <c r="E9" s="765"/>
      <c r="F9" s="766">
        <v>13</v>
      </c>
      <c r="G9" s="767">
        <v>14</v>
      </c>
      <c r="H9" s="333">
        <v>14</v>
      </c>
      <c r="I9" s="768"/>
      <c r="J9" s="769">
        <v>14</v>
      </c>
      <c r="K9" s="770">
        <v>15</v>
      </c>
      <c r="L9" s="770">
        <v>15</v>
      </c>
      <c r="M9" s="770">
        <v>15</v>
      </c>
      <c r="N9" s="771"/>
      <c r="O9" s="771"/>
      <c r="P9" s="771"/>
      <c r="Q9" s="771"/>
      <c r="R9" s="771"/>
      <c r="S9" s="771"/>
      <c r="T9" s="771"/>
      <c r="U9" s="771"/>
      <c r="V9" s="772" t="s">
        <v>551</v>
      </c>
      <c r="W9" s="773" t="s">
        <v>551</v>
      </c>
      <c r="X9" s="11"/>
    </row>
    <row r="10" spans="1:24" ht="13.5" thickBot="1">
      <c r="A10" s="774" t="s">
        <v>552</v>
      </c>
      <c r="B10" s="775"/>
      <c r="C10" s="776">
        <v>101</v>
      </c>
      <c r="D10" s="776">
        <v>104</v>
      </c>
      <c r="E10" s="777"/>
      <c r="F10" s="776">
        <v>10.5</v>
      </c>
      <c r="G10" s="778">
        <v>11.5</v>
      </c>
      <c r="H10" s="779">
        <v>11</v>
      </c>
      <c r="I10" s="780"/>
      <c r="J10" s="778">
        <v>11</v>
      </c>
      <c r="K10" s="781">
        <v>12.5</v>
      </c>
      <c r="L10" s="782">
        <v>12.5</v>
      </c>
      <c r="M10" s="782">
        <v>12.5</v>
      </c>
      <c r="N10" s="781"/>
      <c r="O10" s="781"/>
      <c r="P10" s="781"/>
      <c r="Q10" s="781"/>
      <c r="R10" s="781"/>
      <c r="S10" s="781"/>
      <c r="T10" s="781"/>
      <c r="U10" s="778"/>
      <c r="V10" s="783"/>
      <c r="W10" s="784" t="s">
        <v>551</v>
      </c>
      <c r="X10" s="11"/>
    </row>
    <row r="11" spans="1:24" ht="12.75">
      <c r="A11" s="785" t="s">
        <v>553</v>
      </c>
      <c r="B11" s="786" t="s">
        <v>554</v>
      </c>
      <c r="C11" s="787">
        <v>37915</v>
      </c>
      <c r="D11" s="787">
        <v>39774</v>
      </c>
      <c r="E11" s="788" t="s">
        <v>555</v>
      </c>
      <c r="F11" s="789">
        <v>6039</v>
      </c>
      <c r="G11" s="790">
        <v>7073</v>
      </c>
      <c r="H11" s="791">
        <v>7780</v>
      </c>
      <c r="I11" s="792" t="s">
        <v>551</v>
      </c>
      <c r="J11" s="793">
        <v>7780</v>
      </c>
      <c r="K11" s="794">
        <v>7780</v>
      </c>
      <c r="L11" s="795">
        <v>7983</v>
      </c>
      <c r="M11" s="795">
        <v>7856</v>
      </c>
      <c r="N11" s="794"/>
      <c r="O11" s="794"/>
      <c r="P11" s="796"/>
      <c r="Q11" s="796"/>
      <c r="R11" s="796"/>
      <c r="S11" s="796"/>
      <c r="T11" s="796"/>
      <c r="U11" s="790"/>
      <c r="V11" s="797" t="s">
        <v>551</v>
      </c>
      <c r="W11" s="798" t="s">
        <v>551</v>
      </c>
      <c r="X11" s="11"/>
    </row>
    <row r="12" spans="1:24" ht="12.75">
      <c r="A12" s="799" t="s">
        <v>556</v>
      </c>
      <c r="B12" s="800" t="s">
        <v>557</v>
      </c>
      <c r="C12" s="801">
        <v>-16164</v>
      </c>
      <c r="D12" s="801">
        <v>-17825</v>
      </c>
      <c r="E12" s="788" t="s">
        <v>558</v>
      </c>
      <c r="F12" s="789">
        <v>-4930</v>
      </c>
      <c r="G12" s="790">
        <v>-5520</v>
      </c>
      <c r="H12" s="791">
        <v>-6152</v>
      </c>
      <c r="I12" s="798" t="s">
        <v>551</v>
      </c>
      <c r="J12" s="802">
        <v>-6180</v>
      </c>
      <c r="K12" s="803">
        <v>-6208</v>
      </c>
      <c r="L12" s="804">
        <v>-6372</v>
      </c>
      <c r="M12" s="804">
        <v>-6273</v>
      </c>
      <c r="N12" s="794"/>
      <c r="O12" s="794"/>
      <c r="P12" s="796"/>
      <c r="Q12" s="796"/>
      <c r="R12" s="796"/>
      <c r="S12" s="796"/>
      <c r="T12" s="796"/>
      <c r="U12" s="790"/>
      <c r="V12" s="797" t="s">
        <v>551</v>
      </c>
      <c r="W12" s="798" t="s">
        <v>551</v>
      </c>
      <c r="X12" s="11"/>
    </row>
    <row r="13" spans="1:24" ht="12.75">
      <c r="A13" s="799" t="s">
        <v>559</v>
      </c>
      <c r="B13" s="800" t="s">
        <v>560</v>
      </c>
      <c r="C13" s="801">
        <v>604</v>
      </c>
      <c r="D13" s="801">
        <v>619</v>
      </c>
      <c r="E13" s="788" t="s">
        <v>561</v>
      </c>
      <c r="F13" s="789">
        <v>49</v>
      </c>
      <c r="G13" s="790">
        <v>69</v>
      </c>
      <c r="H13" s="791">
        <v>36</v>
      </c>
      <c r="I13" s="798" t="s">
        <v>551</v>
      </c>
      <c r="J13" s="802">
        <v>36</v>
      </c>
      <c r="K13" s="803">
        <v>36</v>
      </c>
      <c r="L13" s="804">
        <v>36</v>
      </c>
      <c r="M13" s="804">
        <v>36</v>
      </c>
      <c r="N13" s="794"/>
      <c r="O13" s="794"/>
      <c r="P13" s="796"/>
      <c r="Q13" s="796"/>
      <c r="R13" s="796"/>
      <c r="S13" s="796"/>
      <c r="T13" s="796"/>
      <c r="U13" s="790"/>
      <c r="V13" s="797" t="s">
        <v>551</v>
      </c>
      <c r="W13" s="798" t="s">
        <v>551</v>
      </c>
      <c r="X13" s="11"/>
    </row>
    <row r="14" spans="1:24" ht="12.75">
      <c r="A14" s="799" t="s">
        <v>562</v>
      </c>
      <c r="B14" s="800" t="s">
        <v>563</v>
      </c>
      <c r="C14" s="801">
        <v>221</v>
      </c>
      <c r="D14" s="801">
        <v>610</v>
      </c>
      <c r="E14" s="788" t="s">
        <v>551</v>
      </c>
      <c r="F14" s="789">
        <v>673</v>
      </c>
      <c r="G14" s="790">
        <v>715</v>
      </c>
      <c r="H14" s="791">
        <v>505</v>
      </c>
      <c r="I14" s="798" t="s">
        <v>551</v>
      </c>
      <c r="J14" s="802">
        <v>6332</v>
      </c>
      <c r="K14" s="803">
        <v>6389</v>
      </c>
      <c r="L14" s="804">
        <v>6294</v>
      </c>
      <c r="M14" s="804">
        <v>6287</v>
      </c>
      <c r="N14" s="794"/>
      <c r="O14" s="794"/>
      <c r="P14" s="796"/>
      <c r="Q14" s="796"/>
      <c r="R14" s="796"/>
      <c r="S14" s="796"/>
      <c r="T14" s="796"/>
      <c r="U14" s="790"/>
      <c r="V14" s="797" t="s">
        <v>551</v>
      </c>
      <c r="W14" s="798" t="s">
        <v>551</v>
      </c>
      <c r="X14" s="11"/>
    </row>
    <row r="15" spans="1:24" ht="13.5" thickBot="1">
      <c r="A15" s="762" t="s">
        <v>564</v>
      </c>
      <c r="B15" s="805" t="s">
        <v>565</v>
      </c>
      <c r="C15" s="806">
        <v>2021</v>
      </c>
      <c r="D15" s="806">
        <v>852</v>
      </c>
      <c r="E15" s="807" t="s">
        <v>566</v>
      </c>
      <c r="F15" s="808">
        <v>723</v>
      </c>
      <c r="G15" s="809">
        <v>1007</v>
      </c>
      <c r="H15" s="378">
        <v>607</v>
      </c>
      <c r="I15" s="810" t="s">
        <v>551</v>
      </c>
      <c r="J15" s="399">
        <v>715</v>
      </c>
      <c r="K15" s="811">
        <v>896</v>
      </c>
      <c r="L15" s="812">
        <v>911</v>
      </c>
      <c r="M15" s="812">
        <v>860</v>
      </c>
      <c r="N15" s="811"/>
      <c r="O15" s="811"/>
      <c r="P15" s="813"/>
      <c r="Q15" s="813"/>
      <c r="R15" s="813"/>
      <c r="S15" s="813"/>
      <c r="T15" s="813"/>
      <c r="U15" s="813"/>
      <c r="V15" s="814" t="s">
        <v>551</v>
      </c>
      <c r="W15" s="773" t="s">
        <v>551</v>
      </c>
      <c r="X15" s="11"/>
    </row>
    <row r="16" spans="1:24" ht="13.5" thickBot="1">
      <c r="A16" s="815" t="s">
        <v>567</v>
      </c>
      <c r="B16" s="816"/>
      <c r="C16" s="817">
        <v>24618</v>
      </c>
      <c r="D16" s="817">
        <v>24087</v>
      </c>
      <c r="E16" s="818"/>
      <c r="F16" s="819">
        <v>2553</v>
      </c>
      <c r="G16" s="820">
        <v>3344</v>
      </c>
      <c r="H16" s="821">
        <v>2776</v>
      </c>
      <c r="I16" s="822" t="s">
        <v>551</v>
      </c>
      <c r="J16" s="823">
        <f>SUM(J11:J15)</f>
        <v>8683</v>
      </c>
      <c r="K16" s="824">
        <f>SUM(K11:K15)</f>
        <v>8893</v>
      </c>
      <c r="L16" s="825">
        <f>SUM(L11:L15)</f>
        <v>8852</v>
      </c>
      <c r="M16" s="825">
        <v>8766</v>
      </c>
      <c r="N16" s="826"/>
      <c r="O16" s="826"/>
      <c r="P16" s="827"/>
      <c r="Q16" s="827"/>
      <c r="R16" s="827"/>
      <c r="S16" s="827"/>
      <c r="T16" s="827"/>
      <c r="U16" s="820"/>
      <c r="V16" s="828" t="s">
        <v>551</v>
      </c>
      <c r="W16" s="822" t="s">
        <v>551</v>
      </c>
      <c r="X16" s="11"/>
    </row>
    <row r="17" spans="1:24" ht="12.75">
      <c r="A17" s="762" t="s">
        <v>568</v>
      </c>
      <c r="B17" s="786" t="s">
        <v>569</v>
      </c>
      <c r="C17" s="787">
        <v>7043</v>
      </c>
      <c r="D17" s="787">
        <v>7240</v>
      </c>
      <c r="E17" s="807">
        <v>401</v>
      </c>
      <c r="F17" s="808">
        <v>1108</v>
      </c>
      <c r="G17" s="809">
        <v>1553</v>
      </c>
      <c r="H17" s="378">
        <v>1628</v>
      </c>
      <c r="I17" s="792" t="s">
        <v>551</v>
      </c>
      <c r="J17" s="399">
        <v>1600</v>
      </c>
      <c r="K17" s="811">
        <v>1572</v>
      </c>
      <c r="L17" s="812">
        <v>1611</v>
      </c>
      <c r="M17" s="812">
        <v>1582</v>
      </c>
      <c r="N17" s="811"/>
      <c r="O17" s="811"/>
      <c r="P17" s="813"/>
      <c r="Q17" s="813"/>
      <c r="R17" s="813"/>
      <c r="S17" s="813"/>
      <c r="T17" s="813"/>
      <c r="U17" s="813"/>
      <c r="V17" s="814" t="s">
        <v>551</v>
      </c>
      <c r="W17" s="773" t="s">
        <v>551</v>
      </c>
      <c r="X17" s="11"/>
    </row>
    <row r="18" spans="1:24" ht="12.75">
      <c r="A18" s="799" t="s">
        <v>570</v>
      </c>
      <c r="B18" s="800" t="s">
        <v>571</v>
      </c>
      <c r="C18" s="801">
        <v>1001</v>
      </c>
      <c r="D18" s="801">
        <v>820</v>
      </c>
      <c r="E18" s="788" t="s">
        <v>572</v>
      </c>
      <c r="F18" s="789">
        <v>251</v>
      </c>
      <c r="G18" s="790">
        <v>49</v>
      </c>
      <c r="H18" s="791">
        <v>183</v>
      </c>
      <c r="I18" s="798" t="s">
        <v>551</v>
      </c>
      <c r="J18" s="793">
        <v>203</v>
      </c>
      <c r="K18" s="794">
        <v>230</v>
      </c>
      <c r="L18" s="795">
        <v>193</v>
      </c>
      <c r="M18" s="795">
        <v>220</v>
      </c>
      <c r="N18" s="794"/>
      <c r="O18" s="794"/>
      <c r="P18" s="796"/>
      <c r="Q18" s="796"/>
      <c r="R18" s="796"/>
      <c r="S18" s="796"/>
      <c r="T18" s="796"/>
      <c r="U18" s="790"/>
      <c r="V18" s="797" t="s">
        <v>551</v>
      </c>
      <c r="W18" s="798" t="s">
        <v>551</v>
      </c>
      <c r="X18" s="11"/>
    </row>
    <row r="19" spans="1:24" ht="12.75">
      <c r="A19" s="799" t="s">
        <v>573</v>
      </c>
      <c r="B19" s="800" t="s">
        <v>574</v>
      </c>
      <c r="C19" s="801">
        <v>14718</v>
      </c>
      <c r="D19" s="801">
        <v>14718</v>
      </c>
      <c r="E19" s="788" t="s">
        <v>551</v>
      </c>
      <c r="F19" s="789">
        <v>0</v>
      </c>
      <c r="G19" s="790">
        <v>0</v>
      </c>
      <c r="H19" s="791">
        <v>0</v>
      </c>
      <c r="I19" s="798" t="s">
        <v>551</v>
      </c>
      <c r="J19" s="802">
        <v>0</v>
      </c>
      <c r="K19" s="803">
        <v>0</v>
      </c>
      <c r="L19" s="804">
        <v>0</v>
      </c>
      <c r="M19" s="804">
        <v>0</v>
      </c>
      <c r="N19" s="794"/>
      <c r="O19" s="794"/>
      <c r="P19" s="796"/>
      <c r="Q19" s="796"/>
      <c r="R19" s="796"/>
      <c r="S19" s="796"/>
      <c r="T19" s="796"/>
      <c r="U19" s="790"/>
      <c r="V19" s="797" t="s">
        <v>551</v>
      </c>
      <c r="W19" s="798" t="s">
        <v>551</v>
      </c>
      <c r="X19" s="11"/>
    </row>
    <row r="20" spans="1:24" ht="12.75">
      <c r="A20" s="799" t="s">
        <v>575</v>
      </c>
      <c r="B20" s="800" t="s">
        <v>576</v>
      </c>
      <c r="C20" s="801">
        <v>1758</v>
      </c>
      <c r="D20" s="801">
        <v>1762</v>
      </c>
      <c r="E20" s="788" t="s">
        <v>551</v>
      </c>
      <c r="F20" s="789">
        <v>1146</v>
      </c>
      <c r="G20" s="790">
        <v>1695</v>
      </c>
      <c r="H20" s="791">
        <v>931</v>
      </c>
      <c r="I20" s="798" t="s">
        <v>551</v>
      </c>
      <c r="J20" s="802">
        <v>6668</v>
      </c>
      <c r="K20" s="803">
        <v>6777</v>
      </c>
      <c r="L20" s="804">
        <v>6910</v>
      </c>
      <c r="M20" s="804">
        <v>6800</v>
      </c>
      <c r="N20" s="794"/>
      <c r="O20" s="794"/>
      <c r="P20" s="796"/>
      <c r="Q20" s="796"/>
      <c r="R20" s="796"/>
      <c r="S20" s="796"/>
      <c r="T20" s="796"/>
      <c r="U20" s="790"/>
      <c r="V20" s="797" t="s">
        <v>551</v>
      </c>
      <c r="W20" s="798" t="s">
        <v>551</v>
      </c>
      <c r="X20" s="11"/>
    </row>
    <row r="21" spans="1:24" ht="13.5" thickBot="1">
      <c r="A21" s="774" t="s">
        <v>577</v>
      </c>
      <c r="B21" s="829" t="s">
        <v>578</v>
      </c>
      <c r="C21" s="830">
        <v>0</v>
      </c>
      <c r="D21" s="830">
        <v>0</v>
      </c>
      <c r="E21" s="831" t="s">
        <v>551</v>
      </c>
      <c r="F21" s="789">
        <v>0</v>
      </c>
      <c r="G21" s="790">
        <v>0</v>
      </c>
      <c r="H21" s="791">
        <v>0</v>
      </c>
      <c r="I21" s="784" t="s">
        <v>551</v>
      </c>
      <c r="J21" s="802">
        <v>0</v>
      </c>
      <c r="K21" s="803">
        <v>0</v>
      </c>
      <c r="L21" s="804">
        <v>0</v>
      </c>
      <c r="M21" s="804">
        <v>0</v>
      </c>
      <c r="N21" s="794"/>
      <c r="O21" s="794"/>
      <c r="P21" s="796"/>
      <c r="Q21" s="796"/>
      <c r="R21" s="796"/>
      <c r="S21" s="796"/>
      <c r="T21" s="796"/>
      <c r="U21" s="790"/>
      <c r="V21" s="832" t="s">
        <v>551</v>
      </c>
      <c r="W21" s="810" t="s">
        <v>551</v>
      </c>
      <c r="X21" s="11"/>
    </row>
    <row r="22" spans="1:24" ht="14.25">
      <c r="A22" s="833" t="s">
        <v>579</v>
      </c>
      <c r="B22" s="786" t="s">
        <v>580</v>
      </c>
      <c r="C22" s="787">
        <v>12472</v>
      </c>
      <c r="D22" s="787">
        <v>13728</v>
      </c>
      <c r="E22" s="726" t="s">
        <v>551</v>
      </c>
      <c r="F22" s="727">
        <v>6434</v>
      </c>
      <c r="G22" s="834">
        <v>6570</v>
      </c>
      <c r="H22" s="835">
        <v>7023</v>
      </c>
      <c r="I22" s="836">
        <v>6620</v>
      </c>
      <c r="J22" s="837">
        <v>550</v>
      </c>
      <c r="K22" s="838">
        <v>550</v>
      </c>
      <c r="L22" s="839">
        <v>550</v>
      </c>
      <c r="M22" s="839">
        <v>550</v>
      </c>
      <c r="N22" s="839"/>
      <c r="O22" s="839"/>
      <c r="P22" s="839"/>
      <c r="Q22" s="839"/>
      <c r="R22" s="839"/>
      <c r="S22" s="839"/>
      <c r="T22" s="839"/>
      <c r="U22" s="834"/>
      <c r="V22" s="840">
        <f aca="true" t="shared" si="0" ref="V22:V40">SUM(J22:U22)</f>
        <v>2200</v>
      </c>
      <c r="W22" s="841">
        <f>IF(I22&lt;&gt;0,+V22/I22*100,"   ???")</f>
        <v>33.23262839879154</v>
      </c>
      <c r="X22" s="11"/>
    </row>
    <row r="23" spans="1:24" ht="14.25">
      <c r="A23" s="799" t="s">
        <v>581</v>
      </c>
      <c r="B23" s="800" t="s">
        <v>582</v>
      </c>
      <c r="C23" s="801">
        <v>0</v>
      </c>
      <c r="D23" s="801">
        <v>0</v>
      </c>
      <c r="E23" s="728" t="s">
        <v>551</v>
      </c>
      <c r="F23" s="729">
        <v>366</v>
      </c>
      <c r="G23" s="790">
        <v>200</v>
      </c>
      <c r="H23" s="791">
        <v>295</v>
      </c>
      <c r="I23" s="842"/>
      <c r="J23" s="843">
        <v>0</v>
      </c>
      <c r="K23" s="844">
        <v>0</v>
      </c>
      <c r="L23" s="796">
        <v>0</v>
      </c>
      <c r="M23" s="796">
        <v>0</v>
      </c>
      <c r="N23" s="796"/>
      <c r="O23" s="796"/>
      <c r="P23" s="796"/>
      <c r="Q23" s="796"/>
      <c r="R23" s="796"/>
      <c r="S23" s="796"/>
      <c r="T23" s="796"/>
      <c r="U23" s="790"/>
      <c r="V23" s="845">
        <f t="shared" si="0"/>
        <v>0</v>
      </c>
      <c r="W23" s="846">
        <v>0</v>
      </c>
      <c r="X23" s="11"/>
    </row>
    <row r="24" spans="1:24" ht="15" thickBot="1">
      <c r="A24" s="774" t="s">
        <v>583</v>
      </c>
      <c r="B24" s="829" t="s">
        <v>582</v>
      </c>
      <c r="C24" s="830">
        <v>0</v>
      </c>
      <c r="D24" s="830">
        <v>1215</v>
      </c>
      <c r="E24" s="730">
        <v>672</v>
      </c>
      <c r="F24" s="731">
        <v>6068</v>
      </c>
      <c r="G24" s="809">
        <v>6570</v>
      </c>
      <c r="H24" s="427">
        <v>6728</v>
      </c>
      <c r="I24" s="847">
        <v>6620</v>
      </c>
      <c r="J24" s="429">
        <v>550</v>
      </c>
      <c r="K24" s="848">
        <v>550</v>
      </c>
      <c r="L24" s="813">
        <v>550</v>
      </c>
      <c r="M24" s="813">
        <v>550</v>
      </c>
      <c r="N24" s="813"/>
      <c r="O24" s="813"/>
      <c r="P24" s="813"/>
      <c r="Q24" s="813"/>
      <c r="R24" s="813"/>
      <c r="S24" s="813"/>
      <c r="T24" s="813"/>
      <c r="U24" s="813"/>
      <c r="V24" s="849">
        <f t="shared" si="0"/>
        <v>2200</v>
      </c>
      <c r="W24" s="850">
        <f aca="true" t="shared" si="1" ref="W24:W31">IF(I24&lt;&gt;0,+V24/I24*100,"   ???")</f>
        <v>33.23262839879154</v>
      </c>
      <c r="X24" s="11"/>
    </row>
    <row r="25" spans="1:24" ht="14.25">
      <c r="A25" s="785" t="s">
        <v>584</v>
      </c>
      <c r="B25" s="786" t="s">
        <v>585</v>
      </c>
      <c r="C25" s="787">
        <v>6341</v>
      </c>
      <c r="D25" s="787">
        <v>6960</v>
      </c>
      <c r="E25" s="726">
        <v>501</v>
      </c>
      <c r="F25" s="732">
        <v>796</v>
      </c>
      <c r="G25" s="851">
        <v>336</v>
      </c>
      <c r="H25" s="852">
        <v>474</v>
      </c>
      <c r="I25" s="735">
        <v>400</v>
      </c>
      <c r="J25" s="853">
        <v>26</v>
      </c>
      <c r="K25" s="838">
        <v>25</v>
      </c>
      <c r="L25" s="838">
        <v>36</v>
      </c>
      <c r="M25" s="838">
        <v>41</v>
      </c>
      <c r="N25" s="838"/>
      <c r="O25" s="838"/>
      <c r="P25" s="838"/>
      <c r="Q25" s="838"/>
      <c r="R25" s="838"/>
      <c r="S25" s="838"/>
      <c r="T25" s="838"/>
      <c r="U25" s="854"/>
      <c r="V25" s="855">
        <f t="shared" si="0"/>
        <v>128</v>
      </c>
      <c r="W25" s="856">
        <f t="shared" si="1"/>
        <v>32</v>
      </c>
      <c r="X25" s="11"/>
    </row>
    <row r="26" spans="1:24" ht="14.25">
      <c r="A26" s="799" t="s">
        <v>586</v>
      </c>
      <c r="B26" s="800" t="s">
        <v>587</v>
      </c>
      <c r="C26" s="801">
        <v>1745</v>
      </c>
      <c r="D26" s="801">
        <v>2223</v>
      </c>
      <c r="E26" s="728">
        <v>502</v>
      </c>
      <c r="F26" s="729">
        <v>946</v>
      </c>
      <c r="G26" s="857">
        <v>1154</v>
      </c>
      <c r="H26" s="857">
        <v>379</v>
      </c>
      <c r="I26" s="736">
        <v>900</v>
      </c>
      <c r="J26" s="858">
        <v>37</v>
      </c>
      <c r="K26" s="796">
        <v>89</v>
      </c>
      <c r="L26" s="796">
        <v>263</v>
      </c>
      <c r="M26" s="796">
        <v>100</v>
      </c>
      <c r="N26" s="796"/>
      <c r="O26" s="796"/>
      <c r="P26" s="796"/>
      <c r="Q26" s="796"/>
      <c r="R26" s="796"/>
      <c r="S26" s="796"/>
      <c r="T26" s="796"/>
      <c r="U26" s="857"/>
      <c r="V26" s="855">
        <f t="shared" si="0"/>
        <v>489</v>
      </c>
      <c r="W26" s="846">
        <f t="shared" si="1"/>
        <v>54.333333333333336</v>
      </c>
      <c r="X26" s="11"/>
    </row>
    <row r="27" spans="1:24" ht="14.25">
      <c r="A27" s="799" t="s">
        <v>588</v>
      </c>
      <c r="B27" s="800" t="s">
        <v>589</v>
      </c>
      <c r="C27" s="801">
        <v>0</v>
      </c>
      <c r="D27" s="801">
        <v>0</v>
      </c>
      <c r="E27" s="728">
        <v>544</v>
      </c>
      <c r="F27" s="729">
        <v>14</v>
      </c>
      <c r="G27" s="857">
        <v>21</v>
      </c>
      <c r="H27" s="857">
        <v>29</v>
      </c>
      <c r="I27" s="736">
        <v>70</v>
      </c>
      <c r="J27" s="858">
        <v>1</v>
      </c>
      <c r="K27" s="796">
        <v>0</v>
      </c>
      <c r="L27" s="796">
        <v>0</v>
      </c>
      <c r="M27" s="796">
        <v>3</v>
      </c>
      <c r="N27" s="796"/>
      <c r="O27" s="796"/>
      <c r="P27" s="796"/>
      <c r="Q27" s="796"/>
      <c r="R27" s="796"/>
      <c r="S27" s="796"/>
      <c r="T27" s="796"/>
      <c r="U27" s="857"/>
      <c r="V27" s="855">
        <f t="shared" si="0"/>
        <v>4</v>
      </c>
      <c r="W27" s="846">
        <f t="shared" si="1"/>
        <v>5.714285714285714</v>
      </c>
      <c r="X27" s="11"/>
    </row>
    <row r="28" spans="1:24" ht="14.25">
      <c r="A28" s="799" t="s">
        <v>590</v>
      </c>
      <c r="B28" s="800" t="s">
        <v>591</v>
      </c>
      <c r="C28" s="801">
        <v>428</v>
      </c>
      <c r="D28" s="801">
        <v>253</v>
      </c>
      <c r="E28" s="728">
        <v>511</v>
      </c>
      <c r="F28" s="729">
        <v>149</v>
      </c>
      <c r="G28" s="857">
        <v>96</v>
      </c>
      <c r="H28" s="857">
        <v>370</v>
      </c>
      <c r="I28" s="736">
        <v>100</v>
      </c>
      <c r="J28" s="858">
        <v>7</v>
      </c>
      <c r="K28" s="796">
        <v>4</v>
      </c>
      <c r="L28" s="796">
        <v>1</v>
      </c>
      <c r="M28" s="796">
        <v>20</v>
      </c>
      <c r="N28" s="796"/>
      <c r="O28" s="796"/>
      <c r="P28" s="796"/>
      <c r="Q28" s="796"/>
      <c r="R28" s="796"/>
      <c r="S28" s="796"/>
      <c r="T28" s="796"/>
      <c r="U28" s="857"/>
      <c r="V28" s="855">
        <f t="shared" si="0"/>
        <v>32</v>
      </c>
      <c r="W28" s="846">
        <f t="shared" si="1"/>
        <v>32</v>
      </c>
      <c r="X28" s="11"/>
    </row>
    <row r="29" spans="1:24" ht="14.25">
      <c r="A29" s="799" t="s">
        <v>592</v>
      </c>
      <c r="B29" s="800" t="s">
        <v>593</v>
      </c>
      <c r="C29" s="801">
        <v>1057</v>
      </c>
      <c r="D29" s="801">
        <v>1451</v>
      </c>
      <c r="E29" s="728">
        <v>518</v>
      </c>
      <c r="F29" s="729">
        <v>1216</v>
      </c>
      <c r="G29" s="857">
        <v>1024</v>
      </c>
      <c r="H29" s="857">
        <v>1249</v>
      </c>
      <c r="I29" s="736">
        <v>900</v>
      </c>
      <c r="J29" s="858">
        <v>35</v>
      </c>
      <c r="K29" s="796">
        <v>50</v>
      </c>
      <c r="L29" s="796">
        <v>76</v>
      </c>
      <c r="M29" s="796">
        <v>40</v>
      </c>
      <c r="N29" s="796"/>
      <c r="O29" s="796"/>
      <c r="P29" s="796"/>
      <c r="Q29" s="796"/>
      <c r="R29" s="796"/>
      <c r="S29" s="796"/>
      <c r="T29" s="796"/>
      <c r="U29" s="857"/>
      <c r="V29" s="855">
        <f t="shared" si="0"/>
        <v>201</v>
      </c>
      <c r="W29" s="846">
        <f t="shared" si="1"/>
        <v>22.333333333333332</v>
      </c>
      <c r="X29" s="11"/>
    </row>
    <row r="30" spans="1:24" ht="14.25">
      <c r="A30" s="799" t="s">
        <v>594</v>
      </c>
      <c r="B30" s="741" t="s">
        <v>595</v>
      </c>
      <c r="C30" s="801">
        <v>10408</v>
      </c>
      <c r="D30" s="801">
        <v>11792</v>
      </c>
      <c r="E30" s="728">
        <v>521</v>
      </c>
      <c r="F30" s="729">
        <v>2445</v>
      </c>
      <c r="G30" s="857">
        <v>2632</v>
      </c>
      <c r="H30" s="857">
        <v>2854</v>
      </c>
      <c r="I30" s="736">
        <v>2850</v>
      </c>
      <c r="J30" s="859">
        <v>199</v>
      </c>
      <c r="K30" s="796">
        <v>208</v>
      </c>
      <c r="L30" s="796">
        <v>219</v>
      </c>
      <c r="M30" s="796">
        <v>202</v>
      </c>
      <c r="N30" s="796"/>
      <c r="O30" s="796"/>
      <c r="P30" s="796"/>
      <c r="Q30" s="796"/>
      <c r="R30" s="796"/>
      <c r="S30" s="796"/>
      <c r="T30" s="796"/>
      <c r="U30" s="857"/>
      <c r="V30" s="855">
        <f t="shared" si="0"/>
        <v>828</v>
      </c>
      <c r="W30" s="846">
        <f t="shared" si="1"/>
        <v>29.05263157894737</v>
      </c>
      <c r="X30" s="11"/>
    </row>
    <row r="31" spans="1:24" ht="14.25">
      <c r="A31" s="799" t="s">
        <v>596</v>
      </c>
      <c r="B31" s="741" t="s">
        <v>597</v>
      </c>
      <c r="C31" s="801">
        <v>3640</v>
      </c>
      <c r="D31" s="801">
        <v>4174</v>
      </c>
      <c r="E31" s="728" t="s">
        <v>598</v>
      </c>
      <c r="F31" s="729">
        <v>892</v>
      </c>
      <c r="G31" s="857">
        <v>939</v>
      </c>
      <c r="H31" s="857">
        <v>1053</v>
      </c>
      <c r="I31" s="736">
        <v>1270</v>
      </c>
      <c r="J31" s="859">
        <v>77</v>
      </c>
      <c r="K31" s="796">
        <v>75</v>
      </c>
      <c r="L31" s="796">
        <v>84</v>
      </c>
      <c r="M31" s="796">
        <v>77</v>
      </c>
      <c r="N31" s="796"/>
      <c r="O31" s="796"/>
      <c r="P31" s="796"/>
      <c r="Q31" s="796"/>
      <c r="R31" s="796"/>
      <c r="S31" s="796"/>
      <c r="T31" s="796"/>
      <c r="U31" s="857"/>
      <c r="V31" s="855">
        <f t="shared" si="0"/>
        <v>313</v>
      </c>
      <c r="W31" s="846">
        <f t="shared" si="1"/>
        <v>24.64566929133858</v>
      </c>
      <c r="X31" s="11"/>
    </row>
    <row r="32" spans="1:24" ht="14.25">
      <c r="A32" s="799" t="s">
        <v>599</v>
      </c>
      <c r="B32" s="800" t="s">
        <v>600</v>
      </c>
      <c r="C32" s="801">
        <v>0</v>
      </c>
      <c r="D32" s="801">
        <v>0</v>
      </c>
      <c r="E32" s="728">
        <v>557</v>
      </c>
      <c r="F32" s="729">
        <v>0</v>
      </c>
      <c r="G32" s="857">
        <v>0</v>
      </c>
      <c r="H32" s="857">
        <v>0</v>
      </c>
      <c r="I32" s="736">
        <v>0</v>
      </c>
      <c r="J32" s="858">
        <v>0</v>
      </c>
      <c r="K32" s="796">
        <v>0</v>
      </c>
      <c r="L32" s="796">
        <v>0</v>
      </c>
      <c r="M32" s="796">
        <v>0</v>
      </c>
      <c r="N32" s="796"/>
      <c r="O32" s="796"/>
      <c r="P32" s="796"/>
      <c r="Q32" s="796"/>
      <c r="R32" s="796"/>
      <c r="S32" s="796"/>
      <c r="T32" s="796"/>
      <c r="U32" s="857"/>
      <c r="V32" s="855">
        <f t="shared" si="0"/>
        <v>0</v>
      </c>
      <c r="W32" s="846">
        <v>0</v>
      </c>
      <c r="X32" s="11"/>
    </row>
    <row r="33" spans="1:24" ht="14.25">
      <c r="A33" s="799" t="s">
        <v>601</v>
      </c>
      <c r="B33" s="800" t="s">
        <v>602</v>
      </c>
      <c r="C33" s="801">
        <v>1711</v>
      </c>
      <c r="D33" s="801">
        <v>1801</v>
      </c>
      <c r="E33" s="728">
        <v>551</v>
      </c>
      <c r="F33" s="729">
        <v>128</v>
      </c>
      <c r="G33" s="857">
        <v>154</v>
      </c>
      <c r="H33" s="857">
        <v>282</v>
      </c>
      <c r="I33" s="736">
        <v>230</v>
      </c>
      <c r="J33" s="858">
        <v>28</v>
      </c>
      <c r="K33" s="796">
        <v>28</v>
      </c>
      <c r="L33" s="796">
        <v>28</v>
      </c>
      <c r="M33" s="796">
        <v>29</v>
      </c>
      <c r="N33" s="796"/>
      <c r="O33" s="796"/>
      <c r="P33" s="796"/>
      <c r="Q33" s="796"/>
      <c r="R33" s="796"/>
      <c r="S33" s="796"/>
      <c r="T33" s="796"/>
      <c r="U33" s="857"/>
      <c r="V33" s="855">
        <f t="shared" si="0"/>
        <v>113</v>
      </c>
      <c r="W33" s="846">
        <f>IF(I33&lt;&gt;0,+V33/I33*100,"   ???")</f>
        <v>49.130434782608695</v>
      </c>
      <c r="X33" s="11"/>
    </row>
    <row r="34" spans="1:24" ht="15" thickBot="1">
      <c r="A34" s="762" t="s">
        <v>603</v>
      </c>
      <c r="B34" s="805"/>
      <c r="C34" s="806">
        <v>569</v>
      </c>
      <c r="D34" s="806">
        <v>614</v>
      </c>
      <c r="E34" s="733" t="s">
        <v>604</v>
      </c>
      <c r="F34" s="734">
        <v>151</v>
      </c>
      <c r="G34" s="860">
        <v>601</v>
      </c>
      <c r="H34" s="860">
        <v>550</v>
      </c>
      <c r="I34" s="737">
        <v>300</v>
      </c>
      <c r="J34" s="861">
        <v>5</v>
      </c>
      <c r="K34" s="862">
        <v>14</v>
      </c>
      <c r="L34" s="862">
        <v>8</v>
      </c>
      <c r="M34" s="862">
        <v>15</v>
      </c>
      <c r="N34" s="862"/>
      <c r="O34" s="862"/>
      <c r="P34" s="862"/>
      <c r="Q34" s="862"/>
      <c r="R34" s="862"/>
      <c r="S34" s="862"/>
      <c r="T34" s="862"/>
      <c r="U34" s="863"/>
      <c r="V34" s="864">
        <f t="shared" si="0"/>
        <v>42</v>
      </c>
      <c r="W34" s="865">
        <f>IF(I34&lt;&gt;0,+V34/I34*100,"   ???")</f>
        <v>14.000000000000002</v>
      </c>
      <c r="X34" s="11"/>
    </row>
    <row r="35" spans="1:24" ht="15" thickBot="1">
      <c r="A35" s="866" t="s">
        <v>605</v>
      </c>
      <c r="B35" s="867" t="s">
        <v>606</v>
      </c>
      <c r="C35" s="868">
        <f>SUM(C25:C34)</f>
        <v>25899</v>
      </c>
      <c r="D35" s="868">
        <f>SUM(D25:D34)</f>
        <v>29268</v>
      </c>
      <c r="E35" s="869"/>
      <c r="F35" s="870">
        <v>6737</v>
      </c>
      <c r="G35" s="871">
        <v>6957</v>
      </c>
      <c r="H35" s="871">
        <v>7240</v>
      </c>
      <c r="I35" s="872">
        <f aca="true" t="shared" si="2" ref="I35:U35">SUM(I25:I34)</f>
        <v>7020</v>
      </c>
      <c r="J35" s="873">
        <f>SUM(J25:J34)</f>
        <v>415</v>
      </c>
      <c r="K35" s="874">
        <f>SUM(K25:K34)</f>
        <v>493</v>
      </c>
      <c r="L35" s="874">
        <f t="shared" si="2"/>
        <v>715</v>
      </c>
      <c r="M35" s="875">
        <f t="shared" si="2"/>
        <v>527</v>
      </c>
      <c r="N35" s="874">
        <f t="shared" si="2"/>
        <v>0</v>
      </c>
      <c r="O35" s="874">
        <f t="shared" si="2"/>
        <v>0</v>
      </c>
      <c r="P35" s="874">
        <f t="shared" si="2"/>
        <v>0</v>
      </c>
      <c r="Q35" s="874">
        <f t="shared" si="2"/>
        <v>0</v>
      </c>
      <c r="R35" s="874">
        <f t="shared" si="2"/>
        <v>0</v>
      </c>
      <c r="S35" s="874">
        <f t="shared" si="2"/>
        <v>0</v>
      </c>
      <c r="T35" s="874">
        <f t="shared" si="2"/>
        <v>0</v>
      </c>
      <c r="U35" s="874">
        <f t="shared" si="2"/>
        <v>0</v>
      </c>
      <c r="V35" s="876">
        <f t="shared" si="0"/>
        <v>2150</v>
      </c>
      <c r="W35" s="877">
        <f>IF(I35&lt;&gt;0,+V35/I35*100,"   ???")</f>
        <v>30.626780626780626</v>
      </c>
      <c r="X35" s="11"/>
    </row>
    <row r="36" spans="1:24" ht="14.25">
      <c r="A36" s="785" t="s">
        <v>607</v>
      </c>
      <c r="B36" s="786" t="s">
        <v>608</v>
      </c>
      <c r="C36" s="787">
        <v>0</v>
      </c>
      <c r="D36" s="787">
        <v>0</v>
      </c>
      <c r="E36" s="726">
        <v>601</v>
      </c>
      <c r="F36" s="735">
        <v>0</v>
      </c>
      <c r="G36" s="732">
        <v>0</v>
      </c>
      <c r="H36" s="732">
        <v>0</v>
      </c>
      <c r="I36" s="732">
        <v>0</v>
      </c>
      <c r="J36" s="843">
        <v>0</v>
      </c>
      <c r="K36" s="796">
        <v>0</v>
      </c>
      <c r="L36" s="796">
        <v>0</v>
      </c>
      <c r="M36" s="796">
        <v>0</v>
      </c>
      <c r="N36" s="796"/>
      <c r="O36" s="796"/>
      <c r="P36" s="796"/>
      <c r="Q36" s="796"/>
      <c r="R36" s="796"/>
      <c r="S36" s="796"/>
      <c r="T36" s="796"/>
      <c r="U36" s="790"/>
      <c r="V36" s="878">
        <f t="shared" si="0"/>
        <v>0</v>
      </c>
      <c r="W36" s="856">
        <v>0</v>
      </c>
      <c r="X36" s="11"/>
    </row>
    <row r="37" spans="1:24" ht="14.25">
      <c r="A37" s="799" t="s">
        <v>609</v>
      </c>
      <c r="B37" s="800" t="s">
        <v>610</v>
      </c>
      <c r="C37" s="801">
        <v>1190</v>
      </c>
      <c r="D37" s="801">
        <v>1857</v>
      </c>
      <c r="E37" s="728">
        <v>602</v>
      </c>
      <c r="F37" s="736">
        <v>169</v>
      </c>
      <c r="G37" s="729">
        <v>208</v>
      </c>
      <c r="H37" s="729">
        <v>330</v>
      </c>
      <c r="I37" s="729">
        <v>150</v>
      </c>
      <c r="J37" s="843">
        <v>9</v>
      </c>
      <c r="K37" s="796">
        <v>13</v>
      </c>
      <c r="L37" s="796">
        <v>2</v>
      </c>
      <c r="M37" s="796">
        <v>0</v>
      </c>
      <c r="N37" s="796"/>
      <c r="O37" s="796"/>
      <c r="P37" s="796"/>
      <c r="Q37" s="796"/>
      <c r="R37" s="796"/>
      <c r="S37" s="796"/>
      <c r="T37" s="796"/>
      <c r="U37" s="790"/>
      <c r="V37" s="845">
        <f t="shared" si="0"/>
        <v>24</v>
      </c>
      <c r="W37" s="846">
        <f>IF(I37&lt;&gt;0,+V37/I37*100,"   ???")</f>
        <v>16</v>
      </c>
      <c r="X37" s="11"/>
    </row>
    <row r="38" spans="1:24" ht="14.25">
      <c r="A38" s="799" t="s">
        <v>611</v>
      </c>
      <c r="B38" s="800" t="s">
        <v>612</v>
      </c>
      <c r="C38" s="801">
        <v>0</v>
      </c>
      <c r="D38" s="801">
        <v>0</v>
      </c>
      <c r="E38" s="728">
        <v>604</v>
      </c>
      <c r="F38" s="736">
        <v>29</v>
      </c>
      <c r="G38" s="729">
        <v>63</v>
      </c>
      <c r="H38" s="729">
        <v>65</v>
      </c>
      <c r="I38" s="729">
        <v>50</v>
      </c>
      <c r="J38" s="843">
        <v>1</v>
      </c>
      <c r="K38" s="796">
        <v>1</v>
      </c>
      <c r="L38" s="796">
        <v>2</v>
      </c>
      <c r="M38" s="796">
        <v>1</v>
      </c>
      <c r="N38" s="796"/>
      <c r="O38" s="796"/>
      <c r="P38" s="796"/>
      <c r="Q38" s="796"/>
      <c r="R38" s="796"/>
      <c r="S38" s="796"/>
      <c r="T38" s="796"/>
      <c r="U38" s="790"/>
      <c r="V38" s="845">
        <f t="shared" si="0"/>
        <v>5</v>
      </c>
      <c r="W38" s="846">
        <f>IF(I38&lt;&gt;0,+V38/I38*100,"   ???")</f>
        <v>10</v>
      </c>
      <c r="X38" s="11"/>
    </row>
    <row r="39" spans="1:24" ht="14.25">
      <c r="A39" s="799" t="s">
        <v>613</v>
      </c>
      <c r="B39" s="800" t="s">
        <v>614</v>
      </c>
      <c r="C39" s="801">
        <v>12472</v>
      </c>
      <c r="D39" s="801">
        <v>13728</v>
      </c>
      <c r="E39" s="728" t="s">
        <v>615</v>
      </c>
      <c r="F39" s="736">
        <v>6257</v>
      </c>
      <c r="G39" s="729">
        <v>6570</v>
      </c>
      <c r="H39" s="729">
        <v>6728</v>
      </c>
      <c r="I39" s="729">
        <v>6620</v>
      </c>
      <c r="J39" s="879">
        <v>550</v>
      </c>
      <c r="K39" s="796">
        <v>550</v>
      </c>
      <c r="L39" s="796">
        <v>550</v>
      </c>
      <c r="M39" s="796">
        <v>550</v>
      </c>
      <c r="N39" s="796"/>
      <c r="O39" s="796"/>
      <c r="P39" s="796"/>
      <c r="Q39" s="796"/>
      <c r="R39" s="796"/>
      <c r="S39" s="796"/>
      <c r="T39" s="796"/>
      <c r="U39" s="790"/>
      <c r="V39" s="845">
        <f t="shared" si="0"/>
        <v>2200</v>
      </c>
      <c r="W39" s="846">
        <f>IF(I39&lt;&gt;0,+V39/I39*100,"   ???")</f>
        <v>33.23262839879154</v>
      </c>
      <c r="X39" s="11"/>
    </row>
    <row r="40" spans="1:24" ht="15" thickBot="1">
      <c r="A40" s="762" t="s">
        <v>616</v>
      </c>
      <c r="B40" s="805"/>
      <c r="C40" s="806">
        <v>12330</v>
      </c>
      <c r="D40" s="806">
        <v>13218</v>
      </c>
      <c r="E40" s="733" t="s">
        <v>617</v>
      </c>
      <c r="F40" s="737">
        <v>329</v>
      </c>
      <c r="G40" s="734">
        <v>164</v>
      </c>
      <c r="H40" s="734">
        <v>161</v>
      </c>
      <c r="I40" s="734">
        <v>200</v>
      </c>
      <c r="J40" s="880">
        <v>0</v>
      </c>
      <c r="K40" s="813">
        <v>2</v>
      </c>
      <c r="L40" s="813">
        <v>34</v>
      </c>
      <c r="M40" s="813">
        <v>4</v>
      </c>
      <c r="N40" s="813"/>
      <c r="O40" s="813"/>
      <c r="P40" s="813"/>
      <c r="Q40" s="813"/>
      <c r="R40" s="813"/>
      <c r="S40" s="813"/>
      <c r="T40" s="813"/>
      <c r="U40" s="813"/>
      <c r="V40" s="845">
        <f t="shared" si="0"/>
        <v>40</v>
      </c>
      <c r="W40" s="865">
        <f>IF(I40&lt;&gt;0,+V40/I40*100,"   ???")</f>
        <v>20</v>
      </c>
      <c r="X40" s="11"/>
    </row>
    <row r="41" spans="1:24" ht="15" thickBot="1">
      <c r="A41" s="866" t="s">
        <v>618</v>
      </c>
      <c r="B41" s="867" t="s">
        <v>619</v>
      </c>
      <c r="C41" s="868">
        <f>SUM(C36:C40)</f>
        <v>25992</v>
      </c>
      <c r="D41" s="868">
        <f>SUM(D36:D40)</f>
        <v>28803</v>
      </c>
      <c r="E41" s="869" t="s">
        <v>551</v>
      </c>
      <c r="F41" s="881">
        <v>6784</v>
      </c>
      <c r="G41" s="870">
        <v>7005</v>
      </c>
      <c r="H41" s="870">
        <v>7284</v>
      </c>
      <c r="I41" s="882">
        <v>7020</v>
      </c>
      <c r="J41" s="874">
        <f>SUM(J36:J40)</f>
        <v>560</v>
      </c>
      <c r="K41" s="874">
        <f>SUM(K36:K40)</f>
        <v>566</v>
      </c>
      <c r="L41" s="875">
        <f aca="true" t="shared" si="3" ref="L41:V41">SUM(L36:L40)</f>
        <v>588</v>
      </c>
      <c r="M41" s="875">
        <f t="shared" si="3"/>
        <v>555</v>
      </c>
      <c r="N41" s="874">
        <f t="shared" si="3"/>
        <v>0</v>
      </c>
      <c r="O41" s="874">
        <f t="shared" si="3"/>
        <v>0</v>
      </c>
      <c r="P41" s="874">
        <f t="shared" si="3"/>
        <v>0</v>
      </c>
      <c r="Q41" s="874">
        <f t="shared" si="3"/>
        <v>0</v>
      </c>
      <c r="R41" s="874">
        <f t="shared" si="3"/>
        <v>0</v>
      </c>
      <c r="S41" s="874">
        <f t="shared" si="3"/>
        <v>0</v>
      </c>
      <c r="T41" s="874">
        <f t="shared" si="3"/>
        <v>0</v>
      </c>
      <c r="U41" s="874">
        <f t="shared" si="3"/>
        <v>0</v>
      </c>
      <c r="V41" s="876">
        <f t="shared" si="3"/>
        <v>2269</v>
      </c>
      <c r="W41" s="877">
        <f>IF(I41&lt;&gt;0,+V41/I41*100,"   ???")</f>
        <v>32.32193732193732</v>
      </c>
      <c r="X41" s="11"/>
    </row>
    <row r="42" spans="1:24" ht="6.75" customHeight="1" thickBot="1">
      <c r="A42" s="762"/>
      <c r="B42" s="808"/>
      <c r="C42" s="883"/>
      <c r="D42" s="883"/>
      <c r="E42" s="884"/>
      <c r="F42" s="885"/>
      <c r="G42" s="886"/>
      <c r="H42" s="886"/>
      <c r="I42" s="870"/>
      <c r="J42" s="549"/>
      <c r="K42" s="887"/>
      <c r="L42" s="888"/>
      <c r="M42" s="888"/>
      <c r="N42" s="887"/>
      <c r="O42" s="887"/>
      <c r="P42" s="887"/>
      <c r="Q42" s="887"/>
      <c r="R42" s="887"/>
      <c r="S42" s="887"/>
      <c r="T42" s="887"/>
      <c r="U42" s="597"/>
      <c r="V42" s="868"/>
      <c r="W42" s="889"/>
      <c r="X42" s="11"/>
    </row>
    <row r="43" spans="1:24" ht="15" thickBot="1">
      <c r="A43" s="890" t="s">
        <v>620</v>
      </c>
      <c r="B43" s="867" t="s">
        <v>582</v>
      </c>
      <c r="C43" s="868">
        <f>+C41-C39</f>
        <v>13520</v>
      </c>
      <c r="D43" s="868">
        <f>+D41-D39</f>
        <v>15075</v>
      </c>
      <c r="E43" s="869" t="s">
        <v>551</v>
      </c>
      <c r="F43" s="881">
        <v>527</v>
      </c>
      <c r="G43" s="870">
        <v>435</v>
      </c>
      <c r="H43" s="870">
        <v>556</v>
      </c>
      <c r="I43" s="872">
        <v>540</v>
      </c>
      <c r="J43" s="873">
        <v>10</v>
      </c>
      <c r="K43" s="874">
        <v>16</v>
      </c>
      <c r="L43" s="874">
        <f aca="true" t="shared" si="4" ref="L43:U43">+L41-L39</f>
        <v>38</v>
      </c>
      <c r="M43" s="874">
        <f t="shared" si="4"/>
        <v>5</v>
      </c>
      <c r="N43" s="874">
        <f t="shared" si="4"/>
        <v>0</v>
      </c>
      <c r="O43" s="874">
        <f t="shared" si="4"/>
        <v>0</v>
      </c>
      <c r="P43" s="874">
        <f t="shared" si="4"/>
        <v>0</v>
      </c>
      <c r="Q43" s="874">
        <f t="shared" si="4"/>
        <v>0</v>
      </c>
      <c r="R43" s="874">
        <f t="shared" si="4"/>
        <v>0</v>
      </c>
      <c r="S43" s="874">
        <f t="shared" si="4"/>
        <v>0</v>
      </c>
      <c r="T43" s="874">
        <f t="shared" si="4"/>
        <v>0</v>
      </c>
      <c r="U43" s="874">
        <f t="shared" si="4"/>
        <v>0</v>
      </c>
      <c r="V43" s="868">
        <f>SUM(J43:U43)</f>
        <v>69</v>
      </c>
      <c r="W43" s="877">
        <f>IF(I43&lt;&gt;0,+V43/I43*100,"   ???")</f>
        <v>12.777777777777777</v>
      </c>
      <c r="X43" s="11"/>
    </row>
    <row r="44" spans="1:24" ht="15" thickBot="1">
      <c r="A44" s="866" t="s">
        <v>621</v>
      </c>
      <c r="B44" s="867" t="s">
        <v>622</v>
      </c>
      <c r="C44" s="868">
        <f>+C41-C35</f>
        <v>93</v>
      </c>
      <c r="D44" s="868">
        <f>+D41-D35</f>
        <v>-465</v>
      </c>
      <c r="E44" s="869" t="s">
        <v>551</v>
      </c>
      <c r="F44" s="881">
        <v>47</v>
      </c>
      <c r="G44" s="870">
        <v>47</v>
      </c>
      <c r="H44" s="870">
        <v>44</v>
      </c>
      <c r="I44" s="872">
        <v>1</v>
      </c>
      <c r="J44" s="873">
        <v>145</v>
      </c>
      <c r="K44" s="874">
        <v>73</v>
      </c>
      <c r="L44" s="874">
        <v>-127</v>
      </c>
      <c r="M44" s="874">
        <f aca="true" t="shared" si="5" ref="M44:U44">+M41-M35</f>
        <v>28</v>
      </c>
      <c r="N44" s="874">
        <f t="shared" si="5"/>
        <v>0</v>
      </c>
      <c r="O44" s="874">
        <f t="shared" si="5"/>
        <v>0</v>
      </c>
      <c r="P44" s="874">
        <f t="shared" si="5"/>
        <v>0</v>
      </c>
      <c r="Q44" s="874">
        <f t="shared" si="5"/>
        <v>0</v>
      </c>
      <c r="R44" s="874">
        <f t="shared" si="5"/>
        <v>0</v>
      </c>
      <c r="S44" s="874">
        <f t="shared" si="5"/>
        <v>0</v>
      </c>
      <c r="T44" s="874">
        <f t="shared" si="5"/>
        <v>0</v>
      </c>
      <c r="U44" s="891">
        <f t="shared" si="5"/>
        <v>0</v>
      </c>
      <c r="V44" s="868">
        <f>SUM(J44:U44)</f>
        <v>119</v>
      </c>
      <c r="W44" s="877">
        <f>IF(I44&lt;&gt;0,+V44/I44*100,"   ???")</f>
        <v>11900</v>
      </c>
      <c r="X44" s="11"/>
    </row>
    <row r="45" spans="1:24" ht="15" thickBot="1">
      <c r="A45" s="892" t="s">
        <v>623</v>
      </c>
      <c r="B45" s="893" t="s">
        <v>582</v>
      </c>
      <c r="C45" s="894">
        <f>+C44-C39</f>
        <v>-12379</v>
      </c>
      <c r="D45" s="894">
        <f>+D44-D39</f>
        <v>-14193</v>
      </c>
      <c r="E45" s="895" t="s">
        <v>551</v>
      </c>
      <c r="F45" s="896">
        <v>-6210</v>
      </c>
      <c r="G45" s="897">
        <v>-6522</v>
      </c>
      <c r="H45" s="897">
        <v>-6684</v>
      </c>
      <c r="I45" s="872">
        <v>-8556</v>
      </c>
      <c r="J45" s="873">
        <v>-405</v>
      </c>
      <c r="K45" s="874">
        <v>-477</v>
      </c>
      <c r="L45" s="874">
        <f aca="true" t="shared" si="6" ref="L45:U45">+L44-L39</f>
        <v>-677</v>
      </c>
      <c r="M45" s="874">
        <f t="shared" si="6"/>
        <v>-522</v>
      </c>
      <c r="N45" s="874">
        <f t="shared" si="6"/>
        <v>0</v>
      </c>
      <c r="O45" s="874">
        <f t="shared" si="6"/>
        <v>0</v>
      </c>
      <c r="P45" s="874">
        <f t="shared" si="6"/>
        <v>0</v>
      </c>
      <c r="Q45" s="874">
        <f t="shared" si="6"/>
        <v>0</v>
      </c>
      <c r="R45" s="874">
        <f t="shared" si="6"/>
        <v>0</v>
      </c>
      <c r="S45" s="874">
        <f t="shared" si="6"/>
        <v>0</v>
      </c>
      <c r="T45" s="874">
        <f t="shared" si="6"/>
        <v>0</v>
      </c>
      <c r="U45" s="874">
        <f t="shared" si="6"/>
        <v>0</v>
      </c>
      <c r="V45" s="868">
        <f>SUM(J45:U45)</f>
        <v>-2081</v>
      </c>
      <c r="W45" s="877">
        <f>IF(I45&lt;&gt;0,+V45/I45*100,"   ???")</f>
        <v>24.322113136979898</v>
      </c>
      <c r="X45" s="11"/>
    </row>
    <row r="47" ht="14.25" customHeight="1"/>
  </sheetData>
  <sheetProtection/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2014-05-26T14:09:00Z</cp:lastPrinted>
  <dcterms:created xsi:type="dcterms:W3CDTF">2014-05-16T13:24:26Z</dcterms:created>
  <dcterms:modified xsi:type="dcterms:W3CDTF">2014-05-26T14:09:54Z</dcterms:modified>
  <cp:category/>
  <cp:version/>
  <cp:contentType/>
  <cp:contentStatus/>
</cp:coreProperties>
</file>