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5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<sst xmlns="http://schemas.openxmlformats.org/spreadsheetml/2006/main" count="1381" uniqueCount="703">
  <si>
    <t>Kraj: Jihomoravský</t>
  </si>
  <si>
    <t>Okres: Břeclav</t>
  </si>
  <si>
    <t>Město: Břeclav</t>
  </si>
  <si>
    <t xml:space="preserve">                    Tabulka doplňujících ukazatelů za období 5/2014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</si>
  <si>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</si>
  <si>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</si>
  <si>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</si>
  <si>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</si>
  <si>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</si>
  <si>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</si>
  <si>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</si>
  <si>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</si>
  <si>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</si>
  <si>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</si>
  <si>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</si>
  <si>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</si>
  <si>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</si>
  <si>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</si>
  <si>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</si>
  <si>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</si>
  <si>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</si>
  <si>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</si>
  <si>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</si>
  <si>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</si>
  <si>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</si>
  <si>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</si>
  <si>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</si>
  <si>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</si>
  <si>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</si>
  <si>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</si>
  <si>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</si>
  <si>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</si>
  <si>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</si>
  <si>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1-5/2014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</si>
  <si>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</si>
  <si>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</si>
  <si>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</si>
  <si>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</si>
  <si>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</si>
  <si>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</si>
  <si>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</si>
  <si>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</si>
  <si>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</si>
  <si>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</si>
  <si>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</si>
  <si>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</si>
  <si>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</si>
  <si>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</si>
  <si>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</si>
  <si>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</si>
  <si>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</si>
  <si>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</si>
  <si>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</si>
  <si>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</si>
  <si>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</si>
  <si>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</si>
  <si>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</si>
  <si>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</si>
  <si>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</si>
  <si>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</si>
  <si>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</si>
  <si>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</si>
  <si>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</si>
  <si>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</si>
  <si>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</si>
  <si>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</si>
  <si>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</si>
  <si>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</si>
  <si>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</si>
  <si>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</si>
  <si>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</si>
  <si>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</si>
  <si>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</si>
  <si>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</si>
  <si>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</si>
  <si>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</si>
  <si>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</si>
  <si>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</si>
  <si>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</si>
  <si>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</si>
  <si>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</si>
  <si>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</si>
  <si>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</si>
  <si>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prevence kriminality</t>
  </si>
  <si>
    <t>Ostat. neinv. přij. transfery ze SR a ESF - aktiv. politika zaměst.</t>
  </si>
  <si>
    <t>Neinv. řpij. transf. od krajů-Udržování čistoty cyklistických komunikací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</si>
  <si>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</si>
  <si>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</si>
  <si>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</si>
  <si>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</si>
  <si>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OPŽP - MŠ Osvobození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</si>
  <si>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</si>
  <si>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</si>
  <si>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</si>
  <si>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</si>
  <si>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</si>
  <si>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</si>
  <si>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</si>
  <si>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</si>
  <si>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</si>
  <si>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</si>
  <si>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</si>
  <si>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</si>
  <si>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</si>
  <si>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</si>
  <si>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</si>
  <si>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</si>
  <si>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</si>
  <si>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</si>
  <si>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</si>
  <si>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</si>
  <si>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</si>
  <si>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</si>
  <si>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</si>
  <si>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</si>
  <si>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</si>
  <si>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</si>
  <si>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</si>
  <si>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</si>
  <si>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</si>
  <si>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</si>
  <si>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</si>
  <si>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</si>
  <si>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</si>
  <si>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</si>
  <si>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</si>
  <si>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</si>
  <si>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</si>
  <si>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</si>
  <si>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</si>
  <si>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</si>
  <si>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</si>
  <si>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</si>
  <si>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</si>
  <si>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</si>
  <si>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</si>
  <si>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</si>
  <si>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</si>
  <si>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volby prezidenta ČR</t>
  </si>
  <si>
    <t>Neinvestič. přij. transf. ze SR - volby do Evropfského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</si>
  <si>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</si>
  <si>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</si>
  <si>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</si>
  <si>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</si>
  <si>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</si>
  <si>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</si>
  <si>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</si>
  <si>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</si>
  <si>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</si>
  <si>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</si>
  <si>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</si>
  <si>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</si>
  <si>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nekapitálové příspěvky a náhrady - požární ochrana</t>
  </si>
  <si>
    <t>Příjmy z prodeje ostat. hmot. dlouhodobého majetku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</si>
  <si>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</si>
  <si>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</si>
  <si>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</si>
  <si>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</si>
  <si>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</si>
  <si>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</si>
  <si>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</si>
  <si>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</si>
  <si>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</si>
  <si>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</si>
  <si>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</si>
  <si>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</si>
  <si>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</si>
  <si>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</si>
  <si>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</si>
  <si>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</si>
  <si>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aa EU-Standardizace služeb SPOD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</si>
  <si>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</si>
  <si>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</si>
  <si>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</si>
  <si>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</si>
  <si>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</si>
  <si>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</si>
  <si>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</si>
  <si>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</si>
  <si>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</si>
  <si>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</si>
  <si>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</si>
  <si>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</si>
  <si>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</si>
  <si>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</si>
  <si>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</si>
  <si>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</si>
  <si>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</si>
  <si>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</si>
  <si>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</si>
  <si>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</si>
  <si>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</si>
  <si>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</si>
  <si>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</si>
  <si>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</si>
  <si>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</si>
  <si>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</si>
  <si>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</si>
  <si>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</si>
  <si>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</si>
  <si>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</si>
  <si>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</si>
  <si>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</si>
  <si>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</si>
  <si>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</si>
  <si>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</si>
  <si>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</si>
  <si>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</si>
  <si>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</si>
  <si>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</si>
  <si>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</si>
  <si>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</si>
  <si>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</si>
  <si>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</si>
  <si>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</si>
  <si>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</si>
  <si>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</si>
  <si>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</si>
  <si>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</si>
  <si>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</si>
  <si>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</si>
  <si>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</si>
  <si>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</si>
  <si>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</si>
  <si>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</si>
  <si>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</si>
  <si>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</si>
  <si>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</si>
  <si>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</si>
  <si>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</si>
  <si>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</si>
  <si>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</si>
  <si>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</si>
  <si>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</si>
  <si>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</si>
  <si>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</si>
  <si>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</si>
  <si>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</si>
  <si>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</si>
  <si>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</si>
  <si>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</si>
  <si>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</si>
  <si>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</si>
  <si>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</si>
  <si>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</si>
  <si>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</si>
  <si>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</si>
  <si>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</si>
  <si>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</si>
  <si>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</si>
  <si>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</si>
  <si>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</si>
  <si>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</si>
  <si>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</si>
  <si>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</si>
  <si>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</si>
  <si>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</si>
  <si>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</si>
  <si>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</si>
  <si>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</si>
  <si>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</si>
  <si>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</si>
  <si>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</si>
  <si>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</si>
  <si>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</si>
  <si>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</si>
  <si>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</si>
  <si>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</si>
  <si>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</si>
  <si>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</si>
  <si>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</si>
  <si>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</si>
  <si>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</si>
  <si>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</si>
  <si>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</si>
  <si>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</si>
  <si>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</si>
  <si>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</si>
  <si>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</si>
  <si>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</si>
  <si>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</si>
  <si>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</si>
  <si>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</si>
  <si>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</si>
  <si>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</si>
  <si>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</si>
  <si>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</si>
  <si>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</si>
  <si>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</si>
  <si>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</si>
  <si>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</si>
  <si>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</si>
  <si>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</si>
  <si>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</si>
  <si>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</si>
  <si>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</si>
  <si>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</si>
  <si>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</si>
  <si>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</si>
  <si>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</si>
  <si>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</si>
  <si>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</si>
  <si>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</si>
  <si>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</si>
  <si>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</si>
  <si>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</si>
  <si>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</si>
  <si>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</si>
  <si>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</si>
  <si>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</si>
  <si>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</si>
  <si>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</si>
  <si>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</si>
  <si>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</si>
  <si>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</si>
  <si>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</si>
  <si>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</si>
  <si>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</si>
  <si>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</si>
  <si>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</si>
  <si>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</si>
  <si>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</si>
  <si>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</si>
  <si>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</si>
  <si>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</si>
  <si>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</si>
  <si>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</si>
  <si>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</si>
  <si>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</si>
  <si>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</si>
  <si>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</si>
  <si>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</si>
  <si>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</si>
  <si>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</si>
  <si>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</si>
  <si>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</si>
  <si>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</si>
  <si>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</si>
  <si>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</si>
  <si>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</si>
  <si>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</si>
  <si>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</si>
  <si>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</si>
  <si>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</si>
  <si>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</si>
  <si>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</si>
  <si>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</si>
  <si>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</si>
  <si>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</si>
  <si>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</si>
  <si>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</si>
  <si>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</si>
  <si>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</si>
  <si>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</si>
  <si>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</si>
  <si>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</si>
  <si>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</si>
  <si>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</si>
  <si>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</si>
  <si>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</si>
  <si>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</si>
  <si>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</si>
  <si>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</si>
  <si>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</si>
  <si>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</si>
  <si>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</si>
  <si>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</si>
  <si>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</si>
  <si>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</si>
  <si>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</si>
  <si>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</si>
  <si>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</si>
  <si>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</si>
  <si>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</si>
  <si>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</si>
  <si>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</si>
  <si>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</si>
  <si>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</si>
  <si>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</si>
  <si>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</si>
  <si>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</si>
  <si>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</si>
  <si>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</si>
  <si>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</si>
  <si>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</si>
  <si>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</si>
  <si>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</si>
  <si>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</si>
  <si>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</si>
  <si>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</si>
  <si>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</si>
  <si>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</si>
  <si>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</si>
  <si>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</si>
  <si>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</si>
  <si>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</si>
  <si>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</si>
  <si>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</si>
  <si>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</si>
  <si>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</si>
  <si>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</si>
  <si>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</si>
  <si>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</si>
  <si>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</si>
  <si>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</si>
  <si>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</si>
  <si>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</si>
  <si>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</si>
  <si>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</si>
  <si>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</si>
  <si>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</si>
  <si>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</si>
  <si>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</si>
  <si>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</si>
  <si>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</si>
  <si>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</si>
  <si>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</si>
  <si>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</si>
  <si>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</si>
  <si>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</si>
  <si>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</si>
  <si>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</si>
  <si>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</si>
  <si>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</si>
  <si>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</si>
  <si>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</si>
  <si>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</si>
  <si>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</si>
  <si>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</si>
  <si>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</si>
  <si>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</si>
  <si>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</si>
  <si>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</si>
  <si>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</si>
  <si>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</si>
  <si>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</si>
  <si>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</si>
  <si>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</si>
  <si>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</si>
  <si>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</si>
  <si>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</si>
  <si>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plohcy v ar. cukrovaru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</si>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</sst>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34" xfId="46" applyFont="1" applyFill="1" applyBorder="1" applyAlignment="1">
      <alignment horizontal="left"/>
      <protection/>
    </xf>
    <xf numFmtId="0" fontId="9" fillId="0" borderId="34" xfId="46" applyFont="1" applyFill="1" applyBorder="1" applyAlignment="1">
      <alignment horizontal="right"/>
      <protection/>
    </xf>
    <xf numFmtId="0" fontId="9" fillId="0" borderId="36" xfId="46" applyFont="1" applyFill="1" applyBorder="1" applyAlignment="1">
      <alignment horizontal="right"/>
      <protection/>
    </xf>
    <xf numFmtId="0" fontId="9" fillId="0" borderId="35" xfId="46" applyFont="1" applyFill="1" applyBorder="1" applyAlignment="1">
      <alignment horizontal="right"/>
      <protection/>
    </xf>
    <xf numFmtId="0" fontId="9" fillId="0" borderId="3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 applyProtection="1">
      <alignment horizontal="right"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4" fontId="7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73" fillId="0" borderId="0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43" xfId="46" applyNumberFormat="1" applyFont="1" applyFill="1" applyBorder="1" applyAlignment="1">
      <alignment horizontal="center"/>
      <protection/>
    </xf>
    <xf numFmtId="49" fontId="6" fillId="0" borderId="43" xfId="46" applyNumberFormat="1" applyFont="1" applyFill="1" applyBorder="1" applyAlignment="1">
      <alignment horizontal="center"/>
      <protection/>
    </xf>
    <xf numFmtId="4" fontId="9" fillId="0" borderId="3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6" xfId="46" applyNumberFormat="1" applyFont="1" applyFill="1" applyBorder="1" applyAlignment="1">
      <alignment horizontal="center"/>
      <protection/>
    </xf>
    <xf numFmtId="164" fontId="6" fillId="0" borderId="43" xfId="46" applyNumberFormat="1" applyFont="1" applyFill="1" applyBorder="1" applyAlignment="1">
      <alignment horizontal="center"/>
      <protection/>
    </xf>
    <xf numFmtId="164" fontId="9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6" fillId="0" borderId="46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0" fontId="38" fillId="0" borderId="0" xfId="0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40" fillId="0" borderId="28" xfId="0" applyNumberFormat="1" applyFont="1" applyFill="1" applyBorder="1" applyAlignment="1" applyProtection="1">
      <alignment/>
      <protection hidden="1"/>
    </xf>
    <xf numFmtId="3" fontId="40" fillId="0" borderId="52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hidden="1"/>
    </xf>
    <xf numFmtId="3" fontId="40" fillId="0" borderId="53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/>
      <protection hidden="1"/>
    </xf>
    <xf numFmtId="3" fontId="40" fillId="0" borderId="55" xfId="0" applyNumberFormat="1" applyFont="1" applyFill="1" applyBorder="1" applyAlignment="1" applyProtection="1">
      <alignment/>
      <protection locked="0"/>
    </xf>
    <xf numFmtId="165" fontId="0" fillId="0" borderId="58" xfId="0" applyNumberFormat="1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locked="0"/>
    </xf>
    <xf numFmtId="165" fontId="0" fillId="0" borderId="29" xfId="0" applyNumberFormat="1" applyFont="1" applyFill="1" applyBorder="1" applyAlignment="1" applyProtection="1">
      <alignment/>
      <protection locked="0"/>
    </xf>
    <xf numFmtId="165" fontId="0" fillId="0" borderId="58" xfId="0" applyNumberFormat="1" applyFont="1" applyFill="1" applyBorder="1" applyAlignment="1" applyProtection="1">
      <alignment/>
      <protection locked="0"/>
    </xf>
    <xf numFmtId="165" fontId="0" fillId="0" borderId="37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hidden="1"/>
    </xf>
    <xf numFmtId="1" fontId="0" fillId="0" borderId="59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3" fontId="40" fillId="0" borderId="51" xfId="0" applyNumberFormat="1" applyFont="1" applyFill="1" applyBorder="1" applyAlignment="1" applyProtection="1">
      <alignment horizontal="center"/>
      <protection hidden="1"/>
    </xf>
    <xf numFmtId="3" fontId="40" fillId="0" borderId="51" xfId="0" applyNumberFormat="1" applyFont="1" applyFill="1" applyBorder="1" applyAlignment="1" applyProtection="1">
      <alignment/>
      <protection hidden="1"/>
    </xf>
    <xf numFmtId="3" fontId="40" fillId="0" borderId="64" xfId="0" applyNumberFormat="1" applyFont="1" applyFill="1" applyBorder="1" applyAlignment="1" applyProtection="1">
      <alignment/>
      <protection hidden="1"/>
    </xf>
    <xf numFmtId="3" fontId="40" fillId="0" borderId="65" xfId="0" applyNumberFormat="1" applyFont="1" applyFill="1" applyBorder="1" applyAlignment="1" applyProtection="1">
      <alignment horizontal="right" indent="1"/>
      <protection hidden="1"/>
    </xf>
    <xf numFmtId="9" fontId="40" fillId="0" borderId="65" xfId="49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6" xfId="0" applyFont="1" applyFill="1" applyBorder="1" applyAlignment="1" applyProtection="1">
      <alignment/>
      <protection hidden="1"/>
    </xf>
    <xf numFmtId="0" fontId="38" fillId="0" borderId="65" xfId="0" applyFont="1" applyFill="1" applyBorder="1" applyAlignment="1" applyProtection="1">
      <alignment/>
      <protection hidden="1"/>
    </xf>
    <xf numFmtId="0" fontId="38" fillId="0" borderId="65" xfId="0" applyFont="1" applyFill="1" applyBorder="1" applyAlignment="1" applyProtection="1">
      <alignment horizontal="center"/>
      <protection hidden="1"/>
    </xf>
    <xf numFmtId="0" fontId="38" fillId="0" borderId="67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8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39" fillId="0" borderId="58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69" xfId="0" applyFont="1" applyFill="1" applyBorder="1" applyAlignment="1" applyProtection="1">
      <alignment/>
      <protection hidden="1"/>
    </xf>
    <xf numFmtId="0" fontId="9" fillId="0" borderId="69" xfId="0" applyFont="1" applyFill="1" applyBorder="1" applyAlignment="1" applyProtection="1">
      <alignment horizontal="center"/>
      <protection hidden="1"/>
    </xf>
    <xf numFmtId="0" fontId="42" fillId="0" borderId="70" xfId="0" applyFont="1" applyFill="1" applyBorder="1" applyAlignment="1" applyProtection="1">
      <alignment horizontal="center"/>
      <protection hidden="1"/>
    </xf>
    <xf numFmtId="0" fontId="39" fillId="0" borderId="59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39" fillId="0" borderId="60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42" fillId="0" borderId="72" xfId="0" applyFont="1" applyFill="1" applyBorder="1" applyAlignment="1" applyProtection="1">
      <alignment horizontal="center"/>
      <protection hidden="1"/>
    </xf>
    <xf numFmtId="0" fontId="39" fillId="0" borderId="29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/>
      <protection hidden="1"/>
    </xf>
    <xf numFmtId="165" fontId="39" fillId="0" borderId="73" xfId="0" applyNumberFormat="1" applyFont="1" applyFill="1" applyBorder="1" applyAlignment="1" applyProtection="1">
      <alignment horizontal="right"/>
      <protection locked="0"/>
    </xf>
    <xf numFmtId="165" fontId="0" fillId="0" borderId="74" xfId="0" applyNumberFormat="1" applyFont="1" applyFill="1" applyBorder="1" applyAlignment="1" applyProtection="1">
      <alignment/>
      <protection locked="0"/>
    </xf>
    <xf numFmtId="165" fontId="0" fillId="0" borderId="75" xfId="0" applyNumberFormat="1" applyFont="1" applyFill="1" applyBorder="1" applyAlignment="1" applyProtection="1">
      <alignment/>
      <protection locked="0"/>
    </xf>
    <xf numFmtId="165" fontId="39" fillId="0" borderId="51" xfId="0" applyNumberFormat="1" applyFont="1" applyFill="1" applyBorder="1" applyAlignment="1" applyProtection="1">
      <alignment horizontal="center"/>
      <protection hidden="1"/>
    </xf>
    <xf numFmtId="3" fontId="39" fillId="0" borderId="76" xfId="0" applyNumberFormat="1" applyFont="1" applyFill="1" applyBorder="1" applyAlignment="1" applyProtection="1">
      <alignment horizontal="center"/>
      <protection hidden="1"/>
    </xf>
    <xf numFmtId="0" fontId="39" fillId="0" borderId="77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 horizontal="center"/>
      <protection hidden="1"/>
    </xf>
    <xf numFmtId="165" fontId="0" fillId="0" borderId="54" xfId="0" applyNumberFormat="1" applyFont="1" applyFill="1" applyBorder="1" applyAlignment="1" applyProtection="1">
      <alignment/>
      <protection locked="0"/>
    </xf>
    <xf numFmtId="165" fontId="0" fillId="0" borderId="77" xfId="0" applyNumberFormat="1" applyFont="1" applyFill="1" applyBorder="1" applyAlignment="1" applyProtection="1">
      <alignment/>
      <protection locked="0"/>
    </xf>
    <xf numFmtId="165" fontId="39" fillId="0" borderId="78" xfId="0" applyNumberFormat="1" applyFont="1" applyFill="1" applyBorder="1" applyAlignment="1" applyProtection="1">
      <alignment horizontal="right"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0" fillId="0" borderId="71" xfId="0" applyNumberFormat="1" applyFont="1" applyFill="1" applyBorder="1" applyAlignment="1" applyProtection="1">
      <alignment/>
      <protection locked="0"/>
    </xf>
    <xf numFmtId="165" fontId="0" fillId="0" borderId="80" xfId="0" applyNumberFormat="1" applyFont="1" applyFill="1" applyBorder="1" applyAlignment="1" applyProtection="1">
      <alignment/>
      <protection locked="0"/>
    </xf>
    <xf numFmtId="165" fontId="39" fillId="0" borderId="54" xfId="0" applyNumberFormat="1" applyFont="1" applyFill="1" applyBorder="1" applyAlignment="1" applyProtection="1">
      <alignment/>
      <protection hidden="1"/>
    </xf>
    <xf numFmtId="3" fontId="39" fillId="0" borderId="78" xfId="0" applyNumberFormat="1" applyFont="1" applyFill="1" applyBorder="1" applyAlignment="1" applyProtection="1">
      <alignment horizontal="center"/>
      <protection hidden="1"/>
    </xf>
    <xf numFmtId="0" fontId="39" fillId="0" borderId="28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3" fontId="39" fillId="0" borderId="73" xfId="0" applyNumberFormat="1" applyFont="1" applyFill="1" applyBorder="1" applyAlignment="1" applyProtection="1">
      <alignment horizontal="center"/>
      <protection locked="0"/>
    </xf>
    <xf numFmtId="0" fontId="0" fillId="0" borderId="74" xfId="0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3" fontId="39" fillId="0" borderId="83" xfId="0" applyNumberFormat="1" applyFont="1" applyFill="1" applyBorder="1" applyAlignment="1" applyProtection="1">
      <alignment horizontal="center"/>
      <protection hidden="1"/>
    </xf>
    <xf numFmtId="0" fontId="39" fillId="0" borderId="56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3" fontId="39" fillId="0" borderId="83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3" fontId="39" fillId="0" borderId="85" xfId="0" applyNumberFormat="1" applyFont="1" applyFill="1" applyBorder="1" applyAlignment="1" applyProtection="1">
      <alignment horizontal="center"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39" fillId="0" borderId="51" xfId="0" applyNumberFormat="1" applyFont="1" applyFill="1" applyBorder="1" applyAlignment="1" applyProtection="1">
      <alignment horizontal="center"/>
      <protection hidden="1"/>
    </xf>
    <xf numFmtId="0" fontId="39" fillId="0" borderId="66" xfId="0" applyFont="1" applyFill="1" applyBorder="1" applyAlignment="1" applyProtection="1">
      <alignment/>
      <protection hidden="1"/>
    </xf>
    <xf numFmtId="0" fontId="39" fillId="0" borderId="64" xfId="0" applyFont="1" applyFill="1" applyBorder="1" applyAlignment="1" applyProtection="1">
      <alignment horizontal="center"/>
      <protection hidden="1"/>
    </xf>
    <xf numFmtId="3" fontId="39" fillId="0" borderId="64" xfId="0" applyNumberFormat="1" applyFont="1" applyFill="1" applyBorder="1" applyAlignment="1" applyProtection="1">
      <alignment/>
      <protection hidden="1"/>
    </xf>
    <xf numFmtId="3" fontId="39" fillId="0" borderId="64" xfId="0" applyNumberFormat="1" applyFont="1" applyFill="1" applyBorder="1" applyAlignment="1" applyProtection="1">
      <alignment horizontal="center"/>
      <protection hidden="1"/>
    </xf>
    <xf numFmtId="0" fontId="39" fillId="0" borderId="64" xfId="0" applyFont="1" applyFill="1" applyBorder="1" applyAlignment="1" applyProtection="1">
      <alignment/>
      <protection hidden="1"/>
    </xf>
    <xf numFmtId="3" fontId="39" fillId="0" borderId="67" xfId="0" applyNumberFormat="1" applyFont="1" applyFill="1" applyBorder="1" applyAlignment="1" applyProtection="1">
      <alignment horizontal="center"/>
      <protection hidden="1"/>
    </xf>
    <xf numFmtId="3" fontId="39" fillId="0" borderId="65" xfId="0" applyNumberFormat="1" applyFont="1" applyFill="1" applyBorder="1" applyAlignment="1" applyProtection="1">
      <alignment/>
      <protection locked="0"/>
    </xf>
    <xf numFmtId="3" fontId="39" fillId="0" borderId="86" xfId="0" applyNumberFormat="1" applyFont="1" applyFill="1" applyBorder="1" applyAlignment="1" applyProtection="1">
      <alignment/>
      <protection locked="0"/>
    </xf>
    <xf numFmtId="3" fontId="39" fillId="0" borderId="87" xfId="0" applyNumberFormat="1" applyFont="1" applyFill="1" applyBorder="1" applyAlignment="1" applyProtection="1">
      <alignment/>
      <protection locked="0"/>
    </xf>
    <xf numFmtId="0" fontId="39" fillId="0" borderId="86" xfId="0" applyFont="1" applyFill="1" applyBorder="1" applyAlignment="1" applyProtection="1">
      <alignment/>
      <protection locked="0"/>
    </xf>
    <xf numFmtId="0" fontId="39" fillId="0" borderId="65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3" fontId="0" fillId="0" borderId="54" xfId="0" applyNumberFormat="1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3" fontId="39" fillId="0" borderId="78" xfId="0" applyNumberFormat="1" applyFont="1" applyFill="1" applyBorder="1" applyAlignment="1" applyProtection="1">
      <alignment horizontal="center"/>
      <protection locked="0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39" fillId="0" borderId="85" xfId="0" applyNumberFormat="1" applyFont="1" applyFill="1" applyBorder="1" applyAlignment="1" applyProtection="1">
      <alignment horizontal="center"/>
      <protection hidden="1"/>
    </xf>
    <xf numFmtId="0" fontId="39" fillId="0" borderId="52" xfId="0" applyFont="1" applyFill="1" applyBorder="1" applyAlignment="1" applyProtection="1">
      <alignment/>
      <protection hidden="1"/>
    </xf>
    <xf numFmtId="3" fontId="40" fillId="0" borderId="73" xfId="0" applyNumberFormat="1" applyFont="1" applyFill="1" applyBorder="1" applyAlignment="1" applyProtection="1">
      <alignment/>
      <protection locked="0"/>
    </xf>
    <xf numFmtId="1" fontId="0" fillId="0" borderId="69" xfId="0" applyNumberFormat="1" applyFont="1" applyFill="1" applyBorder="1" applyAlignment="1" applyProtection="1">
      <alignment/>
      <protection locked="0"/>
    </xf>
    <xf numFmtId="1" fontId="0" fillId="0" borderId="81" xfId="0" applyNumberFormat="1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locked="0"/>
    </xf>
    <xf numFmtId="3" fontId="40" fillId="0" borderId="61" xfId="0" applyNumberFormat="1" applyFont="1" applyFill="1" applyBorder="1" applyAlignment="1" applyProtection="1">
      <alignment horizontal="right" indent="1"/>
      <protection hidden="1"/>
    </xf>
    <xf numFmtId="166" fontId="40" fillId="0" borderId="62" xfId="49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/>
      <protection hidden="1"/>
    </xf>
    <xf numFmtId="3" fontId="40" fillId="0" borderId="83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 horizontal="right" indent="1"/>
      <protection hidden="1"/>
    </xf>
    <xf numFmtId="166" fontId="40" fillId="0" borderId="53" xfId="49" applyNumberFormat="1" applyFont="1" applyFill="1" applyBorder="1" applyAlignment="1" applyProtection="1">
      <alignment horizontal="center"/>
      <protection hidden="1"/>
    </xf>
    <xf numFmtId="3" fontId="40" fillId="0" borderId="7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/>
      <protection locked="0"/>
    </xf>
    <xf numFmtId="3" fontId="40" fillId="0" borderId="59" xfId="0" applyNumberFormat="1" applyFont="1" applyFill="1" applyBorder="1" applyAlignment="1" applyProtection="1">
      <alignment horizontal="right" indent="1"/>
      <protection hidden="1"/>
    </xf>
    <xf numFmtId="166" fontId="40" fillId="0" borderId="54" xfId="49" applyNumberFormat="1" applyFont="1" applyFill="1" applyBorder="1" applyAlignment="1" applyProtection="1">
      <alignment horizontal="center"/>
      <protection hidden="1"/>
    </xf>
    <xf numFmtId="3" fontId="40" fillId="0" borderId="88" xfId="0" applyNumberFormat="1" applyFont="1" applyFill="1" applyBorder="1" applyAlignment="1" applyProtection="1">
      <alignment/>
      <protection locked="0"/>
    </xf>
    <xf numFmtId="1" fontId="0" fillId="0" borderId="74" xfId="0" applyNumberFormat="1" applyFont="1" applyFill="1" applyBorder="1" applyAlignment="1" applyProtection="1">
      <alignment/>
      <protection locked="0"/>
    </xf>
    <xf numFmtId="0" fontId="0" fillId="0" borderId="89" xfId="0" applyFont="1" applyFill="1" applyBorder="1" applyAlignment="1" applyProtection="1">
      <alignment/>
      <protection locked="0"/>
    </xf>
    <xf numFmtId="3" fontId="40" fillId="0" borderId="27" xfId="0" applyNumberFormat="1" applyFont="1" applyFill="1" applyBorder="1" applyAlignment="1" applyProtection="1">
      <alignment horizontal="right" indent="1"/>
      <protection hidden="1"/>
    </xf>
    <xf numFmtId="166" fontId="40" fillId="0" borderId="52" xfId="49" applyNumberFormat="1" applyFont="1" applyFill="1" applyBorder="1" applyAlignment="1" applyProtection="1">
      <alignment horizontal="center"/>
      <protection hidden="1"/>
    </xf>
    <xf numFmtId="3" fontId="40" fillId="0" borderId="27" xfId="0" applyNumberFormat="1" applyFont="1" applyFill="1" applyBorder="1" applyAlignment="1" applyProtection="1">
      <alignment/>
      <protection locked="0"/>
    </xf>
    <xf numFmtId="1" fontId="0" fillId="0" borderId="56" xfId="0" applyNumberFormat="1" applyFont="1" applyFill="1" applyBorder="1" applyAlignment="1" applyProtection="1">
      <alignment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39" fillId="0" borderId="53" xfId="0" applyFont="1" applyFill="1" applyBorder="1" applyAlignment="1" applyProtection="1">
      <alignment horizontal="center"/>
      <protection hidden="1"/>
    </xf>
    <xf numFmtId="3" fontId="40" fillId="0" borderId="90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40" fillId="0" borderId="90" xfId="0" applyNumberFormat="1" applyFont="1" applyFill="1" applyBorder="1" applyAlignment="1" applyProtection="1">
      <alignment horizontal="right" indent="1"/>
      <protection hidden="1"/>
    </xf>
    <xf numFmtId="166" fontId="40" fillId="0" borderId="55" xfId="49" applyNumberFormat="1" applyFont="1" applyFill="1" applyBorder="1" applyAlignment="1" applyProtection="1">
      <alignment horizontal="center"/>
      <protection hidden="1"/>
    </xf>
    <xf numFmtId="0" fontId="40" fillId="0" borderId="66" xfId="0" applyFont="1" applyFill="1" applyBorder="1" applyAlignment="1" applyProtection="1">
      <alignment/>
      <protection hidden="1"/>
    </xf>
    <xf numFmtId="0" fontId="40" fillId="0" borderId="64" xfId="0" applyFont="1" applyFill="1" applyBorder="1" applyAlignment="1" applyProtection="1">
      <alignment horizontal="center"/>
      <protection hidden="1"/>
    </xf>
    <xf numFmtId="3" fontId="40" fillId="0" borderId="65" xfId="0" applyNumberFormat="1" applyFont="1" applyFill="1" applyBorder="1" applyAlignment="1" applyProtection="1">
      <alignment/>
      <protection hidden="1"/>
    </xf>
    <xf numFmtId="3" fontId="40" fillId="0" borderId="66" xfId="0" applyNumberFormat="1" applyFont="1" applyFill="1" applyBorder="1" applyAlignment="1" applyProtection="1">
      <alignment/>
      <protection hidden="1"/>
    </xf>
    <xf numFmtId="3" fontId="40" fillId="0" borderId="67" xfId="0" applyNumberFormat="1" applyFont="1" applyFill="1" applyBorder="1" applyAlignment="1" applyProtection="1">
      <alignment/>
      <protection hidden="1"/>
    </xf>
    <xf numFmtId="3" fontId="40" fillId="0" borderId="86" xfId="0" applyNumberFormat="1" applyFont="1" applyFill="1" applyBorder="1" applyAlignment="1" applyProtection="1">
      <alignment/>
      <protection hidden="1"/>
    </xf>
    <xf numFmtId="3" fontId="40" fillId="0" borderId="66" xfId="0" applyNumberFormat="1" applyFont="1" applyFill="1" applyBorder="1" applyAlignment="1" applyProtection="1">
      <alignment horizontal="right" indent="1"/>
      <protection hidden="1"/>
    </xf>
    <xf numFmtId="166" fontId="40" fillId="0" borderId="64" xfId="49" applyNumberFormat="1" applyFont="1" applyFill="1" applyBorder="1" applyAlignment="1" applyProtection="1">
      <alignment horizontal="center"/>
      <protection hidden="1"/>
    </xf>
    <xf numFmtId="3" fontId="40" fillId="0" borderId="28" xfId="0" applyNumberFormat="1" applyFont="1" applyFill="1" applyBorder="1" applyAlignment="1" applyProtection="1">
      <alignment horizontal="right" indent="1"/>
      <protection hidden="1"/>
    </xf>
    <xf numFmtId="3" fontId="40" fillId="0" borderId="85" xfId="0" applyNumberFormat="1" applyFont="1" applyFill="1" applyBorder="1" applyAlignment="1" applyProtection="1">
      <alignment/>
      <protection locked="0"/>
    </xf>
    <xf numFmtId="3" fontId="40" fillId="0" borderId="64" xfId="0" applyNumberFormat="1" applyFont="1" applyFill="1" applyBorder="1" applyAlignment="1" applyProtection="1">
      <alignment horizontal="center"/>
      <protection hidden="1"/>
    </xf>
    <xf numFmtId="3" fontId="40" fillId="0" borderId="87" xfId="0" applyNumberFormat="1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7" xfId="0" applyNumberFormat="1" applyFont="1" applyFill="1" applyBorder="1" applyAlignment="1" applyProtection="1">
      <alignment/>
      <protection hidden="1"/>
    </xf>
    <xf numFmtId="3" fontId="0" fillId="0" borderId="75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0" fontId="40" fillId="0" borderId="68" xfId="0" applyFont="1" applyFill="1" applyBorder="1" applyAlignment="1" applyProtection="1">
      <alignment/>
      <protection hidden="1"/>
    </xf>
    <xf numFmtId="3" fontId="40" fillId="0" borderId="64" xfId="0" applyNumberFormat="1" applyFont="1" applyFill="1" applyBorder="1" applyAlignment="1" applyProtection="1">
      <alignment horizontal="right" indent="1"/>
      <protection hidden="1"/>
    </xf>
    <xf numFmtId="3" fontId="40" fillId="0" borderId="91" xfId="0" applyNumberFormat="1" applyFont="1" applyFill="1" applyBorder="1" applyAlignment="1" applyProtection="1">
      <alignment/>
      <protection hidden="1"/>
    </xf>
    <xf numFmtId="0" fontId="40" fillId="0" borderId="59" xfId="0" applyFont="1" applyFill="1" applyBorder="1" applyAlignment="1" applyProtection="1">
      <alignment/>
      <protection hidden="1"/>
    </xf>
    <xf numFmtId="0" fontId="40" fillId="0" borderId="60" xfId="0" applyFont="1" applyFill="1" applyBorder="1" applyAlignment="1" applyProtection="1">
      <alignment horizontal="center"/>
      <protection hidden="1"/>
    </xf>
    <xf numFmtId="3" fontId="40" fillId="0" borderId="60" xfId="0" applyNumberFormat="1" applyFont="1" applyFill="1" applyBorder="1" applyAlignment="1" applyProtection="1">
      <alignment/>
      <protection hidden="1"/>
    </xf>
    <xf numFmtId="3" fontId="40" fillId="0" borderId="60" xfId="0" applyNumberFormat="1" applyFont="1" applyFill="1" applyBorder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9" fillId="0" borderId="72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165" fontId="39" fillId="0" borderId="76" xfId="0" applyNumberFormat="1" applyFont="1" applyFill="1" applyBorder="1" applyAlignment="1">
      <alignment horizontal="right"/>
    </xf>
    <xf numFmtId="165" fontId="39" fillId="0" borderId="78" xfId="0" applyNumberFormat="1" applyFont="1" applyFill="1" applyBorder="1" applyAlignment="1">
      <alignment horizontal="right"/>
    </xf>
    <xf numFmtId="3" fontId="39" fillId="0" borderId="83" xfId="0" applyNumberFormat="1" applyFont="1" applyFill="1" applyBorder="1" applyAlignment="1">
      <alignment horizontal="right"/>
    </xf>
    <xf numFmtId="3" fontId="39" fillId="0" borderId="76" xfId="0" applyNumberFormat="1" applyFont="1" applyFill="1" applyBorder="1" applyAlignment="1">
      <alignment horizontal="right"/>
    </xf>
    <xf numFmtId="3" fontId="40" fillId="0" borderId="70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72" xfId="0" applyNumberFormat="1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3" fontId="40" fillId="0" borderId="85" xfId="0" applyNumberFormat="1" applyFont="1" applyFill="1" applyBorder="1" applyAlignment="1">
      <alignment/>
    </xf>
    <xf numFmtId="3" fontId="40" fillId="0" borderId="90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76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73" xfId="0" applyNumberFormat="1" applyFont="1" applyFill="1" applyBorder="1" applyAlignment="1">
      <alignment/>
    </xf>
    <xf numFmtId="3" fontId="40" fillId="0" borderId="88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8" fillId="0" borderId="65" xfId="0" applyFont="1" applyFill="1" applyBorder="1" applyAlignment="1">
      <alignment/>
    </xf>
    <xf numFmtId="0" fontId="9" fillId="0" borderId="69" xfId="0" applyFont="1" applyFill="1" applyBorder="1" applyAlignment="1">
      <alignment horizontal="center"/>
    </xf>
    <xf numFmtId="0" fontId="39" fillId="0" borderId="53" xfId="0" applyFont="1" applyFill="1" applyBorder="1" applyAlignment="1">
      <alignment/>
    </xf>
    <xf numFmtId="0" fontId="39" fillId="0" borderId="53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4" fillId="0" borderId="66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39" fillId="0" borderId="58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39" fillId="0" borderId="70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39" fillId="0" borderId="72" xfId="0" applyFont="1" applyFill="1" applyBorder="1" applyAlignment="1">
      <alignment horizontal="center"/>
    </xf>
    <xf numFmtId="0" fontId="43" fillId="0" borderId="2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5" fontId="39" fillId="0" borderId="51" xfId="0" applyNumberFormat="1" applyFont="1" applyFill="1" applyBorder="1" applyAlignment="1">
      <alignment horizontal="right"/>
    </xf>
    <xf numFmtId="164" fontId="0" fillId="0" borderId="74" xfId="0" applyNumberFormat="1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3" fontId="39" fillId="0" borderId="51" xfId="0" applyNumberFormat="1" applyFont="1" applyFill="1" applyBorder="1" applyAlignment="1">
      <alignment horizontal="center"/>
    </xf>
    <xf numFmtId="3" fontId="39" fillId="0" borderId="76" xfId="0" applyNumberFormat="1" applyFont="1" applyFill="1" applyBorder="1" applyAlignment="1">
      <alignment horizontal="center"/>
    </xf>
    <xf numFmtId="0" fontId="43" fillId="0" borderId="7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5" fontId="39" fillId="0" borderId="54" xfId="0" applyNumberFormat="1" applyFont="1" applyFill="1" applyBorder="1" applyAlignment="1">
      <alignment horizontal="right"/>
    </xf>
    <xf numFmtId="164" fontId="0" fillId="0" borderId="71" xfId="0" applyNumberFormat="1" applyFont="1" applyFill="1" applyBorder="1" applyAlignment="1">
      <alignment/>
    </xf>
    <xf numFmtId="164" fontId="0" fillId="0" borderId="80" xfId="0" applyNumberFormat="1" applyFont="1" applyFill="1" applyBorder="1" applyAlignment="1">
      <alignment/>
    </xf>
    <xf numFmtId="164" fontId="39" fillId="0" borderId="54" xfId="0" applyNumberFormat="1" applyFont="1" applyFill="1" applyBorder="1" applyAlignment="1">
      <alignment/>
    </xf>
    <xf numFmtId="3" fontId="39" fillId="0" borderId="78" xfId="0" applyNumberFormat="1" applyFont="1" applyFill="1" applyBorder="1" applyAlignment="1">
      <alignment horizontal="center"/>
    </xf>
    <xf numFmtId="0" fontId="43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9" fillId="0" borderId="5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39" fillId="0" borderId="8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3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43" fillId="0" borderId="66" xfId="0" applyFont="1" applyFill="1" applyBorder="1" applyAlignment="1">
      <alignment/>
    </xf>
    <xf numFmtId="0" fontId="39" fillId="0" borderId="64" xfId="0" applyFont="1" applyFill="1" applyBorder="1" applyAlignment="1">
      <alignment/>
    </xf>
    <xf numFmtId="3" fontId="39" fillId="0" borderId="67" xfId="0" applyNumberFormat="1" applyFont="1" applyFill="1" applyBorder="1" applyAlignment="1">
      <alignment horizontal="right"/>
    </xf>
    <xf numFmtId="3" fontId="39" fillId="0" borderId="65" xfId="0" applyNumberFormat="1" applyFont="1" applyFill="1" applyBorder="1" applyAlignment="1">
      <alignment/>
    </xf>
    <xf numFmtId="3" fontId="39" fillId="0" borderId="64" xfId="0" applyNumberFormat="1" applyFont="1" applyFill="1" applyBorder="1" applyAlignment="1">
      <alignment/>
    </xf>
    <xf numFmtId="3" fontId="39" fillId="0" borderId="64" xfId="0" applyNumberFormat="1" applyFont="1" applyFill="1" applyBorder="1" applyAlignment="1">
      <alignment horizontal="center"/>
    </xf>
    <xf numFmtId="3" fontId="39" fillId="0" borderId="86" xfId="0" applyNumberFormat="1" applyFont="1" applyFill="1" applyBorder="1" applyAlignment="1">
      <alignment/>
    </xf>
    <xf numFmtId="3" fontId="39" fillId="0" borderId="87" xfId="0" applyNumberFormat="1" applyFont="1" applyFill="1" applyBorder="1" applyAlignment="1">
      <alignment/>
    </xf>
    <xf numFmtId="3" fontId="39" fillId="0" borderId="67" xfId="0" applyNumberFormat="1" applyFont="1" applyFill="1" applyBorder="1" applyAlignment="1">
      <alignment horizontal="center"/>
    </xf>
    <xf numFmtId="0" fontId="43" fillId="0" borderId="6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164" fontId="40" fillId="0" borderId="70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164" fontId="40" fillId="0" borderId="83" xfId="0" applyNumberFormat="1" applyFont="1" applyFill="1" applyBorder="1" applyAlignment="1">
      <alignment/>
    </xf>
    <xf numFmtId="0" fontId="43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64" fontId="40" fillId="0" borderId="72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164" fontId="40" fillId="0" borderId="76" xfId="0" applyNumberFormat="1" applyFont="1" applyFill="1" applyBorder="1" applyAlignment="1">
      <alignment/>
    </xf>
    <xf numFmtId="0" fontId="44" fillId="0" borderId="66" xfId="0" applyFont="1" applyFill="1" applyBorder="1" applyAlignment="1">
      <alignment/>
    </xf>
    <xf numFmtId="0" fontId="40" fillId="0" borderId="64" xfId="0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40" fillId="0" borderId="65" xfId="0" applyNumberFormat="1" applyFont="1" applyFill="1" applyBorder="1" applyAlignment="1">
      <alignment/>
    </xf>
    <xf numFmtId="3" fontId="40" fillId="0" borderId="64" xfId="0" applyNumberFormat="1" applyFont="1" applyFill="1" applyBorder="1" applyAlignment="1">
      <alignment/>
    </xf>
    <xf numFmtId="3" fontId="40" fillId="0" borderId="86" xfId="0" applyNumberFormat="1" applyFont="1" applyFill="1" applyBorder="1" applyAlignment="1">
      <alignment/>
    </xf>
    <xf numFmtId="3" fontId="40" fillId="0" borderId="87" xfId="0" applyNumberFormat="1" applyFont="1" applyFill="1" applyBorder="1" applyAlignment="1">
      <alignment/>
    </xf>
    <xf numFmtId="164" fontId="40" fillId="0" borderId="67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76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0" fillId="0" borderId="64" xfId="0" applyFont="1" applyFill="1" applyBorder="1" applyAlignment="1">
      <alignment horizontal="right"/>
    </xf>
    <xf numFmtId="3" fontId="40" fillId="0" borderId="66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51" xfId="0" applyFont="1" applyFill="1" applyBorder="1" applyAlignment="1">
      <alignment/>
    </xf>
    <xf numFmtId="0" fontId="51" fillId="0" borderId="37" xfId="0" applyFont="1" applyFill="1" applyBorder="1" applyAlignment="1">
      <alignment vertical="center"/>
    </xf>
    <xf numFmtId="3" fontId="51" fillId="0" borderId="51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 vertical="center"/>
    </xf>
    <xf numFmtId="3" fontId="51" fillId="0" borderId="62" xfId="0" applyNumberFormat="1" applyFont="1" applyFill="1" applyBorder="1" applyAlignment="1">
      <alignment/>
    </xf>
    <xf numFmtId="3" fontId="51" fillId="0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3" fontId="51" fillId="0" borderId="52" xfId="0" applyNumberFormat="1" applyFont="1" applyFill="1" applyBorder="1" applyAlignment="1">
      <alignment/>
    </xf>
    <xf numFmtId="3" fontId="51" fillId="0" borderId="29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6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2" fillId="0" borderId="68" xfId="0" applyFont="1" applyFill="1" applyBorder="1" applyAlignment="1">
      <alignment/>
    </xf>
    <xf numFmtId="0" fontId="42" fillId="0" borderId="70" xfId="0" applyFont="1" applyFill="1" applyBorder="1" applyAlignment="1">
      <alignment/>
    </xf>
    <xf numFmtId="0" fontId="42" fillId="0" borderId="61" xfId="0" applyFont="1" applyFill="1" applyBorder="1" applyAlignment="1">
      <alignment/>
    </xf>
    <xf numFmtId="0" fontId="42" fillId="0" borderId="69" xfId="0" applyFont="1" applyFill="1" applyBorder="1" applyAlignment="1">
      <alignment/>
    </xf>
    <xf numFmtId="0" fontId="42" fillId="0" borderId="63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29" xfId="0" applyFont="1" applyFill="1" applyBorder="1" applyAlignment="1">
      <alignment vertical="center"/>
    </xf>
    <xf numFmtId="3" fontId="51" fillId="0" borderId="74" xfId="0" applyNumberFormat="1" applyFont="1" applyFill="1" applyBorder="1" applyAlignment="1">
      <alignment vertical="center"/>
    </xf>
    <xf numFmtId="3" fontId="51" fillId="0" borderId="75" xfId="0" applyNumberFormat="1" applyFont="1" applyFill="1" applyBorder="1" applyAlignment="1">
      <alignment vertical="center"/>
    </xf>
    <xf numFmtId="0" fontId="42" fillId="0" borderId="77" xfId="0" applyFont="1" applyFill="1" applyBorder="1" applyAlignment="1">
      <alignment vertical="center"/>
    </xf>
    <xf numFmtId="2" fontId="51" fillId="0" borderId="54" xfId="0" applyNumberFormat="1" applyFont="1" applyFill="1" applyBorder="1" applyAlignment="1">
      <alignment/>
    </xf>
    <xf numFmtId="4" fontId="51" fillId="0" borderId="79" xfId="0" applyNumberFormat="1" applyFont="1" applyFill="1" applyBorder="1" applyAlignment="1">
      <alignment vertical="center"/>
    </xf>
    <xf numFmtId="4" fontId="51" fillId="0" borderId="71" xfId="0" applyNumberFormat="1" applyFont="1" applyFill="1" applyBorder="1" applyAlignment="1">
      <alignment vertical="center"/>
    </xf>
    <xf numFmtId="4" fontId="51" fillId="0" borderId="80" xfId="0" applyNumberFormat="1" applyFont="1" applyFill="1" applyBorder="1" applyAlignment="1">
      <alignment vertical="center"/>
    </xf>
    <xf numFmtId="2" fontId="51" fillId="0" borderId="71" xfId="0" applyNumberFormat="1" applyFont="1" applyFill="1" applyBorder="1" applyAlignment="1">
      <alignment vertical="center"/>
    </xf>
    <xf numFmtId="2" fontId="51" fillId="0" borderId="79" xfId="0" applyNumberFormat="1" applyFont="1" applyFill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0" fontId="52" fillId="0" borderId="83" xfId="0" applyFont="1" applyFill="1" applyBorder="1" applyAlignment="1">
      <alignment horizontal="center" vertical="center"/>
    </xf>
    <xf numFmtId="3" fontId="51" fillId="0" borderId="27" xfId="0" applyNumberFormat="1" applyFont="1" applyFill="1" applyBorder="1" applyAlignment="1">
      <alignment vertical="center"/>
    </xf>
    <xf numFmtId="3" fontId="51" fillId="0" borderId="81" xfId="0" applyNumberFormat="1" applyFont="1" applyFill="1" applyBorder="1" applyAlignment="1">
      <alignment vertical="center"/>
    </xf>
    <xf numFmtId="3" fontId="51" fillId="0" borderId="82" xfId="0" applyNumberFormat="1" applyFont="1" applyFill="1" applyBorder="1" applyAlignment="1">
      <alignment vertical="center"/>
    </xf>
    <xf numFmtId="3" fontId="51" fillId="0" borderId="34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51" fillId="0" borderId="33" xfId="0" applyNumberFormat="1" applyFont="1" applyFill="1" applyBorder="1" applyAlignment="1">
      <alignment vertical="center"/>
    </xf>
    <xf numFmtId="3" fontId="51" fillId="0" borderId="84" xfId="0" applyNumberFormat="1" applyFont="1" applyFill="1" applyBorder="1" applyAlignment="1">
      <alignment vertical="center"/>
    </xf>
    <xf numFmtId="0" fontId="52" fillId="0" borderId="76" xfId="0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vertical="center"/>
    </xf>
    <xf numFmtId="3" fontId="51" fillId="0" borderId="54" xfId="0" applyNumberFormat="1" applyFont="1" applyFill="1" applyBorder="1" applyAlignment="1">
      <alignment/>
    </xf>
    <xf numFmtId="0" fontId="42" fillId="0" borderId="61" xfId="0" applyFont="1" applyFill="1" applyBorder="1" applyAlignment="1">
      <alignment vertical="center"/>
    </xf>
    <xf numFmtId="0" fontId="53" fillId="0" borderId="92" xfId="0" applyFont="1" applyFill="1" applyBorder="1" applyAlignment="1">
      <alignment horizontal="center"/>
    </xf>
    <xf numFmtId="3" fontId="51" fillId="0" borderId="69" xfId="0" applyNumberFormat="1" applyFont="1" applyFill="1" applyBorder="1" applyAlignment="1">
      <alignment vertical="center"/>
    </xf>
    <xf numFmtId="0" fontId="53" fillId="0" borderId="83" xfId="0" applyFont="1" applyFill="1" applyBorder="1" applyAlignment="1">
      <alignment horizontal="center"/>
    </xf>
    <xf numFmtId="0" fontId="42" fillId="0" borderId="59" xfId="0" applyFont="1" applyFill="1" applyBorder="1" applyAlignment="1">
      <alignment vertical="center"/>
    </xf>
    <xf numFmtId="0" fontId="53" fillId="0" borderId="72" xfId="0" applyFont="1" applyFill="1" applyBorder="1" applyAlignment="1">
      <alignment horizontal="center"/>
    </xf>
    <xf numFmtId="3" fontId="51" fillId="0" borderId="63" xfId="0" applyNumberFormat="1" applyFont="1" applyFill="1" applyBorder="1" applyAlignment="1">
      <alignment vertical="center"/>
    </xf>
    <xf numFmtId="3" fontId="51" fillId="0" borderId="42" xfId="0" applyNumberFormat="1" applyFont="1" applyFill="1" applyBorder="1" applyAlignment="1">
      <alignment vertical="center"/>
    </xf>
    <xf numFmtId="0" fontId="42" fillId="0" borderId="92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/>
    </xf>
    <xf numFmtId="0" fontId="52" fillId="0" borderId="78" xfId="0" applyFont="1" applyFill="1" applyBorder="1" applyAlignment="1">
      <alignment/>
    </xf>
    <xf numFmtId="0" fontId="52" fillId="0" borderId="76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vertical="center"/>
    </xf>
    <xf numFmtId="0" fontId="51" fillId="0" borderId="66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0" fillId="0" borderId="6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/>
    </xf>
    <xf numFmtId="0" fontId="42" fillId="0" borderId="70" xfId="0" applyFont="1" applyFill="1" applyBorder="1" applyAlignment="1">
      <alignment horizontal="center"/>
    </xf>
    <xf numFmtId="0" fontId="50" fillId="0" borderId="69" xfId="0" applyFont="1" applyFill="1" applyBorder="1" applyAlignment="1">
      <alignment horizontal="center"/>
    </xf>
    <xf numFmtId="0" fontId="42" fillId="0" borderId="58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7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42" fillId="0" borderId="72" xfId="0" applyFont="1" applyFill="1" applyBorder="1" applyAlignment="1">
      <alignment horizontal="center"/>
    </xf>
    <xf numFmtId="0" fontId="42" fillId="0" borderId="7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165" fontId="0" fillId="0" borderId="76" xfId="0" applyNumberFormat="1" applyFont="1" applyFill="1" applyBorder="1" applyAlignment="1">
      <alignment/>
    </xf>
    <xf numFmtId="1" fontId="51" fillId="0" borderId="76" xfId="0" applyNumberFormat="1" applyFont="1" applyFill="1" applyBorder="1" applyAlignment="1">
      <alignment horizontal="right" vertical="center"/>
    </xf>
    <xf numFmtId="3" fontId="51" fillId="0" borderId="51" xfId="0" applyNumberFormat="1" applyFont="1" applyFill="1" applyBorder="1" applyAlignment="1">
      <alignment horizontal="center" vertical="center"/>
    </xf>
    <xf numFmtId="3" fontId="51" fillId="0" borderId="76" xfId="0" applyNumberFormat="1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165" fontId="0" fillId="0" borderId="78" xfId="0" applyNumberFormat="1" applyFont="1" applyFill="1" applyBorder="1" applyAlignment="1">
      <alignment/>
    </xf>
    <xf numFmtId="2" fontId="51" fillId="0" borderId="78" xfId="0" applyNumberFormat="1" applyFont="1" applyFill="1" applyBorder="1" applyAlignment="1">
      <alignment horizontal="right" vertical="center"/>
    </xf>
    <xf numFmtId="164" fontId="51" fillId="0" borderId="54" xfId="0" applyNumberFormat="1" applyFont="1" applyFill="1" applyBorder="1" applyAlignment="1">
      <alignment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/>
    </xf>
    <xf numFmtId="3" fontId="51" fillId="0" borderId="83" xfId="0" applyNumberFormat="1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0" fontId="42" fillId="0" borderId="66" xfId="0" applyFont="1" applyFill="1" applyBorder="1" applyAlignment="1">
      <alignment vertical="center"/>
    </xf>
    <xf numFmtId="0" fontId="42" fillId="0" borderId="67" xfId="0" applyFont="1" applyFill="1" applyBorder="1" applyAlignment="1">
      <alignment/>
    </xf>
    <xf numFmtId="3" fontId="39" fillId="0" borderId="67" xfId="0" applyNumberFormat="1" applyFont="1" applyFill="1" applyBorder="1" applyAlignment="1">
      <alignment/>
    </xf>
    <xf numFmtId="3" fontId="51" fillId="0" borderId="64" xfId="0" applyNumberFormat="1" applyFont="1" applyFill="1" applyBorder="1" applyAlignment="1">
      <alignment/>
    </xf>
    <xf numFmtId="3" fontId="51" fillId="0" borderId="67" xfId="0" applyNumberFormat="1" applyFont="1" applyFill="1" applyBorder="1" applyAlignment="1">
      <alignment horizontal="center" vertical="center"/>
    </xf>
    <xf numFmtId="3" fontId="51" fillId="0" borderId="65" xfId="0" applyNumberFormat="1" applyFont="1" applyFill="1" applyBorder="1" applyAlignment="1">
      <alignment vertical="center"/>
    </xf>
    <xf numFmtId="3" fontId="51" fillId="0" borderId="86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horizontal="center" vertical="center"/>
    </xf>
    <xf numFmtId="3" fontId="0" fillId="0" borderId="92" xfId="0" applyNumberFormat="1" applyFont="1" applyFill="1" applyBorder="1" applyAlignment="1">
      <alignment/>
    </xf>
    <xf numFmtId="3" fontId="51" fillId="0" borderId="70" xfId="0" applyNumberFormat="1" applyFont="1" applyFill="1" applyBorder="1" applyAlignment="1">
      <alignment vertical="center"/>
    </xf>
    <xf numFmtId="3" fontId="51" fillId="0" borderId="58" xfId="0" applyNumberFormat="1" applyFont="1" applyFill="1" applyBorder="1" applyAlignment="1">
      <alignment vertical="center"/>
    </xf>
    <xf numFmtId="164" fontId="51" fillId="0" borderId="70" xfId="0" applyNumberFormat="1" applyFont="1" applyFill="1" applyBorder="1" applyAlignment="1">
      <alignment vertical="center"/>
    </xf>
    <xf numFmtId="3" fontId="51" fillId="0" borderId="83" xfId="0" applyNumberFormat="1" applyFont="1" applyFill="1" applyBorder="1" applyAlignment="1">
      <alignment vertical="center"/>
    </xf>
    <xf numFmtId="3" fontId="51" fillId="0" borderId="53" xfId="0" applyNumberFormat="1" applyFont="1" applyFill="1" applyBorder="1" applyAlignment="1">
      <alignment vertical="center"/>
    </xf>
    <xf numFmtId="164" fontId="51" fillId="0" borderId="83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/>
    </xf>
    <xf numFmtId="3" fontId="51" fillId="0" borderId="78" xfId="0" applyNumberFormat="1" applyFont="1" applyFill="1" applyBorder="1" applyAlignment="1">
      <alignment vertical="center"/>
    </xf>
    <xf numFmtId="3" fontId="51" fillId="0" borderId="60" xfId="0" applyNumberFormat="1" applyFont="1" applyFill="1" applyBorder="1" applyAlignment="1">
      <alignment vertical="center"/>
    </xf>
    <xf numFmtId="164" fontId="51" fillId="0" borderId="72" xfId="0" applyNumberFormat="1" applyFont="1" applyFill="1" applyBorder="1" applyAlignment="1">
      <alignment vertical="center"/>
    </xf>
    <xf numFmtId="3" fontId="51" fillId="0" borderId="73" xfId="0" applyNumberFormat="1" applyFont="1" applyFill="1" applyBorder="1" applyAlignment="1">
      <alignment vertical="center"/>
    </xf>
    <xf numFmtId="3" fontId="51" fillId="0" borderId="85" xfId="0" applyNumberFormat="1" applyFont="1" applyFill="1" applyBorder="1" applyAlignment="1">
      <alignment vertical="center"/>
    </xf>
    <xf numFmtId="3" fontId="51" fillId="0" borderId="51" xfId="0" applyNumberFormat="1" applyFont="1" applyFill="1" applyBorder="1" applyAlignment="1">
      <alignment vertical="center"/>
    </xf>
    <xf numFmtId="164" fontId="51" fillId="0" borderId="76" xfId="0" applyNumberFormat="1" applyFont="1" applyFill="1" applyBorder="1" applyAlignment="1">
      <alignment vertical="center"/>
    </xf>
    <xf numFmtId="3" fontId="51" fillId="0" borderId="67" xfId="0" applyNumberFormat="1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vertical="center"/>
    </xf>
    <xf numFmtId="164" fontId="51" fillId="0" borderId="67" xfId="0" applyNumberFormat="1" applyFont="1" applyFill="1" applyBorder="1" applyAlignment="1">
      <alignment vertical="center"/>
    </xf>
    <xf numFmtId="0" fontId="51" fillId="0" borderId="76" xfId="0" applyFont="1" applyFill="1" applyBorder="1" applyAlignment="1">
      <alignment/>
    </xf>
    <xf numFmtId="3" fontId="51" fillId="0" borderId="76" xfId="0" applyNumberFormat="1" applyFont="1" applyFill="1" applyBorder="1" applyAlignment="1">
      <alignment vertical="center"/>
    </xf>
    <xf numFmtId="0" fontId="51" fillId="0" borderId="67" xfId="0" applyFont="1" applyFill="1" applyBorder="1" applyAlignment="1">
      <alignment/>
    </xf>
    <xf numFmtId="0" fontId="52" fillId="0" borderId="67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3" fontId="51" fillId="0" borderId="66" xfId="0" applyNumberFormat="1" applyFont="1" applyFill="1" applyBorder="1" applyAlignment="1">
      <alignment vertical="center"/>
    </xf>
    <xf numFmtId="3" fontId="40" fillId="0" borderId="93" xfId="0" applyNumberFormat="1" applyFont="1" applyFill="1" applyBorder="1" applyAlignment="1">
      <alignment horizontal="center"/>
    </xf>
    <xf numFmtId="3" fontId="40" fillId="0" borderId="94" xfId="0" applyNumberFormat="1" applyFont="1" applyFill="1" applyBorder="1" applyAlignment="1" applyProtection="1">
      <alignment/>
      <protection locked="0"/>
    </xf>
    <xf numFmtId="3" fontId="40" fillId="0" borderId="95" xfId="0" applyNumberFormat="1" applyFont="1" applyFill="1" applyBorder="1" applyAlignment="1">
      <alignment horizontal="center"/>
    </xf>
    <xf numFmtId="3" fontId="40" fillId="0" borderId="95" xfId="0" applyNumberFormat="1" applyFont="1" applyFill="1" applyBorder="1" applyAlignment="1" applyProtection="1">
      <alignment/>
      <protection locked="0"/>
    </xf>
    <xf numFmtId="3" fontId="40" fillId="0" borderId="96" xfId="0" applyNumberFormat="1" applyFont="1" applyFill="1" applyBorder="1" applyAlignment="1">
      <alignment horizontal="center"/>
    </xf>
    <xf numFmtId="3" fontId="40" fillId="0" borderId="96" xfId="0" applyNumberFormat="1" applyFont="1" applyFill="1" applyBorder="1" applyAlignment="1" applyProtection="1">
      <alignment/>
      <protection locked="0"/>
    </xf>
    <xf numFmtId="3" fontId="40" fillId="0" borderId="93" xfId="0" applyNumberFormat="1" applyFont="1" applyFill="1" applyBorder="1" applyAlignment="1" applyProtection="1">
      <alignment/>
      <protection locked="0"/>
    </xf>
    <xf numFmtId="3" fontId="40" fillId="0" borderId="97" xfId="0" applyNumberFormat="1" applyFont="1" applyFill="1" applyBorder="1" applyAlignment="1">
      <alignment horizontal="center"/>
    </xf>
    <xf numFmtId="3" fontId="40" fillId="0" borderId="97" xfId="0" applyNumberFormat="1" applyFont="1" applyFill="1" applyBorder="1" applyAlignment="1" applyProtection="1">
      <alignment/>
      <protection locked="0"/>
    </xf>
    <xf numFmtId="3" fontId="40" fillId="0" borderId="98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 applyProtection="1">
      <alignment/>
      <protection locked="0"/>
    </xf>
    <xf numFmtId="3" fontId="40" fillId="0" borderId="100" xfId="0" applyNumberFormat="1" applyFont="1" applyFill="1" applyBorder="1" applyAlignment="1" applyProtection="1">
      <alignment/>
      <protection locked="0"/>
    </xf>
    <xf numFmtId="165" fontId="0" fillId="0" borderId="101" xfId="0" applyNumberFormat="1" applyFont="1" applyFill="1" applyBorder="1" applyAlignment="1">
      <alignment horizontal="center"/>
    </xf>
    <xf numFmtId="165" fontId="0" fillId="0" borderId="102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3" xfId="0" applyNumberFormat="1" applyFont="1" applyFill="1" applyBorder="1" applyAlignment="1" applyProtection="1">
      <alignment/>
      <protection locked="0"/>
    </xf>
    <xf numFmtId="3" fontId="0" fillId="0" borderId="101" xfId="0" applyNumberFormat="1" applyFont="1" applyFill="1" applyBorder="1" applyAlignment="1">
      <alignment horizontal="center"/>
    </xf>
    <xf numFmtId="0" fontId="0" fillId="0" borderId="104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03" xfId="0" applyFont="1" applyFill="1" applyBorder="1" applyAlignment="1" applyProtection="1">
      <alignment/>
      <protection locked="0"/>
    </xf>
    <xf numFmtId="0" fontId="0" fillId="0" borderId="105" xfId="0" applyFont="1" applyFill="1" applyBorder="1" applyAlignment="1" applyProtection="1">
      <alignment/>
      <protection locked="0"/>
    </xf>
    <xf numFmtId="1" fontId="0" fillId="0" borderId="106" xfId="0" applyNumberFormat="1" applyFont="1" applyFill="1" applyBorder="1" applyAlignment="1" applyProtection="1">
      <alignment/>
      <protection locked="0"/>
    </xf>
    <xf numFmtId="0" fontId="0" fillId="0" borderId="107" xfId="0" applyFont="1" applyFill="1" applyBorder="1" applyAlignment="1" applyProtection="1">
      <alignment/>
      <protection locked="0"/>
    </xf>
    <xf numFmtId="1" fontId="0" fillId="0" borderId="108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>
      <alignment horizontal="center"/>
    </xf>
    <xf numFmtId="3" fontId="40" fillId="0" borderId="108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>
      <alignment/>
    </xf>
    <xf numFmtId="164" fontId="40" fillId="0" borderId="1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11" xfId="0" applyFont="1" applyFill="1" applyBorder="1" applyAlignment="1">
      <alignment/>
    </xf>
    <xf numFmtId="0" fontId="38" fillId="0" borderId="112" xfId="0" applyFont="1" applyFill="1" applyBorder="1" applyAlignment="1">
      <alignment/>
    </xf>
    <xf numFmtId="0" fontId="38" fillId="0" borderId="112" xfId="0" applyFont="1" applyFill="1" applyBorder="1" applyAlignment="1">
      <alignment horizontal="center"/>
    </xf>
    <xf numFmtId="0" fontId="38" fillId="0" borderId="110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0" fillId="0" borderId="114" xfId="0" applyFont="1" applyFill="1" applyBorder="1" applyAlignment="1">
      <alignment/>
    </xf>
    <xf numFmtId="0" fontId="39" fillId="0" borderId="102" xfId="0" applyFont="1" applyFill="1" applyBorder="1" applyAlignment="1">
      <alignment horizontal="center"/>
    </xf>
    <xf numFmtId="0" fontId="0" fillId="0" borderId="115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9" fillId="0" borderId="116" xfId="0" applyFont="1" applyFill="1" applyBorder="1" applyAlignment="1">
      <alignment horizontal="center"/>
    </xf>
    <xf numFmtId="0" fontId="39" fillId="0" borderId="114" xfId="0" applyFont="1" applyFill="1" applyBorder="1" applyAlignment="1">
      <alignment horizontal="center"/>
    </xf>
    <xf numFmtId="0" fontId="43" fillId="0" borderId="10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0" fontId="43" fillId="0" borderId="108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/>
    </xf>
    <xf numFmtId="165" fontId="39" fillId="0" borderId="121" xfId="0" applyNumberFormat="1" applyFont="1" applyFill="1" applyBorder="1" applyAlignment="1">
      <alignment horizontal="right"/>
    </xf>
    <xf numFmtId="165" fontId="0" fillId="0" borderId="122" xfId="0" applyNumberFormat="1" applyFont="1" applyFill="1" applyBorder="1" applyAlignment="1" applyProtection="1">
      <alignment/>
      <protection locked="0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39" fillId="0" borderId="104" xfId="0" applyNumberFormat="1" applyFont="1" applyFill="1" applyBorder="1" applyAlignment="1">
      <alignment horizontal="center"/>
    </xf>
    <xf numFmtId="3" fontId="39" fillId="0" borderId="118" xfId="0" applyNumberFormat="1" applyFont="1" applyFill="1" applyBorder="1" applyAlignment="1">
      <alignment horizontal="center"/>
    </xf>
    <xf numFmtId="0" fontId="43" fillId="0" borderId="12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165" fontId="0" fillId="0" borderId="96" xfId="0" applyNumberFormat="1" applyFont="1" applyFill="1" applyBorder="1" applyAlignment="1">
      <alignment/>
    </xf>
    <xf numFmtId="165" fontId="0" fillId="0" borderId="125" xfId="0" applyNumberFormat="1" applyFont="1" applyFill="1" applyBorder="1" applyAlignment="1">
      <alignment horizontal="center"/>
    </xf>
    <xf numFmtId="165" fontId="0" fillId="0" borderId="125" xfId="0" applyNumberFormat="1" applyFont="1" applyFill="1" applyBorder="1" applyAlignment="1" applyProtection="1">
      <alignment/>
      <protection locked="0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39" fillId="0" borderId="127" xfId="0" applyNumberFormat="1" applyFont="1" applyFill="1" applyBorder="1" applyAlignment="1">
      <alignment horizontal="right"/>
    </xf>
    <xf numFmtId="165" fontId="0" fillId="0" borderId="120" xfId="0" applyNumberFormat="1" applyFont="1" applyFill="1" applyBorder="1" applyAlignment="1" applyProtection="1">
      <alignment/>
      <protection locked="0"/>
    </xf>
    <xf numFmtId="165" fontId="0" fillId="0" borderId="128" xfId="0" applyNumberFormat="1" applyFont="1" applyFill="1" applyBorder="1" applyAlignment="1" applyProtection="1">
      <alignment/>
      <protection locked="0"/>
    </xf>
    <xf numFmtId="165" fontId="39" fillId="0" borderId="96" xfId="0" applyNumberFormat="1" applyFont="1" applyFill="1" applyBorder="1" applyAlignment="1">
      <alignment/>
    </xf>
    <xf numFmtId="3" fontId="39" fillId="0" borderId="127" xfId="0" applyNumberFormat="1" applyFont="1" applyFill="1" applyBorder="1" applyAlignment="1">
      <alignment horizontal="center"/>
    </xf>
    <xf numFmtId="0" fontId="43" fillId="0" borderId="98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129" xfId="0" applyNumberFormat="1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0" fontId="0" fillId="0" borderId="129" xfId="0" applyFont="1" applyFill="1" applyBorder="1" applyAlignment="1" applyProtection="1">
      <alignment/>
      <protection locked="0"/>
    </xf>
    <xf numFmtId="0" fontId="0" fillId="0" borderId="130" xfId="0" applyFont="1" applyFill="1" applyBorder="1" applyAlignment="1" applyProtection="1">
      <alignment/>
      <protection locked="0"/>
    </xf>
    <xf numFmtId="3" fontId="39" fillId="0" borderId="121" xfId="0" applyNumberFormat="1" applyFont="1" applyFill="1" applyBorder="1" applyAlignment="1">
      <alignment horizontal="center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2" xfId="0" applyNumberFormat="1" applyFont="1" applyFill="1" applyBorder="1" applyAlignment="1" applyProtection="1">
      <alignment/>
      <protection locked="0"/>
    </xf>
    <xf numFmtId="0" fontId="0" fillId="0" borderId="131" xfId="0" applyFont="1" applyFill="1" applyBorder="1" applyAlignment="1" applyProtection="1">
      <alignment/>
      <protection locked="0"/>
    </xf>
    <xf numFmtId="3" fontId="39" fillId="0" borderId="95" xfId="0" applyNumberFormat="1" applyFont="1" applyFill="1" applyBorder="1" applyAlignment="1">
      <alignment horizontal="center"/>
    </xf>
    <xf numFmtId="3" fontId="39" fillId="0" borderId="133" xfId="0" applyNumberFormat="1" applyFont="1" applyFill="1" applyBorder="1" applyAlignment="1">
      <alignment horizontal="center"/>
    </xf>
    <xf numFmtId="0" fontId="43" fillId="0" borderId="99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36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39" fillId="0" borderId="137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23" xfId="0" applyNumberFormat="1" applyFont="1" applyFill="1" applyBorder="1" applyAlignment="1" applyProtection="1">
      <alignment/>
      <protection locked="0"/>
    </xf>
    <xf numFmtId="3" fontId="39" fillId="0" borderId="104" xfId="0" applyNumberFormat="1" applyFont="1" applyFill="1" applyBorder="1" applyAlignment="1">
      <alignment horizontal="center"/>
    </xf>
    <xf numFmtId="0" fontId="43" fillId="0" borderId="111" xfId="0" applyFont="1" applyFill="1" applyBorder="1" applyAlignment="1">
      <alignment/>
    </xf>
    <xf numFmtId="0" fontId="39" fillId="0" borderId="109" xfId="0" applyFont="1" applyFill="1" applyBorder="1" applyAlignment="1">
      <alignment horizontal="center"/>
    </xf>
    <xf numFmtId="3" fontId="39" fillId="0" borderId="109" xfId="0" applyNumberFormat="1" applyFont="1" applyFill="1" applyBorder="1" applyAlignment="1">
      <alignment/>
    </xf>
    <xf numFmtId="3" fontId="39" fillId="0" borderId="112" xfId="0" applyNumberFormat="1" applyFont="1" applyFill="1" applyBorder="1" applyAlignment="1">
      <alignment horizontal="center"/>
    </xf>
    <xf numFmtId="0" fontId="39" fillId="0" borderId="109" xfId="0" applyFont="1" applyFill="1" applyBorder="1" applyAlignment="1">
      <alignment/>
    </xf>
    <xf numFmtId="0" fontId="39" fillId="0" borderId="112" xfId="0" applyFont="1" applyFill="1" applyBorder="1" applyAlignment="1" applyProtection="1">
      <alignment/>
      <protection locked="0"/>
    </xf>
    <xf numFmtId="0" fontId="39" fillId="0" borderId="138" xfId="0" applyFont="1" applyFill="1" applyBorder="1" applyAlignment="1" applyProtection="1">
      <alignment/>
      <protection locked="0"/>
    </xf>
    <xf numFmtId="3" fontId="39" fillId="0" borderId="110" xfId="0" applyNumberFormat="1" applyFont="1" applyFill="1" applyBorder="1" applyAlignment="1">
      <alignment horizontal="center"/>
    </xf>
    <xf numFmtId="3" fontId="39" fillId="0" borderId="112" xfId="0" applyNumberFormat="1" applyFont="1" applyFill="1" applyBorder="1" applyAlignment="1" applyProtection="1">
      <alignment/>
      <protection locked="0"/>
    </xf>
    <xf numFmtId="3" fontId="39" fillId="0" borderId="139" xfId="0" applyNumberFormat="1" applyFont="1" applyFill="1" applyBorder="1" applyAlignment="1" applyProtection="1">
      <alignment/>
      <protection locked="0"/>
    </xf>
    <xf numFmtId="3" fontId="39" fillId="0" borderId="140" xfId="0" applyNumberFormat="1" applyFont="1" applyFill="1" applyBorder="1" applyAlignment="1" applyProtection="1">
      <alignment/>
      <protection locked="0"/>
    </xf>
    <xf numFmtId="3" fontId="39" fillId="0" borderId="139" xfId="0" applyNumberFormat="1" applyFont="1" applyFill="1" applyBorder="1" applyAlignment="1" applyProtection="1">
      <alignment/>
      <protection locked="0"/>
    </xf>
    <xf numFmtId="0" fontId="39" fillId="0" borderId="139" xfId="0" applyFont="1" applyFill="1" applyBorder="1" applyAlignment="1" applyProtection="1">
      <alignment/>
      <protection locked="0"/>
    </xf>
    <xf numFmtId="3" fontId="39" fillId="0" borderId="109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 horizontal="center"/>
    </xf>
    <xf numFmtId="3" fontId="39" fillId="0" borderId="97" xfId="0" applyNumberFormat="1" applyFont="1" applyFill="1" applyBorder="1" applyAlignment="1">
      <alignment horizontal="center"/>
    </xf>
    <xf numFmtId="0" fontId="43" fillId="0" borderId="93" xfId="0" applyFont="1" applyFill="1" applyBorder="1" applyAlignment="1">
      <alignment/>
    </xf>
    <xf numFmtId="0" fontId="0" fillId="0" borderId="116" xfId="0" applyFont="1" applyFill="1" applyBorder="1" applyAlignment="1" applyProtection="1">
      <alignment/>
      <protection locked="0"/>
    </xf>
    <xf numFmtId="0" fontId="0" fillId="0" borderId="141" xfId="0" applyFont="1" applyFill="1" applyBorder="1" applyAlignment="1" applyProtection="1">
      <alignment/>
      <protection locked="0"/>
    </xf>
    <xf numFmtId="3" fontId="40" fillId="0" borderId="121" xfId="0" applyNumberFormat="1" applyFont="1" applyFill="1" applyBorder="1" applyAlignment="1" applyProtection="1">
      <alignment/>
      <protection locked="0"/>
    </xf>
    <xf numFmtId="1" fontId="0" fillId="0" borderId="116" xfId="0" applyNumberFormat="1" applyFont="1" applyFill="1" applyBorder="1" applyAlignment="1" applyProtection="1">
      <alignment/>
      <protection locked="0"/>
    </xf>
    <xf numFmtId="1" fontId="0" fillId="0" borderId="142" xfId="0" applyNumberFormat="1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3" fontId="40" fillId="0" borderId="115" xfId="0" applyNumberFormat="1" applyFont="1" applyFill="1" applyBorder="1" applyAlignment="1">
      <alignment/>
    </xf>
    <xf numFmtId="164" fontId="40" fillId="0" borderId="94" xfId="0" applyNumberFormat="1" applyFont="1" applyFill="1" applyBorder="1" applyAlignment="1">
      <alignment horizontal="center"/>
    </xf>
    <xf numFmtId="3" fontId="40" fillId="0" borderId="133" xfId="0" applyNumberFormat="1" applyFont="1" applyFill="1" applyBorder="1" applyAlignment="1" applyProtection="1">
      <alignment/>
      <protection locked="0"/>
    </xf>
    <xf numFmtId="1" fontId="0" fillId="0" borderId="129" xfId="0" applyNumberFormat="1" applyFont="1" applyFill="1" applyBorder="1" applyAlignment="1" applyProtection="1">
      <alignment/>
      <protection locked="0"/>
    </xf>
    <xf numFmtId="1" fontId="0" fillId="0" borderId="131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>
      <alignment/>
    </xf>
    <xf numFmtId="164" fontId="40" fillId="0" borderId="95" xfId="0" applyNumberFormat="1" applyFont="1" applyFill="1" applyBorder="1" applyAlignment="1">
      <alignment horizontal="center"/>
    </xf>
    <xf numFmtId="3" fontId="40" fillId="0" borderId="127" xfId="0" applyNumberFormat="1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3" fontId="40" fillId="0" borderId="106" xfId="0" applyNumberFormat="1" applyFont="1" applyFill="1" applyBorder="1" applyAlignment="1">
      <alignment/>
    </xf>
    <xf numFmtId="164" fontId="40" fillId="0" borderId="96" xfId="0" applyNumberFormat="1" applyFont="1" applyFill="1" applyBorder="1" applyAlignment="1">
      <alignment horizontal="center"/>
    </xf>
    <xf numFmtId="0" fontId="0" fillId="0" borderId="143" xfId="0" applyFont="1" applyFill="1" applyBorder="1" applyAlignment="1" applyProtection="1">
      <alignment/>
      <protection locked="0"/>
    </xf>
    <xf numFmtId="0" fontId="0" fillId="0" borderId="121" xfId="0" applyFont="1" applyFill="1" applyBorder="1" applyAlignment="1" applyProtection="1">
      <alignment/>
      <protection locked="0"/>
    </xf>
    <xf numFmtId="1" fontId="0" fillId="0" borderId="122" xfId="0" applyNumberFormat="1" applyFont="1" applyFill="1" applyBorder="1" applyAlignment="1" applyProtection="1">
      <alignment/>
      <protection locked="0"/>
    </xf>
    <xf numFmtId="0" fontId="0" fillId="0" borderId="144" xfId="0" applyFont="1" applyFill="1" applyBorder="1" applyAlignment="1" applyProtection="1">
      <alignment/>
      <protection locked="0"/>
    </xf>
    <xf numFmtId="3" fontId="40" fillId="0" borderId="129" xfId="0" applyNumberFormat="1" applyFont="1" applyFill="1" applyBorder="1" applyAlignment="1">
      <alignment/>
    </xf>
    <xf numFmtId="164" fontId="40" fillId="0" borderId="93" xfId="0" applyNumberFormat="1" applyFont="1" applyFill="1" applyBorder="1" applyAlignment="1">
      <alignment horizontal="center"/>
    </xf>
    <xf numFmtId="0" fontId="0" fillId="0" borderId="133" xfId="0" applyFont="1" applyFill="1" applyBorder="1" applyAlignment="1" applyProtection="1">
      <alignment/>
      <protection locked="0"/>
    </xf>
    <xf numFmtId="1" fontId="0" fillId="0" borderId="99" xfId="0" applyNumberFormat="1" applyFont="1" applyFill="1" applyBorder="1" applyAlignment="1" applyProtection="1">
      <alignment/>
      <protection locked="0"/>
    </xf>
    <xf numFmtId="0" fontId="39" fillId="0" borderId="95" xfId="0" applyFont="1" applyFill="1" applyBorder="1" applyAlignment="1">
      <alignment horizontal="center"/>
    </xf>
    <xf numFmtId="0" fontId="0" fillId="0" borderId="99" xfId="0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40" fillId="0" borderId="146" xfId="0" applyNumberFormat="1" applyFont="1" applyFill="1" applyBorder="1" applyAlignment="1">
      <alignment/>
    </xf>
    <xf numFmtId="164" fontId="40" fillId="0" borderId="97" xfId="0" applyNumberFormat="1" applyFont="1" applyFill="1" applyBorder="1" applyAlignment="1">
      <alignment horizontal="center"/>
    </xf>
    <xf numFmtId="0" fontId="44" fillId="0" borderId="111" xfId="0" applyFont="1" applyFill="1" applyBorder="1" applyAlignment="1">
      <alignment/>
    </xf>
    <xf numFmtId="0" fontId="40" fillId="0" borderId="109" xfId="0" applyFont="1" applyFill="1" applyBorder="1" applyAlignment="1">
      <alignment horizontal="center"/>
    </xf>
    <xf numFmtId="3" fontId="40" fillId="0" borderId="109" xfId="0" applyNumberFormat="1" applyFont="1" applyFill="1" applyBorder="1" applyAlignment="1">
      <alignment horizontal="center"/>
    </xf>
    <xf numFmtId="3" fontId="40" fillId="0" borderId="110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 applyProtection="1">
      <alignment/>
      <protection/>
    </xf>
    <xf numFmtId="3" fontId="40" fillId="0" borderId="112" xfId="0" applyNumberFormat="1" applyFont="1" applyFill="1" applyBorder="1" applyAlignment="1">
      <alignment/>
    </xf>
    <xf numFmtId="3" fontId="40" fillId="0" borderId="139" xfId="0" applyNumberFormat="1" applyFont="1" applyFill="1" applyBorder="1" applyAlignment="1">
      <alignment/>
    </xf>
    <xf numFmtId="3" fontId="40" fillId="0" borderId="140" xfId="0" applyNumberFormat="1" applyFont="1" applyFill="1" applyBorder="1" applyAlignment="1">
      <alignment/>
    </xf>
    <xf numFmtId="3" fontId="40" fillId="0" borderId="111" xfId="0" applyNumberFormat="1" applyFont="1" applyFill="1" applyBorder="1" applyAlignment="1">
      <alignment/>
    </xf>
    <xf numFmtId="164" fontId="40" fillId="0" borderId="109" xfId="0" applyNumberFormat="1" applyFont="1" applyFill="1" applyBorder="1" applyAlignment="1">
      <alignment horizontal="center"/>
    </xf>
    <xf numFmtId="3" fontId="40" fillId="0" borderId="98" xfId="0" applyNumberFormat="1" applyFont="1" applyFill="1" applyBorder="1" applyAlignment="1">
      <alignment/>
    </xf>
    <xf numFmtId="1" fontId="0" fillId="0" borderId="129" xfId="0" applyNumberFormat="1" applyFont="1" applyFill="1" applyBorder="1" applyAlignment="1" applyProtection="1">
      <alignment horizontal="right"/>
      <protection locked="0"/>
    </xf>
    <xf numFmtId="3" fontId="40" fillId="0" borderId="111" xfId="0" applyNumberFormat="1" applyFont="1" applyFill="1" applyBorder="1" applyAlignment="1" applyProtection="1">
      <alignment/>
      <protection locked="0"/>
    </xf>
    <xf numFmtId="3" fontId="40" fillId="0" borderId="139" xfId="0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>
      <alignment/>
    </xf>
    <xf numFmtId="3" fontId="0" fillId="0" borderId="103" xfId="0" applyNumberFormat="1" applyFont="1" applyFill="1" applyBorder="1" applyAlignment="1">
      <alignment/>
    </xf>
    <xf numFmtId="3" fontId="0" fillId="0" borderId="123" xfId="0" applyNumberFormat="1" applyFont="1" applyFill="1" applyBorder="1" applyAlignment="1">
      <alignment/>
    </xf>
    <xf numFmtId="0" fontId="44" fillId="0" borderId="113" xfId="0" applyFont="1" applyFill="1" applyBorder="1" applyAlignment="1">
      <alignment/>
    </xf>
    <xf numFmtId="3" fontId="40" fillId="0" borderId="147" xfId="0" applyNumberFormat="1" applyFont="1" applyFill="1" applyBorder="1" applyAlignment="1">
      <alignment/>
    </xf>
    <xf numFmtId="0" fontId="44" fillId="0" borderId="106" xfId="0" applyFont="1" applyFill="1" applyBorder="1" applyAlignment="1">
      <alignment/>
    </xf>
    <xf numFmtId="0" fontId="40" fillId="0" borderId="117" xfId="0" applyFont="1" applyFill="1" applyBorder="1" applyAlignment="1">
      <alignment horizontal="center"/>
    </xf>
    <xf numFmtId="3" fontId="40" fillId="0" borderId="117" xfId="0" applyNumberFormat="1" applyFont="1" applyFill="1" applyBorder="1" applyAlignment="1">
      <alignment/>
    </xf>
    <xf numFmtId="3" fontId="40" fillId="0" borderId="117" xfId="0" applyNumberFormat="1" applyFont="1" applyFill="1" applyBorder="1" applyAlignment="1">
      <alignment horizontal="center"/>
    </xf>
    <xf numFmtId="3" fontId="40" fillId="0" borderId="106" xfId="0" applyNumberFormat="1" applyFont="1" applyFill="1" applyBorder="1" applyAlignment="1" applyProtection="1">
      <alignment/>
      <protection locked="0"/>
    </xf>
    <xf numFmtId="3" fontId="40" fillId="0" borderId="117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J23" sqref="J22:J23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274" t="s">
        <v>3</v>
      </c>
      <c r="B6" s="275"/>
      <c r="C6" s="276"/>
      <c r="D6" s="276"/>
      <c r="E6" s="276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277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278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294941</v>
      </c>
      <c r="D11" s="14">
        <v>293250</v>
      </c>
      <c r="E11" s="15">
        <v>127178.3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51237</v>
      </c>
      <c r="D12" s="17">
        <v>51322.8</v>
      </c>
      <c r="E12" s="18">
        <v>27504.8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21783</v>
      </c>
      <c r="D13" s="17">
        <v>21333</v>
      </c>
      <c r="E13" s="18">
        <v>6447.8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119365</v>
      </c>
      <c r="D14" s="17">
        <v>125804.8</v>
      </c>
      <c r="E14" s="18">
        <f>177976.4-151965.3</f>
        <v>26011.100000000006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487326</v>
      </c>
      <c r="D15" s="21">
        <f>SUM(D11:D14)</f>
        <v>491710.6</v>
      </c>
      <c r="E15" s="22">
        <f>SUM(E11:E14)</f>
        <v>187142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394495.4</v>
      </c>
      <c r="D17" s="17">
        <v>406265</v>
      </c>
      <c r="E17" s="18">
        <f>305890.2-151965.3</f>
        <v>153924.90000000002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137032.6</v>
      </c>
      <c r="D18" s="17">
        <v>166538.6</v>
      </c>
      <c r="E18" s="18">
        <v>14330.6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531528</v>
      </c>
      <c r="D19" s="21">
        <f>SUM(D17:D18)</f>
        <v>572803.6</v>
      </c>
      <c r="E19" s="22">
        <f>SUM(E17:E18)</f>
        <v>168255.50000000003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>
        <v>18886.5</v>
      </c>
    </row>
    <row r="23" spans="2:5" ht="15" customHeight="1" thickBot="1">
      <c r="B23" s="35" t="s">
        <v>20</v>
      </c>
      <c r="C23" s="36">
        <v>44202</v>
      </c>
      <c r="D23" s="36">
        <v>81083</v>
      </c>
      <c r="E23" s="37"/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0"/>
  <sheetViews>
    <sheetView zoomScale="80" zoomScaleNormal="80" zoomScalePageLayoutView="0" workbookViewId="0" topLeftCell="A1">
      <selection activeCell="D47" sqref="D47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6.7109375" style="55" customWidth="1"/>
    <col min="8" max="8" width="11.421875" style="256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279" t="s">
        <v>23</v>
      </c>
      <c r="B1" s="280"/>
      <c r="C1" s="280"/>
      <c r="D1" s="40"/>
      <c r="E1" s="41"/>
      <c r="F1" s="41"/>
      <c r="G1" s="42"/>
      <c r="H1" s="231"/>
    </row>
    <row r="2" spans="1:8" ht="12.75" customHeight="1">
      <c r="A2" s="44"/>
      <c r="B2" s="45"/>
      <c r="C2" s="44"/>
      <c r="D2" s="46"/>
      <c r="E2" s="41"/>
      <c r="F2" s="41"/>
      <c r="G2" s="41"/>
      <c r="H2" s="232"/>
    </row>
    <row r="3" spans="1:8" s="45" customFormat="1" ht="24" customHeight="1">
      <c r="A3" s="281" t="s">
        <v>24</v>
      </c>
      <c r="B3" s="281"/>
      <c r="C3" s="281"/>
      <c r="D3" s="280"/>
      <c r="E3" s="280"/>
      <c r="F3" s="213"/>
      <c r="G3" s="213"/>
      <c r="H3" s="233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4</v>
      </c>
      <c r="H4" s="234"/>
    </row>
    <row r="5" spans="1:8" ht="15.75">
      <c r="A5" s="214" t="s">
        <v>25</v>
      </c>
      <c r="B5" s="214" t="s">
        <v>26</v>
      </c>
      <c r="C5" s="214" t="s">
        <v>27</v>
      </c>
      <c r="D5" s="215" t="s">
        <v>28</v>
      </c>
      <c r="E5" s="216" t="s">
        <v>29</v>
      </c>
      <c r="F5" s="216" t="s">
        <v>29</v>
      </c>
      <c r="G5" s="216" t="s">
        <v>8</v>
      </c>
      <c r="H5" s="235" t="s">
        <v>30</v>
      </c>
    </row>
    <row r="6" spans="1:8" ht="15.75" customHeight="1" thickBot="1">
      <c r="A6" s="217"/>
      <c r="B6" s="217"/>
      <c r="C6" s="217"/>
      <c r="D6" s="218"/>
      <c r="E6" s="219" t="s">
        <v>31</v>
      </c>
      <c r="F6" s="219" t="s">
        <v>32</v>
      </c>
      <c r="G6" s="220" t="s">
        <v>33</v>
      </c>
      <c r="H6" s="236" t="s">
        <v>34</v>
      </c>
    </row>
    <row r="7" spans="1:8" ht="16.5" customHeight="1" thickTop="1">
      <c r="A7" s="50">
        <v>10</v>
      </c>
      <c r="B7" s="50"/>
      <c r="C7" s="50"/>
      <c r="D7" s="51" t="s">
        <v>35</v>
      </c>
      <c r="E7" s="52"/>
      <c r="F7" s="52"/>
      <c r="G7" s="52"/>
      <c r="H7" s="237"/>
    </row>
    <row r="8" spans="1:8" ht="15" customHeight="1">
      <c r="A8" s="50"/>
      <c r="B8" s="50"/>
      <c r="C8" s="50"/>
      <c r="D8" s="51"/>
      <c r="E8" s="52"/>
      <c r="F8" s="52"/>
      <c r="G8" s="52"/>
      <c r="H8" s="237"/>
    </row>
    <row r="9" spans="1:8" ht="15" customHeight="1" hidden="1">
      <c r="A9" s="53"/>
      <c r="B9" s="53"/>
      <c r="C9" s="53">
        <v>1344</v>
      </c>
      <c r="D9" s="53" t="s">
        <v>36</v>
      </c>
      <c r="E9" s="54">
        <v>0</v>
      </c>
      <c r="F9" s="54">
        <v>0</v>
      </c>
      <c r="G9" s="54"/>
      <c r="H9" s="238" t="e">
        <f>(#REF!/F9)*100</f>
        <v>#REF!</v>
      </c>
    </row>
    <row r="10" spans="1:9" ht="15">
      <c r="A10" s="53"/>
      <c r="B10" s="53"/>
      <c r="C10" s="53">
        <v>1361</v>
      </c>
      <c r="D10" s="53" t="s">
        <v>37</v>
      </c>
      <c r="E10" s="54">
        <v>5</v>
      </c>
      <c r="F10" s="54">
        <v>5</v>
      </c>
      <c r="G10" s="54">
        <v>5</v>
      </c>
      <c r="H10" s="238">
        <f>(G10/F10)*100</f>
        <v>100</v>
      </c>
      <c r="I10" s="55"/>
    </row>
    <row r="11" spans="1:8" ht="15">
      <c r="A11" s="56">
        <v>34053</v>
      </c>
      <c r="B11" s="56"/>
      <c r="C11" s="56">
        <v>4116</v>
      </c>
      <c r="D11" s="53" t="s">
        <v>38</v>
      </c>
      <c r="E11" s="57">
        <v>0</v>
      </c>
      <c r="F11" s="57">
        <v>0</v>
      </c>
      <c r="G11" s="57">
        <v>25</v>
      </c>
      <c r="H11" s="238" t="e">
        <f aca="true" t="shared" si="0" ref="H11:H47">(G11/F11)*100</f>
        <v>#DIV/0!</v>
      </c>
    </row>
    <row r="12" spans="1:8" ht="15">
      <c r="A12" s="56">
        <v>34070</v>
      </c>
      <c r="B12" s="56"/>
      <c r="C12" s="56">
        <v>4116</v>
      </c>
      <c r="D12" s="53" t="s">
        <v>39</v>
      </c>
      <c r="E12" s="57">
        <v>0</v>
      </c>
      <c r="F12" s="57">
        <v>0</v>
      </c>
      <c r="G12" s="57">
        <v>15</v>
      </c>
      <c r="H12" s="238" t="e">
        <f t="shared" si="0"/>
        <v>#DIV/0!</v>
      </c>
    </row>
    <row r="13" spans="1:8" ht="15" hidden="1">
      <c r="A13" s="56">
        <v>33123</v>
      </c>
      <c r="B13" s="56"/>
      <c r="C13" s="56">
        <v>4116</v>
      </c>
      <c r="D13" s="53" t="s">
        <v>40</v>
      </c>
      <c r="E13" s="54">
        <v>0</v>
      </c>
      <c r="F13" s="54">
        <v>0</v>
      </c>
      <c r="G13" s="54"/>
      <c r="H13" s="238" t="e">
        <f t="shared" si="0"/>
        <v>#DIV/0!</v>
      </c>
    </row>
    <row r="14" spans="1:8" ht="15" hidden="1">
      <c r="A14" s="56"/>
      <c r="B14" s="56"/>
      <c r="C14" s="56">
        <v>4121</v>
      </c>
      <c r="D14" s="56" t="s">
        <v>41</v>
      </c>
      <c r="E14" s="57">
        <v>0</v>
      </c>
      <c r="F14" s="57">
        <v>0</v>
      </c>
      <c r="G14" s="54"/>
      <c r="H14" s="238" t="e">
        <f t="shared" si="0"/>
        <v>#DIV/0!</v>
      </c>
    </row>
    <row r="15" spans="1:9" ht="15" hidden="1">
      <c r="A15" s="56">
        <v>341</v>
      </c>
      <c r="B15" s="56"/>
      <c r="C15" s="56">
        <v>4122</v>
      </c>
      <c r="D15" s="56" t="s">
        <v>42</v>
      </c>
      <c r="E15" s="58">
        <v>0</v>
      </c>
      <c r="F15" s="58">
        <v>0</v>
      </c>
      <c r="G15" s="57"/>
      <c r="H15" s="238" t="e">
        <f t="shared" si="0"/>
        <v>#DIV/0!</v>
      </c>
      <c r="I15" s="55"/>
    </row>
    <row r="16" spans="1:8" ht="15" hidden="1">
      <c r="A16" s="56">
        <v>379</v>
      </c>
      <c r="B16" s="56"/>
      <c r="C16" s="56">
        <v>4122</v>
      </c>
      <c r="D16" s="56" t="s">
        <v>43</v>
      </c>
      <c r="E16" s="58">
        <v>0</v>
      </c>
      <c r="F16" s="58">
        <v>0</v>
      </c>
      <c r="G16" s="57"/>
      <c r="H16" s="238" t="e">
        <f t="shared" si="0"/>
        <v>#DIV/0!</v>
      </c>
    </row>
    <row r="17" spans="1:8" ht="15" customHeight="1" hidden="1">
      <c r="A17" s="53">
        <v>214</v>
      </c>
      <c r="B17" s="53"/>
      <c r="C17" s="53">
        <v>4122</v>
      </c>
      <c r="D17" s="56" t="s">
        <v>44</v>
      </c>
      <c r="E17" s="54">
        <v>0</v>
      </c>
      <c r="F17" s="54">
        <v>0</v>
      </c>
      <c r="G17" s="54"/>
      <c r="H17" s="238" t="e">
        <f t="shared" si="0"/>
        <v>#DIV/0!</v>
      </c>
    </row>
    <row r="18" spans="1:8" ht="15" hidden="1">
      <c r="A18" s="56">
        <v>33030</v>
      </c>
      <c r="B18" s="56"/>
      <c r="C18" s="56">
        <v>4122</v>
      </c>
      <c r="D18" s="56" t="s">
        <v>45</v>
      </c>
      <c r="E18" s="58">
        <v>0</v>
      </c>
      <c r="F18" s="58">
        <v>0</v>
      </c>
      <c r="G18" s="57"/>
      <c r="H18" s="238" t="e">
        <f t="shared" si="0"/>
        <v>#DIV/0!</v>
      </c>
    </row>
    <row r="19" spans="1:8" ht="15" hidden="1">
      <c r="A19" s="56">
        <v>33926</v>
      </c>
      <c r="B19" s="56"/>
      <c r="C19" s="56">
        <v>4222</v>
      </c>
      <c r="D19" s="56" t="s">
        <v>46</v>
      </c>
      <c r="E19" s="58"/>
      <c r="F19" s="58"/>
      <c r="G19" s="57"/>
      <c r="H19" s="238" t="e">
        <f t="shared" si="0"/>
        <v>#DIV/0!</v>
      </c>
    </row>
    <row r="20" spans="1:8" ht="15">
      <c r="A20" s="56"/>
      <c r="B20" s="56">
        <v>2143</v>
      </c>
      <c r="C20" s="56">
        <v>2111</v>
      </c>
      <c r="D20" s="56" t="s">
        <v>47</v>
      </c>
      <c r="E20" s="57">
        <v>420</v>
      </c>
      <c r="F20" s="57">
        <v>420</v>
      </c>
      <c r="G20" s="57">
        <v>296.6</v>
      </c>
      <c r="H20" s="238">
        <f t="shared" si="0"/>
        <v>70.61904761904762</v>
      </c>
    </row>
    <row r="21" spans="1:8" ht="15">
      <c r="A21" s="56"/>
      <c r="B21" s="56">
        <v>2143</v>
      </c>
      <c r="C21" s="56">
        <v>2112</v>
      </c>
      <c r="D21" s="56" t="s">
        <v>48</v>
      </c>
      <c r="E21" s="57">
        <v>220</v>
      </c>
      <c r="F21" s="57">
        <v>220</v>
      </c>
      <c r="G21" s="57">
        <v>43.1</v>
      </c>
      <c r="H21" s="238">
        <f t="shared" si="0"/>
        <v>19.590909090909093</v>
      </c>
    </row>
    <row r="22" spans="1:8" ht="15" hidden="1">
      <c r="A22" s="56"/>
      <c r="B22" s="56">
        <v>2143</v>
      </c>
      <c r="C22" s="56">
        <v>2212</v>
      </c>
      <c r="D22" s="56" t="s">
        <v>49</v>
      </c>
      <c r="E22" s="57">
        <v>0</v>
      </c>
      <c r="F22" s="57">
        <v>0</v>
      </c>
      <c r="G22" s="57"/>
      <c r="H22" s="238" t="e">
        <f t="shared" si="0"/>
        <v>#DIV/0!</v>
      </c>
    </row>
    <row r="23" spans="1:8" ht="15" hidden="1">
      <c r="A23" s="56"/>
      <c r="B23" s="56">
        <v>2143</v>
      </c>
      <c r="C23" s="56">
        <v>2324</v>
      </c>
      <c r="D23" s="56" t="s">
        <v>50</v>
      </c>
      <c r="E23" s="57">
        <v>0</v>
      </c>
      <c r="F23" s="57">
        <v>0</v>
      </c>
      <c r="G23" s="57"/>
      <c r="H23" s="238" t="e">
        <f t="shared" si="0"/>
        <v>#DIV/0!</v>
      </c>
    </row>
    <row r="24" spans="1:8" ht="15" hidden="1">
      <c r="A24" s="56"/>
      <c r="B24" s="56">
        <v>2143</v>
      </c>
      <c r="C24" s="56">
        <v>2329</v>
      </c>
      <c r="D24" s="56" t="s">
        <v>51</v>
      </c>
      <c r="E24" s="57"/>
      <c r="F24" s="57"/>
      <c r="G24" s="57"/>
      <c r="H24" s="238" t="e">
        <f t="shared" si="0"/>
        <v>#DIV/0!</v>
      </c>
    </row>
    <row r="25" spans="1:8" ht="15" hidden="1">
      <c r="A25" s="56"/>
      <c r="B25" s="56">
        <v>3111</v>
      </c>
      <c r="C25" s="56">
        <v>2122</v>
      </c>
      <c r="D25" s="56" t="s">
        <v>52</v>
      </c>
      <c r="E25" s="57">
        <v>0</v>
      </c>
      <c r="F25" s="57">
        <v>0</v>
      </c>
      <c r="G25" s="57"/>
      <c r="H25" s="238" t="e">
        <f t="shared" si="0"/>
        <v>#DIV/0!</v>
      </c>
    </row>
    <row r="26" spans="1:8" ht="15" hidden="1">
      <c r="A26" s="56"/>
      <c r="B26" s="56">
        <v>3113</v>
      </c>
      <c r="C26" s="56">
        <v>2119</v>
      </c>
      <c r="D26" s="56" t="s">
        <v>53</v>
      </c>
      <c r="E26" s="57">
        <v>0</v>
      </c>
      <c r="F26" s="57">
        <v>0</v>
      </c>
      <c r="G26" s="57"/>
      <c r="H26" s="238" t="e">
        <f t="shared" si="0"/>
        <v>#DIV/0!</v>
      </c>
    </row>
    <row r="27" spans="1:8" ht="15" hidden="1">
      <c r="A27" s="56"/>
      <c r="B27" s="56">
        <v>3113</v>
      </c>
      <c r="C27" s="56">
        <v>2122</v>
      </c>
      <c r="D27" s="56" t="s">
        <v>54</v>
      </c>
      <c r="E27" s="57">
        <v>0</v>
      </c>
      <c r="F27" s="57">
        <v>0</v>
      </c>
      <c r="G27" s="57"/>
      <c r="H27" s="238" t="e">
        <f t="shared" si="0"/>
        <v>#DIV/0!</v>
      </c>
    </row>
    <row r="28" spans="1:8" ht="15">
      <c r="A28" s="56"/>
      <c r="B28" s="56">
        <v>3113</v>
      </c>
      <c r="C28" s="56">
        <v>2229</v>
      </c>
      <c r="D28" s="56" t="s">
        <v>55</v>
      </c>
      <c r="E28" s="57">
        <v>0</v>
      </c>
      <c r="F28" s="57">
        <v>10.8</v>
      </c>
      <c r="G28" s="57">
        <v>10.8</v>
      </c>
      <c r="H28" s="238">
        <f t="shared" si="0"/>
        <v>100</v>
      </c>
    </row>
    <row r="29" spans="1:9" ht="15">
      <c r="A29" s="56"/>
      <c r="B29" s="56">
        <v>3313</v>
      </c>
      <c r="C29" s="56">
        <v>2132</v>
      </c>
      <c r="D29" s="56" t="s">
        <v>56</v>
      </c>
      <c r="E29" s="57">
        <v>331.8</v>
      </c>
      <c r="F29" s="57">
        <v>331.8</v>
      </c>
      <c r="G29" s="57">
        <v>0</v>
      </c>
      <c r="H29" s="238">
        <f t="shared" si="0"/>
        <v>0</v>
      </c>
      <c r="I29" s="55"/>
    </row>
    <row r="30" spans="1:8" ht="15">
      <c r="A30" s="53"/>
      <c r="B30" s="53">
        <v>3313</v>
      </c>
      <c r="C30" s="53">
        <v>2133</v>
      </c>
      <c r="D30" s="53" t="s">
        <v>57</v>
      </c>
      <c r="E30" s="54">
        <v>18.2</v>
      </c>
      <c r="F30" s="54">
        <v>18.2</v>
      </c>
      <c r="G30" s="57">
        <v>0</v>
      </c>
      <c r="H30" s="238">
        <f t="shared" si="0"/>
        <v>0</v>
      </c>
    </row>
    <row r="31" spans="1:8" ht="15" hidden="1">
      <c r="A31" s="53"/>
      <c r="B31" s="53">
        <v>3313</v>
      </c>
      <c r="C31" s="53">
        <v>2324</v>
      </c>
      <c r="D31" s="53" t="s">
        <v>58</v>
      </c>
      <c r="E31" s="54">
        <v>0</v>
      </c>
      <c r="F31" s="54">
        <v>0</v>
      </c>
      <c r="G31" s="54"/>
      <c r="H31" s="238" t="e">
        <f t="shared" si="0"/>
        <v>#DIV/0!</v>
      </c>
    </row>
    <row r="32" spans="1:8" ht="15" hidden="1">
      <c r="A32" s="53"/>
      <c r="B32" s="53">
        <v>3392</v>
      </c>
      <c r="C32" s="53">
        <v>2329</v>
      </c>
      <c r="D32" s="53" t="s">
        <v>59</v>
      </c>
      <c r="E32" s="54"/>
      <c r="F32" s="54"/>
      <c r="G32" s="54"/>
      <c r="H32" s="238" t="e">
        <f t="shared" si="0"/>
        <v>#DIV/0!</v>
      </c>
    </row>
    <row r="33" spans="1:8" ht="15" hidden="1">
      <c r="A33" s="56"/>
      <c r="B33" s="56">
        <v>3314</v>
      </c>
      <c r="C33" s="56">
        <v>2229</v>
      </c>
      <c r="D33" s="56" t="s">
        <v>60</v>
      </c>
      <c r="E33" s="57"/>
      <c r="F33" s="57"/>
      <c r="G33" s="57"/>
      <c r="H33" s="238" t="e">
        <f t="shared" si="0"/>
        <v>#DIV/0!</v>
      </c>
    </row>
    <row r="34" spans="1:8" ht="15" hidden="1">
      <c r="A34" s="56"/>
      <c r="B34" s="56">
        <v>3315</v>
      </c>
      <c r="C34" s="56">
        <v>2322</v>
      </c>
      <c r="D34" s="56" t="s">
        <v>61</v>
      </c>
      <c r="E34" s="57"/>
      <c r="F34" s="57"/>
      <c r="G34" s="57"/>
      <c r="H34" s="238" t="e">
        <f t="shared" si="0"/>
        <v>#DIV/0!</v>
      </c>
    </row>
    <row r="35" spans="1:8" ht="15" hidden="1">
      <c r="A35" s="56"/>
      <c r="B35" s="56">
        <v>3319</v>
      </c>
      <c r="C35" s="56">
        <v>2324</v>
      </c>
      <c r="D35" s="56" t="s">
        <v>62</v>
      </c>
      <c r="E35" s="57">
        <v>0</v>
      </c>
      <c r="F35" s="57">
        <v>0</v>
      </c>
      <c r="G35" s="57"/>
      <c r="H35" s="238" t="e">
        <f t="shared" si="0"/>
        <v>#DIV/0!</v>
      </c>
    </row>
    <row r="36" spans="1:9" ht="15" customHeight="1" hidden="1">
      <c r="A36" s="53"/>
      <c r="B36" s="53">
        <v>3319</v>
      </c>
      <c r="C36" s="53">
        <v>2329</v>
      </c>
      <c r="D36" s="53" t="s">
        <v>63</v>
      </c>
      <c r="E36" s="54"/>
      <c r="F36" s="54"/>
      <c r="G36" s="54"/>
      <c r="H36" s="238" t="e">
        <f t="shared" si="0"/>
        <v>#DIV/0!</v>
      </c>
      <c r="I36" s="55"/>
    </row>
    <row r="37" spans="1:8" ht="15">
      <c r="A37" s="56"/>
      <c r="B37" s="56">
        <v>3326</v>
      </c>
      <c r="C37" s="56">
        <v>2212</v>
      </c>
      <c r="D37" s="56" t="s">
        <v>64</v>
      </c>
      <c r="E37" s="57">
        <v>30</v>
      </c>
      <c r="F37" s="57">
        <v>30</v>
      </c>
      <c r="G37" s="57">
        <v>20</v>
      </c>
      <c r="H37" s="238">
        <f t="shared" si="0"/>
        <v>66.66666666666666</v>
      </c>
    </row>
    <row r="38" spans="1:8" ht="15">
      <c r="A38" s="56"/>
      <c r="B38" s="56">
        <v>3326</v>
      </c>
      <c r="C38" s="56">
        <v>2324</v>
      </c>
      <c r="D38" s="56" t="s">
        <v>65</v>
      </c>
      <c r="E38" s="57">
        <v>2</v>
      </c>
      <c r="F38" s="57">
        <v>2</v>
      </c>
      <c r="G38" s="57">
        <v>1</v>
      </c>
      <c r="H38" s="238">
        <f t="shared" si="0"/>
        <v>50</v>
      </c>
    </row>
    <row r="39" spans="1:8" ht="15">
      <c r="A39" s="56"/>
      <c r="B39" s="56">
        <v>3399</v>
      </c>
      <c r="C39" s="56">
        <v>2111</v>
      </c>
      <c r="D39" s="56" t="s">
        <v>66</v>
      </c>
      <c r="E39" s="57">
        <v>200</v>
      </c>
      <c r="F39" s="57">
        <v>200</v>
      </c>
      <c r="G39" s="57">
        <v>220.1</v>
      </c>
      <c r="H39" s="238">
        <f t="shared" si="0"/>
        <v>110.05</v>
      </c>
    </row>
    <row r="40" spans="1:8" ht="15">
      <c r="A40" s="56"/>
      <c r="B40" s="56">
        <v>3399</v>
      </c>
      <c r="C40" s="56">
        <v>2112</v>
      </c>
      <c r="D40" s="56" t="s">
        <v>67</v>
      </c>
      <c r="E40" s="57">
        <v>0</v>
      </c>
      <c r="F40" s="57">
        <v>0</v>
      </c>
      <c r="G40" s="57">
        <v>5.4</v>
      </c>
      <c r="H40" s="238" t="e">
        <f t="shared" si="0"/>
        <v>#DIV/0!</v>
      </c>
    </row>
    <row r="41" spans="1:8" ht="15">
      <c r="A41" s="56"/>
      <c r="B41" s="56">
        <v>3399</v>
      </c>
      <c r="C41" s="56">
        <v>2133</v>
      </c>
      <c r="D41" s="56" t="s">
        <v>68</v>
      </c>
      <c r="E41" s="57">
        <v>100</v>
      </c>
      <c r="F41" s="57">
        <v>100</v>
      </c>
      <c r="G41" s="57">
        <v>0</v>
      </c>
      <c r="H41" s="238">
        <f t="shared" si="0"/>
        <v>0</v>
      </c>
    </row>
    <row r="42" spans="1:9" ht="15" hidden="1">
      <c r="A42" s="56"/>
      <c r="B42" s="56">
        <v>3399</v>
      </c>
      <c r="C42" s="56">
        <v>2321</v>
      </c>
      <c r="D42" s="56" t="s">
        <v>69</v>
      </c>
      <c r="E42" s="57">
        <v>0</v>
      </c>
      <c r="F42" s="57">
        <v>0</v>
      </c>
      <c r="G42" s="57"/>
      <c r="H42" s="238" t="e">
        <f t="shared" si="0"/>
        <v>#DIV/0!</v>
      </c>
      <c r="I42" s="55"/>
    </row>
    <row r="43" spans="1:8" ht="15">
      <c r="A43" s="56"/>
      <c r="B43" s="56">
        <v>3399</v>
      </c>
      <c r="C43" s="56">
        <v>2324</v>
      </c>
      <c r="D43" s="56" t="s">
        <v>70</v>
      </c>
      <c r="E43" s="57">
        <v>80</v>
      </c>
      <c r="F43" s="57">
        <v>80</v>
      </c>
      <c r="G43" s="57">
        <v>152.3</v>
      </c>
      <c r="H43" s="238">
        <f t="shared" si="0"/>
        <v>190.375</v>
      </c>
    </row>
    <row r="44" spans="1:8" ht="15">
      <c r="A44" s="53"/>
      <c r="B44" s="53">
        <v>3399</v>
      </c>
      <c r="C44" s="53">
        <v>2329</v>
      </c>
      <c r="D44" s="53" t="s">
        <v>71</v>
      </c>
      <c r="E44" s="57">
        <v>0</v>
      </c>
      <c r="F44" s="57">
        <v>0</v>
      </c>
      <c r="G44" s="57">
        <v>77.4</v>
      </c>
      <c r="H44" s="238" t="e">
        <f t="shared" si="0"/>
        <v>#DIV/0!</v>
      </c>
    </row>
    <row r="45" spans="1:8" ht="15">
      <c r="A45" s="56"/>
      <c r="B45" s="56">
        <v>3419</v>
      </c>
      <c r="C45" s="56">
        <v>2229</v>
      </c>
      <c r="D45" s="56" t="s">
        <v>72</v>
      </c>
      <c r="E45" s="57">
        <v>0</v>
      </c>
      <c r="F45" s="57">
        <v>0</v>
      </c>
      <c r="G45" s="57">
        <v>50</v>
      </c>
      <c r="H45" s="238" t="e">
        <f t="shared" si="0"/>
        <v>#DIV/0!</v>
      </c>
    </row>
    <row r="46" spans="1:8" ht="15" hidden="1">
      <c r="A46" s="56"/>
      <c r="B46" s="56">
        <v>3421</v>
      </c>
      <c r="C46" s="56">
        <v>2324</v>
      </c>
      <c r="D46" s="56" t="s">
        <v>73</v>
      </c>
      <c r="E46" s="57"/>
      <c r="F46" s="57"/>
      <c r="G46" s="57"/>
      <c r="H46" s="238" t="e">
        <f t="shared" si="0"/>
        <v>#DIV/0!</v>
      </c>
    </row>
    <row r="47" spans="1:8" ht="15">
      <c r="A47" s="53"/>
      <c r="B47" s="53">
        <v>3429</v>
      </c>
      <c r="C47" s="53">
        <v>2229</v>
      </c>
      <c r="D47" s="53" t="s">
        <v>74</v>
      </c>
      <c r="E47" s="54">
        <v>0</v>
      </c>
      <c r="F47" s="54">
        <v>0</v>
      </c>
      <c r="G47" s="54">
        <v>16.1</v>
      </c>
      <c r="H47" s="238" t="e">
        <f t="shared" si="0"/>
        <v>#DIV/0!</v>
      </c>
    </row>
    <row r="48" spans="1:8" ht="15" hidden="1">
      <c r="A48" s="56"/>
      <c r="B48" s="56">
        <v>6171</v>
      </c>
      <c r="C48" s="56">
        <v>2212</v>
      </c>
      <c r="D48" s="56" t="s">
        <v>75</v>
      </c>
      <c r="E48" s="57"/>
      <c r="F48" s="57"/>
      <c r="G48" s="57"/>
      <c r="H48" s="238" t="e">
        <f>(#REF!/F48)*100</f>
        <v>#REF!</v>
      </c>
    </row>
    <row r="49" spans="1:8" ht="15" customHeight="1" hidden="1">
      <c r="A49" s="53"/>
      <c r="B49" s="53">
        <v>6409</v>
      </c>
      <c r="C49" s="53">
        <v>2328</v>
      </c>
      <c r="D49" s="53" t="s">
        <v>76</v>
      </c>
      <c r="E49" s="54">
        <v>0</v>
      </c>
      <c r="F49" s="54">
        <v>0</v>
      </c>
      <c r="G49" s="54"/>
      <c r="H49" s="238" t="e">
        <f>(#REF!/F49)*100</f>
        <v>#REF!</v>
      </c>
    </row>
    <row r="50" spans="1:8" ht="15" customHeight="1" thickBot="1">
      <c r="A50" s="59"/>
      <c r="B50" s="59"/>
      <c r="C50" s="59"/>
      <c r="D50" s="59"/>
      <c r="E50" s="60"/>
      <c r="F50" s="60"/>
      <c r="G50" s="60"/>
      <c r="H50" s="239"/>
    </row>
    <row r="51" spans="1:8" s="64" customFormat="1" ht="21.75" customHeight="1" thickBot="1" thickTop="1">
      <c r="A51" s="61"/>
      <c r="B51" s="61"/>
      <c r="C51" s="61"/>
      <c r="D51" s="62" t="s">
        <v>77</v>
      </c>
      <c r="E51" s="63">
        <f>SUM(E9:E49)</f>
        <v>1407</v>
      </c>
      <c r="F51" s="63">
        <f>SUM(F9:F49)</f>
        <v>1417.8</v>
      </c>
      <c r="G51" s="63">
        <f>SUM(G9:G49)</f>
        <v>937.8</v>
      </c>
      <c r="H51" s="240">
        <f>(G51/F51)*100</f>
        <v>66.14473127380448</v>
      </c>
    </row>
    <row r="52" spans="1:8" ht="15" customHeight="1">
      <c r="A52" s="64"/>
      <c r="B52" s="64"/>
      <c r="C52" s="64"/>
      <c r="D52" s="64"/>
      <c r="E52" s="65"/>
      <c r="F52" s="65"/>
      <c r="G52" s="65"/>
      <c r="H52" s="241"/>
    </row>
    <row r="53" spans="1:8" ht="15" customHeight="1">
      <c r="A53" s="64"/>
      <c r="B53" s="64"/>
      <c r="C53" s="64"/>
      <c r="D53" s="64"/>
      <c r="E53" s="65"/>
      <c r="F53" s="65"/>
      <c r="G53" s="65"/>
      <c r="H53" s="241"/>
    </row>
    <row r="54" spans="1:8" ht="15" customHeight="1" thickBot="1">
      <c r="A54" s="64"/>
      <c r="B54" s="64"/>
      <c r="C54" s="64"/>
      <c r="D54" s="64"/>
      <c r="E54" s="65"/>
      <c r="F54" s="65"/>
      <c r="G54" s="65"/>
      <c r="H54" s="241"/>
    </row>
    <row r="55" spans="1:8" ht="15.75">
      <c r="A55" s="214" t="s">
        <v>25</v>
      </c>
      <c r="B55" s="214" t="s">
        <v>26</v>
      </c>
      <c r="C55" s="214" t="s">
        <v>27</v>
      </c>
      <c r="D55" s="215" t="s">
        <v>28</v>
      </c>
      <c r="E55" s="216" t="s">
        <v>29</v>
      </c>
      <c r="F55" s="216" t="s">
        <v>29</v>
      </c>
      <c r="G55" s="216" t="s">
        <v>8</v>
      </c>
      <c r="H55" s="235" t="s">
        <v>30</v>
      </c>
    </row>
    <row r="56" spans="1:8" ht="15.75" customHeight="1" thickBot="1">
      <c r="A56" s="217"/>
      <c r="B56" s="217"/>
      <c r="C56" s="217"/>
      <c r="D56" s="218"/>
      <c r="E56" s="219" t="s">
        <v>31</v>
      </c>
      <c r="F56" s="219" t="s">
        <v>32</v>
      </c>
      <c r="G56" s="220" t="s">
        <v>33</v>
      </c>
      <c r="H56" s="236" t="s">
        <v>34</v>
      </c>
    </row>
    <row r="57" spans="1:8" ht="15.75" customHeight="1" thickTop="1">
      <c r="A57" s="66">
        <v>20</v>
      </c>
      <c r="B57" s="50"/>
      <c r="C57" s="50"/>
      <c r="D57" s="51" t="s">
        <v>78</v>
      </c>
      <c r="E57" s="52"/>
      <c r="F57" s="52"/>
      <c r="G57" s="52"/>
      <c r="H57" s="237"/>
    </row>
    <row r="58" spans="1:8" ht="15.75" customHeight="1">
      <c r="A58" s="66"/>
      <c r="B58" s="50"/>
      <c r="C58" s="50"/>
      <c r="D58" s="51"/>
      <c r="E58" s="52"/>
      <c r="F58" s="52"/>
      <c r="G58" s="52"/>
      <c r="H58" s="237"/>
    </row>
    <row r="59" spans="1:8" ht="15.75" customHeight="1" hidden="1">
      <c r="A59" s="66"/>
      <c r="B59" s="50"/>
      <c r="C59" s="67">
        <v>2420</v>
      </c>
      <c r="D59" s="68" t="s">
        <v>79</v>
      </c>
      <c r="E59" s="54">
        <v>0</v>
      </c>
      <c r="F59" s="54">
        <v>0</v>
      </c>
      <c r="G59" s="54"/>
      <c r="H59" s="238" t="e">
        <f>(#REF!/F59)*100</f>
        <v>#REF!</v>
      </c>
    </row>
    <row r="60" spans="1:8" ht="15.75" customHeight="1">
      <c r="A60" s="69">
        <v>1069</v>
      </c>
      <c r="B60" s="50"/>
      <c r="C60" s="67">
        <v>4113</v>
      </c>
      <c r="D60" s="68" t="s">
        <v>80</v>
      </c>
      <c r="E60" s="54">
        <v>116</v>
      </c>
      <c r="F60" s="54">
        <v>116</v>
      </c>
      <c r="G60" s="54">
        <v>0</v>
      </c>
      <c r="H60" s="238">
        <f aca="true" t="shared" si="1" ref="H60:H121">(G60/F60)*100</f>
        <v>0</v>
      </c>
    </row>
    <row r="61" spans="1:8" ht="15.75" customHeight="1">
      <c r="A61" s="69">
        <v>1070</v>
      </c>
      <c r="B61" s="50"/>
      <c r="C61" s="67">
        <v>4113</v>
      </c>
      <c r="D61" s="68" t="s">
        <v>81</v>
      </c>
      <c r="E61" s="54">
        <v>13.5</v>
      </c>
      <c r="F61" s="54">
        <v>13.5</v>
      </c>
      <c r="G61" s="54">
        <v>0</v>
      </c>
      <c r="H61" s="238">
        <f t="shared" si="1"/>
        <v>0</v>
      </c>
    </row>
    <row r="62" spans="1:8" ht="15.75" customHeight="1">
      <c r="A62" s="69">
        <v>1071</v>
      </c>
      <c r="B62" s="50"/>
      <c r="C62" s="67">
        <v>4113</v>
      </c>
      <c r="D62" s="68" t="s">
        <v>82</v>
      </c>
      <c r="E62" s="54">
        <v>17.8</v>
      </c>
      <c r="F62" s="54">
        <v>17.8</v>
      </c>
      <c r="G62" s="54">
        <v>0</v>
      </c>
      <c r="H62" s="238">
        <f t="shared" si="1"/>
        <v>0</v>
      </c>
    </row>
    <row r="63" spans="1:8" ht="15.75">
      <c r="A63" s="70">
        <v>14018</v>
      </c>
      <c r="B63" s="50"/>
      <c r="C63" s="71">
        <v>4116</v>
      </c>
      <c r="D63" s="72" t="s">
        <v>83</v>
      </c>
      <c r="E63" s="54">
        <v>0</v>
      </c>
      <c r="F63" s="54">
        <v>0</v>
      </c>
      <c r="G63" s="57">
        <v>436</v>
      </c>
      <c r="H63" s="238" t="e">
        <f t="shared" si="1"/>
        <v>#DIV/0!</v>
      </c>
    </row>
    <row r="64" spans="1:10" ht="15.75">
      <c r="A64" s="70"/>
      <c r="B64" s="50"/>
      <c r="C64" s="71">
        <v>4116</v>
      </c>
      <c r="D64" s="53" t="s">
        <v>84</v>
      </c>
      <c r="E64" s="54">
        <v>0</v>
      </c>
      <c r="F64" s="54">
        <v>666.5</v>
      </c>
      <c r="G64" s="57">
        <v>666.5</v>
      </c>
      <c r="H64" s="238">
        <f t="shared" si="1"/>
        <v>100</v>
      </c>
      <c r="J64" s="55"/>
    </row>
    <row r="65" spans="1:8" ht="15.75" customHeight="1">
      <c r="A65" s="69">
        <v>1069</v>
      </c>
      <c r="B65" s="50"/>
      <c r="C65" s="67">
        <v>4116</v>
      </c>
      <c r="D65" s="68" t="s">
        <v>80</v>
      </c>
      <c r="E65" s="54">
        <v>1625.4</v>
      </c>
      <c r="F65" s="54">
        <v>1625.4</v>
      </c>
      <c r="G65" s="54">
        <v>0</v>
      </c>
      <c r="H65" s="238">
        <f t="shared" si="1"/>
        <v>0</v>
      </c>
    </row>
    <row r="66" spans="1:8" ht="15.75" customHeight="1">
      <c r="A66" s="69">
        <v>1070</v>
      </c>
      <c r="B66" s="50"/>
      <c r="C66" s="67">
        <v>4116</v>
      </c>
      <c r="D66" s="68" t="s">
        <v>81</v>
      </c>
      <c r="E66" s="54">
        <v>228.4</v>
      </c>
      <c r="F66" s="54">
        <v>228.4</v>
      </c>
      <c r="G66" s="54">
        <v>0</v>
      </c>
      <c r="H66" s="238">
        <f t="shared" si="1"/>
        <v>0</v>
      </c>
    </row>
    <row r="67" spans="1:8" ht="15.75" customHeight="1">
      <c r="A67" s="69">
        <v>1071</v>
      </c>
      <c r="B67" s="50"/>
      <c r="C67" s="67">
        <v>4116</v>
      </c>
      <c r="D67" s="68" t="s">
        <v>82</v>
      </c>
      <c r="E67" s="54">
        <v>303.6</v>
      </c>
      <c r="F67" s="54">
        <v>303.6</v>
      </c>
      <c r="G67" s="54">
        <v>0</v>
      </c>
      <c r="H67" s="238">
        <f t="shared" si="1"/>
        <v>0</v>
      </c>
    </row>
    <row r="68" spans="1:8" ht="15" customHeight="1" hidden="1">
      <c r="A68" s="53">
        <v>221</v>
      </c>
      <c r="B68" s="53"/>
      <c r="C68" s="53">
        <v>4122</v>
      </c>
      <c r="D68" s="53" t="s">
        <v>85</v>
      </c>
      <c r="E68" s="54">
        <v>0</v>
      </c>
      <c r="F68" s="54">
        <v>0</v>
      </c>
      <c r="G68" s="54"/>
      <c r="H68" s="238" t="e">
        <f t="shared" si="1"/>
        <v>#DIV/0!</v>
      </c>
    </row>
    <row r="69" spans="1:8" ht="15.75" hidden="1">
      <c r="A69" s="70">
        <v>359</v>
      </c>
      <c r="B69" s="50"/>
      <c r="C69" s="67">
        <v>4122</v>
      </c>
      <c r="D69" s="72" t="s">
        <v>86</v>
      </c>
      <c r="E69" s="54">
        <v>0</v>
      </c>
      <c r="F69" s="54">
        <v>0</v>
      </c>
      <c r="G69" s="57"/>
      <c r="H69" s="238" t="e">
        <f t="shared" si="1"/>
        <v>#DIV/0!</v>
      </c>
    </row>
    <row r="70" spans="1:10" ht="15.75" customHeight="1">
      <c r="A70" s="70">
        <v>1046</v>
      </c>
      <c r="B70" s="50"/>
      <c r="C70" s="67">
        <v>4213</v>
      </c>
      <c r="D70" s="73" t="s">
        <v>87</v>
      </c>
      <c r="E70" s="52">
        <v>40.8</v>
      </c>
      <c r="F70" s="52">
        <v>40.8</v>
      </c>
      <c r="G70" s="57">
        <v>0</v>
      </c>
      <c r="H70" s="238">
        <f t="shared" si="1"/>
        <v>0</v>
      </c>
      <c r="J70" s="55"/>
    </row>
    <row r="71" spans="1:10" ht="15.75" customHeight="1">
      <c r="A71" s="70">
        <v>1047</v>
      </c>
      <c r="B71" s="50"/>
      <c r="C71" s="67">
        <v>4213</v>
      </c>
      <c r="D71" s="73" t="s">
        <v>88</v>
      </c>
      <c r="E71" s="52">
        <v>168.2</v>
      </c>
      <c r="F71" s="52">
        <v>168.2</v>
      </c>
      <c r="G71" s="57">
        <v>0</v>
      </c>
      <c r="H71" s="238">
        <f t="shared" si="1"/>
        <v>0</v>
      </c>
      <c r="J71" s="55"/>
    </row>
    <row r="72" spans="1:9" ht="15.75" customHeight="1">
      <c r="A72" s="70">
        <v>1048</v>
      </c>
      <c r="B72" s="50"/>
      <c r="C72" s="67">
        <v>4213</v>
      </c>
      <c r="D72" s="73" t="s">
        <v>89</v>
      </c>
      <c r="E72" s="52">
        <v>191</v>
      </c>
      <c r="F72" s="52">
        <v>191</v>
      </c>
      <c r="G72" s="57">
        <v>0</v>
      </c>
      <c r="H72" s="238">
        <f t="shared" si="1"/>
        <v>0</v>
      </c>
      <c r="I72" s="55"/>
    </row>
    <row r="73" spans="1:9" ht="15.75" customHeight="1">
      <c r="A73" s="70">
        <v>1056</v>
      </c>
      <c r="B73" s="50"/>
      <c r="C73" s="67">
        <v>4213</v>
      </c>
      <c r="D73" s="73" t="s">
        <v>90</v>
      </c>
      <c r="E73" s="52">
        <v>0</v>
      </c>
      <c r="F73" s="52">
        <v>1.6</v>
      </c>
      <c r="G73" s="57">
        <v>1.6</v>
      </c>
      <c r="H73" s="238">
        <f t="shared" si="1"/>
        <v>100</v>
      </c>
      <c r="I73" s="55"/>
    </row>
    <row r="74" spans="1:8" ht="15.75" customHeight="1">
      <c r="A74" s="70">
        <v>1083</v>
      </c>
      <c r="B74" s="50"/>
      <c r="C74" s="67">
        <v>4213</v>
      </c>
      <c r="D74" s="73" t="s">
        <v>91</v>
      </c>
      <c r="E74" s="52">
        <v>38.3</v>
      </c>
      <c r="F74" s="52">
        <v>38.3</v>
      </c>
      <c r="G74" s="57">
        <v>0</v>
      </c>
      <c r="H74" s="238">
        <f t="shared" si="1"/>
        <v>0</v>
      </c>
    </row>
    <row r="75" spans="1:8" ht="15" customHeight="1">
      <c r="A75" s="74">
        <v>1084</v>
      </c>
      <c r="B75" s="53"/>
      <c r="C75" s="53">
        <v>4213</v>
      </c>
      <c r="D75" s="53" t="s">
        <v>92</v>
      </c>
      <c r="E75" s="54">
        <v>34.1</v>
      </c>
      <c r="F75" s="54">
        <v>34.1</v>
      </c>
      <c r="G75" s="54">
        <v>0</v>
      </c>
      <c r="H75" s="238">
        <f t="shared" si="1"/>
        <v>0</v>
      </c>
    </row>
    <row r="76" spans="1:8" ht="15.75" customHeight="1">
      <c r="A76" s="70">
        <v>1085</v>
      </c>
      <c r="B76" s="50"/>
      <c r="C76" s="67">
        <v>4213</v>
      </c>
      <c r="D76" s="73" t="s">
        <v>93</v>
      </c>
      <c r="E76" s="52">
        <v>41.3</v>
      </c>
      <c r="F76" s="52">
        <v>41.3</v>
      </c>
      <c r="G76" s="57">
        <v>0</v>
      </c>
      <c r="H76" s="238">
        <f t="shared" si="1"/>
        <v>0</v>
      </c>
    </row>
    <row r="77" spans="1:8" ht="15.75" customHeight="1">
      <c r="A77" s="70">
        <v>1092</v>
      </c>
      <c r="B77" s="50"/>
      <c r="C77" s="67">
        <v>4213</v>
      </c>
      <c r="D77" s="73" t="s">
        <v>94</v>
      </c>
      <c r="E77" s="52">
        <v>100.7</v>
      </c>
      <c r="F77" s="52">
        <v>100.7</v>
      </c>
      <c r="G77" s="57">
        <v>0</v>
      </c>
      <c r="H77" s="238">
        <f t="shared" si="1"/>
        <v>0</v>
      </c>
    </row>
    <row r="78" spans="1:8" ht="15.75" customHeight="1" hidden="1">
      <c r="A78" s="70"/>
      <c r="B78" s="50"/>
      <c r="C78" s="67">
        <v>4213</v>
      </c>
      <c r="D78" s="73" t="s">
        <v>95</v>
      </c>
      <c r="E78" s="52"/>
      <c r="F78" s="52"/>
      <c r="G78" s="57"/>
      <c r="H78" s="238" t="e">
        <f t="shared" si="1"/>
        <v>#DIV/0!</v>
      </c>
    </row>
    <row r="79" spans="1:8" ht="15" hidden="1">
      <c r="A79" s="75"/>
      <c r="B79" s="53"/>
      <c r="C79" s="53">
        <v>4213</v>
      </c>
      <c r="D79" s="53" t="s">
        <v>96</v>
      </c>
      <c r="E79" s="54"/>
      <c r="F79" s="54"/>
      <c r="G79" s="54"/>
      <c r="H79" s="238" t="e">
        <f t="shared" si="1"/>
        <v>#DIV/0!</v>
      </c>
    </row>
    <row r="80" spans="1:8" ht="15" hidden="1">
      <c r="A80" s="75"/>
      <c r="B80" s="53"/>
      <c r="C80" s="53">
        <v>4213</v>
      </c>
      <c r="D80" s="53" t="s">
        <v>96</v>
      </c>
      <c r="E80" s="54"/>
      <c r="F80" s="54"/>
      <c r="G80" s="54"/>
      <c r="H80" s="238" t="e">
        <f t="shared" si="1"/>
        <v>#DIV/0!</v>
      </c>
    </row>
    <row r="81" spans="1:8" ht="15" hidden="1">
      <c r="A81" s="75"/>
      <c r="B81" s="53"/>
      <c r="C81" s="53">
        <v>4213</v>
      </c>
      <c r="D81" s="53" t="s">
        <v>96</v>
      </c>
      <c r="E81" s="54"/>
      <c r="F81" s="54"/>
      <c r="G81" s="54"/>
      <c r="H81" s="238" t="e">
        <f t="shared" si="1"/>
        <v>#DIV/0!</v>
      </c>
    </row>
    <row r="82" spans="1:10" ht="15.75" customHeight="1">
      <c r="A82" s="70">
        <v>10025</v>
      </c>
      <c r="B82" s="50"/>
      <c r="C82" s="67">
        <v>4216</v>
      </c>
      <c r="D82" s="73" t="s">
        <v>97</v>
      </c>
      <c r="E82" s="52">
        <v>15000</v>
      </c>
      <c r="F82" s="52">
        <v>15000</v>
      </c>
      <c r="G82" s="57">
        <v>0</v>
      </c>
      <c r="H82" s="238">
        <f t="shared" si="1"/>
        <v>0</v>
      </c>
      <c r="J82" s="55"/>
    </row>
    <row r="83" spans="1:10" ht="15.75" customHeight="1">
      <c r="A83" s="70">
        <v>1045</v>
      </c>
      <c r="B83" s="50"/>
      <c r="C83" s="67">
        <v>4216</v>
      </c>
      <c r="D83" s="73" t="s">
        <v>98</v>
      </c>
      <c r="E83" s="52">
        <v>2125</v>
      </c>
      <c r="F83" s="52">
        <v>2125</v>
      </c>
      <c r="G83" s="57">
        <v>0</v>
      </c>
      <c r="H83" s="238">
        <f t="shared" si="1"/>
        <v>0</v>
      </c>
      <c r="J83" s="55"/>
    </row>
    <row r="84" spans="1:10" ht="15.75" customHeight="1">
      <c r="A84" s="70">
        <v>1046</v>
      </c>
      <c r="B84" s="50"/>
      <c r="C84" s="67">
        <v>4216</v>
      </c>
      <c r="D84" s="73" t="s">
        <v>99</v>
      </c>
      <c r="E84" s="52">
        <v>694.1</v>
      </c>
      <c r="F84" s="52">
        <v>694.1</v>
      </c>
      <c r="G84" s="57">
        <v>0</v>
      </c>
      <c r="H84" s="238">
        <f t="shared" si="1"/>
        <v>0</v>
      </c>
      <c r="J84" s="55"/>
    </row>
    <row r="85" spans="1:10" ht="15.75" customHeight="1">
      <c r="A85" s="70">
        <v>1047</v>
      </c>
      <c r="B85" s="50"/>
      <c r="C85" s="67">
        <v>4216</v>
      </c>
      <c r="D85" s="73" t="s">
        <v>100</v>
      </c>
      <c r="E85" s="52">
        <v>2859.4</v>
      </c>
      <c r="F85" s="52">
        <v>2859.4</v>
      </c>
      <c r="G85" s="57">
        <v>0</v>
      </c>
      <c r="H85" s="238">
        <f t="shared" si="1"/>
        <v>0</v>
      </c>
      <c r="J85" s="55"/>
    </row>
    <row r="86" spans="1:9" ht="15.75" customHeight="1">
      <c r="A86" s="70">
        <v>1048</v>
      </c>
      <c r="B86" s="50"/>
      <c r="C86" s="67">
        <v>4216</v>
      </c>
      <c r="D86" s="73" t="s">
        <v>101</v>
      </c>
      <c r="E86" s="52">
        <v>3246.3</v>
      </c>
      <c r="F86" s="52">
        <v>3246.3</v>
      </c>
      <c r="G86" s="57">
        <v>0</v>
      </c>
      <c r="H86" s="238">
        <f t="shared" si="1"/>
        <v>0</v>
      </c>
      <c r="I86" s="55"/>
    </row>
    <row r="87" spans="1:9" ht="15.75" customHeight="1">
      <c r="A87" s="70">
        <v>1056</v>
      </c>
      <c r="B87" s="50"/>
      <c r="C87" s="67">
        <v>4216</v>
      </c>
      <c r="D87" s="73" t="s">
        <v>102</v>
      </c>
      <c r="E87" s="52">
        <v>0</v>
      </c>
      <c r="F87" s="52">
        <v>28.8</v>
      </c>
      <c r="G87" s="57">
        <v>27.2</v>
      </c>
      <c r="H87" s="238">
        <f t="shared" si="1"/>
        <v>94.44444444444444</v>
      </c>
      <c r="I87" s="55"/>
    </row>
    <row r="88" spans="1:8" ht="15.75" customHeight="1">
      <c r="A88" s="70">
        <v>1075</v>
      </c>
      <c r="B88" s="50"/>
      <c r="C88" s="67">
        <v>4216</v>
      </c>
      <c r="D88" s="73" t="s">
        <v>103</v>
      </c>
      <c r="E88" s="52">
        <v>1432.7</v>
      </c>
      <c r="F88" s="52">
        <v>1432.7</v>
      </c>
      <c r="G88" s="57">
        <v>0</v>
      </c>
      <c r="H88" s="238">
        <f t="shared" si="1"/>
        <v>0</v>
      </c>
    </row>
    <row r="89" spans="1:8" ht="15.75" customHeight="1">
      <c r="A89" s="70">
        <v>1078</v>
      </c>
      <c r="B89" s="50"/>
      <c r="C89" s="67">
        <v>4216</v>
      </c>
      <c r="D89" s="73" t="s">
        <v>104</v>
      </c>
      <c r="E89" s="52">
        <v>61.6</v>
      </c>
      <c r="F89" s="52">
        <v>61.6</v>
      </c>
      <c r="G89" s="57">
        <v>0</v>
      </c>
      <c r="H89" s="238">
        <f t="shared" si="1"/>
        <v>0</v>
      </c>
    </row>
    <row r="90" spans="1:8" ht="15.75" customHeight="1">
      <c r="A90" s="70">
        <v>1083</v>
      </c>
      <c r="B90" s="50"/>
      <c r="C90" s="67">
        <v>4216</v>
      </c>
      <c r="D90" s="73" t="s">
        <v>105</v>
      </c>
      <c r="E90" s="52">
        <v>652.3</v>
      </c>
      <c r="F90" s="52">
        <v>652.3</v>
      </c>
      <c r="G90" s="57">
        <v>0</v>
      </c>
      <c r="H90" s="238">
        <f t="shared" si="1"/>
        <v>0</v>
      </c>
    </row>
    <row r="91" spans="1:8" ht="15" customHeight="1">
      <c r="A91" s="74">
        <v>1084</v>
      </c>
      <c r="B91" s="53"/>
      <c r="C91" s="53">
        <v>4216</v>
      </c>
      <c r="D91" s="53" t="s">
        <v>106</v>
      </c>
      <c r="E91" s="54">
        <v>580.1</v>
      </c>
      <c r="F91" s="54">
        <v>580.1</v>
      </c>
      <c r="G91" s="54">
        <v>0</v>
      </c>
      <c r="H91" s="238">
        <f t="shared" si="1"/>
        <v>0</v>
      </c>
    </row>
    <row r="92" spans="1:8" ht="15.75" customHeight="1">
      <c r="A92" s="70">
        <v>1085</v>
      </c>
      <c r="B92" s="50"/>
      <c r="C92" s="67">
        <v>4216</v>
      </c>
      <c r="D92" s="73" t="s">
        <v>107</v>
      </c>
      <c r="E92" s="52">
        <v>702.8</v>
      </c>
      <c r="F92" s="52">
        <v>702.8</v>
      </c>
      <c r="G92" s="57">
        <v>0</v>
      </c>
      <c r="H92" s="238">
        <f t="shared" si="1"/>
        <v>0</v>
      </c>
    </row>
    <row r="93" spans="1:8" ht="15.75" customHeight="1">
      <c r="A93" s="70">
        <v>1090</v>
      </c>
      <c r="B93" s="50"/>
      <c r="C93" s="67">
        <v>4216</v>
      </c>
      <c r="D93" s="73" t="s">
        <v>108</v>
      </c>
      <c r="E93" s="52">
        <v>89.7</v>
      </c>
      <c r="F93" s="52">
        <v>89.7</v>
      </c>
      <c r="G93" s="57">
        <v>0</v>
      </c>
      <c r="H93" s="238">
        <f t="shared" si="1"/>
        <v>0</v>
      </c>
    </row>
    <row r="94" spans="1:8" ht="15.75" customHeight="1">
      <c r="A94" s="70">
        <v>1091</v>
      </c>
      <c r="B94" s="50"/>
      <c r="C94" s="67">
        <v>4216</v>
      </c>
      <c r="D94" s="73" t="s">
        <v>109</v>
      </c>
      <c r="E94" s="52">
        <v>59.2</v>
      </c>
      <c r="F94" s="52">
        <v>59.2</v>
      </c>
      <c r="G94" s="57">
        <v>0</v>
      </c>
      <c r="H94" s="238">
        <f t="shared" si="1"/>
        <v>0</v>
      </c>
    </row>
    <row r="95" spans="1:8" ht="15.75" customHeight="1">
      <c r="A95" s="70">
        <v>1092</v>
      </c>
      <c r="B95" s="50"/>
      <c r="C95" s="67">
        <v>4216</v>
      </c>
      <c r="D95" s="73" t="s">
        <v>110</v>
      </c>
      <c r="E95" s="52">
        <v>1712.9</v>
      </c>
      <c r="F95" s="52">
        <v>1712.9</v>
      </c>
      <c r="G95" s="57">
        <v>0</v>
      </c>
      <c r="H95" s="238">
        <f t="shared" si="1"/>
        <v>0</v>
      </c>
    </row>
    <row r="96" spans="1:8" ht="15.75" hidden="1">
      <c r="A96" s="70"/>
      <c r="B96" s="50"/>
      <c r="C96" s="71">
        <v>4216</v>
      </c>
      <c r="D96" s="72" t="s">
        <v>111</v>
      </c>
      <c r="E96" s="54"/>
      <c r="F96" s="54"/>
      <c r="G96" s="57"/>
      <c r="H96" s="238" t="e">
        <f t="shared" si="1"/>
        <v>#DIV/0!</v>
      </c>
    </row>
    <row r="97" spans="1:8" ht="15.75" hidden="1">
      <c r="A97" s="70"/>
      <c r="B97" s="50"/>
      <c r="C97" s="71">
        <v>4216</v>
      </c>
      <c r="D97" s="72" t="s">
        <v>112</v>
      </c>
      <c r="E97" s="54"/>
      <c r="F97" s="54"/>
      <c r="G97" s="57"/>
      <c r="H97" s="238" t="e">
        <f t="shared" si="1"/>
        <v>#DIV/0!</v>
      </c>
    </row>
    <row r="98" spans="1:8" ht="15.75" hidden="1">
      <c r="A98" s="70"/>
      <c r="B98" s="50"/>
      <c r="C98" s="71">
        <v>4216</v>
      </c>
      <c r="D98" s="76" t="s">
        <v>111</v>
      </c>
      <c r="E98" s="54"/>
      <c r="F98" s="54"/>
      <c r="G98" s="57"/>
      <c r="H98" s="238" t="e">
        <f t="shared" si="1"/>
        <v>#DIV/0!</v>
      </c>
    </row>
    <row r="99" spans="1:8" ht="15" hidden="1">
      <c r="A99" s="77"/>
      <c r="B99" s="77"/>
      <c r="C99" s="71">
        <v>4216</v>
      </c>
      <c r="D99" s="76" t="s">
        <v>111</v>
      </c>
      <c r="E99" s="54"/>
      <c r="F99" s="54"/>
      <c r="G99" s="57"/>
      <c r="H99" s="238" t="e">
        <f t="shared" si="1"/>
        <v>#DIV/0!</v>
      </c>
    </row>
    <row r="100" spans="1:8" ht="15" hidden="1">
      <c r="A100" s="78"/>
      <c r="B100" s="79"/>
      <c r="C100" s="74">
        <v>4216</v>
      </c>
      <c r="D100" s="76" t="s">
        <v>111</v>
      </c>
      <c r="E100" s="57"/>
      <c r="F100" s="57"/>
      <c r="G100" s="57"/>
      <c r="H100" s="238" t="e">
        <f t="shared" si="1"/>
        <v>#DIV/0!</v>
      </c>
    </row>
    <row r="101" spans="1:8" ht="15" hidden="1">
      <c r="A101" s="78">
        <v>433</v>
      </c>
      <c r="B101" s="79"/>
      <c r="C101" s="74">
        <v>4222</v>
      </c>
      <c r="D101" s="76" t="s">
        <v>113</v>
      </c>
      <c r="E101" s="57"/>
      <c r="F101" s="57"/>
      <c r="G101" s="57"/>
      <c r="H101" s="238" t="e">
        <f t="shared" si="1"/>
        <v>#DIV/0!</v>
      </c>
    </row>
    <row r="102" spans="1:8" ht="15" hidden="1">
      <c r="A102" s="78">
        <v>342</v>
      </c>
      <c r="B102" s="79"/>
      <c r="C102" s="74">
        <v>4222</v>
      </c>
      <c r="D102" s="76" t="s">
        <v>113</v>
      </c>
      <c r="E102" s="57"/>
      <c r="F102" s="57"/>
      <c r="G102" s="57"/>
      <c r="H102" s="238" t="e">
        <f t="shared" si="1"/>
        <v>#DIV/0!</v>
      </c>
    </row>
    <row r="103" spans="1:8" ht="15">
      <c r="A103" s="78">
        <v>71007</v>
      </c>
      <c r="B103" s="79"/>
      <c r="C103" s="74">
        <v>4223</v>
      </c>
      <c r="D103" s="76" t="s">
        <v>114</v>
      </c>
      <c r="E103" s="57">
        <v>32856.7</v>
      </c>
      <c r="F103" s="57">
        <v>32856.7</v>
      </c>
      <c r="G103" s="57">
        <v>5536.4</v>
      </c>
      <c r="H103" s="238">
        <f t="shared" si="1"/>
        <v>16.850140154062945</v>
      </c>
    </row>
    <row r="104" spans="1:8" ht="15" hidden="1">
      <c r="A104" s="78"/>
      <c r="B104" s="79">
        <v>2212</v>
      </c>
      <c r="C104" s="74">
        <v>2322</v>
      </c>
      <c r="D104" s="76" t="s">
        <v>115</v>
      </c>
      <c r="E104" s="57"/>
      <c r="F104" s="57"/>
      <c r="G104" s="57"/>
      <c r="H104" s="238" t="e">
        <f t="shared" si="1"/>
        <v>#DIV/0!</v>
      </c>
    </row>
    <row r="105" spans="1:8" ht="15">
      <c r="A105" s="78">
        <v>10023</v>
      </c>
      <c r="B105" s="79"/>
      <c r="C105" s="74">
        <v>4223</v>
      </c>
      <c r="D105" s="76" t="s">
        <v>116</v>
      </c>
      <c r="E105" s="57">
        <v>2414.5</v>
      </c>
      <c r="F105" s="57">
        <v>2414.5</v>
      </c>
      <c r="G105" s="57">
        <v>0</v>
      </c>
      <c r="H105" s="238">
        <f t="shared" si="1"/>
        <v>0</v>
      </c>
    </row>
    <row r="106" spans="1:8" ht="15">
      <c r="A106" s="78">
        <v>1079</v>
      </c>
      <c r="B106" s="79"/>
      <c r="C106" s="74">
        <v>4223</v>
      </c>
      <c r="D106" s="76" t="s">
        <v>117</v>
      </c>
      <c r="E106" s="57">
        <v>9345.5</v>
      </c>
      <c r="F106" s="57">
        <v>9345.5</v>
      </c>
      <c r="G106" s="57">
        <v>0</v>
      </c>
      <c r="H106" s="238">
        <f t="shared" si="1"/>
        <v>0</v>
      </c>
    </row>
    <row r="107" spans="1:8" ht="15">
      <c r="A107" s="78">
        <v>1078</v>
      </c>
      <c r="B107" s="79"/>
      <c r="C107" s="74">
        <v>4232</v>
      </c>
      <c r="D107" s="76" t="s">
        <v>118</v>
      </c>
      <c r="E107" s="57">
        <v>1048.1</v>
      </c>
      <c r="F107" s="57">
        <v>1048.1</v>
      </c>
      <c r="G107" s="57">
        <v>0</v>
      </c>
      <c r="H107" s="238">
        <f t="shared" si="1"/>
        <v>0</v>
      </c>
    </row>
    <row r="108" spans="1:8" ht="15">
      <c r="A108" s="78">
        <v>1090</v>
      </c>
      <c r="B108" s="79"/>
      <c r="C108" s="74">
        <v>4232</v>
      </c>
      <c r="D108" s="76" t="s">
        <v>119</v>
      </c>
      <c r="E108" s="57">
        <v>1526.1</v>
      </c>
      <c r="F108" s="57">
        <v>1526.1</v>
      </c>
      <c r="G108" s="57">
        <v>0</v>
      </c>
      <c r="H108" s="238">
        <f t="shared" si="1"/>
        <v>0</v>
      </c>
    </row>
    <row r="109" spans="1:8" ht="15">
      <c r="A109" s="78">
        <v>1091</v>
      </c>
      <c r="B109" s="79"/>
      <c r="C109" s="74">
        <v>4232</v>
      </c>
      <c r="D109" s="76" t="s">
        <v>120</v>
      </c>
      <c r="E109" s="57">
        <v>1007.9</v>
      </c>
      <c r="F109" s="57">
        <v>1007.9</v>
      </c>
      <c r="G109" s="57">
        <v>0</v>
      </c>
      <c r="H109" s="238">
        <f t="shared" si="1"/>
        <v>0</v>
      </c>
    </row>
    <row r="110" spans="1:8" ht="15" hidden="1">
      <c r="A110" s="78"/>
      <c r="B110" s="79">
        <v>2169</v>
      </c>
      <c r="C110" s="74">
        <v>2212</v>
      </c>
      <c r="D110" s="76" t="s">
        <v>121</v>
      </c>
      <c r="E110" s="57"/>
      <c r="F110" s="57"/>
      <c r="G110" s="57"/>
      <c r="H110" s="238" t="e">
        <f t="shared" si="1"/>
        <v>#DIV/0!</v>
      </c>
    </row>
    <row r="111" spans="1:8" ht="15">
      <c r="A111" s="78"/>
      <c r="B111" s="79">
        <v>2212</v>
      </c>
      <c r="C111" s="74">
        <v>2324</v>
      </c>
      <c r="D111" s="76" t="s">
        <v>122</v>
      </c>
      <c r="E111" s="57">
        <v>0</v>
      </c>
      <c r="F111" s="57">
        <v>0</v>
      </c>
      <c r="G111" s="57">
        <v>3</v>
      </c>
      <c r="H111" s="238" t="e">
        <f t="shared" si="1"/>
        <v>#DIV/0!</v>
      </c>
    </row>
    <row r="112" spans="1:8" ht="15" customHeight="1" hidden="1">
      <c r="A112" s="78"/>
      <c r="B112" s="79">
        <v>2219</v>
      </c>
      <c r="C112" s="80">
        <v>2321</v>
      </c>
      <c r="D112" s="76" t="s">
        <v>123</v>
      </c>
      <c r="E112" s="57"/>
      <c r="F112" s="57"/>
      <c r="G112" s="57"/>
      <c r="H112" s="238" t="e">
        <f t="shared" si="1"/>
        <v>#DIV/0!</v>
      </c>
    </row>
    <row r="113" spans="1:8" ht="15" customHeight="1" hidden="1">
      <c r="A113" s="78"/>
      <c r="B113" s="79">
        <v>2219</v>
      </c>
      <c r="C113" s="74">
        <v>2324</v>
      </c>
      <c r="D113" s="76" t="s">
        <v>124</v>
      </c>
      <c r="E113" s="57"/>
      <c r="F113" s="57"/>
      <c r="G113" s="57"/>
      <c r="H113" s="238" t="e">
        <f t="shared" si="1"/>
        <v>#DIV/0!</v>
      </c>
    </row>
    <row r="114" spans="1:8" ht="15" hidden="1">
      <c r="A114" s="78"/>
      <c r="B114" s="79">
        <v>2221</v>
      </c>
      <c r="C114" s="80">
        <v>2329</v>
      </c>
      <c r="D114" s="76" t="s">
        <v>125</v>
      </c>
      <c r="E114" s="57"/>
      <c r="F114" s="57"/>
      <c r="G114" s="57"/>
      <c r="H114" s="238" t="e">
        <f t="shared" si="1"/>
        <v>#DIV/0!</v>
      </c>
    </row>
    <row r="115" spans="1:8" ht="15" hidden="1">
      <c r="A115" s="75"/>
      <c r="B115" s="53">
        <v>3421</v>
      </c>
      <c r="C115" s="53">
        <v>2111</v>
      </c>
      <c r="D115" s="53" t="s">
        <v>126</v>
      </c>
      <c r="E115" s="54"/>
      <c r="F115" s="54"/>
      <c r="G115" s="54"/>
      <c r="H115" s="238" t="e">
        <f t="shared" si="1"/>
        <v>#DIV/0!</v>
      </c>
    </row>
    <row r="116" spans="1:8" ht="15">
      <c r="A116" s="75">
        <v>1063</v>
      </c>
      <c r="B116" s="53">
        <v>3421</v>
      </c>
      <c r="C116" s="53">
        <v>3121</v>
      </c>
      <c r="D116" s="53" t="s">
        <v>127</v>
      </c>
      <c r="E116" s="54">
        <v>450</v>
      </c>
      <c r="F116" s="54">
        <v>0</v>
      </c>
      <c r="G116" s="57">
        <v>0</v>
      </c>
      <c r="H116" s="238" t="e">
        <f t="shared" si="1"/>
        <v>#DIV/0!</v>
      </c>
    </row>
    <row r="117" spans="1:8" ht="15" hidden="1">
      <c r="A117" s="75"/>
      <c r="B117" s="53">
        <v>3631</v>
      </c>
      <c r="C117" s="53">
        <v>2322</v>
      </c>
      <c r="D117" s="53" t="s">
        <v>128</v>
      </c>
      <c r="E117" s="54"/>
      <c r="F117" s="54"/>
      <c r="G117" s="57"/>
      <c r="H117" s="238" t="e">
        <f t="shared" si="1"/>
        <v>#DIV/0!</v>
      </c>
    </row>
    <row r="118" spans="1:8" ht="15">
      <c r="A118" s="81"/>
      <c r="B118" s="74">
        <v>3631</v>
      </c>
      <c r="C118" s="53">
        <v>2324</v>
      </c>
      <c r="D118" s="53" t="s">
        <v>129</v>
      </c>
      <c r="E118" s="54">
        <v>0</v>
      </c>
      <c r="F118" s="54">
        <v>0</v>
      </c>
      <c r="G118" s="54">
        <v>306</v>
      </c>
      <c r="H118" s="238" t="e">
        <f t="shared" si="1"/>
        <v>#DIV/0!</v>
      </c>
    </row>
    <row r="119" spans="1:8" ht="15" hidden="1">
      <c r="A119" s="78"/>
      <c r="B119" s="79">
        <v>3635</v>
      </c>
      <c r="C119" s="74">
        <v>3122</v>
      </c>
      <c r="D119" s="76" t="s">
        <v>130</v>
      </c>
      <c r="E119" s="57"/>
      <c r="F119" s="57"/>
      <c r="G119" s="57"/>
      <c r="H119" s="238" t="e">
        <f t="shared" si="1"/>
        <v>#DIV/0!</v>
      </c>
    </row>
    <row r="120" spans="1:8" ht="15">
      <c r="A120" s="81"/>
      <c r="B120" s="74">
        <v>3725</v>
      </c>
      <c r="C120" s="53">
        <v>2324</v>
      </c>
      <c r="D120" s="53" t="s">
        <v>131</v>
      </c>
      <c r="E120" s="54">
        <v>0</v>
      </c>
      <c r="F120" s="54">
        <v>2000</v>
      </c>
      <c r="G120" s="54">
        <v>656</v>
      </c>
      <c r="H120" s="238">
        <f t="shared" si="1"/>
        <v>32.800000000000004</v>
      </c>
    </row>
    <row r="121" spans="1:8" ht="15">
      <c r="A121" s="81"/>
      <c r="B121" s="74">
        <v>3745</v>
      </c>
      <c r="C121" s="53">
        <v>2324</v>
      </c>
      <c r="D121" s="53" t="s">
        <v>132</v>
      </c>
      <c r="E121" s="54">
        <v>2000</v>
      </c>
      <c r="F121" s="54">
        <v>0</v>
      </c>
      <c r="G121" s="54">
        <v>8.1</v>
      </c>
      <c r="H121" s="238" t="e">
        <f t="shared" si="1"/>
        <v>#DIV/0!</v>
      </c>
    </row>
    <row r="122" spans="1:8" ht="15.75" thickBot="1">
      <c r="A122" s="82"/>
      <c r="B122" s="59"/>
      <c r="C122" s="59"/>
      <c r="D122" s="59"/>
      <c r="E122" s="60"/>
      <c r="F122" s="60"/>
      <c r="G122" s="60"/>
      <c r="H122" s="239"/>
    </row>
    <row r="123" spans="1:8" s="64" customFormat="1" ht="21.75" customHeight="1" thickBot="1" thickTop="1">
      <c r="A123" s="83"/>
      <c r="B123" s="61"/>
      <c r="C123" s="61"/>
      <c r="D123" s="62" t="s">
        <v>133</v>
      </c>
      <c r="E123" s="63">
        <f>SUM(E59:E122)</f>
        <v>82784</v>
      </c>
      <c r="F123" s="63">
        <f>SUM(F59:F122)</f>
        <v>83030.9</v>
      </c>
      <c r="G123" s="63">
        <f>SUM(G59:G122)</f>
        <v>7640.8</v>
      </c>
      <c r="H123" s="240">
        <f>(G123/F123)*100</f>
        <v>9.20235719473112</v>
      </c>
    </row>
    <row r="124" spans="1:8" ht="15" customHeight="1">
      <c r="A124" s="84"/>
      <c r="B124" s="84"/>
      <c r="C124" s="84"/>
      <c r="D124" s="46"/>
      <c r="E124" s="85"/>
      <c r="F124" s="85"/>
      <c r="G124" s="42"/>
      <c r="H124" s="231"/>
    </row>
    <row r="125" spans="1:8" ht="15" customHeight="1">
      <c r="A125" s="84"/>
      <c r="B125" s="84"/>
      <c r="C125" s="84"/>
      <c r="D125" s="46"/>
      <c r="E125" s="85"/>
      <c r="F125" s="85"/>
      <c r="G125" s="85"/>
      <c r="H125" s="242"/>
    </row>
    <row r="126" spans="1:8" ht="15" customHeight="1" thickBot="1">
      <c r="A126" s="84"/>
      <c r="B126" s="84"/>
      <c r="C126" s="84"/>
      <c r="D126" s="46"/>
      <c r="E126" s="85"/>
      <c r="F126" s="85"/>
      <c r="G126" s="85"/>
      <c r="H126" s="242"/>
    </row>
    <row r="127" spans="1:8" ht="15.75">
      <c r="A127" s="214" t="s">
        <v>25</v>
      </c>
      <c r="B127" s="214" t="s">
        <v>26</v>
      </c>
      <c r="C127" s="214" t="s">
        <v>27</v>
      </c>
      <c r="D127" s="215" t="s">
        <v>28</v>
      </c>
      <c r="E127" s="216" t="s">
        <v>29</v>
      </c>
      <c r="F127" s="216" t="s">
        <v>29</v>
      </c>
      <c r="G127" s="216" t="s">
        <v>8</v>
      </c>
      <c r="H127" s="235" t="s">
        <v>30</v>
      </c>
    </row>
    <row r="128" spans="1:8" ht="15.75" customHeight="1" thickBot="1">
      <c r="A128" s="217"/>
      <c r="B128" s="217"/>
      <c r="C128" s="217"/>
      <c r="D128" s="218"/>
      <c r="E128" s="219" t="s">
        <v>31</v>
      </c>
      <c r="F128" s="219" t="s">
        <v>32</v>
      </c>
      <c r="G128" s="220" t="s">
        <v>33</v>
      </c>
      <c r="H128" s="236" t="s">
        <v>34</v>
      </c>
    </row>
    <row r="129" spans="1:8" ht="16.5" customHeight="1" thickTop="1">
      <c r="A129" s="66">
        <v>30</v>
      </c>
      <c r="B129" s="50"/>
      <c r="C129" s="50"/>
      <c r="D129" s="51" t="s">
        <v>134</v>
      </c>
      <c r="E129" s="86"/>
      <c r="F129" s="86"/>
      <c r="G129" s="86"/>
      <c r="H129" s="243"/>
    </row>
    <row r="130" spans="1:8" ht="15" customHeight="1">
      <c r="A130" s="87"/>
      <c r="B130" s="88"/>
      <c r="C130" s="88"/>
      <c r="D130" s="88"/>
      <c r="E130" s="54"/>
      <c r="F130" s="54"/>
      <c r="G130" s="54"/>
      <c r="H130" s="238"/>
    </row>
    <row r="131" spans="1:8" ht="15">
      <c r="A131" s="75"/>
      <c r="B131" s="53"/>
      <c r="C131" s="53">
        <v>1361</v>
      </c>
      <c r="D131" s="53" t="s">
        <v>37</v>
      </c>
      <c r="E131" s="89">
        <v>0</v>
      </c>
      <c r="F131" s="89">
        <v>0</v>
      </c>
      <c r="G131" s="89">
        <v>0.8</v>
      </c>
      <c r="H131" s="238" t="e">
        <f aca="true" t="shared" si="2" ref="H131:H161">(G131/F131)*100</f>
        <v>#DIV/0!</v>
      </c>
    </row>
    <row r="132" spans="1:8" ht="15">
      <c r="A132" s="75"/>
      <c r="B132" s="53"/>
      <c r="C132" s="53">
        <v>2460</v>
      </c>
      <c r="D132" s="53" t="s">
        <v>135</v>
      </c>
      <c r="E132" s="89">
        <v>0</v>
      </c>
      <c r="F132" s="89">
        <v>0</v>
      </c>
      <c r="G132" s="89">
        <v>5</v>
      </c>
      <c r="H132" s="238" t="e">
        <f t="shared" si="2"/>
        <v>#DIV/0!</v>
      </c>
    </row>
    <row r="133" spans="1:8" ht="15" customHeight="1" hidden="1">
      <c r="A133" s="75">
        <v>98071</v>
      </c>
      <c r="B133" s="53"/>
      <c r="C133" s="53">
        <v>4111</v>
      </c>
      <c r="D133" s="53" t="s">
        <v>136</v>
      </c>
      <c r="E133" s="89"/>
      <c r="F133" s="89"/>
      <c r="G133" s="89"/>
      <c r="H133" s="238" t="e">
        <f t="shared" si="2"/>
        <v>#DIV/0!</v>
      </c>
    </row>
    <row r="134" spans="1:8" ht="15" customHeight="1" hidden="1">
      <c r="A134" s="75">
        <v>98187</v>
      </c>
      <c r="B134" s="53"/>
      <c r="C134" s="53">
        <v>4111</v>
      </c>
      <c r="D134" s="53" t="s">
        <v>137</v>
      </c>
      <c r="E134" s="89"/>
      <c r="F134" s="89"/>
      <c r="G134" s="54"/>
      <c r="H134" s="238" t="e">
        <f t="shared" si="2"/>
        <v>#DIV/0!</v>
      </c>
    </row>
    <row r="135" spans="1:8" ht="15" hidden="1">
      <c r="A135" s="75">
        <v>98008</v>
      </c>
      <c r="B135" s="53"/>
      <c r="C135" s="53">
        <v>4111</v>
      </c>
      <c r="D135" s="53" t="s">
        <v>138</v>
      </c>
      <c r="E135" s="54"/>
      <c r="F135" s="54"/>
      <c r="G135" s="54"/>
      <c r="H135" s="238" t="e">
        <f t="shared" si="2"/>
        <v>#DIV/0!</v>
      </c>
    </row>
    <row r="136" spans="1:8" ht="15">
      <c r="A136" s="75">
        <v>98348</v>
      </c>
      <c r="B136" s="53"/>
      <c r="C136" s="53">
        <v>4111</v>
      </c>
      <c r="D136" s="53" t="s">
        <v>139</v>
      </c>
      <c r="E136" s="52">
        <v>0</v>
      </c>
      <c r="F136" s="52">
        <v>521</v>
      </c>
      <c r="G136" s="54">
        <v>521</v>
      </c>
      <c r="H136" s="238">
        <f t="shared" si="2"/>
        <v>100</v>
      </c>
    </row>
    <row r="137" spans="1:8" ht="14.25" customHeight="1">
      <c r="A137" s="75"/>
      <c r="B137" s="53"/>
      <c r="C137" s="53">
        <v>4116</v>
      </c>
      <c r="D137" s="53" t="s">
        <v>140</v>
      </c>
      <c r="E137" s="89">
        <v>0</v>
      </c>
      <c r="F137" s="89">
        <v>418.1</v>
      </c>
      <c r="G137" s="89">
        <v>173.8</v>
      </c>
      <c r="H137" s="238">
        <f t="shared" si="2"/>
        <v>41.569002630949534</v>
      </c>
    </row>
    <row r="138" spans="1:8" ht="15" customHeight="1">
      <c r="A138" s="53">
        <v>13011</v>
      </c>
      <c r="B138" s="53"/>
      <c r="C138" s="53">
        <v>4116</v>
      </c>
      <c r="D138" s="53" t="s">
        <v>141</v>
      </c>
      <c r="E138" s="54">
        <v>0</v>
      </c>
      <c r="F138" s="54">
        <v>2235.2</v>
      </c>
      <c r="G138" s="54">
        <v>2235.2</v>
      </c>
      <c r="H138" s="238">
        <f t="shared" si="2"/>
        <v>100</v>
      </c>
    </row>
    <row r="139" spans="1:8" ht="15" customHeight="1">
      <c r="A139" s="53">
        <v>14013</v>
      </c>
      <c r="B139" s="53"/>
      <c r="C139" s="53">
        <v>4116</v>
      </c>
      <c r="D139" s="53" t="s">
        <v>142</v>
      </c>
      <c r="E139" s="54">
        <v>3207</v>
      </c>
      <c r="F139" s="54">
        <v>3207</v>
      </c>
      <c r="G139" s="54">
        <v>0</v>
      </c>
      <c r="H139" s="238">
        <f t="shared" si="2"/>
        <v>0</v>
      </c>
    </row>
    <row r="140" spans="1:8" ht="15" customHeight="1" hidden="1">
      <c r="A140" s="75"/>
      <c r="B140" s="53"/>
      <c r="C140" s="53">
        <v>4121</v>
      </c>
      <c r="D140" s="53" t="s">
        <v>143</v>
      </c>
      <c r="E140" s="89"/>
      <c r="F140" s="89"/>
      <c r="G140" s="89"/>
      <c r="H140" s="238" t="e">
        <f t="shared" si="2"/>
        <v>#DIV/0!</v>
      </c>
    </row>
    <row r="141" spans="1:8" ht="15" customHeight="1" hidden="1">
      <c r="A141" s="75"/>
      <c r="B141" s="53"/>
      <c r="C141" s="53">
        <v>4122</v>
      </c>
      <c r="D141" s="53" t="s">
        <v>144</v>
      </c>
      <c r="E141" s="89"/>
      <c r="F141" s="89"/>
      <c r="G141" s="89"/>
      <c r="H141" s="238" t="e">
        <f t="shared" si="2"/>
        <v>#DIV/0!</v>
      </c>
    </row>
    <row r="142" spans="1:8" ht="15" hidden="1">
      <c r="A142" s="75"/>
      <c r="B142" s="53"/>
      <c r="C142" s="53">
        <v>4132</v>
      </c>
      <c r="D142" s="53" t="s">
        <v>145</v>
      </c>
      <c r="E142" s="89"/>
      <c r="F142" s="89"/>
      <c r="G142" s="89"/>
      <c r="H142" s="238" t="e">
        <f t="shared" si="2"/>
        <v>#DIV/0!</v>
      </c>
    </row>
    <row r="143" spans="1:8" ht="15" hidden="1">
      <c r="A143" s="75"/>
      <c r="B143" s="53"/>
      <c r="C143" s="53">
        <v>4216</v>
      </c>
      <c r="D143" s="53" t="s">
        <v>146</v>
      </c>
      <c r="E143" s="89"/>
      <c r="F143" s="89"/>
      <c r="G143" s="89"/>
      <c r="H143" s="238" t="e">
        <f t="shared" si="2"/>
        <v>#DIV/0!</v>
      </c>
    </row>
    <row r="144" spans="1:8" ht="15" customHeight="1" hidden="1">
      <c r="A144" s="75"/>
      <c r="B144" s="53"/>
      <c r="C144" s="53">
        <v>4222</v>
      </c>
      <c r="D144" s="53" t="s">
        <v>147</v>
      </c>
      <c r="E144" s="89"/>
      <c r="F144" s="89"/>
      <c r="G144" s="89"/>
      <c r="H144" s="238" t="e">
        <f t="shared" si="2"/>
        <v>#DIV/0!</v>
      </c>
    </row>
    <row r="145" spans="1:8" ht="15" customHeight="1" hidden="1">
      <c r="A145" s="75">
        <v>14004</v>
      </c>
      <c r="B145" s="53"/>
      <c r="C145" s="53">
        <v>4122</v>
      </c>
      <c r="D145" s="53" t="s">
        <v>148</v>
      </c>
      <c r="E145" s="52"/>
      <c r="F145" s="52"/>
      <c r="G145" s="57"/>
      <c r="H145" s="238" t="e">
        <f t="shared" si="2"/>
        <v>#DIV/0!</v>
      </c>
    </row>
    <row r="146" spans="1:8" ht="15" customHeight="1" hidden="1">
      <c r="A146" s="75">
        <v>14022</v>
      </c>
      <c r="B146" s="53"/>
      <c r="C146" s="53">
        <v>4122</v>
      </c>
      <c r="D146" s="53" t="s">
        <v>149</v>
      </c>
      <c r="E146" s="52"/>
      <c r="F146" s="52"/>
      <c r="G146" s="57"/>
      <c r="H146" s="238" t="e">
        <f t="shared" si="2"/>
        <v>#DIV/0!</v>
      </c>
    </row>
    <row r="147" spans="1:8" ht="15">
      <c r="A147" s="75"/>
      <c r="B147" s="53">
        <v>3341</v>
      </c>
      <c r="C147" s="53">
        <v>2111</v>
      </c>
      <c r="D147" s="53" t="s">
        <v>150</v>
      </c>
      <c r="E147" s="90">
        <v>3</v>
      </c>
      <c r="F147" s="90">
        <v>3</v>
      </c>
      <c r="G147" s="90">
        <v>0.6</v>
      </c>
      <c r="H147" s="238">
        <f t="shared" si="2"/>
        <v>20</v>
      </c>
    </row>
    <row r="148" spans="1:8" ht="15">
      <c r="A148" s="75"/>
      <c r="B148" s="53">
        <v>3349</v>
      </c>
      <c r="C148" s="53">
        <v>2111</v>
      </c>
      <c r="D148" s="53" t="s">
        <v>151</v>
      </c>
      <c r="E148" s="90">
        <v>900</v>
      </c>
      <c r="F148" s="90">
        <v>900</v>
      </c>
      <c r="G148" s="90">
        <v>302.7</v>
      </c>
      <c r="H148" s="238">
        <f t="shared" si="2"/>
        <v>33.63333333333333</v>
      </c>
    </row>
    <row r="149" spans="1:8" ht="15">
      <c r="A149" s="75"/>
      <c r="B149" s="53">
        <v>3631</v>
      </c>
      <c r="C149" s="53">
        <v>2322</v>
      </c>
      <c r="D149" s="53" t="s">
        <v>128</v>
      </c>
      <c r="E149" s="54">
        <v>0</v>
      </c>
      <c r="F149" s="54">
        <v>0</v>
      </c>
      <c r="G149" s="54">
        <v>12.9</v>
      </c>
      <c r="H149" s="238" t="e">
        <f t="shared" si="2"/>
        <v>#DIV/0!</v>
      </c>
    </row>
    <row r="150" spans="1:8" ht="15">
      <c r="A150" s="75"/>
      <c r="B150" s="53">
        <v>5512</v>
      </c>
      <c r="C150" s="53">
        <v>2324</v>
      </c>
      <c r="D150" s="53" t="s">
        <v>152</v>
      </c>
      <c r="E150" s="54">
        <v>139</v>
      </c>
      <c r="F150" s="54">
        <v>139</v>
      </c>
      <c r="G150" s="54">
        <v>8.6</v>
      </c>
      <c r="H150" s="238">
        <f t="shared" si="2"/>
        <v>6.18705035971223</v>
      </c>
    </row>
    <row r="151" spans="1:8" ht="15">
      <c r="A151" s="75"/>
      <c r="B151" s="53">
        <v>5512</v>
      </c>
      <c r="C151" s="53">
        <v>3113</v>
      </c>
      <c r="D151" s="53" t="s">
        <v>153</v>
      </c>
      <c r="E151" s="54">
        <v>0</v>
      </c>
      <c r="F151" s="54">
        <v>0</v>
      </c>
      <c r="G151" s="52">
        <v>527</v>
      </c>
      <c r="H151" s="238" t="e">
        <f t="shared" si="2"/>
        <v>#DIV/0!</v>
      </c>
    </row>
    <row r="152" spans="1:8" ht="15">
      <c r="A152" s="75"/>
      <c r="B152" s="53">
        <v>5512</v>
      </c>
      <c r="C152" s="53">
        <v>3122</v>
      </c>
      <c r="D152" s="53" t="s">
        <v>154</v>
      </c>
      <c r="E152" s="54">
        <v>7256</v>
      </c>
      <c r="F152" s="54">
        <v>7256</v>
      </c>
      <c r="G152" s="52">
        <v>0</v>
      </c>
      <c r="H152" s="238">
        <f t="shared" si="2"/>
        <v>0</v>
      </c>
    </row>
    <row r="153" spans="1:8" ht="15">
      <c r="A153" s="75"/>
      <c r="B153" s="53">
        <v>6171</v>
      </c>
      <c r="C153" s="53">
        <v>2111</v>
      </c>
      <c r="D153" s="53" t="s">
        <v>155</v>
      </c>
      <c r="E153" s="90">
        <v>150</v>
      </c>
      <c r="F153" s="90">
        <v>150</v>
      </c>
      <c r="G153" s="90">
        <v>76.2</v>
      </c>
      <c r="H153" s="238">
        <f t="shared" si="2"/>
        <v>50.8</v>
      </c>
    </row>
    <row r="154" spans="1:8" ht="15">
      <c r="A154" s="75"/>
      <c r="B154" s="53">
        <v>6171</v>
      </c>
      <c r="C154" s="53">
        <v>2132</v>
      </c>
      <c r="D154" s="53" t="s">
        <v>156</v>
      </c>
      <c r="E154" s="54">
        <v>72</v>
      </c>
      <c r="F154" s="54">
        <v>72</v>
      </c>
      <c r="G154" s="54">
        <v>90.3</v>
      </c>
      <c r="H154" s="238">
        <f t="shared" si="2"/>
        <v>125.41666666666667</v>
      </c>
    </row>
    <row r="155" spans="1:8" ht="15" hidden="1">
      <c r="A155" s="75"/>
      <c r="B155" s="53">
        <v>6171</v>
      </c>
      <c r="C155" s="53">
        <v>2210</v>
      </c>
      <c r="D155" s="53" t="s">
        <v>157</v>
      </c>
      <c r="E155" s="57"/>
      <c r="F155" s="57"/>
      <c r="G155" s="57"/>
      <c r="H155" s="238" t="e">
        <f t="shared" si="2"/>
        <v>#DIV/0!</v>
      </c>
    </row>
    <row r="156" spans="1:8" ht="15" hidden="1">
      <c r="A156" s="75"/>
      <c r="B156" s="53">
        <v>6171</v>
      </c>
      <c r="C156" s="53">
        <v>2310</v>
      </c>
      <c r="D156" s="53" t="s">
        <v>158</v>
      </c>
      <c r="E156" s="54"/>
      <c r="F156" s="54"/>
      <c r="G156" s="54"/>
      <c r="H156" s="238" t="e">
        <f t="shared" si="2"/>
        <v>#DIV/0!</v>
      </c>
    </row>
    <row r="157" spans="1:8" ht="15" hidden="1">
      <c r="A157" s="75"/>
      <c r="B157" s="53">
        <v>6171</v>
      </c>
      <c r="C157" s="53">
        <v>2310</v>
      </c>
      <c r="D157" s="53" t="s">
        <v>158</v>
      </c>
      <c r="E157" s="54"/>
      <c r="F157" s="54"/>
      <c r="G157" s="54"/>
      <c r="H157" s="238" t="e">
        <f t="shared" si="2"/>
        <v>#DIV/0!</v>
      </c>
    </row>
    <row r="158" spans="1:8" ht="15" hidden="1">
      <c r="A158" s="75"/>
      <c r="B158" s="53">
        <v>6171</v>
      </c>
      <c r="C158" s="53">
        <v>2133</v>
      </c>
      <c r="D158" s="53" t="s">
        <v>159</v>
      </c>
      <c r="E158" s="90"/>
      <c r="F158" s="90"/>
      <c r="G158" s="90"/>
      <c r="H158" s="238" t="e">
        <f t="shared" si="2"/>
        <v>#DIV/0!</v>
      </c>
    </row>
    <row r="159" spans="1:8" ht="15" hidden="1">
      <c r="A159" s="75"/>
      <c r="B159" s="53">
        <v>6171</v>
      </c>
      <c r="C159" s="53">
        <v>2310</v>
      </c>
      <c r="D159" s="53" t="s">
        <v>160</v>
      </c>
      <c r="E159" s="90"/>
      <c r="F159" s="90"/>
      <c r="G159" s="90"/>
      <c r="H159" s="238" t="e">
        <f t="shared" si="2"/>
        <v>#DIV/0!</v>
      </c>
    </row>
    <row r="160" spans="1:8" ht="15">
      <c r="A160" s="75"/>
      <c r="B160" s="53">
        <v>6171</v>
      </c>
      <c r="C160" s="53">
        <v>2322</v>
      </c>
      <c r="D160" s="53" t="s">
        <v>161</v>
      </c>
      <c r="E160" s="54">
        <v>0</v>
      </c>
      <c r="F160" s="54">
        <v>0</v>
      </c>
      <c r="G160" s="54">
        <v>3.5</v>
      </c>
      <c r="H160" s="238" t="e">
        <f t="shared" si="2"/>
        <v>#DIV/0!</v>
      </c>
    </row>
    <row r="161" spans="1:8" ht="15">
      <c r="A161" s="75"/>
      <c r="B161" s="53">
        <v>6171</v>
      </c>
      <c r="C161" s="53">
        <v>2324</v>
      </c>
      <c r="D161" s="53" t="s">
        <v>162</v>
      </c>
      <c r="E161" s="54">
        <v>50</v>
      </c>
      <c r="F161" s="54">
        <v>50</v>
      </c>
      <c r="G161" s="54">
        <v>254.1</v>
      </c>
      <c r="H161" s="238">
        <f t="shared" si="2"/>
        <v>508.2</v>
      </c>
    </row>
    <row r="162" spans="1:8" ht="15" hidden="1">
      <c r="A162" s="75"/>
      <c r="B162" s="53">
        <v>6171</v>
      </c>
      <c r="C162" s="53">
        <v>2329</v>
      </c>
      <c r="D162" s="53" t="s">
        <v>163</v>
      </c>
      <c r="E162" s="54"/>
      <c r="F162" s="54"/>
      <c r="G162" s="54"/>
      <c r="H162" s="238" t="e">
        <f>(#REF!/F162)*100</f>
        <v>#REF!</v>
      </c>
    </row>
    <row r="163" spans="1:8" ht="15" hidden="1">
      <c r="A163" s="75"/>
      <c r="B163" s="53">
        <v>6409</v>
      </c>
      <c r="C163" s="53">
        <v>2328</v>
      </c>
      <c r="D163" s="53" t="s">
        <v>164</v>
      </c>
      <c r="E163" s="54"/>
      <c r="F163" s="54"/>
      <c r="G163" s="54"/>
      <c r="H163" s="238" t="e">
        <f>(#REF!/F163)*100</f>
        <v>#REF!</v>
      </c>
    </row>
    <row r="164" spans="1:8" ht="15" hidden="1">
      <c r="A164" s="75"/>
      <c r="B164" s="53"/>
      <c r="C164" s="53"/>
      <c r="D164" s="53"/>
      <c r="E164" s="54">
        <v>0</v>
      </c>
      <c r="F164" s="54">
        <v>0</v>
      </c>
      <c r="G164" s="54"/>
      <c r="H164" s="238" t="e">
        <f>(#REF!/F164)*100</f>
        <v>#REF!</v>
      </c>
    </row>
    <row r="165" spans="1:8" ht="15.75" thickBot="1">
      <c r="A165" s="91"/>
      <c r="B165" s="92"/>
      <c r="C165" s="92"/>
      <c r="D165" s="92"/>
      <c r="E165" s="93"/>
      <c r="F165" s="93"/>
      <c r="G165" s="93"/>
      <c r="H165" s="239"/>
    </row>
    <row r="166" spans="1:8" s="64" customFormat="1" ht="21.75" customHeight="1" thickBot="1" thickTop="1">
      <c r="A166" s="94"/>
      <c r="B166" s="95"/>
      <c r="C166" s="95"/>
      <c r="D166" s="96" t="s">
        <v>165</v>
      </c>
      <c r="E166" s="97">
        <f>SUM(E131:E165)</f>
        <v>11777</v>
      </c>
      <c r="F166" s="97">
        <f>SUM(F131:F165)</f>
        <v>14951.3</v>
      </c>
      <c r="G166" s="97">
        <f>SUM(G130:G165)</f>
        <v>4211.7</v>
      </c>
      <c r="H166" s="240">
        <f>(G166/F166)*100</f>
        <v>28.169456836529267</v>
      </c>
    </row>
    <row r="167" spans="1:8" ht="15" customHeight="1">
      <c r="A167" s="84"/>
      <c r="B167" s="84"/>
      <c r="C167" s="84"/>
      <c r="D167" s="46"/>
      <c r="E167" s="85"/>
      <c r="F167" s="85"/>
      <c r="G167" s="85"/>
      <c r="H167" s="242"/>
    </row>
    <row r="168" spans="1:8" ht="15" customHeight="1">
      <c r="A168" s="84"/>
      <c r="B168" s="84"/>
      <c r="C168" s="84"/>
      <c r="D168" s="46"/>
      <c r="E168" s="85"/>
      <c r="F168" s="85"/>
      <c r="G168" s="85"/>
      <c r="H168" s="242"/>
    </row>
    <row r="169" spans="1:8" ht="12.75" customHeight="1" hidden="1">
      <c r="A169" s="84"/>
      <c r="B169" s="84"/>
      <c r="C169" s="84"/>
      <c r="D169" s="46"/>
      <c r="E169" s="85"/>
      <c r="F169" s="85"/>
      <c r="G169" s="85"/>
      <c r="H169" s="242"/>
    </row>
    <row r="170" spans="1:8" ht="15" customHeight="1" thickBot="1">
      <c r="A170" s="84"/>
      <c r="B170" s="84"/>
      <c r="C170" s="84"/>
      <c r="D170" s="46"/>
      <c r="E170" s="85"/>
      <c r="F170" s="85"/>
      <c r="G170" s="85"/>
      <c r="H170" s="242"/>
    </row>
    <row r="171" spans="1:8" ht="15.75">
      <c r="A171" s="214" t="s">
        <v>25</v>
      </c>
      <c r="B171" s="214" t="s">
        <v>26</v>
      </c>
      <c r="C171" s="214" t="s">
        <v>27</v>
      </c>
      <c r="D171" s="215" t="s">
        <v>28</v>
      </c>
      <c r="E171" s="216" t="s">
        <v>29</v>
      </c>
      <c r="F171" s="216" t="s">
        <v>29</v>
      </c>
      <c r="G171" s="216" t="s">
        <v>8</v>
      </c>
      <c r="H171" s="235" t="s">
        <v>30</v>
      </c>
    </row>
    <row r="172" spans="1:8" ht="15.75" customHeight="1" thickBot="1">
      <c r="A172" s="217"/>
      <c r="B172" s="217"/>
      <c r="C172" s="217"/>
      <c r="D172" s="218"/>
      <c r="E172" s="219" t="s">
        <v>31</v>
      </c>
      <c r="F172" s="219" t="s">
        <v>32</v>
      </c>
      <c r="G172" s="220" t="s">
        <v>33</v>
      </c>
      <c r="H172" s="236" t="s">
        <v>34</v>
      </c>
    </row>
    <row r="173" spans="1:8" ht="16.5" customHeight="1" thickTop="1">
      <c r="A173" s="50">
        <v>50</v>
      </c>
      <c r="B173" s="50"/>
      <c r="C173" s="50"/>
      <c r="D173" s="51" t="s">
        <v>166</v>
      </c>
      <c r="E173" s="52"/>
      <c r="F173" s="52"/>
      <c r="G173" s="52"/>
      <c r="H173" s="237"/>
    </row>
    <row r="174" spans="1:8" ht="15" customHeight="1">
      <c r="A174" s="53"/>
      <c r="B174" s="53"/>
      <c r="C174" s="53"/>
      <c r="D174" s="88"/>
      <c r="E174" s="54"/>
      <c r="F174" s="54"/>
      <c r="G174" s="54"/>
      <c r="H174" s="238"/>
    </row>
    <row r="175" spans="1:8" ht="15" hidden="1">
      <c r="A175" s="53"/>
      <c r="B175" s="53"/>
      <c r="C175" s="53">
        <v>1361</v>
      </c>
      <c r="D175" s="53" t="s">
        <v>37</v>
      </c>
      <c r="E175" s="54"/>
      <c r="F175" s="54"/>
      <c r="G175" s="54"/>
      <c r="H175" s="238" t="e">
        <f>(#REF!/F175)*100</f>
        <v>#REF!</v>
      </c>
    </row>
    <row r="176" spans="1:8" ht="15" hidden="1">
      <c r="A176" s="53"/>
      <c r="B176" s="53"/>
      <c r="C176" s="53">
        <v>2451</v>
      </c>
      <c r="D176" s="53" t="s">
        <v>167</v>
      </c>
      <c r="E176" s="54"/>
      <c r="F176" s="54"/>
      <c r="G176" s="54"/>
      <c r="H176" s="238" t="e">
        <f>(#REF!/F176)*100</f>
        <v>#REF!</v>
      </c>
    </row>
    <row r="177" spans="1:8" ht="15">
      <c r="A177" s="53">
        <v>13010</v>
      </c>
      <c r="B177" s="53"/>
      <c r="C177" s="53">
        <v>4116</v>
      </c>
      <c r="D177" s="53" t="s">
        <v>168</v>
      </c>
      <c r="E177" s="54">
        <v>624</v>
      </c>
      <c r="F177" s="54">
        <v>796</v>
      </c>
      <c r="G177" s="54">
        <v>1527.5</v>
      </c>
      <c r="H177" s="238">
        <f aca="true" t="shared" si="3" ref="H177:H193">(G177/F177)*100</f>
        <v>191.89698492462313</v>
      </c>
    </row>
    <row r="178" spans="1:8" ht="15" hidden="1">
      <c r="A178" s="53">
        <v>434</v>
      </c>
      <c r="B178" s="53"/>
      <c r="C178" s="53">
        <v>4122</v>
      </c>
      <c r="D178" s="53" t="s">
        <v>169</v>
      </c>
      <c r="E178" s="54"/>
      <c r="F178" s="54"/>
      <c r="G178" s="54"/>
      <c r="H178" s="238" t="e">
        <f t="shared" si="3"/>
        <v>#DIV/0!</v>
      </c>
    </row>
    <row r="179" spans="1:8" ht="15">
      <c r="A179" s="53">
        <v>13233</v>
      </c>
      <c r="B179" s="53"/>
      <c r="C179" s="53">
        <v>4116</v>
      </c>
      <c r="D179" s="53" t="s">
        <v>170</v>
      </c>
      <c r="E179" s="54">
        <v>0</v>
      </c>
      <c r="F179" s="54">
        <v>2220</v>
      </c>
      <c r="G179" s="54">
        <v>0</v>
      </c>
      <c r="H179" s="238">
        <f t="shared" si="3"/>
        <v>0</v>
      </c>
    </row>
    <row r="180" spans="1:8" ht="15" customHeight="1">
      <c r="A180" s="53"/>
      <c r="B180" s="53">
        <v>3599</v>
      </c>
      <c r="C180" s="53">
        <v>2324</v>
      </c>
      <c r="D180" s="53" t="s">
        <v>171</v>
      </c>
      <c r="E180" s="54">
        <v>5</v>
      </c>
      <c r="F180" s="54">
        <v>5</v>
      </c>
      <c r="G180" s="54">
        <v>0.4</v>
      </c>
      <c r="H180" s="238">
        <f t="shared" si="3"/>
        <v>8</v>
      </c>
    </row>
    <row r="181" spans="1:8" ht="15" customHeight="1">
      <c r="A181" s="53"/>
      <c r="B181" s="53">
        <v>4171</v>
      </c>
      <c r="C181" s="53">
        <v>2229</v>
      </c>
      <c r="D181" s="53" t="s">
        <v>172</v>
      </c>
      <c r="E181" s="54">
        <v>7</v>
      </c>
      <c r="F181" s="54">
        <v>7</v>
      </c>
      <c r="G181" s="54">
        <v>3.2</v>
      </c>
      <c r="H181" s="238">
        <f t="shared" si="3"/>
        <v>45.714285714285715</v>
      </c>
    </row>
    <row r="182" spans="1:8" ht="15" customHeight="1">
      <c r="A182" s="53"/>
      <c r="B182" s="53">
        <v>4179</v>
      </c>
      <c r="C182" s="53">
        <v>2229</v>
      </c>
      <c r="D182" s="53" t="s">
        <v>173</v>
      </c>
      <c r="E182" s="54">
        <v>0</v>
      </c>
      <c r="F182" s="54">
        <v>0</v>
      </c>
      <c r="G182" s="54">
        <v>2.9</v>
      </c>
      <c r="H182" s="238" t="e">
        <f t="shared" si="3"/>
        <v>#DIV/0!</v>
      </c>
    </row>
    <row r="183" spans="1:8" ht="15">
      <c r="A183" s="53"/>
      <c r="B183" s="53">
        <v>4195</v>
      </c>
      <c r="C183" s="53">
        <v>2229</v>
      </c>
      <c r="D183" s="53" t="s">
        <v>174</v>
      </c>
      <c r="E183" s="54">
        <v>24</v>
      </c>
      <c r="F183" s="54">
        <v>24</v>
      </c>
      <c r="G183" s="54">
        <v>6</v>
      </c>
      <c r="H183" s="238">
        <f t="shared" si="3"/>
        <v>25</v>
      </c>
    </row>
    <row r="184" spans="1:8" ht="15" hidden="1">
      <c r="A184" s="53"/>
      <c r="B184" s="53">
        <v>4329</v>
      </c>
      <c r="C184" s="53">
        <v>2229</v>
      </c>
      <c r="D184" s="53" t="s">
        <v>175</v>
      </c>
      <c r="E184" s="54"/>
      <c r="F184" s="54"/>
      <c r="G184" s="54"/>
      <c r="H184" s="238" t="e">
        <f t="shared" si="3"/>
        <v>#DIV/0!</v>
      </c>
    </row>
    <row r="185" spans="1:8" ht="15" hidden="1">
      <c r="A185" s="53"/>
      <c r="B185" s="53">
        <v>4329</v>
      </c>
      <c r="C185" s="53">
        <v>2324</v>
      </c>
      <c r="D185" s="53" t="s">
        <v>176</v>
      </c>
      <c r="E185" s="54"/>
      <c r="F185" s="54"/>
      <c r="G185" s="54"/>
      <c r="H185" s="238" t="e">
        <f t="shared" si="3"/>
        <v>#DIV/0!</v>
      </c>
    </row>
    <row r="186" spans="1:8" ht="15" hidden="1">
      <c r="A186" s="53"/>
      <c r="B186" s="53">
        <v>4342</v>
      </c>
      <c r="C186" s="53">
        <v>2324</v>
      </c>
      <c r="D186" s="53" t="s">
        <v>177</v>
      </c>
      <c r="E186" s="54"/>
      <c r="F186" s="54"/>
      <c r="G186" s="54"/>
      <c r="H186" s="238" t="e">
        <f t="shared" si="3"/>
        <v>#DIV/0!</v>
      </c>
    </row>
    <row r="187" spans="1:8" ht="15" hidden="1">
      <c r="A187" s="53"/>
      <c r="B187" s="53">
        <v>4349</v>
      </c>
      <c r="C187" s="53">
        <v>2229</v>
      </c>
      <c r="D187" s="53" t="s">
        <v>178</v>
      </c>
      <c r="E187" s="54"/>
      <c r="F187" s="54"/>
      <c r="G187" s="54"/>
      <c r="H187" s="238" t="e">
        <f t="shared" si="3"/>
        <v>#DIV/0!</v>
      </c>
    </row>
    <row r="188" spans="1:8" ht="15" hidden="1">
      <c r="A188" s="53"/>
      <c r="B188" s="53">
        <v>4399</v>
      </c>
      <c r="C188" s="53">
        <v>2111</v>
      </c>
      <c r="D188" s="53" t="s">
        <v>179</v>
      </c>
      <c r="E188" s="54"/>
      <c r="F188" s="54"/>
      <c r="G188" s="54"/>
      <c r="H188" s="238" t="e">
        <f t="shared" si="3"/>
        <v>#DIV/0!</v>
      </c>
    </row>
    <row r="189" spans="1:8" ht="15" hidden="1">
      <c r="A189" s="53"/>
      <c r="B189" s="53">
        <v>6171</v>
      </c>
      <c r="C189" s="53">
        <v>2111</v>
      </c>
      <c r="D189" s="53" t="s">
        <v>180</v>
      </c>
      <c r="E189" s="54"/>
      <c r="F189" s="54"/>
      <c r="G189" s="54"/>
      <c r="H189" s="238" t="e">
        <f t="shared" si="3"/>
        <v>#DIV/0!</v>
      </c>
    </row>
    <row r="190" spans="1:8" ht="15">
      <c r="A190" s="53"/>
      <c r="B190" s="53">
        <v>4379</v>
      </c>
      <c r="C190" s="53">
        <v>2212</v>
      </c>
      <c r="D190" s="53" t="s">
        <v>181</v>
      </c>
      <c r="E190" s="54">
        <v>10</v>
      </c>
      <c r="F190" s="54">
        <v>10</v>
      </c>
      <c r="G190" s="54">
        <v>8.5</v>
      </c>
      <c r="H190" s="238">
        <f t="shared" si="3"/>
        <v>85</v>
      </c>
    </row>
    <row r="191" spans="1:8" ht="15" hidden="1">
      <c r="A191" s="56"/>
      <c r="B191" s="56">
        <v>4399</v>
      </c>
      <c r="C191" s="56">
        <v>2324</v>
      </c>
      <c r="D191" s="56" t="s">
        <v>182</v>
      </c>
      <c r="E191" s="57"/>
      <c r="F191" s="57"/>
      <c r="G191" s="54"/>
      <c r="H191" s="238" t="e">
        <f t="shared" si="3"/>
        <v>#DIV/0!</v>
      </c>
    </row>
    <row r="192" spans="1:8" ht="15" hidden="1">
      <c r="A192" s="53"/>
      <c r="B192" s="53">
        <v>6171</v>
      </c>
      <c r="C192" s="53">
        <v>2212</v>
      </c>
      <c r="D192" s="53" t="s">
        <v>181</v>
      </c>
      <c r="E192" s="54"/>
      <c r="F192" s="54"/>
      <c r="G192" s="54"/>
      <c r="H192" s="238" t="e">
        <f t="shared" si="3"/>
        <v>#DIV/0!</v>
      </c>
    </row>
    <row r="193" spans="1:8" ht="15">
      <c r="A193" s="56"/>
      <c r="B193" s="53">
        <v>6171</v>
      </c>
      <c r="C193" s="53">
        <v>2324</v>
      </c>
      <c r="D193" s="53" t="s">
        <v>183</v>
      </c>
      <c r="E193" s="54">
        <v>5</v>
      </c>
      <c r="F193" s="54">
        <v>5</v>
      </c>
      <c r="G193" s="54">
        <v>3.5</v>
      </c>
      <c r="H193" s="238">
        <f t="shared" si="3"/>
        <v>70</v>
      </c>
    </row>
    <row r="194" spans="1:8" ht="15" customHeight="1" thickBot="1">
      <c r="A194" s="92"/>
      <c r="B194" s="92"/>
      <c r="C194" s="92"/>
      <c r="D194" s="92"/>
      <c r="E194" s="93"/>
      <c r="F194" s="93"/>
      <c r="G194" s="93"/>
      <c r="H194" s="239"/>
    </row>
    <row r="195" spans="1:8" s="64" customFormat="1" ht="21.75" customHeight="1" thickBot="1" thickTop="1">
      <c r="A195" s="95"/>
      <c r="B195" s="95"/>
      <c r="C195" s="95"/>
      <c r="D195" s="96" t="s">
        <v>184</v>
      </c>
      <c r="E195" s="97">
        <f>SUM(E174:E194)</f>
        <v>675</v>
      </c>
      <c r="F195" s="97">
        <f>SUM(F174:F194)</f>
        <v>3067</v>
      </c>
      <c r="G195" s="97">
        <f>SUM(G174:G194)</f>
        <v>1552.0000000000002</v>
      </c>
      <c r="H195" s="240">
        <f>(G195/F195)*100</f>
        <v>50.603195304858176</v>
      </c>
    </row>
    <row r="196" spans="1:8" ht="15" customHeight="1">
      <c r="A196" s="84"/>
      <c r="B196" s="64"/>
      <c r="C196" s="84"/>
      <c r="D196" s="98"/>
      <c r="E196" s="85"/>
      <c r="F196" s="85"/>
      <c r="G196" s="42"/>
      <c r="H196" s="231"/>
    </row>
    <row r="197" spans="1:8" ht="14.25" customHeight="1">
      <c r="A197" s="64"/>
      <c r="B197" s="64"/>
      <c r="C197" s="64"/>
      <c r="D197" s="64"/>
      <c r="E197" s="65"/>
      <c r="F197" s="65"/>
      <c r="G197" s="65"/>
      <c r="H197" s="241"/>
    </row>
    <row r="198" spans="1:8" ht="14.25" customHeight="1" thickBot="1">
      <c r="A198" s="64"/>
      <c r="B198" s="64"/>
      <c r="C198" s="64"/>
      <c r="D198" s="64"/>
      <c r="E198" s="65"/>
      <c r="F198" s="65"/>
      <c r="G198" s="65"/>
      <c r="H198" s="241"/>
    </row>
    <row r="199" spans="1:8" ht="13.5" customHeight="1" hidden="1">
      <c r="A199" s="64"/>
      <c r="B199" s="64"/>
      <c r="C199" s="64"/>
      <c r="D199" s="64"/>
      <c r="E199" s="65"/>
      <c r="F199" s="65"/>
      <c r="G199" s="65"/>
      <c r="H199" s="241"/>
    </row>
    <row r="200" spans="1:8" ht="13.5" customHeight="1" hidden="1">
      <c r="A200" s="64"/>
      <c r="B200" s="64"/>
      <c r="C200" s="64"/>
      <c r="D200" s="64"/>
      <c r="E200" s="65"/>
      <c r="F200" s="65"/>
      <c r="G200" s="65"/>
      <c r="H200" s="241"/>
    </row>
    <row r="201" spans="1:8" ht="13.5" customHeight="1" hidden="1" thickBot="1">
      <c r="A201" s="64"/>
      <c r="B201" s="64"/>
      <c r="C201" s="64"/>
      <c r="D201" s="64"/>
      <c r="E201" s="65"/>
      <c r="F201" s="65"/>
      <c r="G201" s="65"/>
      <c r="H201" s="241"/>
    </row>
    <row r="202" spans="1:8" ht="15.75">
      <c r="A202" s="214" t="s">
        <v>25</v>
      </c>
      <c r="B202" s="214" t="s">
        <v>26</v>
      </c>
      <c r="C202" s="214" t="s">
        <v>27</v>
      </c>
      <c r="D202" s="215" t="s">
        <v>28</v>
      </c>
      <c r="E202" s="216" t="s">
        <v>29</v>
      </c>
      <c r="F202" s="216" t="s">
        <v>29</v>
      </c>
      <c r="G202" s="216" t="s">
        <v>8</v>
      </c>
      <c r="H202" s="235" t="s">
        <v>30</v>
      </c>
    </row>
    <row r="203" spans="1:8" ht="15.75" customHeight="1" thickBot="1">
      <c r="A203" s="217"/>
      <c r="B203" s="217"/>
      <c r="C203" s="217"/>
      <c r="D203" s="218"/>
      <c r="E203" s="219" t="s">
        <v>31</v>
      </c>
      <c r="F203" s="219" t="s">
        <v>32</v>
      </c>
      <c r="G203" s="220" t="s">
        <v>33</v>
      </c>
      <c r="H203" s="236" t="s">
        <v>34</v>
      </c>
    </row>
    <row r="204" spans="1:8" ht="15.75" customHeight="1" thickTop="1">
      <c r="A204" s="50">
        <v>60</v>
      </c>
      <c r="B204" s="50"/>
      <c r="C204" s="50"/>
      <c r="D204" s="51" t="s">
        <v>185</v>
      </c>
      <c r="E204" s="52"/>
      <c r="F204" s="52"/>
      <c r="G204" s="52"/>
      <c r="H204" s="237"/>
    </row>
    <row r="205" spans="1:8" ht="14.25" customHeight="1">
      <c r="A205" s="88"/>
      <c r="B205" s="88"/>
      <c r="C205" s="88"/>
      <c r="D205" s="88"/>
      <c r="E205" s="54"/>
      <c r="F205" s="54"/>
      <c r="G205" s="54"/>
      <c r="H205" s="238"/>
    </row>
    <row r="206" spans="1:8" ht="15" hidden="1">
      <c r="A206" s="53"/>
      <c r="B206" s="53"/>
      <c r="C206" s="53">
        <v>1332</v>
      </c>
      <c r="D206" s="53" t="s">
        <v>186</v>
      </c>
      <c r="E206" s="54"/>
      <c r="F206" s="54"/>
      <c r="G206" s="54"/>
      <c r="H206" s="238" t="e">
        <f>(#REF!/F206)*100</f>
        <v>#REF!</v>
      </c>
    </row>
    <row r="207" spans="1:8" ht="15">
      <c r="A207" s="53"/>
      <c r="B207" s="53"/>
      <c r="C207" s="53">
        <v>1333</v>
      </c>
      <c r="D207" s="53" t="s">
        <v>187</v>
      </c>
      <c r="E207" s="54">
        <v>500</v>
      </c>
      <c r="F207" s="54">
        <v>500</v>
      </c>
      <c r="G207" s="54">
        <v>223.7</v>
      </c>
      <c r="H207" s="238">
        <f aca="true" t="shared" si="4" ref="H207:H219">(G207/F207)*100</f>
        <v>44.739999999999995</v>
      </c>
    </row>
    <row r="208" spans="1:8" ht="15">
      <c r="A208" s="53"/>
      <c r="B208" s="53"/>
      <c r="C208" s="53">
        <v>1334</v>
      </c>
      <c r="D208" s="53" t="s">
        <v>188</v>
      </c>
      <c r="E208" s="54">
        <v>40</v>
      </c>
      <c r="F208" s="54">
        <v>40</v>
      </c>
      <c r="G208" s="54">
        <v>62.7</v>
      </c>
      <c r="H208" s="238">
        <f t="shared" si="4"/>
        <v>156.75</v>
      </c>
    </row>
    <row r="209" spans="1:8" ht="15">
      <c r="A209" s="53"/>
      <c r="B209" s="53"/>
      <c r="C209" s="53">
        <v>1335</v>
      </c>
      <c r="D209" s="53" t="s">
        <v>189</v>
      </c>
      <c r="E209" s="54">
        <v>6</v>
      </c>
      <c r="F209" s="54">
        <v>6</v>
      </c>
      <c r="G209" s="54">
        <v>53.7</v>
      </c>
      <c r="H209" s="238">
        <f t="shared" si="4"/>
        <v>895.0000000000001</v>
      </c>
    </row>
    <row r="210" spans="1:8" ht="15">
      <c r="A210" s="53"/>
      <c r="B210" s="53"/>
      <c r="C210" s="53">
        <v>1361</v>
      </c>
      <c r="D210" s="53" t="s">
        <v>37</v>
      </c>
      <c r="E210" s="54">
        <v>240</v>
      </c>
      <c r="F210" s="54">
        <v>240</v>
      </c>
      <c r="G210" s="54">
        <v>153.5</v>
      </c>
      <c r="H210" s="238">
        <f t="shared" si="4"/>
        <v>63.95833333333333</v>
      </c>
    </row>
    <row r="211" spans="1:8" ht="15" customHeight="1" hidden="1">
      <c r="A211" s="53">
        <v>29004</v>
      </c>
      <c r="B211" s="53"/>
      <c r="C211" s="53">
        <v>4116</v>
      </c>
      <c r="D211" s="53" t="s">
        <v>190</v>
      </c>
      <c r="E211" s="54"/>
      <c r="F211" s="54"/>
      <c r="G211" s="54"/>
      <c r="H211" s="238" t="e">
        <f t="shared" si="4"/>
        <v>#DIV/0!</v>
      </c>
    </row>
    <row r="212" spans="1:8" ht="15">
      <c r="A212" s="53">
        <v>29008</v>
      </c>
      <c r="B212" s="53"/>
      <c r="C212" s="53">
        <v>4116</v>
      </c>
      <c r="D212" s="53" t="s">
        <v>191</v>
      </c>
      <c r="E212" s="54">
        <v>0</v>
      </c>
      <c r="F212" s="54">
        <v>0</v>
      </c>
      <c r="G212" s="54">
        <v>25.3</v>
      </c>
      <c r="H212" s="238" t="e">
        <f t="shared" si="4"/>
        <v>#DIV/0!</v>
      </c>
    </row>
    <row r="213" spans="1:8" ht="15" hidden="1">
      <c r="A213" s="53">
        <v>29516</v>
      </c>
      <c r="B213" s="53"/>
      <c r="C213" s="53">
        <v>4216</v>
      </c>
      <c r="D213" s="53" t="s">
        <v>192</v>
      </c>
      <c r="E213" s="54"/>
      <c r="F213" s="54"/>
      <c r="G213" s="54"/>
      <c r="H213" s="238" t="e">
        <f t="shared" si="4"/>
        <v>#DIV/0!</v>
      </c>
    </row>
    <row r="214" spans="1:8" ht="15" hidden="1">
      <c r="A214" s="56">
        <v>379</v>
      </c>
      <c r="B214" s="56"/>
      <c r="C214" s="56">
        <v>4122</v>
      </c>
      <c r="D214" s="56" t="s">
        <v>193</v>
      </c>
      <c r="E214" s="57"/>
      <c r="F214" s="57"/>
      <c r="G214" s="57"/>
      <c r="H214" s="238" t="e">
        <f t="shared" si="4"/>
        <v>#DIV/0!</v>
      </c>
    </row>
    <row r="215" spans="1:8" ht="15">
      <c r="A215" s="56"/>
      <c r="B215" s="56">
        <v>1014</v>
      </c>
      <c r="C215" s="56">
        <v>2132</v>
      </c>
      <c r="D215" s="56" t="s">
        <v>194</v>
      </c>
      <c r="E215" s="57">
        <v>24</v>
      </c>
      <c r="F215" s="57">
        <v>24</v>
      </c>
      <c r="G215" s="57">
        <v>10.5</v>
      </c>
      <c r="H215" s="238">
        <f t="shared" si="4"/>
        <v>43.75</v>
      </c>
    </row>
    <row r="216" spans="1:8" ht="15">
      <c r="A216" s="56"/>
      <c r="B216" s="56">
        <v>2119</v>
      </c>
      <c r="C216" s="56">
        <v>2343</v>
      </c>
      <c r="D216" s="56" t="s">
        <v>195</v>
      </c>
      <c r="E216" s="57">
        <v>12000</v>
      </c>
      <c r="F216" s="57">
        <v>12000</v>
      </c>
      <c r="G216" s="57">
        <v>4347.7</v>
      </c>
      <c r="H216" s="238">
        <f t="shared" si="4"/>
        <v>36.23083333333334</v>
      </c>
    </row>
    <row r="217" spans="1:8" ht="15" hidden="1">
      <c r="A217" s="56"/>
      <c r="B217" s="56">
        <v>3749</v>
      </c>
      <c r="C217" s="56">
        <v>2321</v>
      </c>
      <c r="D217" s="56" t="s">
        <v>196</v>
      </c>
      <c r="E217" s="57"/>
      <c r="F217" s="57"/>
      <c r="G217" s="57"/>
      <c r="H217" s="238" t="e">
        <f t="shared" si="4"/>
        <v>#DIV/0!</v>
      </c>
    </row>
    <row r="218" spans="1:8" ht="15">
      <c r="A218" s="53"/>
      <c r="B218" s="53">
        <v>6171</v>
      </c>
      <c r="C218" s="53">
        <v>2212</v>
      </c>
      <c r="D218" s="53" t="s">
        <v>157</v>
      </c>
      <c r="E218" s="54">
        <v>60</v>
      </c>
      <c r="F218" s="54">
        <v>60</v>
      </c>
      <c r="G218" s="54">
        <v>35</v>
      </c>
      <c r="H218" s="238">
        <f t="shared" si="4"/>
        <v>58.333333333333336</v>
      </c>
    </row>
    <row r="219" spans="1:8" ht="15">
      <c r="A219" s="53"/>
      <c r="B219" s="53">
        <v>6171</v>
      </c>
      <c r="C219" s="53">
        <v>2324</v>
      </c>
      <c r="D219" s="53" t="s">
        <v>197</v>
      </c>
      <c r="E219" s="54">
        <v>5</v>
      </c>
      <c r="F219" s="54">
        <v>5</v>
      </c>
      <c r="G219" s="54">
        <v>1.4</v>
      </c>
      <c r="H219" s="238">
        <f t="shared" si="4"/>
        <v>27.999999999999996</v>
      </c>
    </row>
    <row r="220" spans="1:8" ht="15" hidden="1">
      <c r="A220" s="53"/>
      <c r="B220" s="53">
        <v>6171</v>
      </c>
      <c r="C220" s="53">
        <v>2329</v>
      </c>
      <c r="D220" s="53" t="s">
        <v>71</v>
      </c>
      <c r="E220" s="54"/>
      <c r="F220" s="54"/>
      <c r="G220" s="54"/>
      <c r="H220" s="238"/>
    </row>
    <row r="221" spans="1:8" ht="15" customHeight="1" thickBot="1">
      <c r="A221" s="92"/>
      <c r="B221" s="92"/>
      <c r="C221" s="92"/>
      <c r="D221" s="92"/>
      <c r="E221" s="93"/>
      <c r="F221" s="93"/>
      <c r="G221" s="93"/>
      <c r="H221" s="239"/>
    </row>
    <row r="222" spans="1:8" s="64" customFormat="1" ht="21.75" customHeight="1" thickBot="1" thickTop="1">
      <c r="A222" s="95"/>
      <c r="B222" s="95"/>
      <c r="C222" s="95"/>
      <c r="D222" s="96" t="s">
        <v>198</v>
      </c>
      <c r="E222" s="97">
        <f>SUM(E205:E221)</f>
        <v>12875</v>
      </c>
      <c r="F222" s="97">
        <f>SUM(F205:F221)</f>
        <v>12875</v>
      </c>
      <c r="G222" s="97">
        <f>SUM(G205:G221)</f>
        <v>4913.499999999999</v>
      </c>
      <c r="H222" s="240">
        <f>(G222/F222)*100</f>
        <v>38.163106796116494</v>
      </c>
    </row>
    <row r="223" spans="1:8" ht="14.25" customHeight="1">
      <c r="A223" s="84"/>
      <c r="B223" s="84"/>
      <c r="C223" s="84"/>
      <c r="D223" s="46"/>
      <c r="E223" s="85"/>
      <c r="F223" s="85"/>
      <c r="G223" s="85"/>
      <c r="H223" s="242"/>
    </row>
    <row r="224" spans="1:8" ht="14.25" customHeight="1" hidden="1">
      <c r="A224" s="84"/>
      <c r="B224" s="84"/>
      <c r="C224" s="84"/>
      <c r="D224" s="46"/>
      <c r="E224" s="85"/>
      <c r="F224" s="85"/>
      <c r="G224" s="85"/>
      <c r="H224" s="242"/>
    </row>
    <row r="225" spans="1:8" ht="14.25" customHeight="1" hidden="1">
      <c r="A225" s="84"/>
      <c r="B225" s="84"/>
      <c r="C225" s="84"/>
      <c r="D225" s="46"/>
      <c r="E225" s="85"/>
      <c r="F225" s="85"/>
      <c r="G225" s="85"/>
      <c r="H225" s="242"/>
    </row>
    <row r="226" spans="1:8" ht="14.25" customHeight="1" hidden="1">
      <c r="A226" s="84"/>
      <c r="B226" s="84"/>
      <c r="C226" s="84"/>
      <c r="D226" s="46"/>
      <c r="E226" s="85"/>
      <c r="F226" s="85"/>
      <c r="G226" s="85"/>
      <c r="H226" s="242"/>
    </row>
    <row r="227" spans="1:8" ht="15" customHeight="1">
      <c r="A227" s="84"/>
      <c r="B227" s="84"/>
      <c r="C227" s="84"/>
      <c r="D227" s="46"/>
      <c r="E227" s="85"/>
      <c r="F227" s="85"/>
      <c r="G227" s="85"/>
      <c r="H227" s="242"/>
    </row>
    <row r="228" spans="1:8" ht="15" customHeight="1" thickBot="1">
      <c r="A228" s="84"/>
      <c r="B228" s="84"/>
      <c r="C228" s="84"/>
      <c r="D228" s="46"/>
      <c r="E228" s="85"/>
      <c r="F228" s="85"/>
      <c r="G228" s="85"/>
      <c r="H228" s="242"/>
    </row>
    <row r="229" spans="1:8" ht="15.75">
      <c r="A229" s="214" t="s">
        <v>25</v>
      </c>
      <c r="B229" s="214" t="s">
        <v>26</v>
      </c>
      <c r="C229" s="214" t="s">
        <v>27</v>
      </c>
      <c r="D229" s="215" t="s">
        <v>28</v>
      </c>
      <c r="E229" s="216" t="s">
        <v>29</v>
      </c>
      <c r="F229" s="216" t="s">
        <v>29</v>
      </c>
      <c r="G229" s="216" t="s">
        <v>8</v>
      </c>
      <c r="H229" s="235" t="s">
        <v>30</v>
      </c>
    </row>
    <row r="230" spans="1:8" ht="15.75" customHeight="1" thickBot="1">
      <c r="A230" s="217"/>
      <c r="B230" s="217"/>
      <c r="C230" s="217"/>
      <c r="D230" s="218"/>
      <c r="E230" s="219" t="s">
        <v>31</v>
      </c>
      <c r="F230" s="219" t="s">
        <v>32</v>
      </c>
      <c r="G230" s="220" t="s">
        <v>33</v>
      </c>
      <c r="H230" s="236" t="s">
        <v>34</v>
      </c>
    </row>
    <row r="231" spans="1:8" ht="15.75" customHeight="1" thickTop="1">
      <c r="A231" s="50">
        <v>80</v>
      </c>
      <c r="B231" s="50"/>
      <c r="C231" s="50"/>
      <c r="D231" s="51" t="s">
        <v>199</v>
      </c>
      <c r="E231" s="52"/>
      <c r="F231" s="52"/>
      <c r="G231" s="52"/>
      <c r="H231" s="237"/>
    </row>
    <row r="232" spans="1:8" ht="15">
      <c r="A232" s="53"/>
      <c r="B232" s="53"/>
      <c r="C232" s="53"/>
      <c r="D232" s="53"/>
      <c r="E232" s="54"/>
      <c r="F232" s="54"/>
      <c r="G232" s="54"/>
      <c r="H232" s="238"/>
    </row>
    <row r="233" spans="1:8" ht="15">
      <c r="A233" s="53"/>
      <c r="B233" s="53"/>
      <c r="C233" s="53">
        <v>1353</v>
      </c>
      <c r="D233" s="53" t="s">
        <v>200</v>
      </c>
      <c r="E233" s="54">
        <v>750</v>
      </c>
      <c r="F233" s="54">
        <v>750</v>
      </c>
      <c r="G233" s="54">
        <v>328</v>
      </c>
      <c r="H233" s="238">
        <f aca="true" t="shared" si="5" ref="H233:H246">(G233/F233)*100</f>
        <v>43.733333333333334</v>
      </c>
    </row>
    <row r="234" spans="1:8" ht="15">
      <c r="A234" s="53"/>
      <c r="B234" s="53"/>
      <c r="C234" s="53">
        <v>1359</v>
      </c>
      <c r="D234" s="53" t="s">
        <v>201</v>
      </c>
      <c r="E234" s="54">
        <v>0</v>
      </c>
      <c r="F234" s="54">
        <v>0</v>
      </c>
      <c r="G234" s="54">
        <v>-30</v>
      </c>
      <c r="H234" s="238" t="e">
        <f t="shared" si="5"/>
        <v>#DIV/0!</v>
      </c>
    </row>
    <row r="235" spans="1:8" ht="15">
      <c r="A235" s="53"/>
      <c r="B235" s="53"/>
      <c r="C235" s="53">
        <v>1361</v>
      </c>
      <c r="D235" s="53" t="s">
        <v>37</v>
      </c>
      <c r="E235" s="54">
        <v>6200</v>
      </c>
      <c r="F235" s="54">
        <v>6200</v>
      </c>
      <c r="G235" s="54">
        <v>3511.4</v>
      </c>
      <c r="H235" s="238">
        <f t="shared" si="5"/>
        <v>56.63548387096774</v>
      </c>
    </row>
    <row r="236" spans="1:8" ht="15">
      <c r="A236" s="53"/>
      <c r="B236" s="53"/>
      <c r="C236" s="53">
        <v>4121</v>
      </c>
      <c r="D236" s="53" t="s">
        <v>202</v>
      </c>
      <c r="E236" s="57">
        <v>250</v>
      </c>
      <c r="F236" s="57">
        <v>250</v>
      </c>
      <c r="G236" s="57">
        <v>78</v>
      </c>
      <c r="H236" s="238">
        <f t="shared" si="5"/>
        <v>31.2</v>
      </c>
    </row>
    <row r="237" spans="1:8" ht="15" hidden="1">
      <c r="A237" s="53">
        <v>222</v>
      </c>
      <c r="B237" s="53"/>
      <c r="C237" s="53">
        <v>4122</v>
      </c>
      <c r="D237" s="53" t="s">
        <v>203</v>
      </c>
      <c r="E237" s="57"/>
      <c r="F237" s="57"/>
      <c r="G237" s="57"/>
      <c r="H237" s="238" t="e">
        <f t="shared" si="5"/>
        <v>#DIV/0!</v>
      </c>
    </row>
    <row r="238" spans="1:8" ht="15" hidden="1">
      <c r="A238" s="53"/>
      <c r="B238" s="53">
        <v>2219</v>
      </c>
      <c r="C238" s="53">
        <v>2324</v>
      </c>
      <c r="D238" s="53" t="s">
        <v>204</v>
      </c>
      <c r="E238" s="54"/>
      <c r="F238" s="54"/>
      <c r="G238" s="54"/>
      <c r="H238" s="238" t="e">
        <f t="shared" si="5"/>
        <v>#DIV/0!</v>
      </c>
    </row>
    <row r="239" spans="1:8" ht="15">
      <c r="A239" s="53"/>
      <c r="B239" s="53">
        <v>2219</v>
      </c>
      <c r="C239" s="53">
        <v>2329</v>
      </c>
      <c r="D239" s="53" t="s">
        <v>205</v>
      </c>
      <c r="E239" s="54">
        <v>5000</v>
      </c>
      <c r="F239" s="54">
        <v>5000</v>
      </c>
      <c r="G239" s="54">
        <v>2208.1</v>
      </c>
      <c r="H239" s="238">
        <f t="shared" si="5"/>
        <v>44.162</v>
      </c>
    </row>
    <row r="240" spans="1:8" ht="15">
      <c r="A240" s="53"/>
      <c r="B240" s="53">
        <v>2229</v>
      </c>
      <c r="C240" s="53">
        <v>2212</v>
      </c>
      <c r="D240" s="53" t="s">
        <v>206</v>
      </c>
      <c r="E240" s="57">
        <v>0</v>
      </c>
      <c r="F240" s="57">
        <v>0</v>
      </c>
      <c r="G240" s="57">
        <v>552.1</v>
      </c>
      <c r="H240" s="238" t="e">
        <f t="shared" si="5"/>
        <v>#DIV/0!</v>
      </c>
    </row>
    <row r="241" spans="1:8" ht="15">
      <c r="A241" s="53"/>
      <c r="B241" s="53">
        <v>2229</v>
      </c>
      <c r="C241" s="53">
        <v>2324</v>
      </c>
      <c r="D241" s="53" t="s">
        <v>207</v>
      </c>
      <c r="E241" s="57">
        <v>0</v>
      </c>
      <c r="F241" s="57">
        <v>0</v>
      </c>
      <c r="G241" s="57">
        <v>323.9</v>
      </c>
      <c r="H241" s="238" t="e">
        <f t="shared" si="5"/>
        <v>#DIV/0!</v>
      </c>
    </row>
    <row r="242" spans="1:8" ht="15">
      <c r="A242" s="53"/>
      <c r="B242" s="53">
        <v>2299</v>
      </c>
      <c r="C242" s="53">
        <v>2212</v>
      </c>
      <c r="D242" s="53" t="s">
        <v>208</v>
      </c>
      <c r="E242" s="54">
        <v>2700</v>
      </c>
      <c r="F242" s="54">
        <v>2700</v>
      </c>
      <c r="G242" s="54">
        <v>1303.5</v>
      </c>
      <c r="H242" s="238">
        <f t="shared" si="5"/>
        <v>48.27777777777777</v>
      </c>
    </row>
    <row r="243" spans="1:8" ht="15">
      <c r="A243" s="53"/>
      <c r="B243" s="53">
        <v>2299</v>
      </c>
      <c r="C243" s="53">
        <v>2324</v>
      </c>
      <c r="D243" s="53" t="s">
        <v>209</v>
      </c>
      <c r="E243" s="57">
        <v>0</v>
      </c>
      <c r="F243" s="57">
        <v>0</v>
      </c>
      <c r="G243" s="57">
        <v>4.5</v>
      </c>
      <c r="H243" s="238" t="e">
        <f t="shared" si="5"/>
        <v>#DIV/0!</v>
      </c>
    </row>
    <row r="244" spans="1:8" ht="15">
      <c r="A244" s="53"/>
      <c r="B244" s="53">
        <v>6171</v>
      </c>
      <c r="C244" s="53">
        <v>2212</v>
      </c>
      <c r="D244" s="53" t="s">
        <v>210</v>
      </c>
      <c r="E244" s="54">
        <v>0</v>
      </c>
      <c r="F244" s="54">
        <v>0</v>
      </c>
      <c r="G244" s="54">
        <v>0</v>
      </c>
      <c r="H244" s="238" t="e">
        <f t="shared" si="5"/>
        <v>#DIV/0!</v>
      </c>
    </row>
    <row r="245" spans="1:8" ht="15">
      <c r="A245" s="56"/>
      <c r="B245" s="56">
        <v>6171</v>
      </c>
      <c r="C245" s="56">
        <v>2324</v>
      </c>
      <c r="D245" s="56" t="s">
        <v>204</v>
      </c>
      <c r="E245" s="57">
        <v>300</v>
      </c>
      <c r="F245" s="57">
        <v>300</v>
      </c>
      <c r="G245" s="57">
        <v>171.5</v>
      </c>
      <c r="H245" s="238">
        <f t="shared" si="5"/>
        <v>57.166666666666664</v>
      </c>
    </row>
    <row r="246" spans="1:8" ht="15">
      <c r="A246" s="53"/>
      <c r="B246" s="53">
        <v>6171</v>
      </c>
      <c r="C246" s="53">
        <v>2329</v>
      </c>
      <c r="D246" s="53" t="s">
        <v>211</v>
      </c>
      <c r="E246" s="57">
        <v>0</v>
      </c>
      <c r="F246" s="57">
        <v>0</v>
      </c>
      <c r="G246" s="57">
        <v>49.6</v>
      </c>
      <c r="H246" s="238" t="e">
        <f t="shared" si="5"/>
        <v>#DIV/0!</v>
      </c>
    </row>
    <row r="247" spans="1:8" ht="15.75" thickBot="1">
      <c r="A247" s="92"/>
      <c r="B247" s="92"/>
      <c r="C247" s="92"/>
      <c r="D247" s="92"/>
      <c r="E247" s="93"/>
      <c r="F247" s="93"/>
      <c r="G247" s="93"/>
      <c r="H247" s="239"/>
    </row>
    <row r="248" spans="1:8" s="64" customFormat="1" ht="21.75" customHeight="1" thickBot="1" thickTop="1">
      <c r="A248" s="95"/>
      <c r="B248" s="95"/>
      <c r="C248" s="95"/>
      <c r="D248" s="96" t="s">
        <v>212</v>
      </c>
      <c r="E248" s="97">
        <f>SUM(E232:E247)</f>
        <v>15200</v>
      </c>
      <c r="F248" s="97">
        <f>SUM(F232:F247)</f>
        <v>15200</v>
      </c>
      <c r="G248" s="97">
        <f>SUM(G232:G247)</f>
        <v>8500.6</v>
      </c>
      <c r="H248" s="240">
        <f>(G248/F248)*100</f>
        <v>55.925000000000004</v>
      </c>
    </row>
    <row r="249" spans="1:8" ht="15" customHeight="1">
      <c r="A249" s="84"/>
      <c r="B249" s="84"/>
      <c r="C249" s="84"/>
      <c r="D249" s="46"/>
      <c r="E249" s="85"/>
      <c r="F249" s="85"/>
      <c r="G249" s="85"/>
      <c r="H249" s="242"/>
    </row>
    <row r="250" spans="1:8" ht="15" customHeight="1" hidden="1">
      <c r="A250" s="84"/>
      <c r="B250" s="84"/>
      <c r="C250" s="84"/>
      <c r="D250" s="46"/>
      <c r="E250" s="85"/>
      <c r="F250" s="85"/>
      <c r="G250" s="85"/>
      <c r="H250" s="242"/>
    </row>
    <row r="251" spans="1:8" ht="15" customHeight="1">
      <c r="A251" s="84"/>
      <c r="B251" s="84"/>
      <c r="C251" s="84"/>
      <c r="D251" s="46"/>
      <c r="E251" s="85"/>
      <c r="F251" s="85"/>
      <c r="G251" s="85"/>
      <c r="H251" s="242"/>
    </row>
    <row r="252" spans="1:8" ht="15" customHeight="1" thickBot="1">
      <c r="A252" s="84"/>
      <c r="B252" s="84"/>
      <c r="C252" s="84"/>
      <c r="D252" s="46"/>
      <c r="E252" s="85"/>
      <c r="F252" s="85"/>
      <c r="G252" s="85"/>
      <c r="H252" s="242"/>
    </row>
    <row r="253" spans="1:8" ht="15.75">
      <c r="A253" s="214" t="s">
        <v>25</v>
      </c>
      <c r="B253" s="214" t="s">
        <v>26</v>
      </c>
      <c r="C253" s="214" t="s">
        <v>27</v>
      </c>
      <c r="D253" s="215" t="s">
        <v>28</v>
      </c>
      <c r="E253" s="216" t="s">
        <v>29</v>
      </c>
      <c r="F253" s="216" t="s">
        <v>29</v>
      </c>
      <c r="G253" s="216" t="s">
        <v>8</v>
      </c>
      <c r="H253" s="235" t="s">
        <v>30</v>
      </c>
    </row>
    <row r="254" spans="1:8" ht="15.75" customHeight="1" thickBot="1">
      <c r="A254" s="217"/>
      <c r="B254" s="217"/>
      <c r="C254" s="217"/>
      <c r="D254" s="218"/>
      <c r="E254" s="219" t="s">
        <v>31</v>
      </c>
      <c r="F254" s="219" t="s">
        <v>32</v>
      </c>
      <c r="G254" s="220" t="s">
        <v>33</v>
      </c>
      <c r="H254" s="236" t="s">
        <v>34</v>
      </c>
    </row>
    <row r="255" spans="1:8" ht="16.5" customHeight="1" thickTop="1">
      <c r="A255" s="50">
        <v>90</v>
      </c>
      <c r="B255" s="50"/>
      <c r="C255" s="50"/>
      <c r="D255" s="51" t="s">
        <v>213</v>
      </c>
      <c r="E255" s="52"/>
      <c r="F255" s="52"/>
      <c r="G255" s="52"/>
      <c r="H255" s="237"/>
    </row>
    <row r="256" spans="1:8" ht="15.75">
      <c r="A256" s="50"/>
      <c r="B256" s="50"/>
      <c r="C256" s="50"/>
      <c r="D256" s="51"/>
      <c r="E256" s="52"/>
      <c r="F256" s="52"/>
      <c r="G256" s="52"/>
      <c r="H256" s="237"/>
    </row>
    <row r="257" spans="1:8" ht="15">
      <c r="A257" s="59"/>
      <c r="B257" s="59"/>
      <c r="C257" s="59">
        <v>4121</v>
      </c>
      <c r="D257" s="59" t="s">
        <v>214</v>
      </c>
      <c r="E257" s="99">
        <v>300</v>
      </c>
      <c r="F257" s="99">
        <v>400</v>
      </c>
      <c r="G257" s="99">
        <v>200</v>
      </c>
      <c r="H257" s="238">
        <f>(G257/F257)*100</f>
        <v>50</v>
      </c>
    </row>
    <row r="258" spans="1:8" ht="15">
      <c r="A258" s="53"/>
      <c r="B258" s="53">
        <v>5311</v>
      </c>
      <c r="C258" s="53">
        <v>2111</v>
      </c>
      <c r="D258" s="53" t="s">
        <v>66</v>
      </c>
      <c r="E258" s="100">
        <v>540</v>
      </c>
      <c r="F258" s="100">
        <v>540</v>
      </c>
      <c r="G258" s="100">
        <v>296.6</v>
      </c>
      <c r="H258" s="238">
        <f>(G258/F258)*100</f>
        <v>54.92592592592593</v>
      </c>
    </row>
    <row r="259" spans="1:8" ht="15">
      <c r="A259" s="53"/>
      <c r="B259" s="53">
        <v>5311</v>
      </c>
      <c r="C259" s="53">
        <v>2212</v>
      </c>
      <c r="D259" s="53" t="s">
        <v>215</v>
      </c>
      <c r="E259" s="101">
        <v>1500</v>
      </c>
      <c r="F259" s="101">
        <v>1585</v>
      </c>
      <c r="G259" s="101">
        <v>529.8</v>
      </c>
      <c r="H259" s="238">
        <f>(G259/F259)*100</f>
        <v>33.42586750788643</v>
      </c>
    </row>
    <row r="260" spans="1:8" ht="15" hidden="1">
      <c r="A260" s="56"/>
      <c r="B260" s="56">
        <v>5311</v>
      </c>
      <c r="C260" s="56">
        <v>2310</v>
      </c>
      <c r="D260" s="56" t="s">
        <v>216</v>
      </c>
      <c r="E260" s="57"/>
      <c r="F260" s="57"/>
      <c r="G260" s="57"/>
      <c r="H260" s="238" t="e">
        <f>(#REF!/F260)*100</f>
        <v>#REF!</v>
      </c>
    </row>
    <row r="261" spans="1:8" ht="15" hidden="1">
      <c r="A261" s="56"/>
      <c r="B261" s="56">
        <v>5311</v>
      </c>
      <c r="C261" s="56">
        <v>2322</v>
      </c>
      <c r="D261" s="56" t="s">
        <v>217</v>
      </c>
      <c r="E261" s="57"/>
      <c r="F261" s="57"/>
      <c r="G261" s="57"/>
      <c r="H261" s="238" t="e">
        <f>(#REF!/F261)*100</f>
        <v>#REF!</v>
      </c>
    </row>
    <row r="262" spans="1:8" ht="15" hidden="1">
      <c r="A262" s="53"/>
      <c r="B262" s="53">
        <v>5311</v>
      </c>
      <c r="C262" s="53">
        <v>2324</v>
      </c>
      <c r="D262" s="53" t="s">
        <v>218</v>
      </c>
      <c r="E262" s="54"/>
      <c r="F262" s="54"/>
      <c r="G262" s="54"/>
      <c r="H262" s="238" t="e">
        <f>(#REF!/F262)*100</f>
        <v>#REF!</v>
      </c>
    </row>
    <row r="263" spans="1:8" ht="15" hidden="1">
      <c r="A263" s="56"/>
      <c r="B263" s="56">
        <v>5311</v>
      </c>
      <c r="C263" s="56">
        <v>2329</v>
      </c>
      <c r="D263" s="56" t="s">
        <v>71</v>
      </c>
      <c r="E263" s="57"/>
      <c r="F263" s="57"/>
      <c r="G263" s="57"/>
      <c r="H263" s="238" t="e">
        <f>(#REF!/F263)*100</f>
        <v>#REF!</v>
      </c>
    </row>
    <row r="264" spans="1:8" ht="15" hidden="1">
      <c r="A264" s="56"/>
      <c r="B264" s="56">
        <v>5311</v>
      </c>
      <c r="C264" s="56">
        <v>3113</v>
      </c>
      <c r="D264" s="56" t="s">
        <v>216</v>
      </c>
      <c r="E264" s="57"/>
      <c r="F264" s="57"/>
      <c r="G264" s="57"/>
      <c r="H264" s="238" t="e">
        <f>(#REF!/F264)*100</f>
        <v>#REF!</v>
      </c>
    </row>
    <row r="265" spans="1:8" ht="15" hidden="1">
      <c r="A265" s="56"/>
      <c r="B265" s="56">
        <v>6409</v>
      </c>
      <c r="C265" s="56">
        <v>2328</v>
      </c>
      <c r="D265" s="56" t="s">
        <v>219</v>
      </c>
      <c r="E265" s="57">
        <v>0</v>
      </c>
      <c r="F265" s="57">
        <v>0</v>
      </c>
      <c r="G265" s="57"/>
      <c r="H265" s="238" t="e">
        <f>(#REF!/F265)*100</f>
        <v>#REF!</v>
      </c>
    </row>
    <row r="266" spans="1:8" ht="15.75" thickBot="1">
      <c r="A266" s="92"/>
      <c r="B266" s="92"/>
      <c r="C266" s="92"/>
      <c r="D266" s="92"/>
      <c r="E266" s="93"/>
      <c r="F266" s="93"/>
      <c r="G266" s="93"/>
      <c r="H266" s="239"/>
    </row>
    <row r="267" spans="1:8" s="64" customFormat="1" ht="21.75" customHeight="1" thickBot="1" thickTop="1">
      <c r="A267" s="95"/>
      <c r="B267" s="95"/>
      <c r="C267" s="95"/>
      <c r="D267" s="96" t="s">
        <v>220</v>
      </c>
      <c r="E267" s="97">
        <f>SUM(E257:E266)</f>
        <v>2340</v>
      </c>
      <c r="F267" s="97">
        <f>SUM(F257:F266)</f>
        <v>2525</v>
      </c>
      <c r="G267" s="97">
        <f>SUM(G257:G266)</f>
        <v>1026.4</v>
      </c>
      <c r="H267" s="240">
        <f>(G267/F267)*100</f>
        <v>40.64950495049505</v>
      </c>
    </row>
    <row r="268" spans="1:8" ht="15" customHeight="1">
      <c r="A268" s="84"/>
      <c r="B268" s="84"/>
      <c r="C268" s="84"/>
      <c r="D268" s="46"/>
      <c r="E268" s="85"/>
      <c r="F268" s="85"/>
      <c r="G268" s="85"/>
      <c r="H268" s="242"/>
    </row>
    <row r="269" spans="1:8" ht="15" customHeight="1">
      <c r="A269" s="84"/>
      <c r="B269" s="84"/>
      <c r="C269" s="84"/>
      <c r="D269" s="46"/>
      <c r="E269" s="85"/>
      <c r="F269" s="85"/>
      <c r="G269" s="85"/>
      <c r="H269" s="242"/>
    </row>
    <row r="270" spans="1:8" ht="15" customHeight="1">
      <c r="A270" s="84"/>
      <c r="B270" s="84"/>
      <c r="C270" s="84"/>
      <c r="D270" s="46"/>
      <c r="E270" s="85"/>
      <c r="F270" s="85"/>
      <c r="G270" s="85"/>
      <c r="H270" s="242"/>
    </row>
    <row r="271" spans="1:8" ht="15" customHeight="1">
      <c r="A271" s="84"/>
      <c r="B271" s="84"/>
      <c r="C271" s="84"/>
      <c r="D271" s="46"/>
      <c r="E271" s="85"/>
      <c r="F271" s="85"/>
      <c r="G271" s="85"/>
      <c r="H271" s="242"/>
    </row>
    <row r="272" spans="1:8" ht="15" customHeight="1">
      <c r="A272" s="84"/>
      <c r="B272" s="84"/>
      <c r="C272" s="84"/>
      <c r="D272" s="46"/>
      <c r="E272" s="85"/>
      <c r="F272" s="85"/>
      <c r="G272" s="85"/>
      <c r="H272" s="242"/>
    </row>
    <row r="273" spans="1:8" ht="15" customHeight="1">
      <c r="A273" s="84"/>
      <c r="B273" s="84"/>
      <c r="C273" s="84"/>
      <c r="D273" s="46"/>
      <c r="E273" s="85"/>
      <c r="F273" s="85"/>
      <c r="G273" s="42"/>
      <c r="H273" s="231"/>
    </row>
    <row r="274" spans="1:8" ht="15" customHeight="1" thickBot="1">
      <c r="A274" s="84"/>
      <c r="B274" s="84"/>
      <c r="C274" s="84"/>
      <c r="D274" s="46"/>
      <c r="E274" s="85"/>
      <c r="F274" s="85"/>
      <c r="G274" s="85"/>
      <c r="H274" s="242"/>
    </row>
    <row r="275" spans="1:8" ht="15.75">
      <c r="A275" s="214" t="s">
        <v>25</v>
      </c>
      <c r="B275" s="214" t="s">
        <v>26</v>
      </c>
      <c r="C275" s="214" t="s">
        <v>27</v>
      </c>
      <c r="D275" s="215" t="s">
        <v>28</v>
      </c>
      <c r="E275" s="216" t="s">
        <v>29</v>
      </c>
      <c r="F275" s="216" t="s">
        <v>29</v>
      </c>
      <c r="G275" s="216" t="s">
        <v>8</v>
      </c>
      <c r="H275" s="235" t="s">
        <v>30</v>
      </c>
    </row>
    <row r="276" spans="1:8" ht="15.75" customHeight="1" thickBot="1">
      <c r="A276" s="217"/>
      <c r="B276" s="217"/>
      <c r="C276" s="217"/>
      <c r="D276" s="218"/>
      <c r="E276" s="219" t="s">
        <v>31</v>
      </c>
      <c r="F276" s="219" t="s">
        <v>32</v>
      </c>
      <c r="G276" s="220" t="s">
        <v>33</v>
      </c>
      <c r="H276" s="236" t="s">
        <v>34</v>
      </c>
    </row>
    <row r="277" spans="1:8" ht="15.75" customHeight="1" thickTop="1">
      <c r="A277" s="50">
        <v>100</v>
      </c>
      <c r="B277" s="50"/>
      <c r="C277" s="50"/>
      <c r="D277" s="102" t="s">
        <v>221</v>
      </c>
      <c r="E277" s="52"/>
      <c r="F277" s="52"/>
      <c r="G277" s="52"/>
      <c r="H277" s="237"/>
    </row>
    <row r="278" spans="1:8" ht="15">
      <c r="A278" s="53"/>
      <c r="B278" s="53"/>
      <c r="C278" s="53"/>
      <c r="D278" s="53"/>
      <c r="E278" s="54"/>
      <c r="F278" s="54"/>
      <c r="G278" s="54"/>
      <c r="H278" s="238"/>
    </row>
    <row r="279" spans="1:8" ht="15">
      <c r="A279" s="53"/>
      <c r="B279" s="53"/>
      <c r="C279" s="53">
        <v>1361</v>
      </c>
      <c r="D279" s="53" t="s">
        <v>37</v>
      </c>
      <c r="E279" s="54">
        <v>2100</v>
      </c>
      <c r="F279" s="54">
        <v>2100</v>
      </c>
      <c r="G279" s="54">
        <v>1058.5</v>
      </c>
      <c r="H279" s="238">
        <f>(G279/F279)*100</f>
        <v>50.404761904761905</v>
      </c>
    </row>
    <row r="280" spans="1:8" ht="15.75" hidden="1">
      <c r="A280" s="88"/>
      <c r="B280" s="88"/>
      <c r="C280" s="53">
        <v>4216</v>
      </c>
      <c r="D280" s="53" t="s">
        <v>222</v>
      </c>
      <c r="E280" s="54"/>
      <c r="F280" s="54"/>
      <c r="G280" s="54"/>
      <c r="H280" s="238" t="e">
        <f>(G280/F280)*100</f>
        <v>#DIV/0!</v>
      </c>
    </row>
    <row r="281" spans="1:8" ht="15">
      <c r="A281" s="53"/>
      <c r="B281" s="53">
        <v>2169</v>
      </c>
      <c r="C281" s="53">
        <v>2212</v>
      </c>
      <c r="D281" s="53" t="s">
        <v>215</v>
      </c>
      <c r="E281" s="54">
        <v>400</v>
      </c>
      <c r="F281" s="54">
        <v>400</v>
      </c>
      <c r="G281" s="54">
        <v>121.1</v>
      </c>
      <c r="H281" s="238">
        <f>(G281/F281)*100</f>
        <v>30.274999999999995</v>
      </c>
    </row>
    <row r="282" spans="1:8" ht="15" hidden="1">
      <c r="A282" s="56"/>
      <c r="B282" s="56">
        <v>3635</v>
      </c>
      <c r="C282" s="56">
        <v>3122</v>
      </c>
      <c r="D282" s="53" t="s">
        <v>223</v>
      </c>
      <c r="E282" s="54">
        <v>0</v>
      </c>
      <c r="F282" s="54">
        <v>0</v>
      </c>
      <c r="G282" s="54"/>
      <c r="H282" s="238" t="e">
        <f>(G282/F282)*100</f>
        <v>#DIV/0!</v>
      </c>
    </row>
    <row r="283" spans="1:8" ht="15">
      <c r="A283" s="56"/>
      <c r="B283" s="56">
        <v>6171</v>
      </c>
      <c r="C283" s="56">
        <v>2324</v>
      </c>
      <c r="D283" s="53" t="s">
        <v>224</v>
      </c>
      <c r="E283" s="60">
        <v>50</v>
      </c>
      <c r="F283" s="60">
        <v>50</v>
      </c>
      <c r="G283" s="60">
        <v>31.7</v>
      </c>
      <c r="H283" s="238">
        <f>(G283/F283)*100</f>
        <v>63.4</v>
      </c>
    </row>
    <row r="284" spans="1:8" ht="15" customHeight="1" thickBot="1">
      <c r="A284" s="92"/>
      <c r="B284" s="92"/>
      <c r="C284" s="92"/>
      <c r="D284" s="92"/>
      <c r="E284" s="93"/>
      <c r="F284" s="93"/>
      <c r="G284" s="93"/>
      <c r="H284" s="239"/>
    </row>
    <row r="285" spans="1:8" s="64" customFormat="1" ht="21.75" customHeight="1" thickBot="1" thickTop="1">
      <c r="A285" s="95"/>
      <c r="B285" s="95"/>
      <c r="C285" s="95"/>
      <c r="D285" s="96" t="s">
        <v>225</v>
      </c>
      <c r="E285" s="97">
        <f>SUM(E277:E283)</f>
        <v>2550</v>
      </c>
      <c r="F285" s="97">
        <f>SUM(F277:F283)</f>
        <v>2550</v>
      </c>
      <c r="G285" s="97">
        <f>SUM(G277:G283)</f>
        <v>1211.3</v>
      </c>
      <c r="H285" s="240">
        <f>(G285/F285)*100</f>
        <v>47.501960784313724</v>
      </c>
    </row>
    <row r="286" spans="1:8" ht="15" customHeight="1">
      <c r="A286" s="84"/>
      <c r="B286" s="84"/>
      <c r="C286" s="84"/>
      <c r="D286" s="46"/>
      <c r="E286" s="85"/>
      <c r="F286" s="85"/>
      <c r="G286" s="85"/>
      <c r="H286" s="242"/>
    </row>
    <row r="287" spans="1:8" ht="15" customHeight="1">
      <c r="A287" s="84"/>
      <c r="B287" s="84"/>
      <c r="C287" s="84"/>
      <c r="D287" s="46"/>
      <c r="E287" s="85"/>
      <c r="F287" s="85"/>
      <c r="G287" s="85"/>
      <c r="H287" s="242"/>
    </row>
    <row r="288" spans="1:8" ht="15" customHeight="1" hidden="1">
      <c r="A288" s="84"/>
      <c r="B288" s="84"/>
      <c r="C288" s="84"/>
      <c r="D288" s="46"/>
      <c r="E288" s="85"/>
      <c r="F288" s="85"/>
      <c r="G288" s="85"/>
      <c r="H288" s="242"/>
    </row>
    <row r="289" spans="1:8" ht="15" customHeight="1" thickBot="1">
      <c r="A289" s="84"/>
      <c r="B289" s="84"/>
      <c r="C289" s="84"/>
      <c r="D289" s="46"/>
      <c r="E289" s="85"/>
      <c r="F289" s="85"/>
      <c r="G289" s="85"/>
      <c r="H289" s="242"/>
    </row>
    <row r="290" spans="1:8" ht="15.75">
      <c r="A290" s="214" t="s">
        <v>25</v>
      </c>
      <c r="B290" s="214" t="s">
        <v>26</v>
      </c>
      <c r="C290" s="214" t="s">
        <v>27</v>
      </c>
      <c r="D290" s="215" t="s">
        <v>28</v>
      </c>
      <c r="E290" s="216" t="s">
        <v>29</v>
      </c>
      <c r="F290" s="216" t="s">
        <v>29</v>
      </c>
      <c r="G290" s="216" t="s">
        <v>8</v>
      </c>
      <c r="H290" s="235" t="s">
        <v>30</v>
      </c>
    </row>
    <row r="291" spans="1:8" ht="15.75" customHeight="1" thickBot="1">
      <c r="A291" s="217"/>
      <c r="B291" s="217"/>
      <c r="C291" s="217"/>
      <c r="D291" s="218"/>
      <c r="E291" s="219" t="s">
        <v>31</v>
      </c>
      <c r="F291" s="219" t="s">
        <v>32</v>
      </c>
      <c r="G291" s="220" t="s">
        <v>33</v>
      </c>
      <c r="H291" s="236" t="s">
        <v>34</v>
      </c>
    </row>
    <row r="292" spans="1:8" ht="15.75" customHeight="1" thickTop="1">
      <c r="A292" s="103">
        <v>110</v>
      </c>
      <c r="B292" s="88"/>
      <c r="C292" s="88"/>
      <c r="D292" s="88" t="s">
        <v>226</v>
      </c>
      <c r="E292" s="52"/>
      <c r="F292" s="52"/>
      <c r="G292" s="52"/>
      <c r="H292" s="237"/>
    </row>
    <row r="293" spans="1:8" ht="15.75">
      <c r="A293" s="103"/>
      <c r="B293" s="88"/>
      <c r="C293" s="88"/>
      <c r="D293" s="88"/>
      <c r="E293" s="52"/>
      <c r="F293" s="52"/>
      <c r="G293" s="52"/>
      <c r="H293" s="237"/>
    </row>
    <row r="294" spans="1:8" ht="15">
      <c r="A294" s="53"/>
      <c r="B294" s="53"/>
      <c r="C294" s="53">
        <v>1111</v>
      </c>
      <c r="D294" s="53" t="s">
        <v>227</v>
      </c>
      <c r="E294" s="90">
        <v>54500</v>
      </c>
      <c r="F294" s="90">
        <v>54500</v>
      </c>
      <c r="G294" s="90">
        <v>23280.3</v>
      </c>
      <c r="H294" s="238">
        <f aca="true" t="shared" si="6" ref="H294:H320">(G294/F294)*100</f>
        <v>42.71614678899082</v>
      </c>
    </row>
    <row r="295" spans="1:8" ht="15">
      <c r="A295" s="53"/>
      <c r="B295" s="53"/>
      <c r="C295" s="53">
        <v>1112</v>
      </c>
      <c r="D295" s="53" t="s">
        <v>228</v>
      </c>
      <c r="E295" s="89">
        <v>6500</v>
      </c>
      <c r="F295" s="89">
        <v>6500</v>
      </c>
      <c r="G295" s="89">
        <v>379.4</v>
      </c>
      <c r="H295" s="238">
        <f t="shared" si="6"/>
        <v>5.836923076923076</v>
      </c>
    </row>
    <row r="296" spans="1:8" ht="15">
      <c r="A296" s="53"/>
      <c r="B296" s="53"/>
      <c r="C296" s="53">
        <v>1113</v>
      </c>
      <c r="D296" s="53" t="s">
        <v>229</v>
      </c>
      <c r="E296" s="89">
        <v>4700</v>
      </c>
      <c r="F296" s="89">
        <v>4700</v>
      </c>
      <c r="G296" s="89">
        <v>2455.5</v>
      </c>
      <c r="H296" s="238">
        <f t="shared" si="6"/>
        <v>52.244680851063826</v>
      </c>
    </row>
    <row r="297" spans="1:8" ht="15">
      <c r="A297" s="53"/>
      <c r="B297" s="53"/>
      <c r="C297" s="53">
        <v>1121</v>
      </c>
      <c r="D297" s="53" t="s">
        <v>230</v>
      </c>
      <c r="E297" s="89">
        <v>48000</v>
      </c>
      <c r="F297" s="89">
        <v>48000</v>
      </c>
      <c r="G297" s="90">
        <v>17395.9</v>
      </c>
      <c r="H297" s="238">
        <f t="shared" si="6"/>
        <v>36.241458333333334</v>
      </c>
    </row>
    <row r="298" spans="1:8" ht="15">
      <c r="A298" s="53"/>
      <c r="B298" s="53"/>
      <c r="C298" s="53">
        <v>1122</v>
      </c>
      <c r="D298" s="53" t="s">
        <v>231</v>
      </c>
      <c r="E298" s="90">
        <v>10000</v>
      </c>
      <c r="F298" s="90">
        <v>8309</v>
      </c>
      <c r="G298" s="90">
        <v>8308.3</v>
      </c>
      <c r="H298" s="238">
        <f t="shared" si="6"/>
        <v>99.99157540016849</v>
      </c>
    </row>
    <row r="299" spans="1:8" ht="15">
      <c r="A299" s="53"/>
      <c r="B299" s="53"/>
      <c r="C299" s="53">
        <v>1211</v>
      </c>
      <c r="D299" s="53" t="s">
        <v>232</v>
      </c>
      <c r="E299" s="90">
        <v>110000</v>
      </c>
      <c r="F299" s="90">
        <v>110000</v>
      </c>
      <c r="G299" s="90">
        <v>51951.8</v>
      </c>
      <c r="H299" s="238">
        <f t="shared" si="6"/>
        <v>47.22890909090909</v>
      </c>
    </row>
    <row r="300" spans="1:8" ht="15">
      <c r="A300" s="53"/>
      <c r="B300" s="53"/>
      <c r="C300" s="53">
        <v>1340</v>
      </c>
      <c r="D300" s="53" t="s">
        <v>233</v>
      </c>
      <c r="E300" s="90">
        <v>10500</v>
      </c>
      <c r="F300" s="90">
        <v>10500</v>
      </c>
      <c r="G300" s="104">
        <v>8270</v>
      </c>
      <c r="H300" s="238">
        <f t="shared" si="6"/>
        <v>78.76190476190476</v>
      </c>
    </row>
    <row r="301" spans="1:8" ht="15">
      <c r="A301" s="53"/>
      <c r="B301" s="53"/>
      <c r="C301" s="53">
        <v>1341</v>
      </c>
      <c r="D301" s="53" t="s">
        <v>234</v>
      </c>
      <c r="E301" s="104">
        <v>920</v>
      </c>
      <c r="F301" s="104">
        <v>920</v>
      </c>
      <c r="G301" s="104">
        <v>693</v>
      </c>
      <c r="H301" s="238">
        <f t="shared" si="6"/>
        <v>75.32608695652175</v>
      </c>
    </row>
    <row r="302" spans="1:8" ht="15" customHeight="1">
      <c r="A302" s="87"/>
      <c r="B302" s="88"/>
      <c r="C302" s="68">
        <v>1342</v>
      </c>
      <c r="D302" s="68" t="s">
        <v>235</v>
      </c>
      <c r="E302" s="52">
        <v>80</v>
      </c>
      <c r="F302" s="52">
        <v>80</v>
      </c>
      <c r="G302" s="52">
        <v>58.4</v>
      </c>
      <c r="H302" s="238">
        <f t="shared" si="6"/>
        <v>73</v>
      </c>
    </row>
    <row r="303" spans="1:8" ht="15">
      <c r="A303" s="105"/>
      <c r="B303" s="68"/>
      <c r="C303" s="68">
        <v>1343</v>
      </c>
      <c r="D303" s="68" t="s">
        <v>236</v>
      </c>
      <c r="E303" s="52">
        <v>1200</v>
      </c>
      <c r="F303" s="52">
        <v>1200</v>
      </c>
      <c r="G303" s="52">
        <v>638.1</v>
      </c>
      <c r="H303" s="238">
        <f t="shared" si="6"/>
        <v>53.175000000000004</v>
      </c>
    </row>
    <row r="304" spans="1:8" ht="15">
      <c r="A304" s="75"/>
      <c r="B304" s="53"/>
      <c r="C304" s="53">
        <v>1345</v>
      </c>
      <c r="D304" s="53" t="s">
        <v>237</v>
      </c>
      <c r="E304" s="89">
        <v>200</v>
      </c>
      <c r="F304" s="89">
        <v>200</v>
      </c>
      <c r="G304" s="89">
        <v>99.8</v>
      </c>
      <c r="H304" s="238">
        <f t="shared" si="6"/>
        <v>49.9</v>
      </c>
    </row>
    <row r="305" spans="1:8" ht="15">
      <c r="A305" s="53"/>
      <c r="B305" s="53"/>
      <c r="C305" s="53">
        <v>1351</v>
      </c>
      <c r="D305" s="53" t="s">
        <v>238</v>
      </c>
      <c r="E305" s="104">
        <v>0</v>
      </c>
      <c r="F305" s="104">
        <v>0</v>
      </c>
      <c r="G305" s="104">
        <v>412.7</v>
      </c>
      <c r="H305" s="238" t="e">
        <f t="shared" si="6"/>
        <v>#DIV/0!</v>
      </c>
    </row>
    <row r="306" spans="1:8" ht="15" hidden="1">
      <c r="A306" s="53"/>
      <c r="B306" s="53"/>
      <c r="C306" s="53">
        <v>1349</v>
      </c>
      <c r="D306" s="53" t="s">
        <v>239</v>
      </c>
      <c r="E306" s="90"/>
      <c r="F306" s="90"/>
      <c r="G306" s="90"/>
      <c r="H306" s="238" t="e">
        <f t="shared" si="6"/>
        <v>#DIV/0!</v>
      </c>
    </row>
    <row r="307" spans="1:8" ht="15">
      <c r="A307" s="53"/>
      <c r="B307" s="53"/>
      <c r="C307" s="53">
        <v>1355</v>
      </c>
      <c r="D307" s="53" t="s">
        <v>240</v>
      </c>
      <c r="E307" s="90">
        <v>17000</v>
      </c>
      <c r="F307" s="90">
        <v>17000</v>
      </c>
      <c r="G307" s="90">
        <v>7652.8</v>
      </c>
      <c r="H307" s="238">
        <f t="shared" si="6"/>
        <v>45.01647058823529</v>
      </c>
    </row>
    <row r="308" spans="1:8" ht="15" hidden="1">
      <c r="A308" s="53"/>
      <c r="B308" s="53"/>
      <c r="C308" s="53">
        <v>1361</v>
      </c>
      <c r="D308" s="53" t="s">
        <v>241</v>
      </c>
      <c r="E308" s="104"/>
      <c r="F308" s="104"/>
      <c r="G308" s="104"/>
      <c r="H308" s="238" t="e">
        <f t="shared" si="6"/>
        <v>#DIV/0!</v>
      </c>
    </row>
    <row r="309" spans="1:8" ht="15">
      <c r="A309" s="53"/>
      <c r="B309" s="53"/>
      <c r="C309" s="53">
        <v>1511</v>
      </c>
      <c r="D309" s="53" t="s">
        <v>242</v>
      </c>
      <c r="E309" s="54">
        <v>21500</v>
      </c>
      <c r="F309" s="54">
        <v>21500</v>
      </c>
      <c r="G309" s="54">
        <v>214.4</v>
      </c>
      <c r="H309" s="238">
        <f t="shared" si="6"/>
        <v>0.9972093023255814</v>
      </c>
    </row>
    <row r="310" spans="1:8" ht="15" customHeight="1" hidden="1">
      <c r="A310" s="53"/>
      <c r="B310" s="53"/>
      <c r="C310" s="53">
        <v>2460</v>
      </c>
      <c r="D310" s="53" t="s">
        <v>243</v>
      </c>
      <c r="E310" s="54"/>
      <c r="F310" s="54"/>
      <c r="G310" s="54"/>
      <c r="H310" s="238" t="e">
        <f t="shared" si="6"/>
        <v>#DIV/0!</v>
      </c>
    </row>
    <row r="311" spans="1:8" ht="15">
      <c r="A311" s="53"/>
      <c r="B311" s="53"/>
      <c r="C311" s="53">
        <v>4112</v>
      </c>
      <c r="D311" s="53" t="s">
        <v>244</v>
      </c>
      <c r="E311" s="54">
        <v>34650</v>
      </c>
      <c r="F311" s="54">
        <v>34726.6</v>
      </c>
      <c r="G311" s="54">
        <v>14469.5</v>
      </c>
      <c r="H311" s="238">
        <f t="shared" si="6"/>
        <v>41.666906636411284</v>
      </c>
    </row>
    <row r="312" spans="1:8" ht="15" hidden="1">
      <c r="A312" s="53"/>
      <c r="B312" s="53">
        <v>6171</v>
      </c>
      <c r="C312" s="53">
        <v>2212</v>
      </c>
      <c r="D312" s="53" t="s">
        <v>245</v>
      </c>
      <c r="E312" s="54"/>
      <c r="F312" s="54"/>
      <c r="G312" s="54"/>
      <c r="H312" s="238" t="e">
        <f t="shared" si="6"/>
        <v>#DIV/0!</v>
      </c>
    </row>
    <row r="313" spans="1:8" ht="15">
      <c r="A313" s="53"/>
      <c r="B313" s="53"/>
      <c r="C313" s="53">
        <v>4132</v>
      </c>
      <c r="D313" s="53" t="s">
        <v>246</v>
      </c>
      <c r="E313" s="54">
        <v>0</v>
      </c>
      <c r="F313" s="54">
        <v>0</v>
      </c>
      <c r="G313" s="54">
        <v>73.1</v>
      </c>
      <c r="H313" s="238" t="e">
        <f t="shared" si="6"/>
        <v>#DIV/0!</v>
      </c>
    </row>
    <row r="314" spans="1:8" ht="15" hidden="1">
      <c r="A314" s="53"/>
      <c r="B314" s="53">
        <v>6171</v>
      </c>
      <c r="C314" s="53">
        <v>2328</v>
      </c>
      <c r="D314" s="53" t="s">
        <v>247</v>
      </c>
      <c r="E314" s="54"/>
      <c r="F314" s="54"/>
      <c r="G314" s="54"/>
      <c r="H314" s="238" t="e">
        <f t="shared" si="6"/>
        <v>#DIV/0!</v>
      </c>
    </row>
    <row r="315" spans="1:8" ht="15">
      <c r="A315" s="53"/>
      <c r="B315" s="53">
        <v>6310</v>
      </c>
      <c r="C315" s="53">
        <v>2141</v>
      </c>
      <c r="D315" s="53" t="s">
        <v>248</v>
      </c>
      <c r="E315" s="54">
        <v>250</v>
      </c>
      <c r="F315" s="54">
        <v>250</v>
      </c>
      <c r="G315" s="54">
        <v>104.9</v>
      </c>
      <c r="H315" s="238">
        <f t="shared" si="6"/>
        <v>41.96</v>
      </c>
    </row>
    <row r="316" spans="1:8" ht="15" hidden="1">
      <c r="A316" s="53"/>
      <c r="B316" s="53">
        <v>6310</v>
      </c>
      <c r="C316" s="53">
        <v>2142</v>
      </c>
      <c r="D316" s="53" t="s">
        <v>249</v>
      </c>
      <c r="E316" s="106"/>
      <c r="F316" s="106"/>
      <c r="G316" s="54"/>
      <c r="H316" s="238" t="e">
        <f t="shared" si="6"/>
        <v>#DIV/0!</v>
      </c>
    </row>
    <row r="317" spans="1:8" ht="15" hidden="1">
      <c r="A317" s="53"/>
      <c r="B317" s="53">
        <v>6310</v>
      </c>
      <c r="C317" s="53">
        <v>2143</v>
      </c>
      <c r="D317" s="53" t="s">
        <v>250</v>
      </c>
      <c r="E317" s="106"/>
      <c r="F317" s="106"/>
      <c r="G317" s="54"/>
      <c r="H317" s="238" t="e">
        <f t="shared" si="6"/>
        <v>#DIV/0!</v>
      </c>
    </row>
    <row r="318" spans="1:8" ht="15">
      <c r="A318" s="53"/>
      <c r="B318" s="53">
        <v>6310</v>
      </c>
      <c r="C318" s="53">
        <v>2324</v>
      </c>
      <c r="D318" s="53" t="s">
        <v>251</v>
      </c>
      <c r="E318" s="106">
        <v>0</v>
      </c>
      <c r="F318" s="106">
        <v>0</v>
      </c>
      <c r="G318" s="54">
        <v>0.5</v>
      </c>
      <c r="H318" s="238" t="e">
        <f t="shared" si="6"/>
        <v>#DIV/0!</v>
      </c>
    </row>
    <row r="319" spans="1:8" ht="15" hidden="1">
      <c r="A319" s="53"/>
      <c r="B319" s="53">
        <v>6310</v>
      </c>
      <c r="C319" s="53">
        <v>2329</v>
      </c>
      <c r="D319" s="53" t="s">
        <v>252</v>
      </c>
      <c r="E319" s="106"/>
      <c r="F319" s="106"/>
      <c r="G319" s="54"/>
      <c r="H319" s="238" t="e">
        <f t="shared" si="6"/>
        <v>#DIV/0!</v>
      </c>
    </row>
    <row r="320" spans="1:8" ht="15">
      <c r="A320" s="53"/>
      <c r="B320" s="53">
        <v>6409</v>
      </c>
      <c r="C320" s="53">
        <v>2328</v>
      </c>
      <c r="D320" s="53" t="s">
        <v>253</v>
      </c>
      <c r="E320" s="106">
        <v>0</v>
      </c>
      <c r="F320" s="106">
        <v>0</v>
      </c>
      <c r="G320" s="54">
        <v>17.4</v>
      </c>
      <c r="H320" s="238" t="e">
        <f t="shared" si="6"/>
        <v>#DIV/0!</v>
      </c>
    </row>
    <row r="321" spans="1:8" ht="15.75" customHeight="1" thickBot="1">
      <c r="A321" s="92"/>
      <c r="B321" s="92"/>
      <c r="C321" s="92"/>
      <c r="D321" s="92"/>
      <c r="E321" s="107"/>
      <c r="F321" s="107"/>
      <c r="G321" s="107"/>
      <c r="H321" s="244"/>
    </row>
    <row r="322" spans="1:8" s="64" customFormat="1" ht="21.75" customHeight="1" thickBot="1" thickTop="1">
      <c r="A322" s="95"/>
      <c r="B322" s="95"/>
      <c r="C322" s="95"/>
      <c r="D322" s="96" t="s">
        <v>254</v>
      </c>
      <c r="E322" s="97">
        <f>SUM(E294:E321)</f>
        <v>320000</v>
      </c>
      <c r="F322" s="97">
        <f>SUM(F294:F321)</f>
        <v>318385.6</v>
      </c>
      <c r="G322" s="97">
        <f>SUM(G294:G321)</f>
        <v>136475.80000000002</v>
      </c>
      <c r="H322" s="240">
        <f>(G322/F322)*100</f>
        <v>42.864941127990726</v>
      </c>
    </row>
    <row r="323" spans="1:8" ht="15" customHeight="1">
      <c r="A323" s="84"/>
      <c r="B323" s="84"/>
      <c r="C323" s="84"/>
      <c r="D323" s="46"/>
      <c r="E323" s="85"/>
      <c r="F323" s="85"/>
      <c r="G323" s="85"/>
      <c r="H323" s="242"/>
    </row>
    <row r="324" spans="1:8" ht="15">
      <c r="A324" s="64"/>
      <c r="B324" s="84"/>
      <c r="C324" s="84"/>
      <c r="D324" s="84"/>
      <c r="E324" s="108"/>
      <c r="F324" s="108"/>
      <c r="G324" s="108"/>
      <c r="H324" s="245"/>
    </row>
    <row r="325" spans="1:8" ht="15" hidden="1">
      <c r="A325" s="64"/>
      <c r="B325" s="84"/>
      <c r="C325" s="84"/>
      <c r="D325" s="84"/>
      <c r="E325" s="108"/>
      <c r="F325" s="108"/>
      <c r="G325" s="108"/>
      <c r="H325" s="245"/>
    </row>
    <row r="326" spans="1:8" ht="15" customHeight="1" thickBot="1">
      <c r="A326" s="64"/>
      <c r="B326" s="84"/>
      <c r="C326" s="84"/>
      <c r="D326" s="84"/>
      <c r="E326" s="108"/>
      <c r="F326" s="108"/>
      <c r="G326" s="108"/>
      <c r="H326" s="245"/>
    </row>
    <row r="327" spans="1:8" ht="15.75">
      <c r="A327" s="214" t="s">
        <v>25</v>
      </c>
      <c r="B327" s="214" t="s">
        <v>26</v>
      </c>
      <c r="C327" s="214" t="s">
        <v>27</v>
      </c>
      <c r="D327" s="215" t="s">
        <v>28</v>
      </c>
      <c r="E327" s="216" t="s">
        <v>29</v>
      </c>
      <c r="F327" s="216" t="s">
        <v>29</v>
      </c>
      <c r="G327" s="216" t="s">
        <v>8</v>
      </c>
      <c r="H327" s="235" t="s">
        <v>30</v>
      </c>
    </row>
    <row r="328" spans="1:8" ht="15.75" customHeight="1" thickBot="1">
      <c r="A328" s="217"/>
      <c r="B328" s="217"/>
      <c r="C328" s="217"/>
      <c r="D328" s="218"/>
      <c r="E328" s="219" t="s">
        <v>31</v>
      </c>
      <c r="F328" s="219" t="s">
        <v>32</v>
      </c>
      <c r="G328" s="220" t="s">
        <v>33</v>
      </c>
      <c r="H328" s="236" t="s">
        <v>34</v>
      </c>
    </row>
    <row r="329" spans="1:8" ht="16.5" customHeight="1" thickTop="1">
      <c r="A329" s="50">
        <v>120</v>
      </c>
      <c r="B329" s="50"/>
      <c r="C329" s="50"/>
      <c r="D329" s="88" t="s">
        <v>255</v>
      </c>
      <c r="E329" s="52"/>
      <c r="F329" s="52"/>
      <c r="G329" s="52"/>
      <c r="H329" s="237"/>
    </row>
    <row r="330" spans="1:8" ht="15.75">
      <c r="A330" s="88"/>
      <c r="B330" s="88"/>
      <c r="C330" s="88"/>
      <c r="D330" s="88"/>
      <c r="E330" s="54"/>
      <c r="F330" s="54"/>
      <c r="G330" s="54"/>
      <c r="H330" s="238"/>
    </row>
    <row r="331" spans="1:8" ht="15">
      <c r="A331" s="53"/>
      <c r="B331" s="53"/>
      <c r="C331" s="53">
        <v>1361</v>
      </c>
      <c r="D331" s="53" t="s">
        <v>37</v>
      </c>
      <c r="E331" s="109">
        <v>0</v>
      </c>
      <c r="F331" s="109">
        <v>0</v>
      </c>
      <c r="G331" s="109">
        <v>0.5</v>
      </c>
      <c r="H331" s="238" t="e">
        <f aca="true" t="shared" si="7" ref="H331:H370">(G331/F331)*100</f>
        <v>#DIV/0!</v>
      </c>
    </row>
    <row r="332" spans="1:8" ht="15">
      <c r="A332" s="53"/>
      <c r="B332" s="53">
        <v>3612</v>
      </c>
      <c r="C332" s="53">
        <v>2111</v>
      </c>
      <c r="D332" s="53" t="s">
        <v>256</v>
      </c>
      <c r="E332" s="109">
        <v>3800</v>
      </c>
      <c r="F332" s="109">
        <v>3800</v>
      </c>
      <c r="G332" s="109">
        <v>1876.7</v>
      </c>
      <c r="H332" s="238">
        <f t="shared" si="7"/>
        <v>49.386842105263156</v>
      </c>
    </row>
    <row r="333" spans="1:8" ht="15">
      <c r="A333" s="53"/>
      <c r="B333" s="53">
        <v>3612</v>
      </c>
      <c r="C333" s="53">
        <v>2132</v>
      </c>
      <c r="D333" s="53" t="s">
        <v>257</v>
      </c>
      <c r="E333" s="109">
        <v>6700</v>
      </c>
      <c r="F333" s="109">
        <v>6700</v>
      </c>
      <c r="G333" s="109">
        <v>3619.9</v>
      </c>
      <c r="H333" s="238">
        <f t="shared" si="7"/>
        <v>54.02835820895523</v>
      </c>
    </row>
    <row r="334" spans="1:8" ht="15" hidden="1">
      <c r="A334" s="53"/>
      <c r="B334" s="53">
        <v>3612</v>
      </c>
      <c r="C334" s="53">
        <v>2322</v>
      </c>
      <c r="D334" s="53" t="s">
        <v>217</v>
      </c>
      <c r="E334" s="109"/>
      <c r="F334" s="109"/>
      <c r="G334" s="109"/>
      <c r="H334" s="238" t="e">
        <f t="shared" si="7"/>
        <v>#DIV/0!</v>
      </c>
    </row>
    <row r="335" spans="1:8" ht="15">
      <c r="A335" s="53"/>
      <c r="B335" s="53">
        <v>3612</v>
      </c>
      <c r="C335" s="53">
        <v>2324</v>
      </c>
      <c r="D335" s="53" t="s">
        <v>258</v>
      </c>
      <c r="E335" s="54">
        <v>0</v>
      </c>
      <c r="F335" s="54">
        <v>0</v>
      </c>
      <c r="G335" s="54">
        <v>78.3</v>
      </c>
      <c r="H335" s="238" t="e">
        <f t="shared" si="7"/>
        <v>#DIV/0!</v>
      </c>
    </row>
    <row r="336" spans="1:8" ht="15" hidden="1">
      <c r="A336" s="53"/>
      <c r="B336" s="53">
        <v>3612</v>
      </c>
      <c r="C336" s="53">
        <v>2329</v>
      </c>
      <c r="D336" s="53" t="s">
        <v>259</v>
      </c>
      <c r="E336" s="54"/>
      <c r="F336" s="54"/>
      <c r="G336" s="54"/>
      <c r="H336" s="238" t="e">
        <f t="shared" si="7"/>
        <v>#DIV/0!</v>
      </c>
    </row>
    <row r="337" spans="1:8" ht="15">
      <c r="A337" s="53"/>
      <c r="B337" s="53">
        <v>3612</v>
      </c>
      <c r="C337" s="53">
        <v>3112</v>
      </c>
      <c r="D337" s="53" t="s">
        <v>260</v>
      </c>
      <c r="E337" s="54">
        <v>6350</v>
      </c>
      <c r="F337" s="54">
        <v>6350</v>
      </c>
      <c r="G337" s="54">
        <v>5778.7</v>
      </c>
      <c r="H337" s="238">
        <f t="shared" si="7"/>
        <v>91.0031496062992</v>
      </c>
    </row>
    <row r="338" spans="1:8" ht="15">
      <c r="A338" s="53"/>
      <c r="B338" s="53">
        <v>3613</v>
      </c>
      <c r="C338" s="53">
        <v>2111</v>
      </c>
      <c r="D338" s="53" t="s">
        <v>261</v>
      </c>
      <c r="E338" s="109">
        <v>1900</v>
      </c>
      <c r="F338" s="109">
        <v>1900</v>
      </c>
      <c r="G338" s="109">
        <v>631.6</v>
      </c>
      <c r="H338" s="238">
        <f t="shared" si="7"/>
        <v>33.242105263157896</v>
      </c>
    </row>
    <row r="339" spans="1:8" ht="15">
      <c r="A339" s="53"/>
      <c r="B339" s="53">
        <v>3613</v>
      </c>
      <c r="C339" s="53">
        <v>2132</v>
      </c>
      <c r="D339" s="53" t="s">
        <v>262</v>
      </c>
      <c r="E339" s="109">
        <v>4300</v>
      </c>
      <c r="F339" s="109">
        <v>4300</v>
      </c>
      <c r="G339" s="109">
        <v>2381.4</v>
      </c>
      <c r="H339" s="238">
        <f t="shared" si="7"/>
        <v>55.381395348837216</v>
      </c>
    </row>
    <row r="340" spans="1:8" ht="15" hidden="1">
      <c r="A340" s="56"/>
      <c r="B340" s="53">
        <v>3613</v>
      </c>
      <c r="C340" s="53">
        <v>2133</v>
      </c>
      <c r="D340" s="53" t="s">
        <v>263</v>
      </c>
      <c r="E340" s="54"/>
      <c r="F340" s="54"/>
      <c r="G340" s="54"/>
      <c r="H340" s="238" t="e">
        <f t="shared" si="7"/>
        <v>#DIV/0!</v>
      </c>
    </row>
    <row r="341" spans="1:8" ht="15" hidden="1">
      <c r="A341" s="56"/>
      <c r="B341" s="53">
        <v>3613</v>
      </c>
      <c r="C341" s="53">
        <v>2310</v>
      </c>
      <c r="D341" s="53" t="s">
        <v>264</v>
      </c>
      <c r="E341" s="54"/>
      <c r="F341" s="54"/>
      <c r="G341" s="54"/>
      <c r="H341" s="238" t="e">
        <f t="shared" si="7"/>
        <v>#DIV/0!</v>
      </c>
    </row>
    <row r="342" spans="1:8" ht="15" hidden="1">
      <c r="A342" s="56"/>
      <c r="B342" s="53">
        <v>3613</v>
      </c>
      <c r="C342" s="53">
        <v>2322</v>
      </c>
      <c r="D342" s="53" t="s">
        <v>265</v>
      </c>
      <c r="E342" s="54"/>
      <c r="F342" s="54"/>
      <c r="G342" s="54"/>
      <c r="H342" s="238" t="e">
        <f t="shared" si="7"/>
        <v>#DIV/0!</v>
      </c>
    </row>
    <row r="343" spans="1:8" ht="15">
      <c r="A343" s="56"/>
      <c r="B343" s="53">
        <v>3613</v>
      </c>
      <c r="C343" s="53">
        <v>2324</v>
      </c>
      <c r="D343" s="53" t="s">
        <v>266</v>
      </c>
      <c r="E343" s="54">
        <v>0</v>
      </c>
      <c r="F343" s="54">
        <v>0</v>
      </c>
      <c r="G343" s="54">
        <v>222.1</v>
      </c>
      <c r="H343" s="238" t="e">
        <f t="shared" si="7"/>
        <v>#DIV/0!</v>
      </c>
    </row>
    <row r="344" spans="1:8" ht="15">
      <c r="A344" s="56"/>
      <c r="B344" s="53">
        <v>3613</v>
      </c>
      <c r="C344" s="53">
        <v>3112</v>
      </c>
      <c r="D344" s="53" t="s">
        <v>267</v>
      </c>
      <c r="E344" s="54">
        <v>1027</v>
      </c>
      <c r="F344" s="54">
        <v>1027</v>
      </c>
      <c r="G344" s="54">
        <v>0</v>
      </c>
      <c r="H344" s="238">
        <f t="shared" si="7"/>
        <v>0</v>
      </c>
    </row>
    <row r="345" spans="1:8" ht="15" hidden="1">
      <c r="A345" s="56"/>
      <c r="B345" s="53">
        <v>3631</v>
      </c>
      <c r="C345" s="53">
        <v>2133</v>
      </c>
      <c r="D345" s="53" t="s">
        <v>268</v>
      </c>
      <c r="E345" s="54"/>
      <c r="F345" s="54"/>
      <c r="G345" s="54"/>
      <c r="H345" s="238" t="e">
        <f t="shared" si="7"/>
        <v>#DIV/0!</v>
      </c>
    </row>
    <row r="346" spans="1:8" ht="15">
      <c r="A346" s="56"/>
      <c r="B346" s="53">
        <v>3632</v>
      </c>
      <c r="C346" s="53">
        <v>2111</v>
      </c>
      <c r="D346" s="53" t="s">
        <v>269</v>
      </c>
      <c r="E346" s="54">
        <v>260</v>
      </c>
      <c r="F346" s="54">
        <v>260</v>
      </c>
      <c r="G346" s="54">
        <v>348.2</v>
      </c>
      <c r="H346" s="238">
        <f t="shared" si="7"/>
        <v>133.92307692307693</v>
      </c>
    </row>
    <row r="347" spans="1:8" ht="15">
      <c r="A347" s="56"/>
      <c r="B347" s="53">
        <v>3632</v>
      </c>
      <c r="C347" s="53">
        <v>2132</v>
      </c>
      <c r="D347" s="53" t="s">
        <v>270</v>
      </c>
      <c r="E347" s="54">
        <v>20</v>
      </c>
      <c r="F347" s="54">
        <v>20</v>
      </c>
      <c r="G347" s="54">
        <v>25</v>
      </c>
      <c r="H347" s="238">
        <f t="shared" si="7"/>
        <v>125</v>
      </c>
    </row>
    <row r="348" spans="1:8" ht="15">
      <c r="A348" s="56"/>
      <c r="B348" s="53">
        <v>3632</v>
      </c>
      <c r="C348" s="53">
        <v>2133</v>
      </c>
      <c r="D348" s="53" t="s">
        <v>271</v>
      </c>
      <c r="E348" s="54">
        <v>5</v>
      </c>
      <c r="F348" s="54">
        <v>5</v>
      </c>
      <c r="G348" s="54">
        <v>0</v>
      </c>
      <c r="H348" s="238">
        <f t="shared" si="7"/>
        <v>0</v>
      </c>
    </row>
    <row r="349" spans="1:8" ht="15">
      <c r="A349" s="56"/>
      <c r="B349" s="53">
        <v>3632</v>
      </c>
      <c r="C349" s="53">
        <v>2324</v>
      </c>
      <c r="D349" s="53" t="s">
        <v>272</v>
      </c>
      <c r="E349" s="54">
        <v>0</v>
      </c>
      <c r="F349" s="54">
        <v>0</v>
      </c>
      <c r="G349" s="54">
        <v>32.8</v>
      </c>
      <c r="H349" s="238" t="e">
        <f t="shared" si="7"/>
        <v>#DIV/0!</v>
      </c>
    </row>
    <row r="350" spans="1:8" ht="15">
      <c r="A350" s="56"/>
      <c r="B350" s="53">
        <v>3632</v>
      </c>
      <c r="C350" s="53">
        <v>2329</v>
      </c>
      <c r="D350" s="53" t="s">
        <v>273</v>
      </c>
      <c r="E350" s="54">
        <v>85</v>
      </c>
      <c r="F350" s="54">
        <v>85</v>
      </c>
      <c r="G350" s="54">
        <v>37</v>
      </c>
      <c r="H350" s="238">
        <f t="shared" si="7"/>
        <v>43.529411764705884</v>
      </c>
    </row>
    <row r="351" spans="1:8" ht="15">
      <c r="A351" s="56"/>
      <c r="B351" s="53">
        <v>3634</v>
      </c>
      <c r="C351" s="53">
        <v>2132</v>
      </c>
      <c r="D351" s="53" t="s">
        <v>274</v>
      </c>
      <c r="E351" s="54">
        <v>4100</v>
      </c>
      <c r="F351" s="54">
        <v>4100</v>
      </c>
      <c r="G351" s="54">
        <v>4080</v>
      </c>
      <c r="H351" s="238">
        <f t="shared" si="7"/>
        <v>99.51219512195122</v>
      </c>
    </row>
    <row r="352" spans="1:8" ht="15" hidden="1">
      <c r="A352" s="56"/>
      <c r="B352" s="53">
        <v>3636</v>
      </c>
      <c r="C352" s="53">
        <v>2131</v>
      </c>
      <c r="D352" s="53" t="s">
        <v>275</v>
      </c>
      <c r="E352" s="54"/>
      <c r="F352" s="54"/>
      <c r="G352" s="54"/>
      <c r="H352" s="238" t="e">
        <f t="shared" si="7"/>
        <v>#DIV/0!</v>
      </c>
    </row>
    <row r="353" spans="1:8" ht="15">
      <c r="A353" s="56"/>
      <c r="B353" s="53">
        <v>3639</v>
      </c>
      <c r="C353" s="53">
        <v>2119</v>
      </c>
      <c r="D353" s="53" t="s">
        <v>276</v>
      </c>
      <c r="E353" s="54">
        <v>150</v>
      </c>
      <c r="F353" s="54">
        <v>150</v>
      </c>
      <c r="G353" s="54">
        <v>3.7</v>
      </c>
      <c r="H353" s="238">
        <f t="shared" si="7"/>
        <v>2.466666666666667</v>
      </c>
    </row>
    <row r="354" spans="1:8" ht="15">
      <c r="A354" s="53"/>
      <c r="B354" s="53">
        <v>3639</v>
      </c>
      <c r="C354" s="53">
        <v>2131</v>
      </c>
      <c r="D354" s="53" t="s">
        <v>277</v>
      </c>
      <c r="E354" s="54">
        <v>1900</v>
      </c>
      <c r="F354" s="54">
        <v>1900</v>
      </c>
      <c r="G354" s="54">
        <v>1205.9</v>
      </c>
      <c r="H354" s="238">
        <f t="shared" si="7"/>
        <v>63.468421052631584</v>
      </c>
    </row>
    <row r="355" spans="1:8" ht="15">
      <c r="A355" s="53"/>
      <c r="B355" s="53">
        <v>3639</v>
      </c>
      <c r="C355" s="53">
        <v>2132</v>
      </c>
      <c r="D355" s="53" t="s">
        <v>278</v>
      </c>
      <c r="E355" s="54">
        <v>18</v>
      </c>
      <c r="F355" s="54">
        <v>18</v>
      </c>
      <c r="G355" s="54">
        <v>0</v>
      </c>
      <c r="H355" s="238">
        <f t="shared" si="7"/>
        <v>0</v>
      </c>
    </row>
    <row r="356" spans="1:8" ht="15" customHeight="1">
      <c r="A356" s="53"/>
      <c r="B356" s="53">
        <v>3639</v>
      </c>
      <c r="C356" s="53">
        <v>2212</v>
      </c>
      <c r="D356" s="53" t="s">
        <v>279</v>
      </c>
      <c r="E356" s="54">
        <v>0</v>
      </c>
      <c r="F356" s="54">
        <v>0</v>
      </c>
      <c r="G356" s="54">
        <v>83.5</v>
      </c>
      <c r="H356" s="238" t="e">
        <f t="shared" si="7"/>
        <v>#DIV/0!</v>
      </c>
    </row>
    <row r="357" spans="1:8" ht="15">
      <c r="A357" s="53"/>
      <c r="B357" s="53">
        <v>3639</v>
      </c>
      <c r="C357" s="53">
        <v>2324</v>
      </c>
      <c r="D357" s="53" t="s">
        <v>280</v>
      </c>
      <c r="E357" s="54">
        <v>403</v>
      </c>
      <c r="F357" s="54">
        <v>403</v>
      </c>
      <c r="G357" s="54">
        <v>122.9</v>
      </c>
      <c r="H357" s="238">
        <f t="shared" si="7"/>
        <v>30.496277915632756</v>
      </c>
    </row>
    <row r="358" spans="1:8" ht="15" hidden="1">
      <c r="A358" s="53"/>
      <c r="B358" s="53">
        <v>3639</v>
      </c>
      <c r="C358" s="53">
        <v>2328</v>
      </c>
      <c r="D358" s="53" t="s">
        <v>281</v>
      </c>
      <c r="E358" s="54"/>
      <c r="F358" s="54"/>
      <c r="G358" s="54"/>
      <c r="H358" s="238" t="e">
        <f t="shared" si="7"/>
        <v>#DIV/0!</v>
      </c>
    </row>
    <row r="359" spans="1:8" ht="15" customHeight="1" hidden="1">
      <c r="A359" s="72"/>
      <c r="B359" s="72">
        <v>3639</v>
      </c>
      <c r="C359" s="72">
        <v>2329</v>
      </c>
      <c r="D359" s="72" t="s">
        <v>71</v>
      </c>
      <c r="E359" s="54"/>
      <c r="F359" s="54"/>
      <c r="G359" s="54"/>
      <c r="H359" s="238" t="e">
        <f t="shared" si="7"/>
        <v>#DIV/0!</v>
      </c>
    </row>
    <row r="360" spans="1:8" ht="15">
      <c r="A360" s="53"/>
      <c r="B360" s="53">
        <v>3639</v>
      </c>
      <c r="C360" s="53">
        <v>3111</v>
      </c>
      <c r="D360" s="53" t="s">
        <v>282</v>
      </c>
      <c r="E360" s="54">
        <v>2700</v>
      </c>
      <c r="F360" s="54">
        <v>2700</v>
      </c>
      <c r="G360" s="54">
        <v>142.1</v>
      </c>
      <c r="H360" s="238">
        <f t="shared" si="7"/>
        <v>5.262962962962963</v>
      </c>
    </row>
    <row r="361" spans="1:8" ht="15" hidden="1">
      <c r="A361" s="53"/>
      <c r="B361" s="53">
        <v>3639</v>
      </c>
      <c r="C361" s="53">
        <v>3112</v>
      </c>
      <c r="D361" s="53" t="s">
        <v>283</v>
      </c>
      <c r="E361" s="54"/>
      <c r="F361" s="54"/>
      <c r="G361" s="54"/>
      <c r="H361" s="238" t="e">
        <f t="shared" si="7"/>
        <v>#DIV/0!</v>
      </c>
    </row>
    <row r="362" spans="1:8" ht="15" hidden="1">
      <c r="A362" s="53"/>
      <c r="B362" s="53">
        <v>3639</v>
      </c>
      <c r="C362" s="53">
        <v>3113</v>
      </c>
      <c r="D362" s="53" t="s">
        <v>284</v>
      </c>
      <c r="E362" s="54"/>
      <c r="F362" s="54"/>
      <c r="G362" s="54"/>
      <c r="H362" s="238" t="e">
        <f t="shared" si="7"/>
        <v>#DIV/0!</v>
      </c>
    </row>
    <row r="363" spans="1:8" ht="15" customHeight="1">
      <c r="A363" s="72"/>
      <c r="B363" s="72">
        <v>3639</v>
      </c>
      <c r="C363" s="72">
        <v>3119</v>
      </c>
      <c r="D363" s="72" t="s">
        <v>285</v>
      </c>
      <c r="E363" s="54">
        <v>4000</v>
      </c>
      <c r="F363" s="54">
        <v>4000</v>
      </c>
      <c r="G363" s="54">
        <v>0</v>
      </c>
      <c r="H363" s="238">
        <f t="shared" si="7"/>
        <v>0</v>
      </c>
    </row>
    <row r="364" spans="1:8" ht="15" hidden="1">
      <c r="A364" s="72"/>
      <c r="B364" s="72">
        <v>6171</v>
      </c>
      <c r="C364" s="72">
        <v>2131</v>
      </c>
      <c r="D364" s="72" t="s">
        <v>286</v>
      </c>
      <c r="E364" s="54"/>
      <c r="F364" s="54"/>
      <c r="G364" s="54"/>
      <c r="H364" s="238" t="e">
        <f t="shared" si="7"/>
        <v>#DIV/0!</v>
      </c>
    </row>
    <row r="365" spans="1:8" ht="15" hidden="1">
      <c r="A365" s="53"/>
      <c r="B365" s="53">
        <v>6171</v>
      </c>
      <c r="C365" s="53">
        <v>2324</v>
      </c>
      <c r="D365" s="53" t="s">
        <v>287</v>
      </c>
      <c r="E365" s="54"/>
      <c r="F365" s="54"/>
      <c r="G365" s="54"/>
      <c r="H365" s="238" t="e">
        <f t="shared" si="7"/>
        <v>#DIV/0!</v>
      </c>
    </row>
    <row r="366" spans="1:8" ht="15" hidden="1">
      <c r="A366" s="53"/>
      <c r="B366" s="53"/>
      <c r="C366" s="53"/>
      <c r="D366" s="53"/>
      <c r="E366" s="54"/>
      <c r="F366" s="54"/>
      <c r="G366" s="54"/>
      <c r="H366" s="238" t="e">
        <f t="shared" si="7"/>
        <v>#DIV/0!</v>
      </c>
    </row>
    <row r="367" spans="1:8" ht="15" customHeight="1" hidden="1">
      <c r="A367" s="72"/>
      <c r="B367" s="72">
        <v>6171</v>
      </c>
      <c r="C367" s="72">
        <v>2131</v>
      </c>
      <c r="D367" s="72" t="s">
        <v>288</v>
      </c>
      <c r="E367" s="54"/>
      <c r="F367" s="54"/>
      <c r="G367" s="54"/>
      <c r="H367" s="238" t="e">
        <f t="shared" si="7"/>
        <v>#DIV/0!</v>
      </c>
    </row>
    <row r="368" spans="1:8" ht="15" customHeight="1" hidden="1">
      <c r="A368" s="72"/>
      <c r="B368" s="72">
        <v>6171</v>
      </c>
      <c r="C368" s="72">
        <v>2133</v>
      </c>
      <c r="D368" s="72" t="s">
        <v>289</v>
      </c>
      <c r="E368" s="54"/>
      <c r="F368" s="54"/>
      <c r="G368" s="54"/>
      <c r="H368" s="238" t="e">
        <f t="shared" si="7"/>
        <v>#DIV/0!</v>
      </c>
    </row>
    <row r="369" spans="1:8" ht="15" customHeight="1" hidden="1">
      <c r="A369" s="53"/>
      <c r="B369" s="53">
        <v>6409</v>
      </c>
      <c r="C369" s="53">
        <v>2328</v>
      </c>
      <c r="D369" s="53" t="s">
        <v>290</v>
      </c>
      <c r="E369" s="54"/>
      <c r="F369" s="54"/>
      <c r="G369" s="54"/>
      <c r="H369" s="238" t="e">
        <f t="shared" si="7"/>
        <v>#DIV/0!</v>
      </c>
    </row>
    <row r="370" spans="1:8" ht="15" customHeight="1">
      <c r="A370" s="72"/>
      <c r="B370" s="72">
        <v>6409</v>
      </c>
      <c r="C370" s="72">
        <v>2328</v>
      </c>
      <c r="D370" s="72" t="s">
        <v>290</v>
      </c>
      <c r="E370" s="54">
        <v>0</v>
      </c>
      <c r="F370" s="54">
        <v>0</v>
      </c>
      <c r="G370" s="54">
        <v>1.8</v>
      </c>
      <c r="H370" s="238" t="e">
        <f t="shared" si="7"/>
        <v>#DIV/0!</v>
      </c>
    </row>
    <row r="371" spans="1:8" ht="15.75" customHeight="1" thickBot="1">
      <c r="A371" s="110"/>
      <c r="B371" s="110"/>
      <c r="C371" s="110"/>
      <c r="D371" s="110"/>
      <c r="E371" s="111"/>
      <c r="F371" s="111"/>
      <c r="G371" s="111"/>
      <c r="H371" s="246"/>
    </row>
    <row r="372" spans="1:8" s="64" customFormat="1" ht="22.5" customHeight="1" thickBot="1" thickTop="1">
      <c r="A372" s="95"/>
      <c r="B372" s="95"/>
      <c r="C372" s="95"/>
      <c r="D372" s="96" t="s">
        <v>291</v>
      </c>
      <c r="E372" s="97">
        <f>SUM(E330:E371)</f>
        <v>37718</v>
      </c>
      <c r="F372" s="97">
        <f>SUM(F330:F371)</f>
        <v>37718</v>
      </c>
      <c r="G372" s="97">
        <f>SUM(G330:G371)</f>
        <v>20672.100000000002</v>
      </c>
      <c r="H372" s="240">
        <f>(G372/F372)*100</f>
        <v>54.80698870565778</v>
      </c>
    </row>
    <row r="373" spans="1:8" ht="15" customHeight="1">
      <c r="A373" s="64"/>
      <c r="B373" s="84"/>
      <c r="C373" s="84"/>
      <c r="D373" s="84"/>
      <c r="E373" s="108"/>
      <c r="F373" s="108"/>
      <c r="G373" s="108"/>
      <c r="H373" s="245"/>
    </row>
    <row r="374" spans="1:8" ht="15" customHeight="1" hidden="1">
      <c r="A374" s="64"/>
      <c r="B374" s="84"/>
      <c r="C374" s="84"/>
      <c r="D374" s="84"/>
      <c r="E374" s="108"/>
      <c r="F374" s="108"/>
      <c r="G374" s="108"/>
      <c r="H374" s="245"/>
    </row>
    <row r="375" spans="1:8" ht="15" customHeight="1" hidden="1">
      <c r="A375" s="64"/>
      <c r="B375" s="84"/>
      <c r="C375" s="84"/>
      <c r="D375" s="84"/>
      <c r="E375" s="108"/>
      <c r="F375" s="108"/>
      <c r="G375" s="108"/>
      <c r="H375" s="245"/>
    </row>
    <row r="376" spans="1:8" ht="15" customHeight="1" hidden="1">
      <c r="A376" s="64"/>
      <c r="B376" s="84"/>
      <c r="C376" s="84"/>
      <c r="D376" s="84"/>
      <c r="E376" s="108"/>
      <c r="F376" s="108"/>
      <c r="G376" s="42"/>
      <c r="H376" s="231"/>
    </row>
    <row r="377" spans="1:8" ht="15" customHeight="1" hidden="1">
      <c r="A377" s="64"/>
      <c r="B377" s="84"/>
      <c r="C377" s="84"/>
      <c r="D377" s="84"/>
      <c r="E377" s="108"/>
      <c r="F377" s="108"/>
      <c r="G377" s="108"/>
      <c r="H377" s="245"/>
    </row>
    <row r="378" spans="1:8" ht="15" customHeight="1">
      <c r="A378" s="64"/>
      <c r="B378" s="84"/>
      <c r="C378" s="84"/>
      <c r="D378" s="84"/>
      <c r="E378" s="108"/>
      <c r="F378" s="108"/>
      <c r="G378" s="108"/>
      <c r="H378" s="245"/>
    </row>
    <row r="379" spans="1:8" ht="15" customHeight="1" thickBot="1">
      <c r="A379" s="64"/>
      <c r="B379" s="84"/>
      <c r="C379" s="84"/>
      <c r="D379" s="84"/>
      <c r="E379" s="108"/>
      <c r="F379" s="108"/>
      <c r="G379" s="108"/>
      <c r="H379" s="245"/>
    </row>
    <row r="380" spans="1:8" ht="15.75">
      <c r="A380" s="214" t="s">
        <v>25</v>
      </c>
      <c r="B380" s="214" t="s">
        <v>26</v>
      </c>
      <c r="C380" s="214" t="s">
        <v>27</v>
      </c>
      <c r="D380" s="215" t="s">
        <v>28</v>
      </c>
      <c r="E380" s="216" t="s">
        <v>29</v>
      </c>
      <c r="F380" s="216" t="s">
        <v>29</v>
      </c>
      <c r="G380" s="216" t="s">
        <v>8</v>
      </c>
      <c r="H380" s="235" t="s">
        <v>30</v>
      </c>
    </row>
    <row r="381" spans="1:8" ht="15.75" customHeight="1" thickBot="1">
      <c r="A381" s="217"/>
      <c r="B381" s="217"/>
      <c r="C381" s="217"/>
      <c r="D381" s="218"/>
      <c r="E381" s="219" t="s">
        <v>31</v>
      </c>
      <c r="F381" s="219" t="s">
        <v>32</v>
      </c>
      <c r="G381" s="220" t="s">
        <v>33</v>
      </c>
      <c r="H381" s="236" t="s">
        <v>34</v>
      </c>
    </row>
    <row r="382" spans="1:8" ht="16.5" thickTop="1">
      <c r="A382" s="50">
        <v>8888</v>
      </c>
      <c r="B382" s="50"/>
      <c r="C382" s="50"/>
      <c r="D382" s="51"/>
      <c r="E382" s="52"/>
      <c r="F382" s="52"/>
      <c r="G382" s="52"/>
      <c r="H382" s="237"/>
    </row>
    <row r="383" spans="1:8" ht="15">
      <c r="A383" s="53"/>
      <c r="B383" s="53">
        <v>6171</v>
      </c>
      <c r="C383" s="53">
        <v>2329</v>
      </c>
      <c r="D383" s="53" t="s">
        <v>292</v>
      </c>
      <c r="E383" s="54">
        <v>0</v>
      </c>
      <c r="F383" s="54">
        <v>0</v>
      </c>
      <c r="G383" s="54">
        <v>0</v>
      </c>
      <c r="H383" s="238" t="e">
        <f>(G383/F383)*100</f>
        <v>#DIV/0!</v>
      </c>
    </row>
    <row r="384" spans="1:8" ht="15">
      <c r="A384" s="53"/>
      <c r="B384" s="53"/>
      <c r="C384" s="53"/>
      <c r="D384" s="53" t="s">
        <v>293</v>
      </c>
      <c r="E384" s="54"/>
      <c r="F384" s="54"/>
      <c r="G384" s="54"/>
      <c r="H384" s="238"/>
    </row>
    <row r="385" spans="1:8" ht="15.75" thickBot="1">
      <c r="A385" s="92"/>
      <c r="B385" s="92"/>
      <c r="C385" s="92"/>
      <c r="D385" s="92" t="s">
        <v>294</v>
      </c>
      <c r="E385" s="93"/>
      <c r="F385" s="93"/>
      <c r="G385" s="93"/>
      <c r="H385" s="239"/>
    </row>
    <row r="386" spans="1:8" s="64" customFormat="1" ht="22.5" customHeight="1" thickBot="1" thickTop="1">
      <c r="A386" s="95"/>
      <c r="B386" s="95"/>
      <c r="C386" s="95"/>
      <c r="D386" s="96" t="s">
        <v>295</v>
      </c>
      <c r="E386" s="97">
        <f>SUM(E383:E384)</f>
        <v>0</v>
      </c>
      <c r="F386" s="97">
        <f>SUM(F383:F384)</f>
        <v>0</v>
      </c>
      <c r="G386" s="97">
        <f>SUM(G383:G384)</f>
        <v>0</v>
      </c>
      <c r="H386" s="240" t="e">
        <f>(G386/F386)*100</f>
        <v>#DIV/0!</v>
      </c>
    </row>
    <row r="387" spans="1:8" ht="15">
      <c r="A387" s="64"/>
      <c r="B387" s="84"/>
      <c r="C387" s="84"/>
      <c r="D387" s="84"/>
      <c r="E387" s="108"/>
      <c r="F387" s="108"/>
      <c r="G387" s="108"/>
      <c r="H387" s="245"/>
    </row>
    <row r="388" spans="1:8" ht="15" hidden="1">
      <c r="A388" s="64"/>
      <c r="B388" s="84"/>
      <c r="C388" s="84"/>
      <c r="D388" s="84"/>
      <c r="E388" s="108"/>
      <c r="F388" s="108"/>
      <c r="G388" s="108"/>
      <c r="H388" s="245"/>
    </row>
    <row r="389" spans="1:8" ht="15" hidden="1">
      <c r="A389" s="64"/>
      <c r="B389" s="84"/>
      <c r="C389" s="84"/>
      <c r="D389" s="84"/>
      <c r="E389" s="108"/>
      <c r="F389" s="108"/>
      <c r="G389" s="108"/>
      <c r="H389" s="245"/>
    </row>
    <row r="390" spans="1:8" ht="15" hidden="1">
      <c r="A390" s="64"/>
      <c r="B390" s="84"/>
      <c r="C390" s="84"/>
      <c r="D390" s="84"/>
      <c r="E390" s="108"/>
      <c r="F390" s="108"/>
      <c r="G390" s="108"/>
      <c r="H390" s="245"/>
    </row>
    <row r="391" spans="1:8" ht="15" hidden="1">
      <c r="A391" s="64"/>
      <c r="B391" s="84"/>
      <c r="C391" s="84"/>
      <c r="D391" s="84"/>
      <c r="E391" s="108"/>
      <c r="F391" s="108"/>
      <c r="G391" s="108"/>
      <c r="H391" s="245"/>
    </row>
    <row r="392" spans="1:8" ht="15" hidden="1">
      <c r="A392" s="64"/>
      <c r="B392" s="84"/>
      <c r="C392" s="84"/>
      <c r="D392" s="84"/>
      <c r="E392" s="108"/>
      <c r="F392" s="108"/>
      <c r="G392" s="108"/>
      <c r="H392" s="245"/>
    </row>
    <row r="393" spans="1:8" ht="15" customHeight="1">
      <c r="A393" s="64"/>
      <c r="B393" s="84"/>
      <c r="C393" s="84"/>
      <c r="D393" s="84"/>
      <c r="E393" s="108"/>
      <c r="F393" s="108"/>
      <c r="G393" s="108"/>
      <c r="H393" s="245"/>
    </row>
    <row r="394" spans="1:8" ht="15" customHeight="1" thickBot="1">
      <c r="A394" s="64"/>
      <c r="B394" s="64"/>
      <c r="C394" s="64"/>
      <c r="D394" s="64"/>
      <c r="E394" s="65"/>
      <c r="F394" s="65"/>
      <c r="G394" s="65"/>
      <c r="H394" s="241"/>
    </row>
    <row r="395" spans="1:8" ht="15.75">
      <c r="A395" s="214" t="s">
        <v>25</v>
      </c>
      <c r="B395" s="214" t="s">
        <v>26</v>
      </c>
      <c r="C395" s="214" t="s">
        <v>27</v>
      </c>
      <c r="D395" s="215" t="s">
        <v>28</v>
      </c>
      <c r="E395" s="216" t="s">
        <v>29</v>
      </c>
      <c r="F395" s="216" t="s">
        <v>29</v>
      </c>
      <c r="G395" s="216" t="s">
        <v>8</v>
      </c>
      <c r="H395" s="235" t="s">
        <v>30</v>
      </c>
    </row>
    <row r="396" spans="1:8" ht="15.75" customHeight="1" thickBot="1">
      <c r="A396" s="217"/>
      <c r="B396" s="217"/>
      <c r="C396" s="217"/>
      <c r="D396" s="218"/>
      <c r="E396" s="219" t="s">
        <v>31</v>
      </c>
      <c r="F396" s="219" t="s">
        <v>32</v>
      </c>
      <c r="G396" s="220" t="s">
        <v>33</v>
      </c>
      <c r="H396" s="236" t="s">
        <v>34</v>
      </c>
    </row>
    <row r="397" spans="1:8" s="64" customFormat="1" ht="30.75" customHeight="1" thickBot="1" thickTop="1">
      <c r="A397" s="96"/>
      <c r="B397" s="112"/>
      <c r="C397" s="113"/>
      <c r="D397" s="114" t="s">
        <v>296</v>
      </c>
      <c r="E397" s="115">
        <f>SUM(E51,E123,E166,E195,E222,E248,E267,E285,E322,E372,E386)</f>
        <v>487326</v>
      </c>
      <c r="F397" s="115">
        <f>SUM(F51,F123,F166,F195,F222,F248,F267,F285,F322,F372,F386)</f>
        <v>491720.6</v>
      </c>
      <c r="G397" s="115">
        <f>SUM(G51,G123,G166,G195,G222,G248,G267,G285,G322,G372,G386)</f>
        <v>187142.00000000003</v>
      </c>
      <c r="H397" s="247">
        <f>(G397/F397)*100</f>
        <v>38.05860482558592</v>
      </c>
    </row>
    <row r="398" spans="1:8" ht="15" customHeight="1">
      <c r="A398" s="46"/>
      <c r="B398" s="116"/>
      <c r="C398" s="117"/>
      <c r="D398" s="118"/>
      <c r="E398" s="119"/>
      <c r="F398" s="119"/>
      <c r="G398" s="119"/>
      <c r="H398" s="248"/>
    </row>
    <row r="399" spans="1:8" ht="15" customHeight="1" hidden="1">
      <c r="A399" s="46"/>
      <c r="B399" s="116"/>
      <c r="C399" s="117"/>
      <c r="D399" s="118"/>
      <c r="E399" s="119"/>
      <c r="F399" s="119"/>
      <c r="G399" s="119"/>
      <c r="H399" s="248"/>
    </row>
    <row r="400" spans="1:8" ht="12.75" customHeight="1" hidden="1">
      <c r="A400" s="46"/>
      <c r="B400" s="116"/>
      <c r="C400" s="117"/>
      <c r="D400" s="118"/>
      <c r="E400" s="119"/>
      <c r="F400" s="119"/>
      <c r="G400" s="119"/>
      <c r="H400" s="248"/>
    </row>
    <row r="401" spans="1:8" ht="12.75" customHeight="1" hidden="1">
      <c r="A401" s="46"/>
      <c r="B401" s="116"/>
      <c r="C401" s="117"/>
      <c r="D401" s="118"/>
      <c r="E401" s="119"/>
      <c r="F401" s="119"/>
      <c r="G401" s="119"/>
      <c r="H401" s="248"/>
    </row>
    <row r="402" spans="1:8" ht="12.75" customHeight="1" hidden="1">
      <c r="A402" s="46"/>
      <c r="B402" s="116"/>
      <c r="C402" s="117"/>
      <c r="D402" s="118"/>
      <c r="E402" s="119"/>
      <c r="F402" s="119"/>
      <c r="G402" s="119"/>
      <c r="H402" s="248"/>
    </row>
    <row r="403" spans="1:8" ht="12.75" customHeight="1" hidden="1">
      <c r="A403" s="46"/>
      <c r="B403" s="116"/>
      <c r="C403" s="117"/>
      <c r="D403" s="118"/>
      <c r="E403" s="119"/>
      <c r="F403" s="119"/>
      <c r="G403" s="119"/>
      <c r="H403" s="248"/>
    </row>
    <row r="404" spans="1:8" ht="12.75" customHeight="1" hidden="1">
      <c r="A404" s="46"/>
      <c r="B404" s="116"/>
      <c r="C404" s="117"/>
      <c r="D404" s="118"/>
      <c r="E404" s="119"/>
      <c r="F404" s="119"/>
      <c r="G404" s="119"/>
      <c r="H404" s="248"/>
    </row>
    <row r="405" spans="1:8" ht="12.75" customHeight="1" hidden="1">
      <c r="A405" s="46"/>
      <c r="B405" s="116"/>
      <c r="C405" s="117"/>
      <c r="D405" s="118"/>
      <c r="E405" s="119"/>
      <c r="F405" s="119"/>
      <c r="G405" s="119"/>
      <c r="H405" s="248"/>
    </row>
    <row r="406" spans="1:8" ht="15" customHeight="1">
      <c r="A406" s="46"/>
      <c r="B406" s="116"/>
      <c r="C406" s="117"/>
      <c r="D406" s="118"/>
      <c r="E406" s="119"/>
      <c r="F406" s="119"/>
      <c r="G406" s="119"/>
      <c r="H406" s="248"/>
    </row>
    <row r="407" spans="1:8" ht="15" customHeight="1" thickBot="1">
      <c r="A407" s="46"/>
      <c r="B407" s="116"/>
      <c r="C407" s="117"/>
      <c r="D407" s="118"/>
      <c r="E407" s="120"/>
      <c r="F407" s="120"/>
      <c r="G407" s="120"/>
      <c r="H407" s="249"/>
    </row>
    <row r="408" spans="1:8" ht="15.75">
      <c r="A408" s="214" t="s">
        <v>25</v>
      </c>
      <c r="B408" s="214" t="s">
        <v>26</v>
      </c>
      <c r="C408" s="214" t="s">
        <v>27</v>
      </c>
      <c r="D408" s="215" t="s">
        <v>28</v>
      </c>
      <c r="E408" s="216" t="s">
        <v>29</v>
      </c>
      <c r="F408" s="216" t="s">
        <v>29</v>
      </c>
      <c r="G408" s="216" t="s">
        <v>8</v>
      </c>
      <c r="H408" s="235" t="s">
        <v>30</v>
      </c>
    </row>
    <row r="409" spans="1:8" ht="15.75" customHeight="1" thickBot="1">
      <c r="A409" s="217"/>
      <c r="B409" s="217"/>
      <c r="C409" s="217"/>
      <c r="D409" s="218"/>
      <c r="E409" s="219" t="s">
        <v>31</v>
      </c>
      <c r="F409" s="219" t="s">
        <v>32</v>
      </c>
      <c r="G409" s="220" t="s">
        <v>33</v>
      </c>
      <c r="H409" s="236" t="s">
        <v>34</v>
      </c>
    </row>
    <row r="410" spans="1:8" ht="16.5" customHeight="1" thickTop="1">
      <c r="A410" s="103">
        <v>110</v>
      </c>
      <c r="B410" s="103"/>
      <c r="C410" s="103"/>
      <c r="D410" s="121" t="s">
        <v>297</v>
      </c>
      <c r="E410" s="122"/>
      <c r="F410" s="122"/>
      <c r="G410" s="122"/>
      <c r="H410" s="250"/>
    </row>
    <row r="411" spans="1:8" ht="14.25" customHeight="1">
      <c r="A411" s="123"/>
      <c r="B411" s="123"/>
      <c r="C411" s="123"/>
      <c r="D411" s="46"/>
      <c r="E411" s="122"/>
      <c r="F411" s="122"/>
      <c r="G411" s="122"/>
      <c r="H411" s="250"/>
    </row>
    <row r="412" spans="1:8" ht="15" customHeight="1">
      <c r="A412" s="53"/>
      <c r="B412" s="53"/>
      <c r="C412" s="53">
        <v>8115</v>
      </c>
      <c r="D412" s="75" t="s">
        <v>298</v>
      </c>
      <c r="E412" s="124">
        <v>18695</v>
      </c>
      <c r="F412" s="221">
        <v>55576</v>
      </c>
      <c r="G412" s="221">
        <v>-12544.7</v>
      </c>
      <c r="H412" s="238">
        <f>(G412/F412)*100</f>
        <v>-22.57215344753131</v>
      </c>
    </row>
    <row r="413" spans="1:8" ht="15" hidden="1">
      <c r="A413" s="53"/>
      <c r="B413" s="53"/>
      <c r="C413" s="53">
        <v>8123</v>
      </c>
      <c r="D413" s="125" t="s">
        <v>299</v>
      </c>
      <c r="E413" s="57"/>
      <c r="F413" s="57"/>
      <c r="G413" s="57"/>
      <c r="H413" s="238" t="e">
        <f>(G413/F413)*100</f>
        <v>#DIV/0!</v>
      </c>
    </row>
    <row r="414" spans="1:8" ht="15">
      <c r="A414" s="53"/>
      <c r="B414" s="53"/>
      <c r="C414" s="53">
        <v>8123</v>
      </c>
      <c r="D414" s="125" t="s">
        <v>300</v>
      </c>
      <c r="E414" s="57">
        <v>40000</v>
      </c>
      <c r="F414" s="57">
        <v>40000</v>
      </c>
      <c r="G414" s="221">
        <v>0</v>
      </c>
      <c r="H414" s="238">
        <f>(G414/F414)*100</f>
        <v>0</v>
      </c>
    </row>
    <row r="415" spans="1:8" ht="14.25" customHeight="1">
      <c r="A415" s="53"/>
      <c r="B415" s="53"/>
      <c r="C415" s="53">
        <v>8124</v>
      </c>
      <c r="D415" s="75" t="s">
        <v>301</v>
      </c>
      <c r="E415" s="54">
        <v>-14493</v>
      </c>
      <c r="F415" s="54">
        <v>-14493</v>
      </c>
      <c r="G415" s="54">
        <v>-6341.8</v>
      </c>
      <c r="H415" s="238">
        <f>(G415/F415)*100</f>
        <v>43.757676119505966</v>
      </c>
    </row>
    <row r="416" spans="1:8" ht="15" customHeight="1" hidden="1">
      <c r="A416" s="59"/>
      <c r="B416" s="59"/>
      <c r="C416" s="59">
        <v>8902</v>
      </c>
      <c r="D416" s="126" t="s">
        <v>302</v>
      </c>
      <c r="E416" s="60"/>
      <c r="F416" s="60"/>
      <c r="G416" s="60"/>
      <c r="H416" s="251" t="e">
        <f>(#REF!/F416)*100</f>
        <v>#REF!</v>
      </c>
    </row>
    <row r="417" spans="1:8" ht="14.25" customHeight="1" hidden="1">
      <c r="A417" s="53"/>
      <c r="B417" s="53"/>
      <c r="C417" s="53">
        <v>8905</v>
      </c>
      <c r="D417" s="75" t="s">
        <v>303</v>
      </c>
      <c r="E417" s="54"/>
      <c r="F417" s="54"/>
      <c r="G417" s="54"/>
      <c r="H417" s="238" t="e">
        <f>(#REF!/F417)*100</f>
        <v>#REF!</v>
      </c>
    </row>
    <row r="418" spans="1:8" ht="15" customHeight="1" thickBot="1">
      <c r="A418" s="92"/>
      <c r="B418" s="92"/>
      <c r="C418" s="92"/>
      <c r="D418" s="91"/>
      <c r="E418" s="93"/>
      <c r="F418" s="93"/>
      <c r="G418" s="93"/>
      <c r="H418" s="239"/>
    </row>
    <row r="419" spans="1:8" s="64" customFormat="1" ht="22.5" customHeight="1" thickBot="1" thickTop="1">
      <c r="A419" s="95"/>
      <c r="B419" s="95"/>
      <c r="C419" s="95"/>
      <c r="D419" s="127" t="s">
        <v>304</v>
      </c>
      <c r="E419" s="97">
        <f>SUM(E412:E417)</f>
        <v>44202</v>
      </c>
      <c r="F419" s="97">
        <f>SUM(F412:F417)</f>
        <v>81083</v>
      </c>
      <c r="G419" s="97">
        <f>SUM(G412:G417)</f>
        <v>-18886.5</v>
      </c>
      <c r="H419" s="240">
        <f>(G419/F419)*100</f>
        <v>-23.292798737096557</v>
      </c>
    </row>
    <row r="420" spans="1:8" s="64" customFormat="1" ht="22.5" customHeight="1">
      <c r="A420" s="84"/>
      <c r="B420" s="84"/>
      <c r="C420" s="84"/>
      <c r="D420" s="46"/>
      <c r="E420" s="85"/>
      <c r="F420" s="128"/>
      <c r="G420" s="85"/>
      <c r="H420" s="242"/>
    </row>
    <row r="421" spans="1:8" ht="15" customHeight="1">
      <c r="A421" s="64" t="s">
        <v>305</v>
      </c>
      <c r="B421" s="64"/>
      <c r="C421" s="64"/>
      <c r="D421" s="46"/>
      <c r="E421" s="85"/>
      <c r="F421" s="128"/>
      <c r="G421" s="85"/>
      <c r="H421" s="242"/>
    </row>
    <row r="422" spans="1:8" ht="15">
      <c r="A422" s="84"/>
      <c r="B422" s="64"/>
      <c r="C422" s="84"/>
      <c r="D422" s="64"/>
      <c r="E422" s="65"/>
      <c r="F422" s="129"/>
      <c r="G422" s="65"/>
      <c r="H422" s="241"/>
    </row>
    <row r="423" spans="1:8" ht="15">
      <c r="A423" s="84"/>
      <c r="B423" s="84"/>
      <c r="C423" s="84"/>
      <c r="D423" s="64"/>
      <c r="E423" s="65"/>
      <c r="F423" s="65"/>
      <c r="G423" s="65"/>
      <c r="H423" s="241"/>
    </row>
    <row r="424" spans="1:8" ht="15" hidden="1">
      <c r="A424" s="130"/>
      <c r="B424" s="130"/>
      <c r="C424" s="130"/>
      <c r="D424" s="131" t="s">
        <v>306</v>
      </c>
      <c r="E424" s="132" t="e">
        <f>SUM(E14,#REF!,#REF!,E257,E279,E311,#REF!)</f>
        <v>#REF!</v>
      </c>
      <c r="F424" s="132"/>
      <c r="G424" s="132"/>
      <c r="H424" s="252"/>
    </row>
    <row r="425" spans="1:8" ht="15">
      <c r="A425" s="130"/>
      <c r="B425" s="130"/>
      <c r="C425" s="130"/>
      <c r="D425" s="133" t="s">
        <v>307</v>
      </c>
      <c r="E425" s="134">
        <f>E397+E419</f>
        <v>531528</v>
      </c>
      <c r="F425" s="134">
        <f>F397+F419</f>
        <v>572803.6</v>
      </c>
      <c r="G425" s="134">
        <f>G397+G419</f>
        <v>168255.50000000003</v>
      </c>
      <c r="H425" s="238">
        <f>(G425/F425)*100</f>
        <v>29.37402977215926</v>
      </c>
    </row>
    <row r="426" spans="1:8" ht="15" hidden="1">
      <c r="A426" s="130"/>
      <c r="B426" s="130"/>
      <c r="C426" s="130"/>
      <c r="D426" s="133" t="s">
        <v>308</v>
      </c>
      <c r="E426" s="134"/>
      <c r="F426" s="134"/>
      <c r="G426" s="134"/>
      <c r="H426" s="253"/>
    </row>
    <row r="427" spans="1:8" ht="15" hidden="1">
      <c r="A427" s="130"/>
      <c r="B427" s="130"/>
      <c r="C427" s="130"/>
      <c r="D427" s="130" t="s">
        <v>309</v>
      </c>
      <c r="E427" s="135">
        <f>SUM(E282,E337,E344,E360,E363)</f>
        <v>14077</v>
      </c>
      <c r="F427" s="135"/>
      <c r="G427" s="135"/>
      <c r="H427" s="254"/>
    </row>
    <row r="428" spans="1:8" ht="15" hidden="1">
      <c r="A428" s="131"/>
      <c r="B428" s="131"/>
      <c r="C428" s="131"/>
      <c r="D428" s="131" t="s">
        <v>310</v>
      </c>
      <c r="E428" s="132"/>
      <c r="F428" s="132"/>
      <c r="G428" s="132"/>
      <c r="H428" s="252"/>
    </row>
    <row r="429" spans="1:8" ht="15" hidden="1">
      <c r="A429" s="131"/>
      <c r="B429" s="131"/>
      <c r="C429" s="131"/>
      <c r="D429" s="131" t="s">
        <v>309</v>
      </c>
      <c r="E429" s="132"/>
      <c r="F429" s="132"/>
      <c r="G429" s="132"/>
      <c r="H429" s="252"/>
    </row>
    <row r="430" spans="1:8" ht="15" hidden="1">
      <c r="A430" s="131"/>
      <c r="B430" s="131"/>
      <c r="C430" s="131"/>
      <c r="D430" s="131"/>
      <c r="E430" s="132"/>
      <c r="F430" s="132"/>
      <c r="G430" s="132"/>
      <c r="H430" s="252"/>
    </row>
    <row r="431" spans="1:8" ht="15" hidden="1">
      <c r="A431" s="131"/>
      <c r="B431" s="131"/>
      <c r="C431" s="131"/>
      <c r="D431" s="131" t="s">
        <v>311</v>
      </c>
      <c r="E431" s="132"/>
      <c r="F431" s="132"/>
      <c r="G431" s="132"/>
      <c r="H431" s="252"/>
    </row>
    <row r="432" spans="1:8" ht="15" hidden="1">
      <c r="A432" s="131"/>
      <c r="B432" s="131"/>
      <c r="C432" s="131"/>
      <c r="D432" s="131" t="s">
        <v>312</v>
      </c>
      <c r="E432" s="132"/>
      <c r="F432" s="132"/>
      <c r="G432" s="132"/>
      <c r="H432" s="252"/>
    </row>
    <row r="433" spans="1:8" ht="15" hidden="1">
      <c r="A433" s="131"/>
      <c r="B433" s="131"/>
      <c r="C433" s="131"/>
      <c r="D433" s="131" t="s">
        <v>313</v>
      </c>
      <c r="E433" s="132" t="e">
        <f>SUM(E9,E10,#REF!,#REF!,#REF!,E175,E206,E207,E208,E209,E210,#REF!,E233,E235,E280,E294,E295,E296,E297,E298,E299,#REF!,#REF!,E305,E307,E308,E309)</f>
        <v>#REF!</v>
      </c>
      <c r="F433" s="132"/>
      <c r="G433" s="132"/>
      <c r="H433" s="252"/>
    </row>
    <row r="434" spans="1:8" ht="15.75" hidden="1">
      <c r="A434" s="131"/>
      <c r="B434" s="131"/>
      <c r="C434" s="131"/>
      <c r="D434" s="136" t="s">
        <v>314</v>
      </c>
      <c r="E434" s="137">
        <v>0</v>
      </c>
      <c r="F434" s="137"/>
      <c r="G434" s="137"/>
      <c r="H434" s="255"/>
    </row>
    <row r="435" spans="1:8" ht="15" hidden="1">
      <c r="A435" s="131"/>
      <c r="B435" s="131"/>
      <c r="C435" s="131"/>
      <c r="D435" s="131"/>
      <c r="E435" s="132"/>
      <c r="F435" s="132"/>
      <c r="G435" s="132"/>
      <c r="H435" s="252"/>
    </row>
    <row r="436" spans="1:8" ht="15" hidden="1">
      <c r="A436" s="131"/>
      <c r="B436" s="131"/>
      <c r="C436" s="131"/>
      <c r="D436" s="131"/>
      <c r="E436" s="132"/>
      <c r="F436" s="132"/>
      <c r="G436" s="132"/>
      <c r="H436" s="252"/>
    </row>
    <row r="437" spans="1:8" ht="15">
      <c r="A437" s="131"/>
      <c r="B437" s="131"/>
      <c r="C437" s="131"/>
      <c r="D437" s="131"/>
      <c r="E437" s="132"/>
      <c r="F437" s="132"/>
      <c r="G437" s="132"/>
      <c r="H437" s="252"/>
    </row>
    <row r="438" spans="1:8" ht="15">
      <c r="A438" s="131"/>
      <c r="B438" s="131"/>
      <c r="C438" s="131"/>
      <c r="D438" s="131"/>
      <c r="E438" s="132"/>
      <c r="F438" s="132"/>
      <c r="G438" s="132"/>
      <c r="H438" s="252"/>
    </row>
    <row r="439" spans="1:8" ht="15.75" hidden="1">
      <c r="A439" s="131"/>
      <c r="B439" s="131"/>
      <c r="C439" s="131"/>
      <c r="D439" s="131" t="s">
        <v>310</v>
      </c>
      <c r="E439" s="137" t="e">
        <f>SUM(E9,E10,#REF!,#REF!,#REF!,E131,E175,E206,E207,E208,E209,E210,#REF!,E233,E234,E235,E279,E294,E295,E296,E297,E298,E299,#REF!,#REF!,E305,E307,E308,E309)</f>
        <v>#REF!</v>
      </c>
      <c r="F439" s="137" t="e">
        <f>SUM(F9,F10,#REF!,#REF!,#REF!,F131,F175,F206,F207,F208,F209,F210,#REF!,F233,F234,F235,F279,F294,F295,F296,F297,F298,F299,#REF!,#REF!,F305,F307,F308,F309)</f>
        <v>#REF!</v>
      </c>
      <c r="G439" s="137" t="e">
        <f>SUM(G9,G10,#REF!,#REF!,#REF!,G131,G175,G206,G207,G208,G209,G210,#REF!,G233,G234,G235,G279,G294,G295,G296,G297,G298,G299,#REF!,#REF!,G305,G307,G308,G309)</f>
        <v>#REF!</v>
      </c>
      <c r="H439" s="255" t="e">
        <f>SUM(H9,H10,#REF!,#REF!,#REF!,H131,H175,H206,H207,H208,H209,H210,#REF!,H233,H234,H235,H279,H294,H295,H296,H297,H298,H299,#REF!,#REF!,H305,H307,H308,H309)</f>
        <v>#REF!</v>
      </c>
    </row>
    <row r="440" spans="1:8" ht="15" hidden="1">
      <c r="A440" s="131"/>
      <c r="B440" s="131"/>
      <c r="C440" s="131"/>
      <c r="D440" s="131" t="s">
        <v>315</v>
      </c>
      <c r="E440" s="132">
        <f>SUM(E294,E295,E296,E297,E299)</f>
        <v>223700</v>
      </c>
      <c r="F440" s="132">
        <f>SUM(F294,F295,F296,F297,F299)</f>
        <v>223700</v>
      </c>
      <c r="G440" s="132">
        <f>SUM(G294,G295,G296,G297,G299)</f>
        <v>95462.90000000001</v>
      </c>
      <c r="H440" s="252">
        <f>SUM(H294,H295,H296,H297,H299)</f>
        <v>184.26811814122016</v>
      </c>
    </row>
    <row r="441" spans="1:8" ht="15" hidden="1">
      <c r="A441" s="131"/>
      <c r="B441" s="131"/>
      <c r="C441" s="131"/>
      <c r="D441" s="131" t="s">
        <v>316</v>
      </c>
      <c r="E441" s="132" t="e">
        <f>SUM(E9,#REF!,#REF!,#REF!,#REF!,#REF!,E305)</f>
        <v>#REF!</v>
      </c>
      <c r="F441" s="132" t="e">
        <f>SUM(F9,#REF!,#REF!,#REF!,#REF!,#REF!,F305)</f>
        <v>#REF!</v>
      </c>
      <c r="G441" s="132" t="e">
        <f>SUM(G9,#REF!,#REF!,#REF!,#REF!,#REF!,G305)</f>
        <v>#REF!</v>
      </c>
      <c r="H441" s="252" t="e">
        <f>SUM(H9,#REF!,#REF!,#REF!,#REF!,#REF!,H305)</f>
        <v>#REF!</v>
      </c>
    </row>
    <row r="442" spans="1:8" ht="15" hidden="1">
      <c r="A442" s="131"/>
      <c r="B442" s="131"/>
      <c r="C442" s="131"/>
      <c r="D442" s="131" t="s">
        <v>317</v>
      </c>
      <c r="E442" s="132" t="e">
        <f>SUM(E10,E131,E175,E210,#REF!,E235,E279,E308)</f>
        <v>#REF!</v>
      </c>
      <c r="F442" s="132" t="e">
        <f>SUM(F10,F131,F175,F210,#REF!,F235,F279,F308)</f>
        <v>#REF!</v>
      </c>
      <c r="G442" s="132" t="e">
        <f>SUM(G10,G131,G175,G210,#REF!,G235,G279,G308)</f>
        <v>#REF!</v>
      </c>
      <c r="H442" s="252" t="e">
        <f>SUM(H10,H131,H175,H210,#REF!,H235,H279,H308)</f>
        <v>#REF!</v>
      </c>
    </row>
    <row r="443" spans="1:8" ht="15" hidden="1">
      <c r="A443" s="131"/>
      <c r="B443" s="131"/>
      <c r="C443" s="131"/>
      <c r="D443" s="131" t="s">
        <v>318</v>
      </c>
      <c r="E443" s="132"/>
      <c r="F443" s="132"/>
      <c r="G443" s="132"/>
      <c r="H443" s="252"/>
    </row>
    <row r="444" spans="1:8" ht="15" hidden="1">
      <c r="A444" s="131"/>
      <c r="B444" s="131"/>
      <c r="C444" s="131"/>
      <c r="D444" s="131" t="s">
        <v>319</v>
      </c>
      <c r="E444" s="132" t="e">
        <f>+E397-E439-E447-E448</f>
        <v>#REF!</v>
      </c>
      <c r="F444" s="132" t="e">
        <f>+F397-F439-F447-F448</f>
        <v>#REF!</v>
      </c>
      <c r="G444" s="132" t="e">
        <f>+G397-G439-G447-G448</f>
        <v>#REF!</v>
      </c>
      <c r="H444" s="252" t="e">
        <f>+H397-H439-H447-H448</f>
        <v>#REF!</v>
      </c>
    </row>
    <row r="445" spans="1:8" ht="15" hidden="1">
      <c r="A445" s="131"/>
      <c r="B445" s="131"/>
      <c r="C445" s="131"/>
      <c r="D445" s="131" t="s">
        <v>320</v>
      </c>
      <c r="E445" s="132" t="e">
        <f>SUM(E29,E41,#REF!,#REF!,#REF!,#REF!,#REF!,E149,#REF!,E154,E331,E339,E351,E354)</f>
        <v>#REF!</v>
      </c>
      <c r="F445" s="132" t="e">
        <f>SUM(F29,F41,#REF!,#REF!,#REF!,#REF!,#REF!,F149,#REF!,F154,F331,F339,F351,F354)</f>
        <v>#REF!</v>
      </c>
      <c r="G445" s="132" t="e">
        <f>SUM(G29,G41,#REF!,#REF!,#REF!,#REF!,#REF!,G149,#REF!,G154,G331,G339,G351,G354)</f>
        <v>#REF!</v>
      </c>
      <c r="H445" s="252" t="e">
        <f>SUM(H29,H41,#REF!,#REF!,#REF!,#REF!,#REF!,H149,#REF!,H154,H331,H339,H351,H354)</f>
        <v>#REF!</v>
      </c>
    </row>
    <row r="446" spans="1:8" ht="15" hidden="1">
      <c r="A446" s="131"/>
      <c r="B446" s="131"/>
      <c r="C446" s="131"/>
      <c r="D446" s="131" t="s">
        <v>321</v>
      </c>
      <c r="E446" s="132" t="e">
        <f>SUM(E118,#REF!,E192,E218,#REF!,E242,E259,E281)</f>
        <v>#REF!</v>
      </c>
      <c r="F446" s="132" t="e">
        <f>SUM(F118,#REF!,F192,F218,#REF!,F242,F259,F281)</f>
        <v>#REF!</v>
      </c>
      <c r="G446" s="132" t="e">
        <f>SUM(G118,#REF!,G192,G218,#REF!,G242,G259,G281)</f>
        <v>#REF!</v>
      </c>
      <c r="H446" s="252" t="e">
        <f>SUM(H118,#REF!,H192,H218,#REF!,H242,H259,H281)</f>
        <v>#REF!</v>
      </c>
    </row>
    <row r="447" spans="1:8" ht="15" hidden="1">
      <c r="A447" s="131"/>
      <c r="B447" s="131"/>
      <c r="C447" s="131"/>
      <c r="D447" s="131" t="s">
        <v>309</v>
      </c>
      <c r="E447" s="132" t="e">
        <f>SUM(#REF!,E282,E337,E344,E360,E363)</f>
        <v>#REF!</v>
      </c>
      <c r="F447" s="132" t="e">
        <f>SUM(#REF!,F282,F337,F344,F360,F363)</f>
        <v>#REF!</v>
      </c>
      <c r="G447" s="132" t="e">
        <f>SUM(#REF!,G282,G337,G344,G360,G363)</f>
        <v>#REF!</v>
      </c>
      <c r="H447" s="252" t="e">
        <f>SUM(#REF!,H282,H337,H344,H360,H363)</f>
        <v>#REF!</v>
      </c>
    </row>
    <row r="448" spans="1:8" ht="15" hidden="1">
      <c r="A448" s="131"/>
      <c r="B448" s="131"/>
      <c r="C448" s="131"/>
      <c r="D448" s="131" t="s">
        <v>311</v>
      </c>
      <c r="E448" s="132" t="e">
        <f>SUM(E11,E14,E18,E84,#REF!,#REF!,#REF!,#REF!,E120,#REF!,#REF!,#REF!,#REF!,#REF!,#REF!,#REF!,#REF!,#REF!,E137,#REF!,E140,E142,#REF!,#REF!,#REF!,E212,E257,E280,E311)</f>
        <v>#REF!</v>
      </c>
      <c r="F448" s="132" t="e">
        <f>SUM(F11,F14,F18,F84,#REF!,#REF!,#REF!,#REF!,F120,#REF!,#REF!,#REF!,#REF!,#REF!,#REF!,#REF!,#REF!,#REF!,F137,#REF!,F140,F142,#REF!,#REF!,#REF!,F212,F257,F280,F311)</f>
        <v>#REF!</v>
      </c>
      <c r="G448" s="132" t="e">
        <f>SUM(G11,G14,G18,G84,#REF!,#REF!,#REF!,#REF!,G120,#REF!,#REF!,#REF!,#REF!,#REF!,#REF!,#REF!,#REF!,#REF!,G137,#REF!,G140,G142,#REF!,#REF!,#REF!,G212,G257,G280,G311)</f>
        <v>#REF!</v>
      </c>
      <c r="H448" s="252" t="e">
        <f>SUM(H11,H14,H18,H84,#REF!,#REF!,#REF!,#REF!,H120,#REF!,#REF!,#REF!,#REF!,#REF!,#REF!,#REF!,#REF!,#REF!,H137,#REF!,H140,H142,#REF!,#REF!,#REF!,H212,H257,H280,H311)</f>
        <v>#REF!</v>
      </c>
    </row>
    <row r="449" spans="1:8" ht="15" hidden="1">
      <c r="A449" s="131"/>
      <c r="B449" s="131"/>
      <c r="C449" s="131"/>
      <c r="D449" s="131"/>
      <c r="E449" s="132"/>
      <c r="F449" s="132"/>
      <c r="G449" s="132"/>
      <c r="H449" s="252"/>
    </row>
    <row r="450" spans="1:8" ht="15" hidden="1">
      <c r="A450" s="131"/>
      <c r="B450" s="131"/>
      <c r="C450" s="131"/>
      <c r="D450" s="131"/>
      <c r="E450" s="132"/>
      <c r="F450" s="132"/>
      <c r="G450" s="132"/>
      <c r="H450" s="252"/>
    </row>
    <row r="451" spans="1:8" ht="15" hidden="1">
      <c r="A451" s="131"/>
      <c r="B451" s="131"/>
      <c r="C451" s="131"/>
      <c r="D451" s="131"/>
      <c r="E451" s="132">
        <f>SUM(E334,E337,E344,E360,E363)</f>
        <v>14077</v>
      </c>
      <c r="F451" s="132">
        <f>SUM(F334,F337,F344,F360,F363)</f>
        <v>14077</v>
      </c>
      <c r="G451" s="132">
        <f>SUM(G334,G337,G344,G360,G363)</f>
        <v>5920.8</v>
      </c>
      <c r="H451" s="252" t="e">
        <f>SUM(H334,H337,H344,H360,H363)</f>
        <v>#DIV/0!</v>
      </c>
    </row>
    <row r="452" spans="1:8" ht="15" hidden="1">
      <c r="A452" s="131"/>
      <c r="B452" s="131"/>
      <c r="C452" s="131"/>
      <c r="D452" s="131"/>
      <c r="E452" s="132" t="e">
        <f>SUM(#REF!,#REF!,E120,#REF!,#REF!,#REF!,#REF!,#REF!,#REF!,E280)</f>
        <v>#REF!</v>
      </c>
      <c r="F452" s="132" t="e">
        <f>SUM(#REF!,#REF!,F120,#REF!,#REF!,#REF!,#REF!,#REF!,#REF!,F280)</f>
        <v>#REF!</v>
      </c>
      <c r="G452" s="132" t="e">
        <f>SUM(#REF!,#REF!,G120,#REF!,#REF!,#REF!,#REF!,#REF!,#REF!,G280)</f>
        <v>#REF!</v>
      </c>
      <c r="H452" s="252" t="e">
        <f>SUM(#REF!,#REF!,H120,#REF!,#REF!,#REF!,#REF!,#REF!,#REF!,H280)</f>
        <v>#REF!</v>
      </c>
    </row>
    <row r="453" spans="1:8" ht="15" hidden="1">
      <c r="A453" s="131"/>
      <c r="B453" s="131"/>
      <c r="C453" s="131"/>
      <c r="D453" s="131"/>
      <c r="E453" s="132"/>
      <c r="F453" s="132"/>
      <c r="G453" s="132"/>
      <c r="H453" s="252"/>
    </row>
    <row r="454" spans="1:8" ht="15" hidden="1">
      <c r="A454" s="131"/>
      <c r="B454" s="131"/>
      <c r="C454" s="131"/>
      <c r="D454" s="131"/>
      <c r="E454" s="132" t="e">
        <f>SUM(E451:E453)</f>
        <v>#REF!</v>
      </c>
      <c r="F454" s="132" t="e">
        <f>SUM(F451:F453)</f>
        <v>#REF!</v>
      </c>
      <c r="G454" s="132" t="e">
        <f>SUM(G451:G453)</f>
        <v>#REF!</v>
      </c>
      <c r="H454" s="252" t="e">
        <f>SUM(H451:H453)</f>
        <v>#DIV/0!</v>
      </c>
    </row>
    <row r="455" spans="1:8" ht="15">
      <c r="A455" s="131"/>
      <c r="B455" s="131"/>
      <c r="C455" s="131"/>
      <c r="D455" s="131"/>
      <c r="E455" s="132"/>
      <c r="F455" s="132"/>
      <c r="G455" s="132"/>
      <c r="H455" s="252"/>
    </row>
    <row r="456" spans="1:8" ht="15">
      <c r="A456" s="131"/>
      <c r="B456" s="131"/>
      <c r="C456" s="131"/>
      <c r="D456" s="131"/>
      <c r="E456" s="132"/>
      <c r="F456" s="132"/>
      <c r="G456" s="132"/>
      <c r="H456" s="252"/>
    </row>
    <row r="457" spans="1:8" ht="15">
      <c r="A457" s="131"/>
      <c r="B457" s="131"/>
      <c r="C457" s="131"/>
      <c r="D457" s="131"/>
      <c r="E457" s="132"/>
      <c r="F457" s="132"/>
      <c r="G457" s="132"/>
      <c r="H457" s="252"/>
    </row>
    <row r="458" spans="1:8" ht="15">
      <c r="A458" s="131"/>
      <c r="B458" s="131"/>
      <c r="C458" s="131"/>
      <c r="D458" s="131"/>
      <c r="E458" s="132"/>
      <c r="F458" s="132"/>
      <c r="G458" s="132"/>
      <c r="H458" s="252"/>
    </row>
    <row r="459" spans="1:8" ht="15">
      <c r="A459" s="131"/>
      <c r="B459" s="131"/>
      <c r="C459" s="131"/>
      <c r="D459" s="131"/>
      <c r="E459" s="132"/>
      <c r="F459" s="132"/>
      <c r="G459" s="132"/>
      <c r="H459" s="252"/>
    </row>
    <row r="460" spans="1:8" ht="15">
      <c r="A460" s="131"/>
      <c r="B460" s="131"/>
      <c r="C460" s="131"/>
      <c r="D460" s="131"/>
      <c r="E460" s="132"/>
      <c r="F460" s="132"/>
      <c r="G460" s="132"/>
      <c r="H460" s="252"/>
    </row>
    <row r="461" spans="1:8" ht="15">
      <c r="A461" s="131"/>
      <c r="B461" s="131"/>
      <c r="C461" s="131"/>
      <c r="D461" s="131"/>
      <c r="E461" s="132"/>
      <c r="F461" s="132"/>
      <c r="G461" s="132"/>
      <c r="H461" s="252"/>
    </row>
    <row r="462" spans="1:8" ht="15">
      <c r="A462" s="131"/>
      <c r="B462" s="131"/>
      <c r="C462" s="131"/>
      <c r="D462" s="131"/>
      <c r="E462" s="132"/>
      <c r="F462" s="132"/>
      <c r="G462" s="132"/>
      <c r="H462" s="252"/>
    </row>
    <row r="463" spans="1:8" ht="15">
      <c r="A463" s="131"/>
      <c r="B463" s="131"/>
      <c r="C463" s="131"/>
      <c r="D463" s="131"/>
      <c r="E463" s="132"/>
      <c r="F463" s="132"/>
      <c r="G463" s="132"/>
      <c r="H463" s="252"/>
    </row>
    <row r="464" spans="1:8" ht="15">
      <c r="A464" s="131"/>
      <c r="B464" s="131"/>
      <c r="C464" s="131"/>
      <c r="D464" s="131"/>
      <c r="E464" s="132"/>
      <c r="F464" s="132"/>
      <c r="G464" s="132"/>
      <c r="H464" s="252"/>
    </row>
    <row r="465" spans="1:8" ht="15">
      <c r="A465" s="131"/>
      <c r="B465" s="131"/>
      <c r="C465" s="131"/>
      <c r="D465" s="131"/>
      <c r="E465" s="132"/>
      <c r="F465" s="132"/>
      <c r="G465" s="132"/>
      <c r="H465" s="252"/>
    </row>
    <row r="466" spans="1:8" ht="15">
      <c r="A466" s="131"/>
      <c r="B466" s="131"/>
      <c r="C466" s="131"/>
      <c r="D466" s="131"/>
      <c r="E466" s="132"/>
      <c r="F466" s="132"/>
      <c r="G466" s="132"/>
      <c r="H466" s="252"/>
    </row>
    <row r="467" spans="1:8" ht="15">
      <c r="A467" s="131"/>
      <c r="B467" s="131"/>
      <c r="C467" s="131"/>
      <c r="D467" s="131"/>
      <c r="E467" s="132"/>
      <c r="F467" s="132"/>
      <c r="G467" s="132"/>
      <c r="H467" s="252"/>
    </row>
    <row r="468" spans="1:8" ht="15">
      <c r="A468" s="131"/>
      <c r="B468" s="131"/>
      <c r="C468" s="131"/>
      <c r="D468" s="131"/>
      <c r="E468" s="132"/>
      <c r="F468" s="132"/>
      <c r="G468" s="132"/>
      <c r="H468" s="252"/>
    </row>
    <row r="469" spans="1:8" ht="15">
      <c r="A469" s="131"/>
      <c r="B469" s="131"/>
      <c r="C469" s="131"/>
      <c r="D469" s="131"/>
      <c r="E469" s="132"/>
      <c r="F469" s="132"/>
      <c r="G469" s="132"/>
      <c r="H469" s="252"/>
    </row>
    <row r="470" spans="1:8" ht="15">
      <c r="A470" s="131"/>
      <c r="B470" s="131"/>
      <c r="C470" s="131"/>
      <c r="D470" s="131"/>
      <c r="E470" s="132"/>
      <c r="F470" s="132"/>
      <c r="G470" s="132"/>
      <c r="H470" s="252"/>
    </row>
    <row r="471" spans="1:8" ht="15">
      <c r="A471" s="131"/>
      <c r="B471" s="131"/>
      <c r="C471" s="131"/>
      <c r="D471" s="131"/>
      <c r="E471" s="132"/>
      <c r="F471" s="132"/>
      <c r="G471" s="132"/>
      <c r="H471" s="252"/>
    </row>
    <row r="472" spans="1:8" ht="15">
      <c r="A472" s="131"/>
      <c r="B472" s="131"/>
      <c r="C472" s="131"/>
      <c r="D472" s="131"/>
      <c r="E472" s="132"/>
      <c r="F472" s="132"/>
      <c r="G472" s="132"/>
      <c r="H472" s="252"/>
    </row>
    <row r="473" spans="1:8" ht="15">
      <c r="A473" s="131"/>
      <c r="B473" s="131"/>
      <c r="C473" s="131"/>
      <c r="D473" s="131"/>
      <c r="E473" s="132"/>
      <c r="F473" s="132"/>
      <c r="G473" s="132"/>
      <c r="H473" s="252"/>
    </row>
    <row r="474" spans="1:8" ht="15">
      <c r="A474" s="131"/>
      <c r="B474" s="131"/>
      <c r="C474" s="131"/>
      <c r="D474" s="131"/>
      <c r="E474" s="132"/>
      <c r="F474" s="132"/>
      <c r="G474" s="132"/>
      <c r="H474" s="252"/>
    </row>
    <row r="475" spans="1:8" ht="15">
      <c r="A475" s="131"/>
      <c r="B475" s="131"/>
      <c r="C475" s="131"/>
      <c r="D475" s="131"/>
      <c r="E475" s="132"/>
      <c r="F475" s="132"/>
      <c r="G475" s="132"/>
      <c r="H475" s="252"/>
    </row>
    <row r="476" spans="1:8" ht="15">
      <c r="A476" s="131"/>
      <c r="B476" s="131"/>
      <c r="C476" s="131"/>
      <c r="D476" s="131"/>
      <c r="E476" s="132"/>
      <c r="F476" s="132"/>
      <c r="G476" s="132"/>
      <c r="H476" s="252"/>
    </row>
    <row r="477" spans="1:8" ht="15">
      <c r="A477" s="131"/>
      <c r="B477" s="131"/>
      <c r="C477" s="131"/>
      <c r="D477" s="131"/>
      <c r="E477" s="132"/>
      <c r="F477" s="132"/>
      <c r="G477" s="132"/>
      <c r="H477" s="252"/>
    </row>
    <row r="478" spans="1:8" ht="15">
      <c r="A478" s="131"/>
      <c r="B478" s="131"/>
      <c r="C478" s="131"/>
      <c r="D478" s="131"/>
      <c r="E478" s="132"/>
      <c r="F478" s="132"/>
      <c r="G478" s="132"/>
      <c r="H478" s="252"/>
    </row>
    <row r="479" spans="1:8" ht="15">
      <c r="A479" s="131"/>
      <c r="B479" s="131"/>
      <c r="C479" s="131"/>
      <c r="D479" s="131"/>
      <c r="E479" s="132"/>
      <c r="F479" s="132"/>
      <c r="G479" s="132"/>
      <c r="H479" s="252"/>
    </row>
    <row r="480" spans="1:8" ht="15">
      <c r="A480" s="131"/>
      <c r="B480" s="131"/>
      <c r="C480" s="131"/>
      <c r="D480" s="131"/>
      <c r="E480" s="132"/>
      <c r="F480" s="132"/>
      <c r="G480" s="132"/>
      <c r="H480" s="252"/>
    </row>
    <row r="481" spans="1:8" ht="15">
      <c r="A481" s="131"/>
      <c r="B481" s="131"/>
      <c r="C481" s="131"/>
      <c r="D481" s="131"/>
      <c r="E481" s="132"/>
      <c r="F481" s="132"/>
      <c r="G481" s="132"/>
      <c r="H481" s="252"/>
    </row>
    <row r="482" spans="1:8" ht="15">
      <c r="A482" s="131"/>
      <c r="B482" s="131"/>
      <c r="C482" s="131"/>
      <c r="D482" s="131"/>
      <c r="E482" s="132"/>
      <c r="F482" s="132"/>
      <c r="G482" s="132"/>
      <c r="H482" s="252"/>
    </row>
    <row r="483" spans="1:8" ht="15">
      <c r="A483" s="131"/>
      <c r="B483" s="131"/>
      <c r="C483" s="131"/>
      <c r="D483" s="131"/>
      <c r="E483" s="132"/>
      <c r="F483" s="132"/>
      <c r="G483" s="132"/>
      <c r="H483" s="252"/>
    </row>
    <row r="484" spans="1:8" ht="15">
      <c r="A484" s="131"/>
      <c r="B484" s="131"/>
      <c r="C484" s="131"/>
      <c r="D484" s="131"/>
      <c r="E484" s="132"/>
      <c r="F484" s="132"/>
      <c r="G484" s="132"/>
      <c r="H484" s="252"/>
    </row>
    <row r="485" spans="1:8" ht="15">
      <c r="A485" s="131"/>
      <c r="B485" s="131"/>
      <c r="C485" s="131"/>
      <c r="D485" s="131"/>
      <c r="E485" s="132"/>
      <c r="F485" s="132"/>
      <c r="G485" s="132"/>
      <c r="H485" s="252"/>
    </row>
    <row r="486" spans="1:8" ht="15">
      <c r="A486" s="131"/>
      <c r="B486" s="131"/>
      <c r="C486" s="131"/>
      <c r="D486" s="131"/>
      <c r="E486" s="132"/>
      <c r="F486" s="132"/>
      <c r="G486" s="132"/>
      <c r="H486" s="252"/>
    </row>
    <row r="487" spans="1:8" ht="15">
      <c r="A487" s="131"/>
      <c r="B487" s="131"/>
      <c r="C487" s="131"/>
      <c r="D487" s="131"/>
      <c r="E487" s="132"/>
      <c r="F487" s="132"/>
      <c r="G487" s="132"/>
      <c r="H487" s="252"/>
    </row>
    <row r="488" spans="1:8" ht="15">
      <c r="A488" s="131"/>
      <c r="B488" s="131"/>
      <c r="C488" s="131"/>
      <c r="D488" s="131"/>
      <c r="E488" s="132"/>
      <c r="F488" s="132"/>
      <c r="G488" s="132"/>
      <c r="H488" s="252"/>
    </row>
    <row r="489" spans="1:8" ht="15">
      <c r="A489" s="131"/>
      <c r="B489" s="131"/>
      <c r="C489" s="131"/>
      <c r="D489" s="131"/>
      <c r="E489" s="132"/>
      <c r="F489" s="132"/>
      <c r="G489" s="132"/>
      <c r="H489" s="252"/>
    </row>
    <row r="490" spans="1:8" ht="15">
      <c r="A490" s="131"/>
      <c r="B490" s="131"/>
      <c r="C490" s="131"/>
      <c r="D490" s="131"/>
      <c r="E490" s="132"/>
      <c r="F490" s="132"/>
      <c r="G490" s="132"/>
      <c r="H490" s="252"/>
    </row>
  </sheetData>
  <sheetProtection/>
  <mergeCells count="2">
    <mergeCell ref="A1:C1"/>
    <mergeCell ref="A3:E3"/>
  </mergeCells>
  <printOptions/>
  <pageMargins left="0.2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53"/>
  <sheetViews>
    <sheetView zoomScale="80" zoomScaleNormal="80" zoomScaleSheetLayoutView="100" zoomScalePageLayoutView="0" workbookViewId="0" topLeftCell="A280">
      <selection activeCell="C319" sqref="C319"/>
    </sheetView>
  </sheetViews>
  <sheetFormatPr defaultColWidth="9.140625" defaultRowHeight="12.75"/>
  <cols>
    <col min="1" max="1" width="13.7109375" style="141" customWidth="1"/>
    <col min="2" max="2" width="12.7109375" style="141" customWidth="1"/>
    <col min="3" max="3" width="79.7109375" style="141" customWidth="1"/>
    <col min="4" max="4" width="15.7109375" style="141" customWidth="1"/>
    <col min="5" max="6" width="15.8515625" style="141" customWidth="1"/>
    <col min="7" max="7" width="13.28125" style="258" customWidth="1"/>
    <col min="8" max="8" width="9.140625" style="141" customWidth="1"/>
    <col min="9" max="9" width="10.140625" style="141" bestFit="1" customWidth="1"/>
    <col min="10" max="16384" width="9.140625" style="141" customWidth="1"/>
  </cols>
  <sheetData>
    <row r="1" spans="1:7" ht="21" customHeight="1">
      <c r="A1" s="44" t="s">
        <v>322</v>
      </c>
      <c r="B1" s="45"/>
      <c r="C1" s="138"/>
      <c r="D1" s="139"/>
      <c r="E1" s="140"/>
      <c r="F1" s="140"/>
      <c r="G1" s="257"/>
    </row>
    <row r="2" spans="1:5" ht="15.75" customHeight="1">
      <c r="A2" s="44"/>
      <c r="B2" s="45"/>
      <c r="C2" s="142"/>
      <c r="E2" s="143"/>
    </row>
    <row r="3" spans="1:7" s="148" customFormat="1" ht="24" customHeight="1">
      <c r="A3" s="144" t="s">
        <v>323</v>
      </c>
      <c r="B3" s="144"/>
      <c r="C3" s="144"/>
      <c r="D3" s="145"/>
      <c r="E3" s="146"/>
      <c r="F3" s="147"/>
      <c r="G3" s="259"/>
    </row>
    <row r="4" spans="4:7" s="131" customFormat="1" ht="15.75" customHeight="1" thickBot="1">
      <c r="D4" s="149"/>
      <c r="E4" s="150"/>
      <c r="F4" s="147" t="s">
        <v>4</v>
      </c>
      <c r="G4" s="260"/>
    </row>
    <row r="5" spans="1:7" s="131" customFormat="1" ht="15.75" customHeight="1">
      <c r="A5" s="222" t="s">
        <v>25</v>
      </c>
      <c r="B5" s="223" t="s">
        <v>26</v>
      </c>
      <c r="C5" s="222" t="s">
        <v>28</v>
      </c>
      <c r="D5" s="222" t="s">
        <v>29</v>
      </c>
      <c r="E5" s="222" t="s">
        <v>29</v>
      </c>
      <c r="F5" s="216" t="s">
        <v>8</v>
      </c>
      <c r="G5" s="261" t="s">
        <v>324</v>
      </c>
    </row>
    <row r="6" spans="1:7" s="131" customFormat="1" ht="15.75" customHeight="1" thickBot="1">
      <c r="A6" s="224"/>
      <c r="B6" s="225"/>
      <c r="C6" s="226"/>
      <c r="D6" s="227" t="s">
        <v>31</v>
      </c>
      <c r="E6" s="227" t="s">
        <v>32</v>
      </c>
      <c r="F6" s="220" t="s">
        <v>33</v>
      </c>
      <c r="G6" s="262" t="s">
        <v>325</v>
      </c>
    </row>
    <row r="7" spans="1:7" s="131" customFormat="1" ht="16.5" customHeight="1" thickTop="1">
      <c r="A7" s="151">
        <v>10</v>
      </c>
      <c r="B7" s="152"/>
      <c r="C7" s="153" t="s">
        <v>326</v>
      </c>
      <c r="D7" s="154"/>
      <c r="E7" s="154"/>
      <c r="F7" s="154"/>
      <c r="G7" s="263"/>
    </row>
    <row r="8" spans="1:7" s="131" customFormat="1" ht="15" customHeight="1">
      <c r="A8" s="102"/>
      <c r="B8" s="155"/>
      <c r="C8" s="102"/>
      <c r="D8" s="104"/>
      <c r="E8" s="104"/>
      <c r="F8" s="104"/>
      <c r="G8" s="264"/>
    </row>
    <row r="9" spans="1:7" s="131" customFormat="1" ht="15" customHeight="1">
      <c r="A9" s="102"/>
      <c r="B9" s="156">
        <v>2143</v>
      </c>
      <c r="C9" s="68" t="s">
        <v>327</v>
      </c>
      <c r="D9" s="104">
        <v>2860</v>
      </c>
      <c r="E9" s="104">
        <v>2860</v>
      </c>
      <c r="F9" s="104">
        <v>1261.6</v>
      </c>
      <c r="G9" s="264">
        <f>(F9/E9)*100</f>
        <v>44.111888111888106</v>
      </c>
    </row>
    <row r="10" spans="1:7" s="131" customFormat="1" ht="15">
      <c r="A10" s="68"/>
      <c r="B10" s="156">
        <v>3111</v>
      </c>
      <c r="C10" s="68" t="s">
        <v>328</v>
      </c>
      <c r="D10" s="157">
        <v>7820</v>
      </c>
      <c r="E10" s="157">
        <v>7907.2</v>
      </c>
      <c r="F10" s="157">
        <v>3342.1</v>
      </c>
      <c r="G10" s="264">
        <f aca="true" t="shared" si="0" ref="G10:G33">(F10/E10)*100</f>
        <v>42.266541885876165</v>
      </c>
    </row>
    <row r="11" spans="1:7" s="131" customFormat="1" ht="15">
      <c r="A11" s="68"/>
      <c r="B11" s="156">
        <v>3113</v>
      </c>
      <c r="C11" s="68" t="s">
        <v>329</v>
      </c>
      <c r="D11" s="157">
        <v>28600</v>
      </c>
      <c r="E11" s="157">
        <v>28600</v>
      </c>
      <c r="F11" s="157">
        <v>11915</v>
      </c>
      <c r="G11" s="264">
        <f t="shared" si="0"/>
        <v>41.66083916083916</v>
      </c>
    </row>
    <row r="12" spans="1:7" s="131" customFormat="1" ht="15" hidden="1">
      <c r="A12" s="68"/>
      <c r="B12" s="156">
        <v>3114</v>
      </c>
      <c r="C12" s="68" t="s">
        <v>330</v>
      </c>
      <c r="D12" s="157"/>
      <c r="E12" s="157"/>
      <c r="F12" s="157"/>
      <c r="G12" s="264" t="e">
        <f t="shared" si="0"/>
        <v>#DIV/0!</v>
      </c>
    </row>
    <row r="13" spans="1:7" s="131" customFormat="1" ht="15" hidden="1">
      <c r="A13" s="68"/>
      <c r="B13" s="156">
        <v>3122</v>
      </c>
      <c r="C13" s="68" t="s">
        <v>331</v>
      </c>
      <c r="D13" s="157"/>
      <c r="E13" s="157"/>
      <c r="F13" s="157"/>
      <c r="G13" s="264" t="e">
        <f t="shared" si="0"/>
        <v>#DIV/0!</v>
      </c>
    </row>
    <row r="14" spans="1:7" s="131" customFormat="1" ht="15">
      <c r="A14" s="68"/>
      <c r="B14" s="156">
        <v>3231</v>
      </c>
      <c r="C14" s="68" t="s">
        <v>332</v>
      </c>
      <c r="D14" s="157">
        <v>600</v>
      </c>
      <c r="E14" s="157">
        <v>600</v>
      </c>
      <c r="F14" s="157">
        <v>250</v>
      </c>
      <c r="G14" s="264">
        <f t="shared" si="0"/>
        <v>41.66666666666667</v>
      </c>
    </row>
    <row r="15" spans="1:7" s="131" customFormat="1" ht="15">
      <c r="A15" s="68"/>
      <c r="B15" s="156">
        <v>3313</v>
      </c>
      <c r="C15" s="68" t="s">
        <v>333</v>
      </c>
      <c r="D15" s="104">
        <v>1300</v>
      </c>
      <c r="E15" s="104">
        <v>1300</v>
      </c>
      <c r="F15" s="104">
        <v>591.6</v>
      </c>
      <c r="G15" s="264">
        <f t="shared" si="0"/>
        <v>45.50769230769231</v>
      </c>
    </row>
    <row r="16" spans="1:7" s="131" customFormat="1" ht="15" customHeight="1" hidden="1">
      <c r="A16" s="68"/>
      <c r="B16" s="156">
        <v>3314</v>
      </c>
      <c r="C16" s="68" t="s">
        <v>334</v>
      </c>
      <c r="D16" s="104"/>
      <c r="E16" s="104"/>
      <c r="F16" s="104"/>
      <c r="G16" s="264" t="e">
        <f t="shared" si="0"/>
        <v>#DIV/0!</v>
      </c>
    </row>
    <row r="17" spans="1:7" s="131" customFormat="1" ht="15">
      <c r="A17" s="68"/>
      <c r="B17" s="156">
        <v>3314</v>
      </c>
      <c r="C17" s="68" t="s">
        <v>335</v>
      </c>
      <c r="D17" s="104">
        <v>7080</v>
      </c>
      <c r="E17" s="104">
        <v>7080</v>
      </c>
      <c r="F17" s="104">
        <v>2965</v>
      </c>
      <c r="G17" s="264">
        <f t="shared" si="0"/>
        <v>41.87853107344633</v>
      </c>
    </row>
    <row r="18" spans="1:7" s="131" customFormat="1" ht="13.5" customHeight="1" hidden="1">
      <c r="A18" s="68"/>
      <c r="B18" s="156">
        <v>3315</v>
      </c>
      <c r="C18" s="68" t="s">
        <v>336</v>
      </c>
      <c r="D18" s="104"/>
      <c r="E18" s="104"/>
      <c r="F18" s="104"/>
      <c r="G18" s="264" t="e">
        <f t="shared" si="0"/>
        <v>#DIV/0!</v>
      </c>
    </row>
    <row r="19" spans="1:7" s="131" customFormat="1" ht="15">
      <c r="A19" s="68"/>
      <c r="B19" s="156">
        <v>3315</v>
      </c>
      <c r="C19" s="68" t="s">
        <v>337</v>
      </c>
      <c r="D19" s="104">
        <v>6620</v>
      </c>
      <c r="E19" s="104">
        <v>6670</v>
      </c>
      <c r="F19" s="104">
        <v>2800</v>
      </c>
      <c r="G19" s="264">
        <f t="shared" si="0"/>
        <v>41.97901049475262</v>
      </c>
    </row>
    <row r="20" spans="1:7" s="131" customFormat="1" ht="15">
      <c r="A20" s="68"/>
      <c r="B20" s="156">
        <v>3319</v>
      </c>
      <c r="C20" s="68" t="s">
        <v>338</v>
      </c>
      <c r="D20" s="104">
        <v>700</v>
      </c>
      <c r="E20" s="104">
        <v>787.2</v>
      </c>
      <c r="F20" s="104">
        <v>356.7</v>
      </c>
      <c r="G20" s="264">
        <f t="shared" si="0"/>
        <v>45.31249999999999</v>
      </c>
    </row>
    <row r="21" spans="1:7" s="131" customFormat="1" ht="15">
      <c r="A21" s="68"/>
      <c r="B21" s="156">
        <v>3322</v>
      </c>
      <c r="C21" s="68" t="s">
        <v>339</v>
      </c>
      <c r="D21" s="104">
        <v>50</v>
      </c>
      <c r="E21" s="104">
        <v>20</v>
      </c>
      <c r="F21" s="104">
        <v>0</v>
      </c>
      <c r="G21" s="264">
        <f t="shared" si="0"/>
        <v>0</v>
      </c>
    </row>
    <row r="22" spans="1:7" s="131" customFormat="1" ht="15">
      <c r="A22" s="68"/>
      <c r="B22" s="156">
        <v>3326</v>
      </c>
      <c r="C22" s="68" t="s">
        <v>340</v>
      </c>
      <c r="D22" s="104">
        <v>60</v>
      </c>
      <c r="E22" s="104">
        <v>0</v>
      </c>
      <c r="F22" s="104">
        <v>0</v>
      </c>
      <c r="G22" s="264" t="e">
        <f t="shared" si="0"/>
        <v>#DIV/0!</v>
      </c>
    </row>
    <row r="23" spans="1:7" s="131" customFormat="1" ht="15">
      <c r="A23" s="68"/>
      <c r="B23" s="156">
        <v>3330</v>
      </c>
      <c r="C23" s="68" t="s">
        <v>341</v>
      </c>
      <c r="D23" s="104">
        <v>50</v>
      </c>
      <c r="E23" s="104">
        <v>92</v>
      </c>
      <c r="F23" s="104">
        <v>92</v>
      </c>
      <c r="G23" s="264">
        <f t="shared" si="0"/>
        <v>100</v>
      </c>
    </row>
    <row r="24" spans="1:7" s="131" customFormat="1" ht="15">
      <c r="A24" s="68"/>
      <c r="B24" s="156">
        <v>3392</v>
      </c>
      <c r="C24" s="68" t="s">
        <v>342</v>
      </c>
      <c r="D24" s="104">
        <v>800</v>
      </c>
      <c r="E24" s="104">
        <v>828.3</v>
      </c>
      <c r="F24" s="104">
        <v>427.3</v>
      </c>
      <c r="G24" s="264">
        <f t="shared" si="0"/>
        <v>51.58758903778825</v>
      </c>
    </row>
    <row r="25" spans="1:7" s="131" customFormat="1" ht="15">
      <c r="A25" s="68"/>
      <c r="B25" s="156">
        <v>3399</v>
      </c>
      <c r="C25" s="68" t="s">
        <v>343</v>
      </c>
      <c r="D25" s="104">
        <v>1800</v>
      </c>
      <c r="E25" s="104">
        <v>1844.5</v>
      </c>
      <c r="F25" s="104">
        <v>527.6</v>
      </c>
      <c r="G25" s="264">
        <f t="shared" si="0"/>
        <v>28.603957712117108</v>
      </c>
    </row>
    <row r="26" spans="1:7" s="131" customFormat="1" ht="15">
      <c r="A26" s="68"/>
      <c r="B26" s="156">
        <v>3412</v>
      </c>
      <c r="C26" s="68" t="s">
        <v>344</v>
      </c>
      <c r="D26" s="104">
        <v>20023</v>
      </c>
      <c r="E26" s="104">
        <v>21535</v>
      </c>
      <c r="F26" s="104">
        <v>8904.4</v>
      </c>
      <c r="G26" s="264">
        <f t="shared" si="0"/>
        <v>41.3485024378918</v>
      </c>
    </row>
    <row r="27" spans="1:7" s="131" customFormat="1" ht="15">
      <c r="A27" s="68"/>
      <c r="B27" s="156">
        <v>3412</v>
      </c>
      <c r="C27" s="68" t="s">
        <v>345</v>
      </c>
      <c r="D27" s="104">
        <f>22123-20023</f>
        <v>2100</v>
      </c>
      <c r="E27" s="104">
        <f>23638-21535</f>
        <v>2103</v>
      </c>
      <c r="F27" s="104">
        <f>10151.5-8904.4</f>
        <v>1247.1000000000004</v>
      </c>
      <c r="G27" s="264">
        <f t="shared" si="0"/>
        <v>59.30099857346649</v>
      </c>
    </row>
    <row r="28" spans="1:7" s="131" customFormat="1" ht="15">
      <c r="A28" s="68"/>
      <c r="B28" s="156">
        <v>3419</v>
      </c>
      <c r="C28" s="68" t="s">
        <v>346</v>
      </c>
      <c r="D28" s="157">
        <v>3600</v>
      </c>
      <c r="E28" s="157">
        <v>1688.8</v>
      </c>
      <c r="F28" s="157">
        <v>624.2</v>
      </c>
      <c r="G28" s="264">
        <f t="shared" si="0"/>
        <v>36.96115585030791</v>
      </c>
    </row>
    <row r="29" spans="1:7" s="131" customFormat="1" ht="15">
      <c r="A29" s="68"/>
      <c r="B29" s="156">
        <v>3421</v>
      </c>
      <c r="C29" s="68" t="s">
        <v>347</v>
      </c>
      <c r="D29" s="157">
        <v>2800</v>
      </c>
      <c r="E29" s="157">
        <v>4420</v>
      </c>
      <c r="F29" s="157">
        <v>2718.5</v>
      </c>
      <c r="G29" s="264">
        <f t="shared" si="0"/>
        <v>61.50452488687783</v>
      </c>
    </row>
    <row r="30" spans="1:7" s="131" customFormat="1" ht="15">
      <c r="A30" s="68"/>
      <c r="B30" s="156">
        <v>3429</v>
      </c>
      <c r="C30" s="68" t="s">
        <v>348</v>
      </c>
      <c r="D30" s="157">
        <v>1500</v>
      </c>
      <c r="E30" s="157">
        <v>1510</v>
      </c>
      <c r="F30" s="157">
        <v>1229.8</v>
      </c>
      <c r="G30" s="264">
        <f t="shared" si="0"/>
        <v>81.44370860927152</v>
      </c>
    </row>
    <row r="31" spans="1:7" s="131" customFormat="1" ht="15">
      <c r="A31" s="68"/>
      <c r="B31" s="156">
        <v>6223</v>
      </c>
      <c r="C31" s="68" t="s">
        <v>349</v>
      </c>
      <c r="D31" s="104">
        <v>150</v>
      </c>
      <c r="E31" s="104">
        <v>94</v>
      </c>
      <c r="F31" s="104">
        <v>0</v>
      </c>
      <c r="G31" s="264">
        <f t="shared" si="0"/>
        <v>0</v>
      </c>
    </row>
    <row r="32" spans="1:7" s="131" customFormat="1" ht="15">
      <c r="A32" s="68"/>
      <c r="B32" s="156">
        <v>6402</v>
      </c>
      <c r="C32" s="68" t="s">
        <v>350</v>
      </c>
      <c r="D32" s="104">
        <v>0</v>
      </c>
      <c r="E32" s="104">
        <v>10.8</v>
      </c>
      <c r="F32" s="104">
        <v>10.8</v>
      </c>
      <c r="G32" s="264">
        <f t="shared" si="0"/>
        <v>100</v>
      </c>
    </row>
    <row r="33" spans="1:7" s="131" customFormat="1" ht="15">
      <c r="A33" s="68"/>
      <c r="B33" s="156">
        <v>6409</v>
      </c>
      <c r="C33" s="68" t="s">
        <v>351</v>
      </c>
      <c r="D33" s="104">
        <v>1580</v>
      </c>
      <c r="E33" s="104">
        <v>1423</v>
      </c>
      <c r="F33" s="104">
        <v>0</v>
      </c>
      <c r="G33" s="264">
        <f t="shared" si="0"/>
        <v>0</v>
      </c>
    </row>
    <row r="34" spans="1:7" s="131" customFormat="1" ht="14.25" customHeight="1" thickBot="1">
      <c r="A34" s="158"/>
      <c r="B34" s="159"/>
      <c r="C34" s="160"/>
      <c r="D34" s="161"/>
      <c r="E34" s="161"/>
      <c r="F34" s="161"/>
      <c r="G34" s="265"/>
    </row>
    <row r="35" spans="1:7" s="131" customFormat="1" ht="18.75" customHeight="1" thickBot="1" thickTop="1">
      <c r="A35" s="162"/>
      <c r="B35" s="163"/>
      <c r="C35" s="164" t="s">
        <v>352</v>
      </c>
      <c r="D35" s="165">
        <f>SUM(D9:D34)</f>
        <v>90093</v>
      </c>
      <c r="E35" s="165">
        <f>SUM(E9:E34)</f>
        <v>91373.8</v>
      </c>
      <c r="F35" s="165">
        <f>SUM(F9:F34)</f>
        <v>39263.7</v>
      </c>
      <c r="G35" s="266">
        <f>(F35/E35)*100</f>
        <v>42.970413838540146</v>
      </c>
    </row>
    <row r="36" spans="1:7" s="131" customFormat="1" ht="15.75" customHeight="1">
      <c r="A36" s="130"/>
      <c r="B36" s="133"/>
      <c r="C36" s="166"/>
      <c r="D36" s="167"/>
      <c r="E36" s="167"/>
      <c r="F36" s="167"/>
      <c r="G36" s="267"/>
    </row>
    <row r="37" spans="1:7" s="131" customFormat="1" ht="18.75" customHeight="1" hidden="1">
      <c r="A37" s="130"/>
      <c r="B37" s="133"/>
      <c r="C37" s="166"/>
      <c r="D37" s="167"/>
      <c r="E37" s="167"/>
      <c r="F37" s="167"/>
      <c r="G37" s="267"/>
    </row>
    <row r="38" spans="1:7" s="131" customFormat="1" ht="18.75" customHeight="1" hidden="1">
      <c r="A38" s="130"/>
      <c r="B38" s="133"/>
      <c r="C38" s="166"/>
      <c r="D38" s="167"/>
      <c r="E38" s="167"/>
      <c r="F38" s="167"/>
      <c r="G38" s="267"/>
    </row>
    <row r="39" spans="1:7" s="131" customFormat="1" ht="15.75" customHeight="1">
      <c r="A39" s="130"/>
      <c r="B39" s="133"/>
      <c r="C39" s="166"/>
      <c r="D39" s="167"/>
      <c r="E39" s="167"/>
      <c r="F39" s="167"/>
      <c r="G39" s="267"/>
    </row>
    <row r="40" spans="1:7" s="131" customFormat="1" ht="15.75" customHeight="1">
      <c r="A40" s="130"/>
      <c r="B40" s="133"/>
      <c r="C40" s="166"/>
      <c r="D40" s="168"/>
      <c r="E40" s="168"/>
      <c r="F40" s="168"/>
      <c r="G40" s="267"/>
    </row>
    <row r="41" spans="1:7" s="131" customFormat="1" ht="12.75" customHeight="1" hidden="1">
      <c r="A41" s="130"/>
      <c r="B41" s="133"/>
      <c r="C41" s="166"/>
      <c r="D41" s="168"/>
      <c r="E41" s="168"/>
      <c r="F41" s="168"/>
      <c r="G41" s="267"/>
    </row>
    <row r="42" spans="1:7" s="131" customFormat="1" ht="12.75" customHeight="1" hidden="1">
      <c r="A42" s="130"/>
      <c r="B42" s="133"/>
      <c r="C42" s="166"/>
      <c r="D42" s="168"/>
      <c r="E42" s="168"/>
      <c r="F42" s="168"/>
      <c r="G42" s="267"/>
    </row>
    <row r="43" spans="2:7" s="131" customFormat="1" ht="15.75" customHeight="1" thickBot="1">
      <c r="B43" s="169"/>
      <c r="G43" s="252"/>
    </row>
    <row r="44" spans="1:7" s="131" customFormat="1" ht="15.75">
      <c r="A44" s="222" t="s">
        <v>25</v>
      </c>
      <c r="B44" s="223" t="s">
        <v>26</v>
      </c>
      <c r="C44" s="222" t="s">
        <v>28</v>
      </c>
      <c r="D44" s="222" t="s">
        <v>29</v>
      </c>
      <c r="E44" s="222" t="s">
        <v>29</v>
      </c>
      <c r="F44" s="216" t="s">
        <v>8</v>
      </c>
      <c r="G44" s="261" t="s">
        <v>324</v>
      </c>
    </row>
    <row r="45" spans="1:7" s="131" customFormat="1" ht="15.75" customHeight="1" thickBot="1">
      <c r="A45" s="224"/>
      <c r="B45" s="225"/>
      <c r="C45" s="226"/>
      <c r="D45" s="227" t="s">
        <v>31</v>
      </c>
      <c r="E45" s="227" t="s">
        <v>32</v>
      </c>
      <c r="F45" s="220" t="s">
        <v>33</v>
      </c>
      <c r="G45" s="262" t="s">
        <v>325</v>
      </c>
    </row>
    <row r="46" spans="1:7" s="131" customFormat="1" ht="16.5" customHeight="1" thickTop="1">
      <c r="A46" s="151">
        <v>20</v>
      </c>
      <c r="B46" s="152"/>
      <c r="C46" s="51" t="s">
        <v>353</v>
      </c>
      <c r="D46" s="90"/>
      <c r="E46" s="90"/>
      <c r="F46" s="90"/>
      <c r="G46" s="268"/>
    </row>
    <row r="47" spans="1:7" s="131" customFormat="1" ht="16.5" customHeight="1">
      <c r="A47" s="151"/>
      <c r="B47" s="152"/>
      <c r="C47" s="51"/>
      <c r="D47" s="90"/>
      <c r="E47" s="90"/>
      <c r="F47" s="90"/>
      <c r="G47" s="268"/>
    </row>
    <row r="48" spans="1:7" s="131" customFormat="1" ht="15" customHeight="1">
      <c r="A48" s="102"/>
      <c r="B48" s="155"/>
      <c r="C48" s="51" t="s">
        <v>354</v>
      </c>
      <c r="D48" s="104"/>
      <c r="E48" s="104"/>
      <c r="F48" s="104"/>
      <c r="G48" s="264"/>
    </row>
    <row r="49" spans="1:7" s="131" customFormat="1" ht="15">
      <c r="A49" s="68"/>
      <c r="B49" s="156">
        <v>2143</v>
      </c>
      <c r="C49" s="105" t="s">
        <v>355</v>
      </c>
      <c r="D49" s="54">
        <v>2173.4</v>
      </c>
      <c r="E49" s="54">
        <v>2173.4</v>
      </c>
      <c r="F49" s="54">
        <v>2.1</v>
      </c>
      <c r="G49" s="264">
        <f aca="true" t="shared" si="1" ref="G49:G89">(F49/E49)*100</f>
        <v>0.09662280298150364</v>
      </c>
    </row>
    <row r="50" spans="1:7" s="131" customFormat="1" ht="15">
      <c r="A50" s="68"/>
      <c r="B50" s="156">
        <v>2212</v>
      </c>
      <c r="C50" s="105" t="s">
        <v>356</v>
      </c>
      <c r="D50" s="54">
        <v>17195</v>
      </c>
      <c r="E50" s="54">
        <v>22196.9</v>
      </c>
      <c r="F50" s="54">
        <v>3815.8</v>
      </c>
      <c r="G50" s="264">
        <f t="shared" si="1"/>
        <v>17.190688789876063</v>
      </c>
    </row>
    <row r="51" spans="1:7" s="131" customFormat="1" ht="15" customHeight="1">
      <c r="A51" s="68"/>
      <c r="B51" s="156">
        <v>2219</v>
      </c>
      <c r="C51" s="105" t="s">
        <v>357</v>
      </c>
      <c r="D51" s="54">
        <v>29971.5</v>
      </c>
      <c r="E51" s="54">
        <v>35672.5</v>
      </c>
      <c r="F51" s="54">
        <v>8423.5</v>
      </c>
      <c r="G51" s="264">
        <f t="shared" si="1"/>
        <v>23.613427710421192</v>
      </c>
    </row>
    <row r="52" spans="1:7" s="131" customFormat="1" ht="15">
      <c r="A52" s="68"/>
      <c r="B52" s="156">
        <v>2221</v>
      </c>
      <c r="C52" s="105" t="s">
        <v>358</v>
      </c>
      <c r="D52" s="54">
        <v>40921.5</v>
      </c>
      <c r="E52" s="54">
        <v>46505.7</v>
      </c>
      <c r="F52" s="54">
        <v>6005.2</v>
      </c>
      <c r="G52" s="264">
        <f t="shared" si="1"/>
        <v>12.912825739640517</v>
      </c>
    </row>
    <row r="53" spans="1:7" s="131" customFormat="1" ht="15">
      <c r="A53" s="68"/>
      <c r="B53" s="156">
        <v>2229</v>
      </c>
      <c r="C53" s="105" t="s">
        <v>359</v>
      </c>
      <c r="D53" s="54">
        <v>20</v>
      </c>
      <c r="E53" s="54">
        <v>20</v>
      </c>
      <c r="F53" s="54">
        <v>0</v>
      </c>
      <c r="G53" s="264">
        <f t="shared" si="1"/>
        <v>0</v>
      </c>
    </row>
    <row r="54" spans="1:7" s="131" customFormat="1" ht="15" hidden="1">
      <c r="A54" s="68"/>
      <c r="B54" s="156">
        <v>2241</v>
      </c>
      <c r="C54" s="105" t="s">
        <v>360</v>
      </c>
      <c r="D54" s="54"/>
      <c r="E54" s="54"/>
      <c r="F54" s="54"/>
      <c r="G54" s="264" t="e">
        <f t="shared" si="1"/>
        <v>#DIV/0!</v>
      </c>
    </row>
    <row r="55" spans="1:7" s="136" customFormat="1" ht="15.75">
      <c r="A55" s="68"/>
      <c r="B55" s="156">
        <v>2249</v>
      </c>
      <c r="C55" s="105" t="s">
        <v>361</v>
      </c>
      <c r="D55" s="104">
        <f>727-727</f>
        <v>0</v>
      </c>
      <c r="E55" s="104">
        <v>506.5</v>
      </c>
      <c r="F55" s="104">
        <v>2</v>
      </c>
      <c r="G55" s="264">
        <f t="shared" si="1"/>
        <v>0.3948667324777887</v>
      </c>
    </row>
    <row r="56" spans="1:7" s="131" customFormat="1" ht="15" hidden="1">
      <c r="A56" s="68"/>
      <c r="B56" s="156">
        <v>2310</v>
      </c>
      <c r="C56" s="105" t="s">
        <v>362</v>
      </c>
      <c r="D56" s="54"/>
      <c r="E56" s="54"/>
      <c r="F56" s="54"/>
      <c r="G56" s="264" t="e">
        <f t="shared" si="1"/>
        <v>#DIV/0!</v>
      </c>
    </row>
    <row r="57" spans="1:7" s="131" customFormat="1" ht="15">
      <c r="A57" s="68"/>
      <c r="B57" s="156">
        <v>2321</v>
      </c>
      <c r="C57" s="105" t="s">
        <v>363</v>
      </c>
      <c r="D57" s="54">
        <v>50</v>
      </c>
      <c r="E57" s="54">
        <v>50</v>
      </c>
      <c r="F57" s="54">
        <v>5.3</v>
      </c>
      <c r="G57" s="264">
        <f t="shared" si="1"/>
        <v>10.6</v>
      </c>
    </row>
    <row r="58" spans="1:7" s="136" customFormat="1" ht="15.75">
      <c r="A58" s="68"/>
      <c r="B58" s="156">
        <v>2331</v>
      </c>
      <c r="C58" s="105" t="s">
        <v>364</v>
      </c>
      <c r="D58" s="104">
        <v>130</v>
      </c>
      <c r="E58" s="104">
        <v>737.3</v>
      </c>
      <c r="F58" s="104">
        <v>607.2</v>
      </c>
      <c r="G58" s="264">
        <f t="shared" si="1"/>
        <v>82.35453682354537</v>
      </c>
    </row>
    <row r="59" spans="1:7" s="131" customFormat="1" ht="15">
      <c r="A59" s="68"/>
      <c r="B59" s="156">
        <v>3111</v>
      </c>
      <c r="C59" s="170" t="s">
        <v>365</v>
      </c>
      <c r="D59" s="54">
        <v>11539.5</v>
      </c>
      <c r="E59" s="54">
        <v>15077.8</v>
      </c>
      <c r="F59" s="54">
        <v>533.3</v>
      </c>
      <c r="G59" s="264">
        <f t="shared" si="1"/>
        <v>3.53698815477059</v>
      </c>
    </row>
    <row r="60" spans="1:7" s="131" customFormat="1" ht="15">
      <c r="A60" s="68"/>
      <c r="B60" s="156">
        <v>3113</v>
      </c>
      <c r="C60" s="170" t="s">
        <v>366</v>
      </c>
      <c r="D60" s="54">
        <v>8007.3</v>
      </c>
      <c r="E60" s="54">
        <v>8500.8</v>
      </c>
      <c r="F60" s="54">
        <v>535.1</v>
      </c>
      <c r="G60" s="264">
        <f t="shared" si="1"/>
        <v>6.294701675136459</v>
      </c>
    </row>
    <row r="61" spans="1:7" s="136" customFormat="1" ht="15.75">
      <c r="A61" s="68"/>
      <c r="B61" s="156">
        <v>3231</v>
      </c>
      <c r="C61" s="105" t="s">
        <v>367</v>
      </c>
      <c r="D61" s="104">
        <v>1296.2</v>
      </c>
      <c r="E61" s="104">
        <v>1296.2</v>
      </c>
      <c r="F61" s="104">
        <v>0</v>
      </c>
      <c r="G61" s="264">
        <f t="shared" si="1"/>
        <v>0</v>
      </c>
    </row>
    <row r="62" spans="1:7" s="136" customFormat="1" ht="15.75">
      <c r="A62" s="68"/>
      <c r="B62" s="156">
        <v>3313</v>
      </c>
      <c r="C62" s="105" t="s">
        <v>368</v>
      </c>
      <c r="D62" s="104">
        <v>350</v>
      </c>
      <c r="E62" s="104">
        <v>350</v>
      </c>
      <c r="F62" s="104">
        <v>54.5</v>
      </c>
      <c r="G62" s="264">
        <f t="shared" si="1"/>
        <v>15.571428571428573</v>
      </c>
    </row>
    <row r="63" spans="1:7" s="131" customFormat="1" ht="15">
      <c r="A63" s="68"/>
      <c r="B63" s="156">
        <v>3322</v>
      </c>
      <c r="C63" s="170" t="s">
        <v>369</v>
      </c>
      <c r="D63" s="54">
        <v>15181.6</v>
      </c>
      <c r="E63" s="54">
        <v>16404.8</v>
      </c>
      <c r="F63" s="54">
        <v>332.4</v>
      </c>
      <c r="G63" s="264">
        <f t="shared" si="1"/>
        <v>2.0262362235443288</v>
      </c>
    </row>
    <row r="64" spans="1:7" s="131" customFormat="1" ht="15" hidden="1">
      <c r="A64" s="68"/>
      <c r="B64" s="156">
        <v>3326</v>
      </c>
      <c r="C64" s="170" t="s">
        <v>370</v>
      </c>
      <c r="D64" s="54"/>
      <c r="E64" s="54"/>
      <c r="F64" s="54"/>
      <c r="G64" s="264" t="e">
        <f t="shared" si="1"/>
        <v>#DIV/0!</v>
      </c>
    </row>
    <row r="65" spans="1:7" s="136" customFormat="1" ht="15.75" hidden="1">
      <c r="A65" s="68"/>
      <c r="B65" s="156">
        <v>3392</v>
      </c>
      <c r="C65" s="105" t="s">
        <v>371</v>
      </c>
      <c r="D65" s="104"/>
      <c r="E65" s="104"/>
      <c r="F65" s="104"/>
      <c r="G65" s="264" t="e">
        <f t="shared" si="1"/>
        <v>#DIV/0!</v>
      </c>
    </row>
    <row r="66" spans="1:7" s="131" customFormat="1" ht="15">
      <c r="A66" s="68"/>
      <c r="B66" s="156">
        <v>3412</v>
      </c>
      <c r="C66" s="170" t="s">
        <v>372</v>
      </c>
      <c r="D66" s="54">
        <v>10000</v>
      </c>
      <c r="E66" s="54">
        <v>10158.6</v>
      </c>
      <c r="F66" s="54">
        <v>2756.7</v>
      </c>
      <c r="G66" s="264">
        <f t="shared" si="1"/>
        <v>27.136613312858067</v>
      </c>
    </row>
    <row r="67" spans="1:7" s="131" customFormat="1" ht="15">
      <c r="A67" s="68"/>
      <c r="B67" s="156">
        <v>3421</v>
      </c>
      <c r="C67" s="170" t="s">
        <v>373</v>
      </c>
      <c r="D67" s="54">
        <v>1120</v>
      </c>
      <c r="E67" s="54">
        <v>2175.5</v>
      </c>
      <c r="F67" s="54">
        <v>1066.4</v>
      </c>
      <c r="G67" s="264">
        <f t="shared" si="1"/>
        <v>49.01861641002069</v>
      </c>
    </row>
    <row r="68" spans="1:7" s="131" customFormat="1" ht="15" hidden="1">
      <c r="A68" s="68"/>
      <c r="B68" s="156">
        <v>3612</v>
      </c>
      <c r="C68" s="170" t="s">
        <v>374</v>
      </c>
      <c r="D68" s="54"/>
      <c r="E68" s="54"/>
      <c r="F68" s="54"/>
      <c r="G68" s="264" t="e">
        <f t="shared" si="1"/>
        <v>#DIV/0!</v>
      </c>
    </row>
    <row r="69" spans="1:7" s="131" customFormat="1" ht="15">
      <c r="A69" s="68"/>
      <c r="B69" s="156">
        <v>3613</v>
      </c>
      <c r="C69" s="170" t="s">
        <v>375</v>
      </c>
      <c r="D69" s="54">
        <v>0</v>
      </c>
      <c r="E69" s="54">
        <v>1521</v>
      </c>
      <c r="F69" s="54">
        <v>1324.7</v>
      </c>
      <c r="G69" s="264">
        <f t="shared" si="1"/>
        <v>87.09401709401709</v>
      </c>
    </row>
    <row r="70" spans="1:7" s="131" customFormat="1" ht="15">
      <c r="A70" s="68"/>
      <c r="B70" s="156">
        <v>3631</v>
      </c>
      <c r="C70" s="170" t="s">
        <v>376</v>
      </c>
      <c r="D70" s="54">
        <v>11100</v>
      </c>
      <c r="E70" s="54">
        <v>11100</v>
      </c>
      <c r="F70" s="54">
        <v>3597.7</v>
      </c>
      <c r="G70" s="264">
        <f t="shared" si="1"/>
        <v>32.41171171171171</v>
      </c>
    </row>
    <row r="71" spans="1:7" s="136" customFormat="1" ht="15.75">
      <c r="A71" s="68"/>
      <c r="B71" s="156">
        <v>3632</v>
      </c>
      <c r="C71" s="105" t="s">
        <v>377</v>
      </c>
      <c r="D71" s="104">
        <v>0</v>
      </c>
      <c r="E71" s="104">
        <v>60.3</v>
      </c>
      <c r="F71" s="104">
        <v>0</v>
      </c>
      <c r="G71" s="264">
        <f t="shared" si="1"/>
        <v>0</v>
      </c>
    </row>
    <row r="72" spans="1:7" s="131" customFormat="1" ht="15">
      <c r="A72" s="68"/>
      <c r="B72" s="156">
        <v>3635</v>
      </c>
      <c r="C72" s="170" t="s">
        <v>378</v>
      </c>
      <c r="D72" s="54">
        <v>2969</v>
      </c>
      <c r="E72" s="54">
        <v>3058</v>
      </c>
      <c r="F72" s="54">
        <v>285</v>
      </c>
      <c r="G72" s="264">
        <f t="shared" si="1"/>
        <v>9.319816873773707</v>
      </c>
    </row>
    <row r="73" spans="1:7" s="136" customFormat="1" ht="15.75" hidden="1">
      <c r="A73" s="68"/>
      <c r="B73" s="156">
        <v>3639</v>
      </c>
      <c r="C73" s="105" t="s">
        <v>379</v>
      </c>
      <c r="D73" s="104"/>
      <c r="E73" s="104"/>
      <c r="F73" s="104"/>
      <c r="G73" s="264" t="e">
        <f t="shared" si="1"/>
        <v>#DIV/0!</v>
      </c>
    </row>
    <row r="74" spans="1:7" s="131" customFormat="1" ht="15">
      <c r="A74" s="68"/>
      <c r="B74" s="156">
        <v>3699</v>
      </c>
      <c r="C74" s="170" t="s">
        <v>380</v>
      </c>
      <c r="D74" s="52">
        <v>123</v>
      </c>
      <c r="E74" s="52">
        <v>123</v>
      </c>
      <c r="F74" s="52">
        <v>108.7</v>
      </c>
      <c r="G74" s="264">
        <f t="shared" si="1"/>
        <v>88.3739837398374</v>
      </c>
    </row>
    <row r="75" spans="1:7" s="131" customFormat="1" ht="15">
      <c r="A75" s="68"/>
      <c r="B75" s="156">
        <v>3722</v>
      </c>
      <c r="C75" s="170" t="s">
        <v>381</v>
      </c>
      <c r="D75" s="54">
        <v>21070</v>
      </c>
      <c r="E75" s="54">
        <v>21070</v>
      </c>
      <c r="F75" s="54">
        <v>8571.8</v>
      </c>
      <c r="G75" s="264">
        <f t="shared" si="1"/>
        <v>40.68248694826767</v>
      </c>
    </row>
    <row r="76" spans="1:7" s="136" customFormat="1" ht="15.75" hidden="1">
      <c r="A76" s="68"/>
      <c r="B76" s="156">
        <v>3726</v>
      </c>
      <c r="C76" s="105" t="s">
        <v>382</v>
      </c>
      <c r="D76" s="104"/>
      <c r="E76" s="104"/>
      <c r="F76" s="104"/>
      <c r="G76" s="264" t="e">
        <f t="shared" si="1"/>
        <v>#DIV/0!</v>
      </c>
    </row>
    <row r="77" spans="1:7" s="136" customFormat="1" ht="15.75">
      <c r="A77" s="68"/>
      <c r="B77" s="156">
        <v>3733</v>
      </c>
      <c r="C77" s="105" t="s">
        <v>383</v>
      </c>
      <c r="D77" s="104">
        <v>40</v>
      </c>
      <c r="E77" s="104">
        <v>40</v>
      </c>
      <c r="F77" s="104">
        <v>30.8</v>
      </c>
      <c r="G77" s="264">
        <f t="shared" si="1"/>
        <v>77</v>
      </c>
    </row>
    <row r="78" spans="1:7" s="136" customFormat="1" ht="15.75">
      <c r="A78" s="68"/>
      <c r="B78" s="156">
        <v>3744</v>
      </c>
      <c r="C78" s="105" t="s">
        <v>384</v>
      </c>
      <c r="D78" s="104">
        <v>1185.7</v>
      </c>
      <c r="E78" s="104">
        <v>1185.7</v>
      </c>
      <c r="F78" s="52">
        <v>0</v>
      </c>
      <c r="G78" s="264">
        <f t="shared" si="1"/>
        <v>0</v>
      </c>
    </row>
    <row r="79" spans="1:7" s="136" customFormat="1" ht="15.75">
      <c r="A79" s="68"/>
      <c r="B79" s="156">
        <v>3745</v>
      </c>
      <c r="C79" s="105" t="s">
        <v>385</v>
      </c>
      <c r="D79" s="104">
        <v>21369.9</v>
      </c>
      <c r="E79" s="104">
        <v>24483.6</v>
      </c>
      <c r="F79" s="104">
        <v>8217.9</v>
      </c>
      <c r="G79" s="264">
        <f t="shared" si="1"/>
        <v>33.56491692398177</v>
      </c>
    </row>
    <row r="80" spans="1:7" s="136" customFormat="1" ht="15.75">
      <c r="A80" s="68"/>
      <c r="B80" s="156">
        <v>4349</v>
      </c>
      <c r="C80" s="105" t="s">
        <v>386</v>
      </c>
      <c r="D80" s="52">
        <v>0</v>
      </c>
      <c r="E80" s="52">
        <v>417.5</v>
      </c>
      <c r="F80" s="52">
        <v>23.5</v>
      </c>
      <c r="G80" s="264">
        <f t="shared" si="1"/>
        <v>5.62874251497006</v>
      </c>
    </row>
    <row r="81" spans="1:7" s="136" customFormat="1" ht="15.75">
      <c r="A81" s="73"/>
      <c r="B81" s="156">
        <v>4357</v>
      </c>
      <c r="C81" s="170" t="s">
        <v>387</v>
      </c>
      <c r="D81" s="52">
        <f>500-500</f>
        <v>0</v>
      </c>
      <c r="E81" s="52">
        <v>33.2</v>
      </c>
      <c r="F81" s="52">
        <v>33.1</v>
      </c>
      <c r="G81" s="264">
        <f t="shared" si="1"/>
        <v>99.69879518072288</v>
      </c>
    </row>
    <row r="82" spans="1:7" s="136" customFormat="1" ht="15.75">
      <c r="A82" s="73"/>
      <c r="B82" s="156">
        <v>4374</v>
      </c>
      <c r="C82" s="170" t="s">
        <v>388</v>
      </c>
      <c r="D82" s="52">
        <v>23000</v>
      </c>
      <c r="E82" s="52">
        <v>23000</v>
      </c>
      <c r="F82" s="52">
        <v>0</v>
      </c>
      <c r="G82" s="264">
        <f t="shared" si="1"/>
        <v>0</v>
      </c>
    </row>
    <row r="83" spans="1:7" s="131" customFormat="1" ht="15">
      <c r="A83" s="73"/>
      <c r="B83" s="156">
        <v>5311</v>
      </c>
      <c r="C83" s="170" t="s">
        <v>389</v>
      </c>
      <c r="D83" s="52">
        <v>0</v>
      </c>
      <c r="E83" s="52">
        <v>5800</v>
      </c>
      <c r="F83" s="52">
        <v>0</v>
      </c>
      <c r="G83" s="264">
        <f t="shared" si="1"/>
        <v>0</v>
      </c>
    </row>
    <row r="84" spans="1:7" s="131" customFormat="1" ht="15" hidden="1">
      <c r="A84" s="73"/>
      <c r="B84" s="156">
        <v>6223</v>
      </c>
      <c r="C84" s="170" t="s">
        <v>390</v>
      </c>
      <c r="D84" s="52"/>
      <c r="E84" s="52"/>
      <c r="F84" s="52"/>
      <c r="G84" s="264" t="e">
        <f t="shared" si="1"/>
        <v>#DIV/0!</v>
      </c>
    </row>
    <row r="85" spans="1:7" s="131" customFormat="1" ht="15">
      <c r="A85" s="73"/>
      <c r="B85" s="156">
        <v>6171</v>
      </c>
      <c r="C85" s="170" t="s">
        <v>391</v>
      </c>
      <c r="D85" s="52">
        <v>3812.9</v>
      </c>
      <c r="E85" s="52">
        <v>3965.1</v>
      </c>
      <c r="F85" s="52">
        <v>93.4</v>
      </c>
      <c r="G85" s="264">
        <f t="shared" si="1"/>
        <v>2.3555521928829033</v>
      </c>
    </row>
    <row r="86" spans="1:7" s="131" customFormat="1" ht="15">
      <c r="A86" s="73"/>
      <c r="B86" s="156">
        <v>6402</v>
      </c>
      <c r="C86" s="170" t="s">
        <v>392</v>
      </c>
      <c r="D86" s="52">
        <v>0</v>
      </c>
      <c r="E86" s="52">
        <v>555.6</v>
      </c>
      <c r="F86" s="52">
        <v>0</v>
      </c>
      <c r="G86" s="264">
        <f t="shared" si="1"/>
        <v>0</v>
      </c>
    </row>
    <row r="87" spans="1:7" s="131" customFormat="1" ht="15">
      <c r="A87" s="73">
        <v>6409</v>
      </c>
      <c r="B87" s="156">
        <v>6409</v>
      </c>
      <c r="C87" s="170" t="s">
        <v>393</v>
      </c>
      <c r="D87" s="52">
        <v>1100</v>
      </c>
      <c r="E87" s="52">
        <v>9.3</v>
      </c>
      <c r="F87" s="52">
        <v>0</v>
      </c>
      <c r="G87" s="264">
        <f t="shared" si="1"/>
        <v>0</v>
      </c>
    </row>
    <row r="88" spans="1:7" s="136" customFormat="1" ht="15.75">
      <c r="A88" s="68"/>
      <c r="B88" s="156"/>
      <c r="C88" s="105"/>
      <c r="D88" s="104"/>
      <c r="E88" s="104"/>
      <c r="F88" s="104"/>
      <c r="G88" s="264"/>
    </row>
    <row r="89" spans="1:7" s="136" customFormat="1" ht="15.75">
      <c r="A89" s="153"/>
      <c r="B89" s="155"/>
      <c r="C89" s="171" t="s">
        <v>394</v>
      </c>
      <c r="D89" s="172">
        <f>SUM(D49:D88)</f>
        <v>223726.5</v>
      </c>
      <c r="E89" s="172">
        <f>SUM(E49:E88)</f>
        <v>258248.30000000002</v>
      </c>
      <c r="F89" s="172">
        <f>SUM(F49:F88)</f>
        <v>46426.100000000006</v>
      </c>
      <c r="G89" s="264">
        <f t="shared" si="1"/>
        <v>17.977310983266882</v>
      </c>
    </row>
    <row r="90" spans="1:7" s="136" customFormat="1" ht="15.75">
      <c r="A90" s="153"/>
      <c r="B90" s="155"/>
      <c r="C90" s="171"/>
      <c r="D90" s="172"/>
      <c r="E90" s="172"/>
      <c r="F90" s="172"/>
      <c r="G90" s="264"/>
    </row>
    <row r="91" spans="1:7" s="136" customFormat="1" ht="14.25" customHeight="1">
      <c r="A91" s="68"/>
      <c r="B91" s="156"/>
      <c r="C91" s="173" t="s">
        <v>395</v>
      </c>
      <c r="D91" s="174"/>
      <c r="E91" s="174"/>
      <c r="F91" s="174"/>
      <c r="G91" s="264"/>
    </row>
    <row r="92" spans="1:9" s="136" customFormat="1" ht="15.75">
      <c r="A92" s="68">
        <v>1090000000</v>
      </c>
      <c r="B92" s="156">
        <v>2143</v>
      </c>
      <c r="C92" s="175" t="s">
        <v>396</v>
      </c>
      <c r="D92" s="104">
        <v>2173.4</v>
      </c>
      <c r="E92" s="104">
        <v>2173.4</v>
      </c>
      <c r="F92" s="104">
        <v>2.1</v>
      </c>
      <c r="G92" s="264">
        <f aca="true" t="shared" si="2" ref="G92:G144">(F92/E92)*100</f>
        <v>0.09662280298150364</v>
      </c>
      <c r="I92" s="176"/>
    </row>
    <row r="93" spans="1:7" s="136" customFormat="1" ht="15.75">
      <c r="A93" s="68">
        <v>1068000000</v>
      </c>
      <c r="B93" s="156">
        <v>2212</v>
      </c>
      <c r="C93" s="105" t="s">
        <v>397</v>
      </c>
      <c r="D93" s="104">
        <v>1000</v>
      </c>
      <c r="E93" s="104">
        <v>1000</v>
      </c>
      <c r="F93" s="104">
        <v>46.2</v>
      </c>
      <c r="G93" s="264">
        <f t="shared" si="2"/>
        <v>4.62</v>
      </c>
    </row>
    <row r="94" spans="1:7" s="136" customFormat="1" ht="15.75">
      <c r="A94" s="68">
        <v>1059000000</v>
      </c>
      <c r="B94" s="156">
        <v>2212</v>
      </c>
      <c r="C94" s="105" t="s">
        <v>398</v>
      </c>
      <c r="D94" s="104">
        <v>0</v>
      </c>
      <c r="E94" s="104">
        <v>3900</v>
      </c>
      <c r="F94" s="104">
        <v>12.7</v>
      </c>
      <c r="G94" s="264">
        <f t="shared" si="2"/>
        <v>0.32564102564102565</v>
      </c>
    </row>
    <row r="95" spans="1:7" s="136" customFormat="1" ht="15.75">
      <c r="A95" s="68">
        <v>1100000000</v>
      </c>
      <c r="B95" s="156">
        <v>2212</v>
      </c>
      <c r="C95" s="105" t="s">
        <v>399</v>
      </c>
      <c r="D95" s="104">
        <v>0</v>
      </c>
      <c r="E95" s="104">
        <v>350</v>
      </c>
      <c r="F95" s="104">
        <v>0</v>
      </c>
      <c r="G95" s="264">
        <f t="shared" si="2"/>
        <v>0</v>
      </c>
    </row>
    <row r="96" spans="1:7" s="136" customFormat="1" ht="15.75">
      <c r="A96" s="68">
        <v>1006010023</v>
      </c>
      <c r="B96" s="156">
        <v>2219</v>
      </c>
      <c r="C96" s="105" t="s">
        <v>400</v>
      </c>
      <c r="D96" s="104">
        <v>5348.5</v>
      </c>
      <c r="E96" s="104">
        <v>5476.5</v>
      </c>
      <c r="F96" s="104">
        <v>1857</v>
      </c>
      <c r="G96" s="264">
        <f t="shared" si="2"/>
        <v>33.90851821418789</v>
      </c>
    </row>
    <row r="97" spans="1:7" s="136" customFormat="1" ht="15.75" customHeight="1">
      <c r="A97" s="68">
        <v>1037000000</v>
      </c>
      <c r="B97" s="156">
        <v>2219</v>
      </c>
      <c r="C97" s="177" t="s">
        <v>401</v>
      </c>
      <c r="D97" s="104">
        <v>0</v>
      </c>
      <c r="E97" s="104">
        <v>1486</v>
      </c>
      <c r="F97" s="104">
        <v>1485.8</v>
      </c>
      <c r="G97" s="264">
        <f t="shared" si="2"/>
        <v>99.98654104979812</v>
      </c>
    </row>
    <row r="98" spans="1:7" s="136" customFormat="1" ht="15.75" customHeight="1">
      <c r="A98" s="68">
        <v>1043000000</v>
      </c>
      <c r="B98" s="156">
        <v>2219</v>
      </c>
      <c r="C98" s="177" t="s">
        <v>402</v>
      </c>
      <c r="D98" s="104">
        <v>936</v>
      </c>
      <c r="E98" s="104">
        <v>936</v>
      </c>
      <c r="F98" s="104">
        <v>0</v>
      </c>
      <c r="G98" s="264">
        <f t="shared" si="2"/>
        <v>0</v>
      </c>
    </row>
    <row r="99" spans="1:7" s="136" customFormat="1" ht="15.75">
      <c r="A99" s="68">
        <v>1044000000</v>
      </c>
      <c r="B99" s="156">
        <v>2219</v>
      </c>
      <c r="C99" s="105" t="s">
        <v>403</v>
      </c>
      <c r="D99" s="104">
        <v>100</v>
      </c>
      <c r="E99" s="104">
        <v>100</v>
      </c>
      <c r="F99" s="104">
        <v>0</v>
      </c>
      <c r="G99" s="264">
        <f t="shared" si="2"/>
        <v>0</v>
      </c>
    </row>
    <row r="100" spans="1:7" s="136" customFormat="1" ht="15.75">
      <c r="A100" s="68">
        <v>1051000000</v>
      </c>
      <c r="B100" s="156">
        <v>2219</v>
      </c>
      <c r="C100" s="105" t="s">
        <v>404</v>
      </c>
      <c r="D100" s="104">
        <v>1600</v>
      </c>
      <c r="E100" s="104">
        <v>1600</v>
      </c>
      <c r="F100" s="104">
        <v>0</v>
      </c>
      <c r="G100" s="264">
        <f t="shared" si="2"/>
        <v>0</v>
      </c>
    </row>
    <row r="101" spans="1:7" s="136" customFormat="1" ht="15.75" customHeight="1">
      <c r="A101" s="68">
        <v>1052000000</v>
      </c>
      <c r="B101" s="156">
        <v>2219</v>
      </c>
      <c r="C101" s="177" t="s">
        <v>405</v>
      </c>
      <c r="D101" s="104">
        <v>711</v>
      </c>
      <c r="E101" s="104">
        <v>711</v>
      </c>
      <c r="F101" s="104">
        <v>0.7</v>
      </c>
      <c r="G101" s="264">
        <f t="shared" si="2"/>
        <v>0.09845288326300984</v>
      </c>
    </row>
    <row r="102" spans="1:7" s="136" customFormat="1" ht="15.75">
      <c r="A102" s="68">
        <v>1054000000</v>
      </c>
      <c r="B102" s="156">
        <v>2219</v>
      </c>
      <c r="C102" s="105" t="s">
        <v>406</v>
      </c>
      <c r="D102" s="104">
        <v>0</v>
      </c>
      <c r="E102" s="104">
        <v>347</v>
      </c>
      <c r="F102" s="104">
        <v>301.1</v>
      </c>
      <c r="G102" s="264">
        <f t="shared" si="2"/>
        <v>86.77233429394813</v>
      </c>
    </row>
    <row r="103" spans="1:7" s="136" customFormat="1" ht="15.75">
      <c r="A103" s="68">
        <v>1058000000</v>
      </c>
      <c r="B103" s="156">
        <v>2219</v>
      </c>
      <c r="C103" s="105" t="s">
        <v>407</v>
      </c>
      <c r="D103" s="104">
        <v>0</v>
      </c>
      <c r="E103" s="104">
        <v>400</v>
      </c>
      <c r="F103" s="104">
        <v>0</v>
      </c>
      <c r="G103" s="264">
        <f t="shared" si="2"/>
        <v>0</v>
      </c>
    </row>
    <row r="104" spans="1:7" s="136" customFormat="1" ht="15.75">
      <c r="A104" s="68">
        <v>1101000000</v>
      </c>
      <c r="B104" s="156">
        <v>2219</v>
      </c>
      <c r="C104" s="105" t="s">
        <v>408</v>
      </c>
      <c r="D104" s="104">
        <v>0</v>
      </c>
      <c r="E104" s="104">
        <v>2500</v>
      </c>
      <c r="F104" s="104">
        <v>0</v>
      </c>
      <c r="G104" s="264">
        <f t="shared" si="2"/>
        <v>0</v>
      </c>
    </row>
    <row r="105" spans="1:9" s="136" customFormat="1" ht="15.75">
      <c r="A105" s="68">
        <v>1045000000</v>
      </c>
      <c r="B105" s="156">
        <v>2219</v>
      </c>
      <c r="C105" s="105" t="s">
        <v>409</v>
      </c>
      <c r="D105" s="104">
        <v>2446</v>
      </c>
      <c r="E105" s="104">
        <v>2446</v>
      </c>
      <c r="F105" s="104">
        <v>22</v>
      </c>
      <c r="G105" s="264">
        <f t="shared" si="2"/>
        <v>0.8994276369582993</v>
      </c>
      <c r="I105" s="176"/>
    </row>
    <row r="106" spans="1:7" s="136" customFormat="1" ht="15.75">
      <c r="A106" s="68">
        <v>1039000000</v>
      </c>
      <c r="B106" s="156">
        <v>2221</v>
      </c>
      <c r="C106" s="105" t="s">
        <v>410</v>
      </c>
      <c r="D106" s="104">
        <v>240</v>
      </c>
      <c r="E106" s="104">
        <f>240+5500</f>
        <v>5740</v>
      </c>
      <c r="F106" s="104">
        <v>962.7</v>
      </c>
      <c r="G106" s="264">
        <f t="shared" si="2"/>
        <v>16.77177700348432</v>
      </c>
    </row>
    <row r="107" spans="1:7" s="136" customFormat="1" ht="15.75">
      <c r="A107" s="53">
        <v>1003071007</v>
      </c>
      <c r="B107" s="178">
        <v>2221</v>
      </c>
      <c r="C107" s="75" t="s">
        <v>411</v>
      </c>
      <c r="D107" s="104">
        <v>40581.5</v>
      </c>
      <c r="E107" s="104">
        <v>40581.5</v>
      </c>
      <c r="F107" s="104">
        <v>4910</v>
      </c>
      <c r="G107" s="264">
        <f t="shared" si="2"/>
        <v>12.099109200004929</v>
      </c>
    </row>
    <row r="108" spans="1:7" s="136" customFormat="1" ht="15.75">
      <c r="A108" s="53">
        <v>1094000000</v>
      </c>
      <c r="B108" s="178">
        <v>2249</v>
      </c>
      <c r="C108" s="75" t="s">
        <v>412</v>
      </c>
      <c r="D108" s="104">
        <v>0</v>
      </c>
      <c r="E108" s="104">
        <v>506.5</v>
      </c>
      <c r="F108" s="104">
        <v>2</v>
      </c>
      <c r="G108" s="264">
        <f t="shared" si="2"/>
        <v>0.3948667324777887</v>
      </c>
    </row>
    <row r="109" spans="1:7" s="136" customFormat="1" ht="15.75">
      <c r="A109" s="68">
        <v>1046000000</v>
      </c>
      <c r="B109" s="156">
        <v>3111</v>
      </c>
      <c r="C109" s="105" t="s">
        <v>413</v>
      </c>
      <c r="D109" s="104">
        <v>1434.9</v>
      </c>
      <c r="E109" s="104">
        <v>1434.9</v>
      </c>
      <c r="F109" s="104">
        <v>0</v>
      </c>
      <c r="G109" s="264">
        <f t="shared" si="2"/>
        <v>0</v>
      </c>
    </row>
    <row r="110" spans="1:7" s="136" customFormat="1" ht="15.75">
      <c r="A110" s="68">
        <v>1047000000</v>
      </c>
      <c r="B110" s="156">
        <v>3111</v>
      </c>
      <c r="C110" s="105" t="s">
        <v>414</v>
      </c>
      <c r="D110" s="104">
        <v>4527.6</v>
      </c>
      <c r="E110" s="104">
        <v>4527.6</v>
      </c>
      <c r="F110" s="104">
        <v>0</v>
      </c>
      <c r="G110" s="264">
        <f t="shared" si="2"/>
        <v>0</v>
      </c>
    </row>
    <row r="111" spans="1:7" s="136" customFormat="1" ht="15.75">
      <c r="A111" s="68">
        <v>1056000000</v>
      </c>
      <c r="B111" s="156">
        <v>3111</v>
      </c>
      <c r="C111" s="105" t="s">
        <v>415</v>
      </c>
      <c r="D111" s="104">
        <v>0</v>
      </c>
      <c r="E111" s="104">
        <v>427</v>
      </c>
      <c r="F111" s="104">
        <v>427</v>
      </c>
      <c r="G111" s="264">
        <f t="shared" si="2"/>
        <v>100</v>
      </c>
    </row>
    <row r="112" spans="1:7" s="136" customFormat="1" ht="15.75">
      <c r="A112" s="68">
        <v>1075000000</v>
      </c>
      <c r="B112" s="156">
        <v>3111</v>
      </c>
      <c r="C112" s="105" t="s">
        <v>416</v>
      </c>
      <c r="D112" s="104">
        <v>1653.7</v>
      </c>
      <c r="E112" s="104">
        <v>1653.7</v>
      </c>
      <c r="F112" s="104">
        <v>7</v>
      </c>
      <c r="G112" s="264">
        <f t="shared" si="2"/>
        <v>0.42329322126141383</v>
      </c>
    </row>
    <row r="113" spans="1:7" s="136" customFormat="1" ht="15.75">
      <c r="A113" s="68">
        <v>1083000000</v>
      </c>
      <c r="B113" s="156">
        <v>3111</v>
      </c>
      <c r="C113" s="105" t="s">
        <v>417</v>
      </c>
      <c r="D113" s="104">
        <v>1796.9</v>
      </c>
      <c r="E113" s="104">
        <v>1796.9</v>
      </c>
      <c r="F113" s="104">
        <v>0</v>
      </c>
      <c r="G113" s="264">
        <f t="shared" si="2"/>
        <v>0</v>
      </c>
    </row>
    <row r="114" spans="1:7" s="136" customFormat="1" ht="15.75">
      <c r="A114" s="68">
        <v>1084000000</v>
      </c>
      <c r="B114" s="156">
        <v>3111</v>
      </c>
      <c r="C114" s="105" t="s">
        <v>418</v>
      </c>
      <c r="D114" s="104">
        <v>2126.4</v>
      </c>
      <c r="E114" s="104">
        <v>2126.4</v>
      </c>
      <c r="F114" s="104">
        <v>0</v>
      </c>
      <c r="G114" s="264">
        <f t="shared" si="2"/>
        <v>0</v>
      </c>
    </row>
    <row r="115" spans="1:7" s="136" customFormat="1" ht="15.75">
      <c r="A115" s="68">
        <v>1098000000</v>
      </c>
      <c r="B115" s="156">
        <v>3111</v>
      </c>
      <c r="C115" s="105" t="s">
        <v>419</v>
      </c>
      <c r="D115" s="104">
        <v>0</v>
      </c>
      <c r="E115" s="104">
        <v>3000</v>
      </c>
      <c r="F115" s="104">
        <v>0</v>
      </c>
      <c r="G115" s="264">
        <f t="shared" si="2"/>
        <v>0</v>
      </c>
    </row>
    <row r="116" spans="1:7" s="136" customFormat="1" ht="15.75">
      <c r="A116" s="68">
        <v>1048000000</v>
      </c>
      <c r="B116" s="156">
        <v>3113</v>
      </c>
      <c r="C116" s="105" t="s">
        <v>420</v>
      </c>
      <c r="D116" s="104">
        <v>7207.3</v>
      </c>
      <c r="E116" s="104">
        <v>7207.3</v>
      </c>
      <c r="F116" s="104">
        <v>0</v>
      </c>
      <c r="G116" s="264">
        <f t="shared" si="2"/>
        <v>0</v>
      </c>
    </row>
    <row r="117" spans="1:7" s="136" customFormat="1" ht="15.75">
      <c r="A117" s="68">
        <v>1055000000</v>
      </c>
      <c r="B117" s="156">
        <v>3113</v>
      </c>
      <c r="C117" s="105" t="s">
        <v>421</v>
      </c>
      <c r="D117" s="104">
        <v>0</v>
      </c>
      <c r="E117" s="104">
        <v>171.2</v>
      </c>
      <c r="F117" s="104">
        <v>171.1</v>
      </c>
      <c r="G117" s="264">
        <f t="shared" si="2"/>
        <v>99.94158878504673</v>
      </c>
    </row>
    <row r="118" spans="1:7" s="136" customFormat="1" ht="15.75">
      <c r="A118" s="53">
        <v>1087000000</v>
      </c>
      <c r="B118" s="178">
        <v>3231</v>
      </c>
      <c r="C118" s="75" t="s">
        <v>422</v>
      </c>
      <c r="D118" s="104">
        <v>800</v>
      </c>
      <c r="E118" s="104">
        <v>800</v>
      </c>
      <c r="F118" s="104">
        <v>59.5</v>
      </c>
      <c r="G118" s="264">
        <f t="shared" si="2"/>
        <v>7.4375</v>
      </c>
    </row>
    <row r="119" spans="1:7" s="136" customFormat="1" ht="15.75">
      <c r="A119" s="53">
        <v>1085000000</v>
      </c>
      <c r="B119" s="178">
        <v>3231</v>
      </c>
      <c r="C119" s="75" t="s">
        <v>423</v>
      </c>
      <c r="D119" s="104">
        <v>1296.2</v>
      </c>
      <c r="E119" s="104">
        <v>1296.2</v>
      </c>
      <c r="F119" s="104">
        <v>0</v>
      </c>
      <c r="G119" s="264">
        <f t="shared" si="2"/>
        <v>0</v>
      </c>
    </row>
    <row r="120" spans="1:7" s="136" customFormat="1" ht="15.75">
      <c r="A120" s="53">
        <v>1017000000</v>
      </c>
      <c r="B120" s="178">
        <v>3313</v>
      </c>
      <c r="C120" s="75" t="s">
        <v>424</v>
      </c>
      <c r="D120" s="104">
        <v>350</v>
      </c>
      <c r="E120" s="104">
        <v>350</v>
      </c>
      <c r="F120" s="104">
        <v>54.5</v>
      </c>
      <c r="G120" s="264">
        <f t="shared" si="2"/>
        <v>15.571428571428573</v>
      </c>
    </row>
    <row r="121" spans="1:7" s="136" customFormat="1" ht="15.75">
      <c r="A121" s="53">
        <v>1078000000</v>
      </c>
      <c r="B121" s="178">
        <v>3322</v>
      </c>
      <c r="C121" s="75" t="s">
        <v>425</v>
      </c>
      <c r="D121" s="104">
        <v>1233.7</v>
      </c>
      <c r="E121" s="104">
        <v>2433.7</v>
      </c>
      <c r="F121" s="104">
        <v>0</v>
      </c>
      <c r="G121" s="264">
        <f t="shared" si="2"/>
        <v>0</v>
      </c>
    </row>
    <row r="122" spans="1:7" s="136" customFormat="1" ht="15.75">
      <c r="A122" s="53">
        <v>1079000000</v>
      </c>
      <c r="B122" s="178">
        <v>3322</v>
      </c>
      <c r="C122" s="75" t="s">
        <v>426</v>
      </c>
      <c r="D122" s="104">
        <v>13747.9</v>
      </c>
      <c r="E122" s="104">
        <v>13747.9</v>
      </c>
      <c r="F122" s="104">
        <v>309.3</v>
      </c>
      <c r="G122" s="264">
        <f t="shared" si="2"/>
        <v>2.2497981509903333</v>
      </c>
    </row>
    <row r="123" spans="1:7" s="136" customFormat="1" ht="15.75">
      <c r="A123" s="53">
        <v>1076000000</v>
      </c>
      <c r="B123" s="178">
        <v>3412</v>
      </c>
      <c r="C123" s="75" t="s">
        <v>427</v>
      </c>
      <c r="D123" s="104">
        <v>6000</v>
      </c>
      <c r="E123" s="104">
        <v>6012</v>
      </c>
      <c r="F123" s="104">
        <v>2516.5</v>
      </c>
      <c r="G123" s="264">
        <f t="shared" si="2"/>
        <v>41.857950765136394</v>
      </c>
    </row>
    <row r="124" spans="1:7" s="136" customFormat="1" ht="15.75">
      <c r="A124" s="53">
        <v>1082000000</v>
      </c>
      <c r="B124" s="178">
        <v>3412</v>
      </c>
      <c r="C124" s="75" t="s">
        <v>428</v>
      </c>
      <c r="D124" s="104">
        <v>4000</v>
      </c>
      <c r="E124" s="104">
        <v>4000</v>
      </c>
      <c r="F124" s="104">
        <v>155.5</v>
      </c>
      <c r="G124" s="264">
        <f t="shared" si="2"/>
        <v>3.8875</v>
      </c>
    </row>
    <row r="125" spans="1:7" s="136" customFormat="1" ht="15.75">
      <c r="A125" s="53">
        <v>1063000000</v>
      </c>
      <c r="B125" s="178">
        <v>3421</v>
      </c>
      <c r="C125" s="75" t="s">
        <v>429</v>
      </c>
      <c r="D125" s="104">
        <v>600</v>
      </c>
      <c r="E125" s="104">
        <v>600</v>
      </c>
      <c r="F125" s="104">
        <v>0</v>
      </c>
      <c r="G125" s="264">
        <f t="shared" si="2"/>
        <v>0</v>
      </c>
    </row>
    <row r="126" spans="1:7" s="136" customFormat="1" ht="15.75">
      <c r="A126" s="53">
        <v>1080000000</v>
      </c>
      <c r="B126" s="178">
        <v>3421</v>
      </c>
      <c r="C126" s="75" t="s">
        <v>430</v>
      </c>
      <c r="D126" s="104">
        <v>0</v>
      </c>
      <c r="E126" s="104">
        <v>1045.5</v>
      </c>
      <c r="F126" s="104">
        <v>1045.4</v>
      </c>
      <c r="G126" s="264">
        <f t="shared" si="2"/>
        <v>99.99043519846964</v>
      </c>
    </row>
    <row r="127" spans="1:7" s="136" customFormat="1" ht="15.75">
      <c r="A127" s="53">
        <v>1073000000</v>
      </c>
      <c r="B127" s="178">
        <v>3613</v>
      </c>
      <c r="C127" s="75" t="s">
        <v>431</v>
      </c>
      <c r="D127" s="104">
        <v>0</v>
      </c>
      <c r="E127" s="104">
        <v>1050.8</v>
      </c>
      <c r="F127" s="104">
        <v>978.9</v>
      </c>
      <c r="G127" s="264">
        <f t="shared" si="2"/>
        <v>93.15759421393224</v>
      </c>
    </row>
    <row r="128" spans="1:7" s="136" customFormat="1" ht="15.75">
      <c r="A128" s="53">
        <v>1074000000</v>
      </c>
      <c r="B128" s="178">
        <v>3613</v>
      </c>
      <c r="C128" s="75" t="s">
        <v>432</v>
      </c>
      <c r="D128" s="104">
        <v>0</v>
      </c>
      <c r="E128" s="104">
        <v>450</v>
      </c>
      <c r="F128" s="104">
        <v>329.5</v>
      </c>
      <c r="G128" s="264">
        <f t="shared" si="2"/>
        <v>73.22222222222223</v>
      </c>
    </row>
    <row r="129" spans="1:7" s="136" customFormat="1" ht="15.75">
      <c r="A129" s="53">
        <v>1088000000</v>
      </c>
      <c r="B129" s="178">
        <v>3631</v>
      </c>
      <c r="C129" s="75" t="s">
        <v>433</v>
      </c>
      <c r="D129" s="104">
        <v>1000</v>
      </c>
      <c r="E129" s="104">
        <v>1000</v>
      </c>
      <c r="F129" s="104">
        <v>873.6</v>
      </c>
      <c r="G129" s="264">
        <f t="shared" si="2"/>
        <v>87.36</v>
      </c>
    </row>
    <row r="130" spans="1:7" s="136" customFormat="1" ht="15.75">
      <c r="A130" s="53">
        <v>1074000000</v>
      </c>
      <c r="B130" s="178">
        <v>3631</v>
      </c>
      <c r="C130" s="75" t="s">
        <v>434</v>
      </c>
      <c r="D130" s="104">
        <v>1000</v>
      </c>
      <c r="E130" s="104">
        <v>1000</v>
      </c>
      <c r="F130" s="104">
        <v>0</v>
      </c>
      <c r="G130" s="264">
        <f t="shared" si="2"/>
        <v>0</v>
      </c>
    </row>
    <row r="131" spans="1:7" s="136" customFormat="1" ht="15.75">
      <c r="A131" s="68">
        <v>1016092001</v>
      </c>
      <c r="B131" s="156">
        <v>3635</v>
      </c>
      <c r="C131" s="105" t="s">
        <v>435</v>
      </c>
      <c r="D131" s="104">
        <v>518</v>
      </c>
      <c r="E131" s="104">
        <v>518</v>
      </c>
      <c r="F131" s="104">
        <v>0</v>
      </c>
      <c r="G131" s="264">
        <f t="shared" si="2"/>
        <v>0</v>
      </c>
    </row>
    <row r="132" spans="1:7" s="136" customFormat="1" ht="15.75">
      <c r="A132" s="68">
        <v>1091000000</v>
      </c>
      <c r="B132" s="156">
        <v>3744</v>
      </c>
      <c r="C132" s="105" t="s">
        <v>436</v>
      </c>
      <c r="D132" s="104">
        <v>1185.7</v>
      </c>
      <c r="E132" s="104">
        <v>1185.7</v>
      </c>
      <c r="F132" s="104">
        <v>0</v>
      </c>
      <c r="G132" s="264">
        <f t="shared" si="2"/>
        <v>0</v>
      </c>
    </row>
    <row r="133" spans="1:7" s="136" customFormat="1" ht="15.75">
      <c r="A133" s="68">
        <v>1069000000</v>
      </c>
      <c r="B133" s="156">
        <v>3745</v>
      </c>
      <c r="C133" s="105" t="s">
        <v>437</v>
      </c>
      <c r="D133" s="104">
        <v>2850.5</v>
      </c>
      <c r="E133" s="104">
        <v>2850.5</v>
      </c>
      <c r="F133" s="104">
        <v>23.7</v>
      </c>
      <c r="G133" s="264">
        <f t="shared" si="2"/>
        <v>0.8314330819154534</v>
      </c>
    </row>
    <row r="134" spans="1:7" s="136" customFormat="1" ht="15.75">
      <c r="A134" s="68">
        <v>1070000000</v>
      </c>
      <c r="B134" s="156">
        <v>3745</v>
      </c>
      <c r="C134" s="105" t="s">
        <v>438</v>
      </c>
      <c r="D134" s="104">
        <v>291.9</v>
      </c>
      <c r="E134" s="104">
        <v>291.9</v>
      </c>
      <c r="F134" s="104">
        <v>0</v>
      </c>
      <c r="G134" s="264">
        <f t="shared" si="2"/>
        <v>0</v>
      </c>
    </row>
    <row r="135" spans="1:7" s="136" customFormat="1" ht="15.75">
      <c r="A135" s="68">
        <v>1071000000</v>
      </c>
      <c r="B135" s="156">
        <v>3745</v>
      </c>
      <c r="C135" s="105" t="s">
        <v>439</v>
      </c>
      <c r="D135" s="104">
        <v>371.5</v>
      </c>
      <c r="E135" s="104">
        <v>371.5</v>
      </c>
      <c r="F135" s="104">
        <v>24.2</v>
      </c>
      <c r="G135" s="264">
        <f t="shared" si="2"/>
        <v>6.5141318977119775</v>
      </c>
    </row>
    <row r="136" spans="1:7" s="136" customFormat="1" ht="15.75">
      <c r="A136" s="68">
        <v>1095000000</v>
      </c>
      <c r="B136" s="156">
        <v>3745</v>
      </c>
      <c r="C136" s="105" t="s">
        <v>440</v>
      </c>
      <c r="D136" s="104">
        <v>0</v>
      </c>
      <c r="E136" s="104">
        <v>3238</v>
      </c>
      <c r="F136" s="104">
        <v>0</v>
      </c>
      <c r="G136" s="264">
        <f t="shared" si="2"/>
        <v>0</v>
      </c>
    </row>
    <row r="137" spans="1:7" s="136" customFormat="1" ht="15.75">
      <c r="A137" s="68">
        <v>1099000000</v>
      </c>
      <c r="B137" s="156">
        <v>3745</v>
      </c>
      <c r="C137" s="105" t="s">
        <v>441</v>
      </c>
      <c r="D137" s="104">
        <v>0</v>
      </c>
      <c r="E137" s="104">
        <v>700</v>
      </c>
      <c r="F137" s="104">
        <v>0</v>
      </c>
      <c r="G137" s="264">
        <f t="shared" si="2"/>
        <v>0</v>
      </c>
    </row>
    <row r="138" spans="1:7" s="136" customFormat="1" ht="15.75">
      <c r="A138" s="68">
        <v>1041000000</v>
      </c>
      <c r="B138" s="156">
        <v>4349</v>
      </c>
      <c r="C138" s="105" t="s">
        <v>442</v>
      </c>
      <c r="D138" s="104">
        <v>0</v>
      </c>
      <c r="E138" s="104">
        <v>17.5</v>
      </c>
      <c r="F138" s="104">
        <v>4.5</v>
      </c>
      <c r="G138" s="264">
        <f t="shared" si="2"/>
        <v>25.71428571428571</v>
      </c>
    </row>
    <row r="139" spans="1:7" s="136" customFormat="1" ht="15.75">
      <c r="A139" s="68">
        <v>1097000000</v>
      </c>
      <c r="B139" s="156">
        <v>4349</v>
      </c>
      <c r="C139" s="105" t="s">
        <v>442</v>
      </c>
      <c r="D139" s="104">
        <v>0</v>
      </c>
      <c r="E139" s="104">
        <v>400</v>
      </c>
      <c r="F139" s="104">
        <v>19</v>
      </c>
      <c r="G139" s="264">
        <f t="shared" si="2"/>
        <v>4.75</v>
      </c>
    </row>
    <row r="140" spans="1:7" s="136" customFormat="1" ht="15.75">
      <c r="A140" s="68">
        <v>1008010025</v>
      </c>
      <c r="B140" s="156">
        <v>4374</v>
      </c>
      <c r="C140" s="105" t="s">
        <v>443</v>
      </c>
      <c r="D140" s="104">
        <v>23000</v>
      </c>
      <c r="E140" s="104">
        <v>23000</v>
      </c>
      <c r="F140" s="104">
        <v>0</v>
      </c>
      <c r="G140" s="264">
        <f t="shared" si="2"/>
        <v>0</v>
      </c>
    </row>
    <row r="141" spans="1:7" s="136" customFormat="1" ht="15.75">
      <c r="A141" s="68">
        <v>1093000000</v>
      </c>
      <c r="B141" s="156">
        <v>5311</v>
      </c>
      <c r="C141" s="105" t="s">
        <v>444</v>
      </c>
      <c r="D141" s="104">
        <v>0</v>
      </c>
      <c r="E141" s="104">
        <v>5800</v>
      </c>
      <c r="F141" s="104">
        <v>0</v>
      </c>
      <c r="G141" s="264">
        <f t="shared" si="2"/>
        <v>0</v>
      </c>
    </row>
    <row r="142" spans="1:7" s="136" customFormat="1" ht="15.75">
      <c r="A142" s="68">
        <v>1092000000</v>
      </c>
      <c r="B142" s="156">
        <v>6171</v>
      </c>
      <c r="C142" s="105" t="s">
        <v>445</v>
      </c>
      <c r="D142" s="104">
        <v>3812.9</v>
      </c>
      <c r="E142" s="104">
        <v>3812.9</v>
      </c>
      <c r="F142" s="104">
        <v>0</v>
      </c>
      <c r="G142" s="264">
        <f t="shared" si="2"/>
        <v>0</v>
      </c>
    </row>
    <row r="143" spans="1:7" s="136" customFormat="1" ht="15.75">
      <c r="A143" s="68"/>
      <c r="B143" s="156"/>
      <c r="C143" s="105"/>
      <c r="D143" s="104"/>
      <c r="E143" s="104"/>
      <c r="F143" s="104"/>
      <c r="G143" s="264"/>
    </row>
    <row r="144" spans="1:7" s="142" customFormat="1" ht="16.5" customHeight="1">
      <c r="A144" s="88"/>
      <c r="B144" s="179"/>
      <c r="C144" s="87" t="s">
        <v>446</v>
      </c>
      <c r="D144" s="180">
        <f>SUM(D92:D143)</f>
        <v>135941.49999999997</v>
      </c>
      <c r="E144" s="180">
        <f>SUM(E92:E143)</f>
        <v>168570.99999999997</v>
      </c>
      <c r="F144" s="180">
        <f>SUM(F92:F143)</f>
        <v>16601.5</v>
      </c>
      <c r="G144" s="264">
        <f t="shared" si="2"/>
        <v>9.848372495862279</v>
      </c>
    </row>
    <row r="145" spans="1:7" s="142" customFormat="1" ht="16.5" customHeight="1" hidden="1">
      <c r="A145" s="88"/>
      <c r="B145" s="179"/>
      <c r="C145" s="87" t="s">
        <v>447</v>
      </c>
      <c r="D145" s="180" t="e">
        <f>SUM(#REF!+#REF!+#REF!+#REF!)</f>
        <v>#REF!</v>
      </c>
      <c r="E145" s="180" t="e">
        <f>SUM(#REF!+92+#REF!+#REF!)</f>
        <v>#REF!</v>
      </c>
      <c r="F145" s="180" t="e">
        <f>SUM(#REF!+#REF!+#REF!+#REF!)</f>
        <v>#REF!</v>
      </c>
      <c r="G145" s="264" t="e">
        <f>(#REF!/E145)*100</f>
        <v>#REF!</v>
      </c>
    </row>
    <row r="146" spans="1:7" s="136" customFormat="1" ht="15.75" customHeight="1" thickBot="1">
      <c r="A146" s="68"/>
      <c r="B146" s="156"/>
      <c r="C146" s="105"/>
      <c r="D146" s="104"/>
      <c r="E146" s="104"/>
      <c r="F146" s="104"/>
      <c r="G146" s="264"/>
    </row>
    <row r="147" spans="1:7" s="136" customFormat="1" ht="12.75" customHeight="1" hidden="1" thickBot="1">
      <c r="A147" s="181"/>
      <c r="B147" s="182"/>
      <c r="C147" s="183"/>
      <c r="D147" s="184"/>
      <c r="E147" s="184"/>
      <c r="F147" s="184"/>
      <c r="G147" s="269"/>
    </row>
    <row r="148" spans="1:7" s="131" customFormat="1" ht="18.75" customHeight="1" thickBot="1" thickTop="1">
      <c r="A148" s="185"/>
      <c r="B148" s="163"/>
      <c r="C148" s="186" t="s">
        <v>448</v>
      </c>
      <c r="D148" s="165">
        <f>SUM(D89)</f>
        <v>223726.5</v>
      </c>
      <c r="E148" s="165">
        <f>SUM(E89)</f>
        <v>258248.30000000002</v>
      </c>
      <c r="F148" s="165">
        <f>SUM(F89)</f>
        <v>46426.100000000006</v>
      </c>
      <c r="G148" s="266">
        <f>(F148/E148)*100</f>
        <v>17.977310983266882</v>
      </c>
    </row>
    <row r="149" spans="1:7" s="136" customFormat="1" ht="16.5" customHeight="1">
      <c r="A149" s="166"/>
      <c r="B149" s="187"/>
      <c r="C149" s="166"/>
      <c r="D149" s="168"/>
      <c r="E149" s="188"/>
      <c r="F149" s="140"/>
      <c r="G149" s="257"/>
    </row>
    <row r="150" spans="1:7" s="131" customFormat="1" ht="12.75" customHeight="1" hidden="1">
      <c r="A150" s="130"/>
      <c r="B150" s="133"/>
      <c r="C150" s="166"/>
      <c r="D150" s="168"/>
      <c r="E150" s="168"/>
      <c r="F150" s="168"/>
      <c r="G150" s="267"/>
    </row>
    <row r="151" spans="1:7" s="131" customFormat="1" ht="12.75" customHeight="1" hidden="1">
      <c r="A151" s="130"/>
      <c r="B151" s="133"/>
      <c r="C151" s="166"/>
      <c r="D151" s="168"/>
      <c r="E151" s="168"/>
      <c r="F151" s="168"/>
      <c r="G151" s="267"/>
    </row>
    <row r="152" spans="1:7" s="131" customFormat="1" ht="12.75" customHeight="1" hidden="1">
      <c r="A152" s="130"/>
      <c r="B152" s="133"/>
      <c r="C152" s="166"/>
      <c r="D152" s="168"/>
      <c r="E152" s="168"/>
      <c r="F152" s="168"/>
      <c r="G152" s="267"/>
    </row>
    <row r="153" spans="1:7" s="131" customFormat="1" ht="12.75" customHeight="1" hidden="1">
      <c r="A153" s="130"/>
      <c r="B153" s="133"/>
      <c r="C153" s="166"/>
      <c r="D153" s="168"/>
      <c r="E153" s="168"/>
      <c r="F153" s="168"/>
      <c r="G153" s="267"/>
    </row>
    <row r="154" spans="1:7" s="131" customFormat="1" ht="12.75" customHeight="1" hidden="1">
      <c r="A154" s="130"/>
      <c r="B154" s="133"/>
      <c r="C154" s="166"/>
      <c r="D154" s="168"/>
      <c r="E154" s="168"/>
      <c r="F154" s="168"/>
      <c r="G154" s="267"/>
    </row>
    <row r="155" spans="1:7" s="131" customFormat="1" ht="12.75" customHeight="1" hidden="1">
      <c r="A155" s="130"/>
      <c r="B155" s="133"/>
      <c r="C155" s="166"/>
      <c r="D155" s="168"/>
      <c r="E155" s="168"/>
      <c r="F155" s="168"/>
      <c r="G155" s="267"/>
    </row>
    <row r="156" spans="1:7" s="131" customFormat="1" ht="15.75" customHeight="1" thickBot="1">
      <c r="A156" s="130"/>
      <c r="B156" s="133"/>
      <c r="C156" s="166"/>
      <c r="D156" s="168"/>
      <c r="E156" s="147"/>
      <c r="F156" s="147"/>
      <c r="G156" s="259"/>
    </row>
    <row r="157" spans="1:7" s="131" customFormat="1" ht="15.75">
      <c r="A157" s="222" t="s">
        <v>25</v>
      </c>
      <c r="B157" s="223" t="s">
        <v>26</v>
      </c>
      <c r="C157" s="222" t="s">
        <v>28</v>
      </c>
      <c r="D157" s="222" t="s">
        <v>29</v>
      </c>
      <c r="E157" s="222" t="s">
        <v>29</v>
      </c>
      <c r="F157" s="216" t="s">
        <v>8</v>
      </c>
      <c r="G157" s="261" t="s">
        <v>324</v>
      </c>
    </row>
    <row r="158" spans="1:7" s="131" customFormat="1" ht="15.75" customHeight="1" thickBot="1">
      <c r="A158" s="224"/>
      <c r="B158" s="225"/>
      <c r="C158" s="226"/>
      <c r="D158" s="227" t="s">
        <v>31</v>
      </c>
      <c r="E158" s="227" t="s">
        <v>32</v>
      </c>
      <c r="F158" s="220" t="s">
        <v>33</v>
      </c>
      <c r="G158" s="262" t="s">
        <v>325</v>
      </c>
    </row>
    <row r="159" spans="1:7" s="131" customFormat="1" ht="16.5" customHeight="1" thickTop="1">
      <c r="A159" s="151">
        <v>30</v>
      </c>
      <c r="B159" s="151"/>
      <c r="C159" s="88" t="s">
        <v>134</v>
      </c>
      <c r="D159" s="90"/>
      <c r="E159" s="90"/>
      <c r="F159" s="90"/>
      <c r="G159" s="268"/>
    </row>
    <row r="160" spans="1:7" s="131" customFormat="1" ht="16.5" customHeight="1">
      <c r="A160" s="189">
        <v>31</v>
      </c>
      <c r="B160" s="189"/>
      <c r="C160" s="88"/>
      <c r="D160" s="104"/>
      <c r="E160" s="104"/>
      <c r="F160" s="104"/>
      <c r="G160" s="264"/>
    </row>
    <row r="161" spans="1:7" s="131" customFormat="1" ht="15">
      <c r="A161" s="68"/>
      <c r="B161" s="190">
        <v>3341</v>
      </c>
      <c r="C161" s="130" t="s">
        <v>449</v>
      </c>
      <c r="D161" s="104">
        <v>30</v>
      </c>
      <c r="E161" s="104">
        <v>30</v>
      </c>
      <c r="F161" s="104">
        <v>0</v>
      </c>
      <c r="G161" s="264">
        <f aca="true" t="shared" si="3" ref="G161:G172">(F161/E161)*100</f>
        <v>0</v>
      </c>
    </row>
    <row r="162" spans="1:7" s="131" customFormat="1" ht="15.75" customHeight="1">
      <c r="A162" s="68"/>
      <c r="B162" s="190">
        <v>3349</v>
      </c>
      <c r="C162" s="105" t="s">
        <v>450</v>
      </c>
      <c r="D162" s="104">
        <v>760</v>
      </c>
      <c r="E162" s="104">
        <v>760</v>
      </c>
      <c r="F162" s="104">
        <v>306</v>
      </c>
      <c r="G162" s="264">
        <f t="shared" si="3"/>
        <v>40.26315789473684</v>
      </c>
    </row>
    <row r="163" spans="1:7" s="131" customFormat="1" ht="15.75" customHeight="1">
      <c r="A163" s="68"/>
      <c r="B163" s="190">
        <v>5212</v>
      </c>
      <c r="C163" s="68" t="s">
        <v>451</v>
      </c>
      <c r="D163" s="191">
        <v>20</v>
      </c>
      <c r="E163" s="191">
        <v>20</v>
      </c>
      <c r="F163" s="104">
        <v>0</v>
      </c>
      <c r="G163" s="264">
        <f t="shared" si="3"/>
        <v>0</v>
      </c>
    </row>
    <row r="164" spans="1:7" s="131" customFormat="1" ht="15.75" customHeight="1">
      <c r="A164" s="68"/>
      <c r="B164" s="190">
        <v>5279</v>
      </c>
      <c r="C164" s="68" t="s">
        <v>452</v>
      </c>
      <c r="D164" s="191">
        <v>50</v>
      </c>
      <c r="E164" s="191">
        <v>50</v>
      </c>
      <c r="F164" s="104">
        <v>0</v>
      </c>
      <c r="G164" s="264">
        <f t="shared" si="3"/>
        <v>0</v>
      </c>
    </row>
    <row r="165" spans="1:7" s="131" customFormat="1" ht="15">
      <c r="A165" s="68"/>
      <c r="B165" s="190">
        <v>5512</v>
      </c>
      <c r="C165" s="130" t="s">
        <v>453</v>
      </c>
      <c r="D165" s="104">
        <v>1939</v>
      </c>
      <c r="E165" s="104">
        <v>1939</v>
      </c>
      <c r="F165" s="104">
        <v>679</v>
      </c>
      <c r="G165" s="264">
        <f t="shared" si="3"/>
        <v>35.018050541516246</v>
      </c>
    </row>
    <row r="166" spans="1:7" s="131" customFormat="1" ht="15.75" customHeight="1">
      <c r="A166" s="68"/>
      <c r="B166" s="190">
        <v>6112</v>
      </c>
      <c r="C166" s="105" t="s">
        <v>454</v>
      </c>
      <c r="D166" s="104">
        <v>4921</v>
      </c>
      <c r="E166" s="104">
        <v>4921</v>
      </c>
      <c r="F166" s="104">
        <v>1957.1</v>
      </c>
      <c r="G166" s="264">
        <f t="shared" si="3"/>
        <v>39.77037187563503</v>
      </c>
    </row>
    <row r="167" spans="1:7" s="131" customFormat="1" ht="15.75" customHeight="1" hidden="1">
      <c r="A167" s="68"/>
      <c r="B167" s="190">
        <v>6114</v>
      </c>
      <c r="C167" s="105" t="s">
        <v>455</v>
      </c>
      <c r="D167" s="104">
        <v>0</v>
      </c>
      <c r="E167" s="104">
        <v>0</v>
      </c>
      <c r="F167" s="104"/>
      <c r="G167" s="264" t="e">
        <f t="shared" si="3"/>
        <v>#DIV/0!</v>
      </c>
    </row>
    <row r="168" spans="1:7" s="131" customFormat="1" ht="15.75" customHeight="1" hidden="1">
      <c r="A168" s="68"/>
      <c r="B168" s="190">
        <v>6115</v>
      </c>
      <c r="C168" s="105" t="s">
        <v>456</v>
      </c>
      <c r="D168" s="104">
        <v>0</v>
      </c>
      <c r="E168" s="104"/>
      <c r="F168" s="104"/>
      <c r="G168" s="264" t="e">
        <f t="shared" si="3"/>
        <v>#DIV/0!</v>
      </c>
    </row>
    <row r="169" spans="1:7" s="131" customFormat="1" ht="15.75" customHeight="1">
      <c r="A169" s="68"/>
      <c r="B169" s="190">
        <v>6117</v>
      </c>
      <c r="C169" s="105" t="s">
        <v>457</v>
      </c>
      <c r="D169" s="104">
        <v>0</v>
      </c>
      <c r="E169" s="104">
        <v>521</v>
      </c>
      <c r="F169" s="104">
        <v>26.4</v>
      </c>
      <c r="G169" s="264">
        <f t="shared" si="3"/>
        <v>5.067178502879079</v>
      </c>
    </row>
    <row r="170" spans="1:7" s="131" customFormat="1" ht="15.75" customHeight="1" hidden="1">
      <c r="A170" s="68"/>
      <c r="B170" s="190">
        <v>6118</v>
      </c>
      <c r="C170" s="105" t="s">
        <v>458</v>
      </c>
      <c r="D170" s="191">
        <v>0</v>
      </c>
      <c r="E170" s="191">
        <v>0</v>
      </c>
      <c r="F170" s="104"/>
      <c r="G170" s="264" t="e">
        <f t="shared" si="3"/>
        <v>#DIV/0!</v>
      </c>
    </row>
    <row r="171" spans="1:7" s="131" customFormat="1" ht="15.75" customHeight="1" hidden="1">
      <c r="A171" s="68"/>
      <c r="B171" s="190">
        <v>6149</v>
      </c>
      <c r="C171" s="105" t="s">
        <v>459</v>
      </c>
      <c r="D171" s="191">
        <v>0</v>
      </c>
      <c r="E171" s="191">
        <v>0</v>
      </c>
      <c r="F171" s="104"/>
      <c r="G171" s="264" t="e">
        <f t="shared" si="3"/>
        <v>#DIV/0!</v>
      </c>
    </row>
    <row r="172" spans="1:7" s="131" customFormat="1" ht="17.25" customHeight="1">
      <c r="A172" s="190" t="s">
        <v>460</v>
      </c>
      <c r="B172" s="190">
        <v>6171</v>
      </c>
      <c r="C172" s="105" t="s">
        <v>461</v>
      </c>
      <c r="D172" s="104">
        <f>105832+200</f>
        <v>106032</v>
      </c>
      <c r="E172" s="104">
        <f>109580.3+200</f>
        <v>109780.3</v>
      </c>
      <c r="F172" s="104">
        <f>36368.7+99.7</f>
        <v>36468.399999999994</v>
      </c>
      <c r="G172" s="264">
        <f t="shared" si="3"/>
        <v>33.219439188998386</v>
      </c>
    </row>
    <row r="173" spans="1:7" s="131" customFormat="1" ht="15.75" customHeight="1" thickBot="1">
      <c r="A173" s="192"/>
      <c r="B173" s="193"/>
      <c r="C173" s="194"/>
      <c r="D173" s="191"/>
      <c r="E173" s="191"/>
      <c r="F173" s="191"/>
      <c r="G173" s="270"/>
    </row>
    <row r="174" spans="1:7" s="131" customFormat="1" ht="18.75" customHeight="1" thickBot="1" thickTop="1">
      <c r="A174" s="185"/>
      <c r="B174" s="195"/>
      <c r="C174" s="196" t="s">
        <v>462</v>
      </c>
      <c r="D174" s="165">
        <f>SUM(D161:D173)</f>
        <v>113752</v>
      </c>
      <c r="E174" s="165">
        <f>SUM(E161:E173)</f>
        <v>118021.3</v>
      </c>
      <c r="F174" s="165">
        <f>SUM(F161:F173)</f>
        <v>39436.899999999994</v>
      </c>
      <c r="G174" s="266">
        <f>(F174/E174)*100</f>
        <v>33.415069991603204</v>
      </c>
    </row>
    <row r="175" spans="1:7" s="131" customFormat="1" ht="15.75" customHeight="1">
      <c r="A175" s="130"/>
      <c r="B175" s="133"/>
      <c r="C175" s="166"/>
      <c r="D175" s="168"/>
      <c r="E175" s="197"/>
      <c r="F175" s="168"/>
      <c r="G175" s="267"/>
    </row>
    <row r="176" spans="1:7" s="131" customFormat="1" ht="12.75" customHeight="1" hidden="1">
      <c r="A176" s="130"/>
      <c r="B176" s="133"/>
      <c r="C176" s="166"/>
      <c r="D176" s="168"/>
      <c r="E176" s="168"/>
      <c r="F176" s="168"/>
      <c r="G176" s="267"/>
    </row>
    <row r="177" spans="1:7" s="131" customFormat="1" ht="12.75" customHeight="1" hidden="1">
      <c r="A177" s="130"/>
      <c r="B177" s="133"/>
      <c r="C177" s="166"/>
      <c r="D177" s="168"/>
      <c r="E177" s="168"/>
      <c r="F177" s="168"/>
      <c r="G177" s="267"/>
    </row>
    <row r="178" spans="1:7" s="131" customFormat="1" ht="12.75" customHeight="1" hidden="1">
      <c r="A178" s="130"/>
      <c r="B178" s="133"/>
      <c r="C178" s="166"/>
      <c r="D178" s="168"/>
      <c r="E178" s="168"/>
      <c r="F178" s="168"/>
      <c r="G178" s="267"/>
    </row>
    <row r="179" spans="1:7" s="131" customFormat="1" ht="12.75" customHeight="1" hidden="1">
      <c r="A179" s="130"/>
      <c r="B179" s="133"/>
      <c r="C179" s="166"/>
      <c r="D179" s="168"/>
      <c r="E179" s="168"/>
      <c r="F179" s="168"/>
      <c r="G179" s="267"/>
    </row>
    <row r="180" spans="1:7" s="131" customFormat="1" ht="15.75" customHeight="1" thickBot="1">
      <c r="A180" s="130"/>
      <c r="B180" s="133"/>
      <c r="C180" s="166"/>
      <c r="D180" s="168"/>
      <c r="E180" s="168"/>
      <c r="F180" s="168"/>
      <c r="G180" s="267"/>
    </row>
    <row r="181" spans="1:7" s="131" customFormat="1" ht="15.75">
      <c r="A181" s="222" t="s">
        <v>25</v>
      </c>
      <c r="B181" s="223" t="s">
        <v>26</v>
      </c>
      <c r="C181" s="222" t="s">
        <v>28</v>
      </c>
      <c r="D181" s="222" t="s">
        <v>29</v>
      </c>
      <c r="E181" s="222" t="s">
        <v>29</v>
      </c>
      <c r="F181" s="216" t="s">
        <v>8</v>
      </c>
      <c r="G181" s="261" t="s">
        <v>324</v>
      </c>
    </row>
    <row r="182" spans="1:7" s="131" customFormat="1" ht="15.75" customHeight="1" thickBot="1">
      <c r="A182" s="224"/>
      <c r="B182" s="225"/>
      <c r="C182" s="226"/>
      <c r="D182" s="227" t="s">
        <v>31</v>
      </c>
      <c r="E182" s="227" t="s">
        <v>32</v>
      </c>
      <c r="F182" s="220" t="s">
        <v>33</v>
      </c>
      <c r="G182" s="262" t="s">
        <v>325</v>
      </c>
    </row>
    <row r="183" spans="1:7" s="131" customFormat="1" ht="16.5" thickTop="1">
      <c r="A183" s="151">
        <v>50</v>
      </c>
      <c r="B183" s="152"/>
      <c r="C183" s="153" t="s">
        <v>166</v>
      </c>
      <c r="D183" s="90"/>
      <c r="E183" s="90"/>
      <c r="F183" s="90"/>
      <c r="G183" s="268"/>
    </row>
    <row r="184" spans="1:7" s="131" customFormat="1" ht="14.25" customHeight="1">
      <c r="A184" s="151"/>
      <c r="B184" s="152"/>
      <c r="C184" s="153"/>
      <c r="D184" s="90"/>
      <c r="E184" s="90"/>
      <c r="F184" s="90"/>
      <c r="G184" s="268"/>
    </row>
    <row r="185" spans="1:7" s="131" customFormat="1" ht="15">
      <c r="A185" s="68"/>
      <c r="B185" s="156">
        <v>3541</v>
      </c>
      <c r="C185" s="68" t="s">
        <v>463</v>
      </c>
      <c r="D185" s="54">
        <v>400</v>
      </c>
      <c r="E185" s="54">
        <v>400</v>
      </c>
      <c r="F185" s="54">
        <v>200</v>
      </c>
      <c r="G185" s="264">
        <f aca="true" t="shared" si="4" ref="G185:G202">(F185/E185)*100</f>
        <v>50</v>
      </c>
    </row>
    <row r="186" spans="1:7" s="131" customFormat="1" ht="15">
      <c r="A186" s="68"/>
      <c r="B186" s="156">
        <v>3599</v>
      </c>
      <c r="C186" s="68" t="s">
        <v>464</v>
      </c>
      <c r="D186" s="54">
        <v>5</v>
      </c>
      <c r="E186" s="54">
        <v>5</v>
      </c>
      <c r="F186" s="54">
        <v>3.3</v>
      </c>
      <c r="G186" s="264">
        <f t="shared" si="4"/>
        <v>65.99999999999999</v>
      </c>
    </row>
    <row r="187" spans="1:7" s="131" customFormat="1" ht="15" hidden="1">
      <c r="A187" s="68"/>
      <c r="B187" s="156">
        <v>4193</v>
      </c>
      <c r="C187" s="68" t="s">
        <v>465</v>
      </c>
      <c r="D187" s="54"/>
      <c r="E187" s="54"/>
      <c r="F187" s="54"/>
      <c r="G187" s="264" t="e">
        <f t="shared" si="4"/>
        <v>#DIV/0!</v>
      </c>
    </row>
    <row r="188" spans="1:7" s="131" customFormat="1" ht="15">
      <c r="A188" s="198"/>
      <c r="B188" s="156">
        <v>4329</v>
      </c>
      <c r="C188" s="68" t="s">
        <v>466</v>
      </c>
      <c r="D188" s="54">
        <v>40</v>
      </c>
      <c r="E188" s="54">
        <v>40</v>
      </c>
      <c r="F188" s="54">
        <v>40</v>
      </c>
      <c r="G188" s="264">
        <f t="shared" si="4"/>
        <v>100</v>
      </c>
    </row>
    <row r="189" spans="1:7" s="131" customFormat="1" ht="15">
      <c r="A189" s="68"/>
      <c r="B189" s="156">
        <v>4333</v>
      </c>
      <c r="C189" s="68" t="s">
        <v>467</v>
      </c>
      <c r="D189" s="54">
        <v>150</v>
      </c>
      <c r="E189" s="54">
        <v>150</v>
      </c>
      <c r="F189" s="54">
        <v>75</v>
      </c>
      <c r="G189" s="264">
        <f t="shared" si="4"/>
        <v>50</v>
      </c>
    </row>
    <row r="190" spans="1:7" s="131" customFormat="1" ht="15" customHeight="1">
      <c r="A190" s="68"/>
      <c r="B190" s="156">
        <v>4339</v>
      </c>
      <c r="C190" s="68" t="s">
        <v>468</v>
      </c>
      <c r="D190" s="54">
        <v>0</v>
      </c>
      <c r="E190" s="54">
        <v>3016</v>
      </c>
      <c r="F190" s="54">
        <v>359.3</v>
      </c>
      <c r="G190" s="264">
        <f t="shared" si="4"/>
        <v>11.9131299734748</v>
      </c>
    </row>
    <row r="191" spans="1:7" s="131" customFormat="1" ht="15">
      <c r="A191" s="68"/>
      <c r="B191" s="156">
        <v>4342</v>
      </c>
      <c r="C191" s="68" t="s">
        <v>469</v>
      </c>
      <c r="D191" s="54">
        <v>20</v>
      </c>
      <c r="E191" s="54">
        <v>20</v>
      </c>
      <c r="F191" s="54">
        <v>0</v>
      </c>
      <c r="G191" s="264">
        <f t="shared" si="4"/>
        <v>0</v>
      </c>
    </row>
    <row r="192" spans="1:7" s="131" customFormat="1" ht="15">
      <c r="A192" s="68"/>
      <c r="B192" s="156">
        <v>4343</v>
      </c>
      <c r="C192" s="68" t="s">
        <v>470</v>
      </c>
      <c r="D192" s="54">
        <v>50</v>
      </c>
      <c r="E192" s="54">
        <v>50</v>
      </c>
      <c r="F192" s="54">
        <v>0</v>
      </c>
      <c r="G192" s="264">
        <f t="shared" si="4"/>
        <v>0</v>
      </c>
    </row>
    <row r="193" spans="1:7" s="131" customFormat="1" ht="15">
      <c r="A193" s="68"/>
      <c r="B193" s="156">
        <v>4349</v>
      </c>
      <c r="C193" s="68" t="s">
        <v>471</v>
      </c>
      <c r="D193" s="54">
        <v>560</v>
      </c>
      <c r="E193" s="54">
        <v>557</v>
      </c>
      <c r="F193" s="54">
        <v>434.8</v>
      </c>
      <c r="G193" s="264">
        <f t="shared" si="4"/>
        <v>78.06104129263915</v>
      </c>
    </row>
    <row r="194" spans="1:7" s="131" customFormat="1" ht="15">
      <c r="A194" s="198"/>
      <c r="B194" s="199">
        <v>4351</v>
      </c>
      <c r="C194" s="198" t="s">
        <v>472</v>
      </c>
      <c r="D194" s="54">
        <v>2124</v>
      </c>
      <c r="E194" s="54">
        <v>2127</v>
      </c>
      <c r="F194" s="54">
        <v>1065</v>
      </c>
      <c r="G194" s="264">
        <f t="shared" si="4"/>
        <v>50.07052186177715</v>
      </c>
    </row>
    <row r="195" spans="1:7" s="131" customFormat="1" ht="15">
      <c r="A195" s="198"/>
      <c r="B195" s="199">
        <v>4356</v>
      </c>
      <c r="C195" s="198" t="s">
        <v>473</v>
      </c>
      <c r="D195" s="54">
        <v>600</v>
      </c>
      <c r="E195" s="54">
        <v>600</v>
      </c>
      <c r="F195" s="54">
        <v>300</v>
      </c>
      <c r="G195" s="264">
        <f t="shared" si="4"/>
        <v>50</v>
      </c>
    </row>
    <row r="196" spans="1:7" s="131" customFormat="1" ht="15">
      <c r="A196" s="198"/>
      <c r="B196" s="199">
        <v>4357</v>
      </c>
      <c r="C196" s="198" t="s">
        <v>474</v>
      </c>
      <c r="D196" s="54">
        <v>8200</v>
      </c>
      <c r="E196" s="54">
        <v>8200</v>
      </c>
      <c r="F196" s="54">
        <v>6200</v>
      </c>
      <c r="G196" s="264">
        <f t="shared" si="4"/>
        <v>75.60975609756098</v>
      </c>
    </row>
    <row r="197" spans="1:7" s="131" customFormat="1" ht="15">
      <c r="A197" s="198"/>
      <c r="B197" s="199">
        <v>4357</v>
      </c>
      <c r="C197" s="198" t="s">
        <v>475</v>
      </c>
      <c r="D197" s="54">
        <v>500</v>
      </c>
      <c r="E197" s="54">
        <v>500</v>
      </c>
      <c r="F197" s="54">
        <f>6450-6200</f>
        <v>250</v>
      </c>
      <c r="G197" s="264">
        <f t="shared" si="4"/>
        <v>50</v>
      </c>
    </row>
    <row r="198" spans="1:7" s="131" customFormat="1" ht="15">
      <c r="A198" s="198"/>
      <c r="B198" s="199">
        <v>4359</v>
      </c>
      <c r="C198" s="56" t="s">
        <v>476</v>
      </c>
      <c r="D198" s="54">
        <v>100</v>
      </c>
      <c r="E198" s="54">
        <v>100</v>
      </c>
      <c r="F198" s="54">
        <v>50</v>
      </c>
      <c r="G198" s="264">
        <f t="shared" si="4"/>
        <v>50</v>
      </c>
    </row>
    <row r="199" spans="1:7" s="131" customFormat="1" ht="15" hidden="1">
      <c r="A199" s="198"/>
      <c r="B199" s="228">
        <v>4359</v>
      </c>
      <c r="C199" s="56" t="s">
        <v>476</v>
      </c>
      <c r="D199" s="57"/>
      <c r="E199" s="57"/>
      <c r="F199" s="57"/>
      <c r="G199" s="264" t="e">
        <f t="shared" si="4"/>
        <v>#DIV/0!</v>
      </c>
    </row>
    <row r="200" spans="1:7" s="131" customFormat="1" ht="15">
      <c r="A200" s="68"/>
      <c r="B200" s="156">
        <v>4371</v>
      </c>
      <c r="C200" s="175" t="s">
        <v>477</v>
      </c>
      <c r="D200" s="54">
        <v>520</v>
      </c>
      <c r="E200" s="54">
        <v>520</v>
      </c>
      <c r="F200" s="54">
        <v>260</v>
      </c>
      <c r="G200" s="264">
        <f t="shared" si="4"/>
        <v>50</v>
      </c>
    </row>
    <row r="201" spans="1:7" s="131" customFormat="1" ht="15">
      <c r="A201" s="68"/>
      <c r="B201" s="156">
        <v>4374</v>
      </c>
      <c r="C201" s="68" t="s">
        <v>478</v>
      </c>
      <c r="D201" s="54">
        <v>700</v>
      </c>
      <c r="E201" s="54">
        <v>700</v>
      </c>
      <c r="F201" s="54">
        <v>150</v>
      </c>
      <c r="G201" s="264">
        <f t="shared" si="4"/>
        <v>21.428571428571427</v>
      </c>
    </row>
    <row r="202" spans="1:7" s="131" customFormat="1" ht="15">
      <c r="A202" s="198"/>
      <c r="B202" s="199">
        <v>4399</v>
      </c>
      <c r="C202" s="198" t="s">
        <v>479</v>
      </c>
      <c r="D202" s="57">
        <v>679</v>
      </c>
      <c r="E202" s="57">
        <v>55</v>
      </c>
      <c r="F202" s="57">
        <v>2.6</v>
      </c>
      <c r="G202" s="264">
        <f t="shared" si="4"/>
        <v>4.7272727272727275</v>
      </c>
    </row>
    <row r="203" spans="1:7" s="131" customFormat="1" ht="15" hidden="1">
      <c r="A203" s="198"/>
      <c r="B203" s="199">
        <v>6402</v>
      </c>
      <c r="C203" s="198" t="s">
        <v>480</v>
      </c>
      <c r="D203" s="191"/>
      <c r="E203" s="191"/>
      <c r="F203" s="57"/>
      <c r="G203" s="264" t="e">
        <f>(#REF!/E203)*100</f>
        <v>#REF!</v>
      </c>
    </row>
    <row r="204" spans="1:7" s="131" customFormat="1" ht="15" customHeight="1" hidden="1">
      <c r="A204" s="198"/>
      <c r="B204" s="199">
        <v>6409</v>
      </c>
      <c r="C204" s="198" t="s">
        <v>481</v>
      </c>
      <c r="D204" s="191">
        <v>0</v>
      </c>
      <c r="E204" s="191">
        <v>0</v>
      </c>
      <c r="F204" s="191"/>
      <c r="G204" s="264" t="e">
        <f>(#REF!/E204)*100</f>
        <v>#REF!</v>
      </c>
    </row>
    <row r="205" spans="1:7" s="131" customFormat="1" ht="15" customHeight="1" thickBot="1">
      <c r="A205" s="198"/>
      <c r="B205" s="199"/>
      <c r="C205" s="198"/>
      <c r="D205" s="191"/>
      <c r="E205" s="191"/>
      <c r="F205" s="191"/>
      <c r="G205" s="264"/>
    </row>
    <row r="206" spans="1:7" s="131" customFormat="1" ht="18.75" customHeight="1" thickBot="1" thickTop="1">
      <c r="A206" s="185"/>
      <c r="B206" s="163"/>
      <c r="C206" s="164" t="s">
        <v>482</v>
      </c>
      <c r="D206" s="165">
        <f>SUM(D185:D205)</f>
        <v>14648</v>
      </c>
      <c r="E206" s="165">
        <f>SUM(E185:E205)</f>
        <v>17040</v>
      </c>
      <c r="F206" s="165">
        <f>SUM(F185:F205)</f>
        <v>9390</v>
      </c>
      <c r="G206" s="266">
        <f>(F206/E206)*100</f>
        <v>55.1056338028169</v>
      </c>
    </row>
    <row r="207" spans="1:7" s="131" customFormat="1" ht="15.75" customHeight="1">
      <c r="A207" s="130"/>
      <c r="B207" s="133"/>
      <c r="C207" s="166"/>
      <c r="D207" s="167"/>
      <c r="E207" s="167"/>
      <c r="F207" s="167"/>
      <c r="G207" s="267"/>
    </row>
    <row r="208" spans="1:7" s="131" customFormat="1" ht="15.75" customHeight="1" hidden="1">
      <c r="A208" s="130"/>
      <c r="B208" s="133"/>
      <c r="C208" s="166"/>
      <c r="D208" s="168"/>
      <c r="E208" s="168"/>
      <c r="F208" s="168"/>
      <c r="G208" s="267"/>
    </row>
    <row r="209" spans="1:7" s="131" customFormat="1" ht="12.75" customHeight="1" hidden="1">
      <c r="A209" s="130"/>
      <c r="C209" s="133"/>
      <c r="D209" s="168"/>
      <c r="E209" s="168"/>
      <c r="F209" s="168"/>
      <c r="G209" s="267"/>
    </row>
    <row r="210" spans="1:7" s="131" customFormat="1" ht="12.75" customHeight="1" hidden="1">
      <c r="A210" s="130"/>
      <c r="B210" s="133"/>
      <c r="C210" s="166"/>
      <c r="D210" s="168"/>
      <c r="E210" s="168"/>
      <c r="F210" s="168"/>
      <c r="G210" s="267"/>
    </row>
    <row r="211" spans="1:7" s="131" customFormat="1" ht="12.75" customHeight="1" hidden="1">
      <c r="A211" s="130"/>
      <c r="B211" s="133"/>
      <c r="C211" s="166"/>
      <c r="D211" s="168"/>
      <c r="E211" s="168"/>
      <c r="F211" s="168"/>
      <c r="G211" s="267"/>
    </row>
    <row r="212" spans="1:7" s="131" customFormat="1" ht="12.75" customHeight="1" hidden="1">
      <c r="A212" s="130"/>
      <c r="B212" s="133"/>
      <c r="C212" s="166"/>
      <c r="D212" s="168"/>
      <c r="E212" s="168"/>
      <c r="F212" s="168"/>
      <c r="G212" s="267"/>
    </row>
    <row r="213" spans="1:7" s="131" customFormat="1" ht="12.75" customHeight="1" hidden="1">
      <c r="A213" s="130"/>
      <c r="B213" s="133"/>
      <c r="C213" s="166"/>
      <c r="D213" s="168"/>
      <c r="E213" s="168"/>
      <c r="F213" s="168"/>
      <c r="G213" s="267"/>
    </row>
    <row r="214" spans="1:7" s="131" customFormat="1" ht="12.75" customHeight="1" hidden="1">
      <c r="A214" s="130"/>
      <c r="B214" s="133"/>
      <c r="C214" s="166"/>
      <c r="D214" s="168"/>
      <c r="E214" s="168"/>
      <c r="F214" s="168"/>
      <c r="G214" s="267"/>
    </row>
    <row r="215" spans="1:7" s="131" customFormat="1" ht="12.75" customHeight="1" hidden="1">
      <c r="A215" s="130"/>
      <c r="B215" s="133"/>
      <c r="C215" s="166"/>
      <c r="D215" s="168"/>
      <c r="E215" s="140"/>
      <c r="F215" s="140"/>
      <c r="G215" s="257"/>
    </row>
    <row r="216" spans="1:7" s="131" customFormat="1" ht="12.75" customHeight="1" hidden="1">
      <c r="A216" s="130"/>
      <c r="B216" s="133"/>
      <c r="C216" s="166"/>
      <c r="D216" s="168"/>
      <c r="E216" s="168"/>
      <c r="F216" s="168"/>
      <c r="G216" s="267"/>
    </row>
    <row r="217" spans="1:7" s="131" customFormat="1" ht="12.75" customHeight="1" hidden="1">
      <c r="A217" s="130"/>
      <c r="B217" s="133"/>
      <c r="C217" s="166"/>
      <c r="D217" s="168"/>
      <c r="E217" s="168"/>
      <c r="F217" s="168"/>
      <c r="G217" s="267"/>
    </row>
    <row r="218" spans="1:7" s="131" customFormat="1" ht="18" customHeight="1" hidden="1">
      <c r="A218" s="130"/>
      <c r="B218" s="133"/>
      <c r="C218" s="166"/>
      <c r="D218" s="168"/>
      <c r="E218" s="140"/>
      <c r="F218" s="140"/>
      <c r="G218" s="257"/>
    </row>
    <row r="219" spans="1:7" s="131" customFormat="1" ht="15.75" customHeight="1" thickBot="1">
      <c r="A219" s="130"/>
      <c r="B219" s="133"/>
      <c r="C219" s="166"/>
      <c r="D219" s="168"/>
      <c r="E219" s="147"/>
      <c r="F219" s="147"/>
      <c r="G219" s="259"/>
    </row>
    <row r="220" spans="1:7" s="131" customFormat="1" ht="15.75">
      <c r="A220" s="222" t="s">
        <v>25</v>
      </c>
      <c r="B220" s="223" t="s">
        <v>26</v>
      </c>
      <c r="C220" s="222" t="s">
        <v>28</v>
      </c>
      <c r="D220" s="222" t="s">
        <v>29</v>
      </c>
      <c r="E220" s="222" t="s">
        <v>29</v>
      </c>
      <c r="F220" s="216" t="s">
        <v>8</v>
      </c>
      <c r="G220" s="261" t="s">
        <v>324</v>
      </c>
    </row>
    <row r="221" spans="1:7" s="131" customFormat="1" ht="15.75" customHeight="1" thickBot="1">
      <c r="A221" s="224"/>
      <c r="B221" s="225"/>
      <c r="C221" s="226"/>
      <c r="D221" s="227" t="s">
        <v>31</v>
      </c>
      <c r="E221" s="227" t="s">
        <v>32</v>
      </c>
      <c r="F221" s="220" t="s">
        <v>33</v>
      </c>
      <c r="G221" s="262" t="s">
        <v>325</v>
      </c>
    </row>
    <row r="222" spans="1:7" s="131" customFormat="1" ht="16.5" thickTop="1">
      <c r="A222" s="151">
        <v>60</v>
      </c>
      <c r="B222" s="152"/>
      <c r="C222" s="153" t="s">
        <v>185</v>
      </c>
      <c r="D222" s="90"/>
      <c r="E222" s="90"/>
      <c r="F222" s="90"/>
      <c r="G222" s="268"/>
    </row>
    <row r="223" spans="1:7" s="131" customFormat="1" ht="15.75">
      <c r="A223" s="102"/>
      <c r="B223" s="155"/>
      <c r="C223" s="102"/>
      <c r="D223" s="104"/>
      <c r="E223" s="104"/>
      <c r="F223" s="104"/>
      <c r="G223" s="264"/>
    </row>
    <row r="224" spans="1:7" s="131" customFormat="1" ht="15">
      <c r="A224" s="68"/>
      <c r="B224" s="156">
        <v>1014</v>
      </c>
      <c r="C224" s="68" t="s">
        <v>483</v>
      </c>
      <c r="D224" s="54">
        <v>650</v>
      </c>
      <c r="E224" s="54">
        <v>650</v>
      </c>
      <c r="F224" s="54">
        <v>253</v>
      </c>
      <c r="G224" s="264">
        <f aca="true" t="shared" si="5" ref="G224:G234">(F224/E224)*100</f>
        <v>38.92307692307692</v>
      </c>
    </row>
    <row r="225" spans="1:7" s="131" customFormat="1" ht="15" customHeight="1" hidden="1">
      <c r="A225" s="198"/>
      <c r="B225" s="199">
        <v>1031</v>
      </c>
      <c r="C225" s="198" t="s">
        <v>484</v>
      </c>
      <c r="D225" s="57"/>
      <c r="E225" s="57"/>
      <c r="F225" s="57"/>
      <c r="G225" s="264" t="e">
        <f t="shared" si="5"/>
        <v>#DIV/0!</v>
      </c>
    </row>
    <row r="226" spans="1:7" s="131" customFormat="1" ht="15" hidden="1">
      <c r="A226" s="68"/>
      <c r="B226" s="156">
        <v>1036</v>
      </c>
      <c r="C226" s="68" t="s">
        <v>485</v>
      </c>
      <c r="D226" s="54"/>
      <c r="E226" s="54"/>
      <c r="F226" s="54"/>
      <c r="G226" s="264" t="e">
        <f t="shared" si="5"/>
        <v>#DIV/0!</v>
      </c>
    </row>
    <row r="227" spans="1:7" s="131" customFormat="1" ht="15" customHeight="1" hidden="1">
      <c r="A227" s="198"/>
      <c r="B227" s="199">
        <v>1037</v>
      </c>
      <c r="C227" s="198" t="s">
        <v>486</v>
      </c>
      <c r="D227" s="57"/>
      <c r="E227" s="57"/>
      <c r="F227" s="57"/>
      <c r="G227" s="264" t="e">
        <f t="shared" si="5"/>
        <v>#DIV/0!</v>
      </c>
    </row>
    <row r="228" spans="1:7" s="131" customFormat="1" ht="15" hidden="1">
      <c r="A228" s="198"/>
      <c r="B228" s="199">
        <v>1039</v>
      </c>
      <c r="C228" s="198" t="s">
        <v>487</v>
      </c>
      <c r="D228" s="57">
        <v>0</v>
      </c>
      <c r="E228" s="57"/>
      <c r="F228" s="57"/>
      <c r="G228" s="264" t="e">
        <f t="shared" si="5"/>
        <v>#DIV/0!</v>
      </c>
    </row>
    <row r="229" spans="1:7" s="131" customFormat="1" ht="15">
      <c r="A229" s="198"/>
      <c r="B229" s="199">
        <v>1070</v>
      </c>
      <c r="C229" s="198" t="s">
        <v>488</v>
      </c>
      <c r="D229" s="57">
        <v>7</v>
      </c>
      <c r="E229" s="57">
        <v>7</v>
      </c>
      <c r="F229" s="57">
        <v>7</v>
      </c>
      <c r="G229" s="264">
        <f t="shared" si="5"/>
        <v>100</v>
      </c>
    </row>
    <row r="230" spans="1:7" s="131" customFormat="1" ht="15" hidden="1">
      <c r="A230" s="198"/>
      <c r="B230" s="199">
        <v>2331</v>
      </c>
      <c r="C230" s="198" t="s">
        <v>489</v>
      </c>
      <c r="D230" s="57"/>
      <c r="E230" s="57"/>
      <c r="F230" s="54"/>
      <c r="G230" s="264" t="e">
        <f t="shared" si="5"/>
        <v>#DIV/0!</v>
      </c>
    </row>
    <row r="231" spans="1:7" s="131" customFormat="1" ht="15">
      <c r="A231" s="198"/>
      <c r="B231" s="199">
        <v>3739</v>
      </c>
      <c r="C231" s="198" t="s">
        <v>490</v>
      </c>
      <c r="D231" s="54">
        <v>50</v>
      </c>
      <c r="E231" s="54">
        <v>50</v>
      </c>
      <c r="F231" s="54">
        <v>0</v>
      </c>
      <c r="G231" s="264">
        <f t="shared" si="5"/>
        <v>0</v>
      </c>
    </row>
    <row r="232" spans="1:7" s="131" customFormat="1" ht="15">
      <c r="A232" s="68"/>
      <c r="B232" s="156">
        <v>3749</v>
      </c>
      <c r="C232" s="68" t="s">
        <v>491</v>
      </c>
      <c r="D232" s="54">
        <v>100</v>
      </c>
      <c r="E232" s="54">
        <v>100</v>
      </c>
      <c r="F232" s="54">
        <v>3</v>
      </c>
      <c r="G232" s="264">
        <f t="shared" si="5"/>
        <v>3</v>
      </c>
    </row>
    <row r="233" spans="1:7" s="131" customFormat="1" ht="15" hidden="1">
      <c r="A233" s="68"/>
      <c r="B233" s="156">
        <v>5272</v>
      </c>
      <c r="C233" s="68" t="s">
        <v>492</v>
      </c>
      <c r="D233" s="54"/>
      <c r="E233" s="54"/>
      <c r="F233" s="54"/>
      <c r="G233" s="264" t="e">
        <f t="shared" si="5"/>
        <v>#DIV/0!</v>
      </c>
    </row>
    <row r="234" spans="1:7" s="131" customFormat="1" ht="15">
      <c r="A234" s="68"/>
      <c r="B234" s="156">
        <v>6171</v>
      </c>
      <c r="C234" s="68" t="s">
        <v>493</v>
      </c>
      <c r="D234" s="54">
        <v>10</v>
      </c>
      <c r="E234" s="54">
        <v>10</v>
      </c>
      <c r="F234" s="54">
        <v>0</v>
      </c>
      <c r="G234" s="264">
        <f t="shared" si="5"/>
        <v>0</v>
      </c>
    </row>
    <row r="235" spans="1:7" s="131" customFormat="1" ht="15.75" thickBot="1">
      <c r="A235" s="158"/>
      <c r="B235" s="200"/>
      <c r="C235" s="158"/>
      <c r="D235" s="191"/>
      <c r="E235" s="191"/>
      <c r="F235" s="191"/>
      <c r="G235" s="270"/>
    </row>
    <row r="236" spans="1:7" s="131" customFormat="1" ht="18.75" customHeight="1" thickBot="1" thickTop="1">
      <c r="A236" s="162"/>
      <c r="B236" s="201"/>
      <c r="C236" s="202" t="s">
        <v>494</v>
      </c>
      <c r="D236" s="165">
        <f>SUM(D222:D235)</f>
        <v>817</v>
      </c>
      <c r="E236" s="165">
        <f>SUM(E223:E235)</f>
        <v>817</v>
      </c>
      <c r="F236" s="165">
        <f>SUM(F222:F235)</f>
        <v>263</v>
      </c>
      <c r="G236" s="266">
        <f>(F236/E236)*100</f>
        <v>32.19094247246022</v>
      </c>
    </row>
    <row r="237" spans="1:7" s="131" customFormat="1" ht="12.75" customHeight="1">
      <c r="A237" s="130"/>
      <c r="B237" s="133"/>
      <c r="C237" s="166"/>
      <c r="D237" s="168"/>
      <c r="E237" s="168"/>
      <c r="F237" s="168"/>
      <c r="G237" s="267"/>
    </row>
    <row r="238" spans="1:7" s="131" customFormat="1" ht="12.75" customHeight="1" hidden="1">
      <c r="A238" s="130"/>
      <c r="B238" s="133"/>
      <c r="C238" s="166"/>
      <c r="D238" s="168"/>
      <c r="E238" s="168"/>
      <c r="F238" s="168"/>
      <c r="G238" s="267"/>
    </row>
    <row r="239" spans="1:7" s="131" customFormat="1" ht="12.75" customHeight="1" hidden="1">
      <c r="A239" s="130"/>
      <c r="B239" s="133"/>
      <c r="C239" s="166"/>
      <c r="D239" s="168"/>
      <c r="E239" s="168"/>
      <c r="F239" s="168"/>
      <c r="G239" s="267"/>
    </row>
    <row r="240" spans="1:7" s="131" customFormat="1" ht="12.75" customHeight="1" hidden="1">
      <c r="A240" s="130"/>
      <c r="B240" s="133"/>
      <c r="C240" s="166"/>
      <c r="D240" s="168"/>
      <c r="E240" s="168"/>
      <c r="F240" s="168"/>
      <c r="G240" s="267"/>
    </row>
    <row r="241" spans="2:7" s="131" customFormat="1" ht="12.75" customHeight="1" hidden="1">
      <c r="B241" s="169"/>
      <c r="G241" s="252"/>
    </row>
    <row r="242" spans="2:7" s="131" customFormat="1" ht="12.75" customHeight="1">
      <c r="B242" s="169"/>
      <c r="G242" s="252"/>
    </row>
    <row r="243" spans="2:7" s="131" customFormat="1" ht="12.75" customHeight="1" thickBot="1">
      <c r="B243" s="169"/>
      <c r="G243" s="252"/>
    </row>
    <row r="244" spans="1:7" s="131" customFormat="1" ht="15.75">
      <c r="A244" s="222" t="s">
        <v>25</v>
      </c>
      <c r="B244" s="223" t="s">
        <v>26</v>
      </c>
      <c r="C244" s="222" t="s">
        <v>28</v>
      </c>
      <c r="D244" s="222" t="s">
        <v>29</v>
      </c>
      <c r="E244" s="222" t="s">
        <v>29</v>
      </c>
      <c r="F244" s="216" t="s">
        <v>8</v>
      </c>
      <c r="G244" s="261" t="s">
        <v>324</v>
      </c>
    </row>
    <row r="245" spans="1:7" s="131" customFormat="1" ht="15.75" customHeight="1" thickBot="1">
      <c r="A245" s="224"/>
      <c r="B245" s="225"/>
      <c r="C245" s="226"/>
      <c r="D245" s="227" t="s">
        <v>31</v>
      </c>
      <c r="E245" s="227" t="s">
        <v>32</v>
      </c>
      <c r="F245" s="220" t="s">
        <v>33</v>
      </c>
      <c r="G245" s="262" t="s">
        <v>325</v>
      </c>
    </row>
    <row r="246" spans="1:7" s="131" customFormat="1" ht="16.5" thickTop="1">
      <c r="A246" s="151">
        <v>80</v>
      </c>
      <c r="B246" s="151"/>
      <c r="C246" s="153" t="s">
        <v>199</v>
      </c>
      <c r="D246" s="90"/>
      <c r="E246" s="90"/>
      <c r="F246" s="90"/>
      <c r="G246" s="268"/>
    </row>
    <row r="247" spans="1:7" s="131" customFormat="1" ht="15.75">
      <c r="A247" s="102"/>
      <c r="B247" s="189"/>
      <c r="C247" s="102"/>
      <c r="D247" s="104"/>
      <c r="E247" s="104"/>
      <c r="F247" s="104"/>
      <c r="G247" s="264"/>
    </row>
    <row r="248" spans="1:7" s="131" customFormat="1" ht="15">
      <c r="A248" s="68"/>
      <c r="B248" s="190">
        <v>2219</v>
      </c>
      <c r="C248" s="68" t="s">
        <v>495</v>
      </c>
      <c r="D248" s="106">
        <v>3830</v>
      </c>
      <c r="E248" s="54">
        <v>3830</v>
      </c>
      <c r="F248" s="54">
        <v>1544.3</v>
      </c>
      <c r="G248" s="264">
        <f aca="true" t="shared" si="6" ref="G248:G255">(F248/E248)*100</f>
        <v>40.32114882506527</v>
      </c>
    </row>
    <row r="249" spans="1:82" s="130" customFormat="1" ht="15">
      <c r="A249" s="68"/>
      <c r="B249" s="190">
        <v>2221</v>
      </c>
      <c r="C249" s="68" t="s">
        <v>496</v>
      </c>
      <c r="D249" s="106">
        <v>18432</v>
      </c>
      <c r="E249" s="54">
        <v>18372</v>
      </c>
      <c r="F249" s="54">
        <v>7162</v>
      </c>
      <c r="G249" s="264">
        <f t="shared" si="6"/>
        <v>38.98323535815371</v>
      </c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</row>
    <row r="250" spans="1:82" s="130" customFormat="1" ht="15" hidden="1">
      <c r="A250" s="68"/>
      <c r="B250" s="190">
        <v>2229</v>
      </c>
      <c r="C250" s="68" t="s">
        <v>497</v>
      </c>
      <c r="D250" s="106"/>
      <c r="E250" s="54"/>
      <c r="F250" s="54"/>
      <c r="G250" s="264" t="e">
        <f t="shared" si="6"/>
        <v>#DIV/0!</v>
      </c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</row>
    <row r="251" spans="1:82" s="130" customFormat="1" ht="15">
      <c r="A251" s="68"/>
      <c r="B251" s="190">
        <v>2232</v>
      </c>
      <c r="C251" s="68" t="s">
        <v>498</v>
      </c>
      <c r="D251" s="54">
        <v>260</v>
      </c>
      <c r="E251" s="54">
        <v>260</v>
      </c>
      <c r="F251" s="54">
        <v>0</v>
      </c>
      <c r="G251" s="264">
        <f t="shared" si="6"/>
        <v>0</v>
      </c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1"/>
      <c r="BZ251" s="131"/>
      <c r="CA251" s="131"/>
      <c r="CB251" s="131"/>
      <c r="CC251" s="131"/>
      <c r="CD251" s="131"/>
    </row>
    <row r="252" spans="1:82" s="130" customFormat="1" ht="15">
      <c r="A252" s="68"/>
      <c r="B252" s="190">
        <v>2299</v>
      </c>
      <c r="C252" s="68" t="s">
        <v>497</v>
      </c>
      <c r="D252" s="54">
        <v>0</v>
      </c>
      <c r="E252" s="54">
        <v>15</v>
      </c>
      <c r="F252" s="54">
        <v>1</v>
      </c>
      <c r="G252" s="264">
        <f t="shared" si="6"/>
        <v>6.666666666666667</v>
      </c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</row>
    <row r="253" spans="1:82" s="130" customFormat="1" ht="15">
      <c r="A253" s="198"/>
      <c r="B253" s="203">
        <v>6171</v>
      </c>
      <c r="C253" s="198" t="s">
        <v>499</v>
      </c>
      <c r="D253" s="104">
        <v>0</v>
      </c>
      <c r="E253" s="104">
        <v>0</v>
      </c>
      <c r="F253" s="104">
        <v>27</v>
      </c>
      <c r="G253" s="264" t="e">
        <f t="shared" si="6"/>
        <v>#DIV/0!</v>
      </c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</row>
    <row r="254" spans="1:82" s="130" customFormat="1" ht="15">
      <c r="A254" s="198"/>
      <c r="B254" s="203">
        <v>6402</v>
      </c>
      <c r="C254" s="198" t="s">
        <v>500</v>
      </c>
      <c r="D254" s="104">
        <v>0</v>
      </c>
      <c r="E254" s="104">
        <v>45</v>
      </c>
      <c r="F254" s="104">
        <v>44.3</v>
      </c>
      <c r="G254" s="264">
        <f t="shared" si="6"/>
        <v>98.44444444444443</v>
      </c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1"/>
      <c r="BY254" s="131"/>
      <c r="BZ254" s="131"/>
      <c r="CA254" s="131"/>
      <c r="CB254" s="131"/>
      <c r="CC254" s="131"/>
      <c r="CD254" s="131"/>
    </row>
    <row r="255" spans="1:82" s="130" customFormat="1" ht="15">
      <c r="A255" s="198"/>
      <c r="B255" s="203">
        <v>6409</v>
      </c>
      <c r="C255" s="198" t="s">
        <v>501</v>
      </c>
      <c r="D255" s="104">
        <v>0</v>
      </c>
      <c r="E255" s="104">
        <v>0</v>
      </c>
      <c r="F255" s="104">
        <v>-9.4</v>
      </c>
      <c r="G255" s="264" t="e">
        <f t="shared" si="6"/>
        <v>#DIV/0!</v>
      </c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</row>
    <row r="256" spans="1:82" s="130" customFormat="1" ht="15.75" thickBot="1">
      <c r="A256" s="194"/>
      <c r="B256" s="193"/>
      <c r="C256" s="194"/>
      <c r="D256" s="161"/>
      <c r="E256" s="161"/>
      <c r="F256" s="161"/>
      <c r="G256" s="265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</row>
    <row r="257" spans="1:82" s="130" customFormat="1" ht="18.75" customHeight="1" thickBot="1" thickTop="1">
      <c r="A257" s="162"/>
      <c r="B257" s="204"/>
      <c r="C257" s="202" t="s">
        <v>502</v>
      </c>
      <c r="D257" s="165">
        <f>SUM(D248:D255)</f>
        <v>22522</v>
      </c>
      <c r="E257" s="165">
        <f>SUM(E248:E255)</f>
        <v>22522</v>
      </c>
      <c r="F257" s="165">
        <f>SUM(F248:F255)</f>
        <v>8769.199999999999</v>
      </c>
      <c r="G257" s="266">
        <f>(F257/E257)*100</f>
        <v>38.936151318710586</v>
      </c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</row>
    <row r="258" spans="2:82" s="130" customFormat="1" ht="15.75" customHeight="1">
      <c r="B258" s="133"/>
      <c r="C258" s="166"/>
      <c r="D258" s="168"/>
      <c r="E258" s="168"/>
      <c r="F258" s="168"/>
      <c r="G258" s="267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1"/>
      <c r="CC258" s="131"/>
      <c r="CD258" s="131"/>
    </row>
    <row r="259" spans="2:82" s="130" customFormat="1" ht="12.75" customHeight="1" hidden="1">
      <c r="B259" s="133"/>
      <c r="C259" s="166"/>
      <c r="D259" s="168"/>
      <c r="E259" s="168"/>
      <c r="F259" s="168"/>
      <c r="G259" s="267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</row>
    <row r="260" spans="2:82" s="130" customFormat="1" ht="12.75" customHeight="1" hidden="1">
      <c r="B260" s="133"/>
      <c r="C260" s="166"/>
      <c r="D260" s="168"/>
      <c r="E260" s="168"/>
      <c r="F260" s="168"/>
      <c r="G260" s="267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</row>
    <row r="261" spans="2:82" s="130" customFormat="1" ht="12.75" customHeight="1" hidden="1">
      <c r="B261" s="133"/>
      <c r="C261" s="166"/>
      <c r="D261" s="168"/>
      <c r="E261" s="168"/>
      <c r="F261" s="168"/>
      <c r="G261" s="267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1"/>
      <c r="CC261" s="131"/>
      <c r="CD261" s="131"/>
    </row>
    <row r="262" spans="2:82" s="130" customFormat="1" ht="12.75" customHeight="1" hidden="1">
      <c r="B262" s="133"/>
      <c r="C262" s="166"/>
      <c r="D262" s="168"/>
      <c r="E262" s="168"/>
      <c r="F262" s="168"/>
      <c r="G262" s="267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  <c r="CB262" s="131"/>
      <c r="CC262" s="131"/>
      <c r="CD262" s="131"/>
    </row>
    <row r="263" spans="2:82" s="130" customFormat="1" ht="12.75" customHeight="1" hidden="1">
      <c r="B263" s="133"/>
      <c r="C263" s="166"/>
      <c r="D263" s="168"/>
      <c r="E263" s="168"/>
      <c r="F263" s="168"/>
      <c r="G263" s="267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</row>
    <row r="264" spans="2:82" s="130" customFormat="1" ht="12.75" customHeight="1" hidden="1">
      <c r="B264" s="133"/>
      <c r="C264" s="166"/>
      <c r="D264" s="168"/>
      <c r="E264" s="168"/>
      <c r="F264" s="168"/>
      <c r="G264" s="267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  <c r="BW264" s="131"/>
      <c r="BX264" s="131"/>
      <c r="BY264" s="131"/>
      <c r="BZ264" s="131"/>
      <c r="CA264" s="131"/>
      <c r="CB264" s="131"/>
      <c r="CC264" s="131"/>
      <c r="CD264" s="131"/>
    </row>
    <row r="265" spans="2:82" s="130" customFormat="1" ht="12.75" customHeight="1" hidden="1">
      <c r="B265" s="133"/>
      <c r="C265" s="166"/>
      <c r="D265" s="168"/>
      <c r="E265" s="168"/>
      <c r="F265" s="168"/>
      <c r="G265" s="267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1"/>
      <c r="BZ265" s="131"/>
      <c r="CA265" s="131"/>
      <c r="CB265" s="131"/>
      <c r="CC265" s="131"/>
      <c r="CD265" s="131"/>
    </row>
    <row r="266" spans="2:82" s="130" customFormat="1" ht="15.75" customHeight="1" hidden="1">
      <c r="B266" s="133"/>
      <c r="C266" s="166"/>
      <c r="D266" s="168"/>
      <c r="E266" s="140"/>
      <c r="F266" s="140"/>
      <c r="G266" s="257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1"/>
      <c r="BX266" s="131"/>
      <c r="BY266" s="131"/>
      <c r="BZ266" s="131"/>
      <c r="CA266" s="131"/>
      <c r="CB266" s="131"/>
      <c r="CC266" s="131"/>
      <c r="CD266" s="131"/>
    </row>
    <row r="267" spans="2:82" s="130" customFormat="1" ht="15.75" customHeight="1" hidden="1">
      <c r="B267" s="133"/>
      <c r="C267" s="166"/>
      <c r="D267" s="168"/>
      <c r="E267" s="168"/>
      <c r="F267" s="168"/>
      <c r="G267" s="267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1"/>
      <c r="BZ267" s="131"/>
      <c r="CA267" s="131"/>
      <c r="CB267" s="131"/>
      <c r="CC267" s="131"/>
      <c r="CD267" s="131"/>
    </row>
    <row r="268" spans="2:82" s="130" customFormat="1" ht="15.75" customHeight="1" thickBot="1">
      <c r="B268" s="133"/>
      <c r="C268" s="166"/>
      <c r="D268" s="168"/>
      <c r="E268" s="147"/>
      <c r="F268" s="147"/>
      <c r="G268" s="259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</row>
    <row r="269" spans="1:82" s="130" customFormat="1" ht="15.75" customHeight="1">
      <c r="A269" s="222" t="s">
        <v>25</v>
      </c>
      <c r="B269" s="223" t="s">
        <v>26</v>
      </c>
      <c r="C269" s="222" t="s">
        <v>28</v>
      </c>
      <c r="D269" s="222" t="s">
        <v>29</v>
      </c>
      <c r="E269" s="222" t="s">
        <v>29</v>
      </c>
      <c r="F269" s="216" t="s">
        <v>8</v>
      </c>
      <c r="G269" s="261" t="s">
        <v>324</v>
      </c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1"/>
      <c r="BZ269" s="131"/>
      <c r="CA269" s="131"/>
      <c r="CB269" s="131"/>
      <c r="CC269" s="131"/>
      <c r="CD269" s="131"/>
    </row>
    <row r="270" spans="1:7" s="131" customFormat="1" ht="15.75" customHeight="1" thickBot="1">
      <c r="A270" s="224"/>
      <c r="B270" s="225"/>
      <c r="C270" s="226"/>
      <c r="D270" s="227" t="s">
        <v>31</v>
      </c>
      <c r="E270" s="227" t="s">
        <v>32</v>
      </c>
      <c r="F270" s="220" t="s">
        <v>33</v>
      </c>
      <c r="G270" s="262" t="s">
        <v>325</v>
      </c>
    </row>
    <row r="271" spans="1:7" s="131" customFormat="1" ht="16.5" thickTop="1">
      <c r="A271" s="151">
        <v>90</v>
      </c>
      <c r="B271" s="151"/>
      <c r="C271" s="153" t="s">
        <v>213</v>
      </c>
      <c r="D271" s="90"/>
      <c r="E271" s="90"/>
      <c r="F271" s="90"/>
      <c r="G271" s="268"/>
    </row>
    <row r="272" spans="1:7" s="131" customFormat="1" ht="15.75">
      <c r="A272" s="102"/>
      <c r="B272" s="189"/>
      <c r="C272" s="102"/>
      <c r="D272" s="104"/>
      <c r="E272" s="104"/>
      <c r="F272" s="104"/>
      <c r="G272" s="264"/>
    </row>
    <row r="273" spans="1:7" s="131" customFormat="1" ht="15">
      <c r="A273" s="68"/>
      <c r="B273" s="190">
        <v>5311</v>
      </c>
      <c r="C273" s="68" t="s">
        <v>503</v>
      </c>
      <c r="D273" s="104">
        <v>18504</v>
      </c>
      <c r="E273" s="104">
        <v>18799</v>
      </c>
      <c r="F273" s="104">
        <v>8028.8</v>
      </c>
      <c r="G273" s="264">
        <f>(F273/E273)*100</f>
        <v>42.70865471567637</v>
      </c>
    </row>
    <row r="274" spans="1:7" s="131" customFormat="1" ht="16.5" thickBot="1">
      <c r="A274" s="192"/>
      <c r="B274" s="192"/>
      <c r="C274" s="205"/>
      <c r="D274" s="206"/>
      <c r="E274" s="206"/>
      <c r="F274" s="206"/>
      <c r="G274" s="271"/>
    </row>
    <row r="275" spans="1:7" s="131" customFormat="1" ht="18.75" customHeight="1" thickBot="1" thickTop="1">
      <c r="A275" s="162"/>
      <c r="B275" s="204"/>
      <c r="C275" s="202" t="s">
        <v>504</v>
      </c>
      <c r="D275" s="165">
        <f>SUM(D271:D274)</f>
        <v>18504</v>
      </c>
      <c r="E275" s="165">
        <f>SUM(E271:E274)</f>
        <v>18799</v>
      </c>
      <c r="F275" s="165">
        <f>SUM(F271:F274)</f>
        <v>8028.8</v>
      </c>
      <c r="G275" s="266">
        <f>(F275/E275)*100</f>
        <v>42.70865471567637</v>
      </c>
    </row>
    <row r="276" spans="1:7" s="131" customFormat="1" ht="15.75" customHeight="1">
      <c r="A276" s="130"/>
      <c r="B276" s="133"/>
      <c r="C276" s="166"/>
      <c r="D276" s="168"/>
      <c r="E276" s="168"/>
      <c r="F276" s="168"/>
      <c r="G276" s="267"/>
    </row>
    <row r="277" spans="1:7" s="131" customFormat="1" ht="15.75" customHeight="1" thickBot="1">
      <c r="A277" s="130"/>
      <c r="B277" s="133"/>
      <c r="C277" s="166"/>
      <c r="D277" s="168"/>
      <c r="E277" s="168"/>
      <c r="F277" s="168"/>
      <c r="G277" s="267"/>
    </row>
    <row r="278" spans="1:82" s="130" customFormat="1" ht="15.75" customHeight="1">
      <c r="A278" s="222" t="s">
        <v>25</v>
      </c>
      <c r="B278" s="223" t="s">
        <v>26</v>
      </c>
      <c r="C278" s="222" t="s">
        <v>28</v>
      </c>
      <c r="D278" s="222" t="s">
        <v>29</v>
      </c>
      <c r="E278" s="222" t="s">
        <v>29</v>
      </c>
      <c r="F278" s="216" t="s">
        <v>8</v>
      </c>
      <c r="G278" s="261" t="s">
        <v>324</v>
      </c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1"/>
      <c r="BW278" s="131"/>
      <c r="BX278" s="131"/>
      <c r="BY278" s="131"/>
      <c r="BZ278" s="131"/>
      <c r="CA278" s="131"/>
      <c r="CB278" s="131"/>
      <c r="CC278" s="131"/>
      <c r="CD278" s="131"/>
    </row>
    <row r="279" spans="1:7" s="131" customFormat="1" ht="15.75" customHeight="1" thickBot="1">
      <c r="A279" s="224"/>
      <c r="B279" s="225"/>
      <c r="C279" s="226"/>
      <c r="D279" s="227" t="s">
        <v>31</v>
      </c>
      <c r="E279" s="227" t="s">
        <v>32</v>
      </c>
      <c r="F279" s="220" t="s">
        <v>33</v>
      </c>
      <c r="G279" s="262" t="s">
        <v>325</v>
      </c>
    </row>
    <row r="280" spans="1:7" s="131" customFormat="1" ht="16.5" thickTop="1">
      <c r="A280" s="151">
        <v>100</v>
      </c>
      <c r="B280" s="151"/>
      <c r="C280" s="102" t="s">
        <v>221</v>
      </c>
      <c r="D280" s="90"/>
      <c r="E280" s="90"/>
      <c r="F280" s="90"/>
      <c r="G280" s="268"/>
    </row>
    <row r="281" spans="1:7" s="131" customFormat="1" ht="15.75">
      <c r="A281" s="102"/>
      <c r="B281" s="189"/>
      <c r="C281" s="102"/>
      <c r="D281" s="104"/>
      <c r="E281" s="104"/>
      <c r="F281" s="104"/>
      <c r="G281" s="264"/>
    </row>
    <row r="282" spans="1:7" s="131" customFormat="1" ht="15.75">
      <c r="A282" s="102"/>
      <c r="B282" s="189"/>
      <c r="C282" s="102"/>
      <c r="D282" s="104"/>
      <c r="E282" s="104"/>
      <c r="F282" s="104"/>
      <c r="G282" s="264"/>
    </row>
    <row r="283" spans="1:7" s="131" customFormat="1" ht="15.75">
      <c r="A283" s="189"/>
      <c r="B283" s="229">
        <v>2169</v>
      </c>
      <c r="C283" s="53" t="s">
        <v>505</v>
      </c>
      <c r="D283" s="54">
        <v>300</v>
      </c>
      <c r="E283" s="54">
        <v>300</v>
      </c>
      <c r="F283" s="54">
        <v>2.4</v>
      </c>
      <c r="G283" s="264">
        <f>(F283/E283)*100</f>
        <v>0.8</v>
      </c>
    </row>
    <row r="284" spans="1:7" s="131" customFormat="1" ht="15.75">
      <c r="A284" s="189"/>
      <c r="B284" s="229">
        <v>6171</v>
      </c>
      <c r="C284" s="53" t="s">
        <v>506</v>
      </c>
      <c r="D284" s="54">
        <v>0</v>
      </c>
      <c r="E284" s="54">
        <v>0</v>
      </c>
      <c r="F284" s="54"/>
      <c r="G284" s="264" t="e">
        <f>(F284/E284)*100</f>
        <v>#DIV/0!</v>
      </c>
    </row>
    <row r="285" spans="1:7" s="131" customFormat="1" ht="16.5" thickBot="1">
      <c r="A285" s="192"/>
      <c r="B285" s="230"/>
      <c r="C285" s="110"/>
      <c r="D285" s="111"/>
      <c r="E285" s="111"/>
      <c r="F285" s="111"/>
      <c r="G285" s="264"/>
    </row>
    <row r="286" spans="1:7" s="131" customFormat="1" ht="18.75" customHeight="1" thickBot="1" thickTop="1">
      <c r="A286" s="162"/>
      <c r="B286" s="204"/>
      <c r="C286" s="202" t="s">
        <v>507</v>
      </c>
      <c r="D286" s="165">
        <f>SUM(D280:D285)</f>
        <v>300</v>
      </c>
      <c r="E286" s="165">
        <f>SUM(E280:E285)</f>
        <v>300</v>
      </c>
      <c r="F286" s="165">
        <f>SUM(F280:F285)</f>
        <v>2.4</v>
      </c>
      <c r="G286" s="266">
        <f>(F286/E286)*100</f>
        <v>0.8</v>
      </c>
    </row>
    <row r="287" spans="1:7" s="131" customFormat="1" ht="15.75" customHeight="1">
      <c r="A287" s="130"/>
      <c r="B287" s="133"/>
      <c r="C287" s="166"/>
      <c r="D287" s="168"/>
      <c r="E287" s="168"/>
      <c r="F287" s="168"/>
      <c r="G287" s="267"/>
    </row>
    <row r="288" spans="1:7" s="131" customFormat="1" ht="15.75" customHeight="1" hidden="1">
      <c r="A288" s="130"/>
      <c r="B288" s="133"/>
      <c r="C288" s="166"/>
      <c r="D288" s="168"/>
      <c r="E288" s="168"/>
      <c r="F288" s="168"/>
      <c r="G288" s="267"/>
    </row>
    <row r="289" spans="2:7" s="131" customFormat="1" ht="15.75" customHeight="1" thickBot="1">
      <c r="B289" s="169"/>
      <c r="G289" s="252"/>
    </row>
    <row r="290" spans="1:7" s="131" customFormat="1" ht="15.75">
      <c r="A290" s="222" t="s">
        <v>25</v>
      </c>
      <c r="B290" s="223" t="s">
        <v>26</v>
      </c>
      <c r="C290" s="222" t="s">
        <v>28</v>
      </c>
      <c r="D290" s="222" t="s">
        <v>29</v>
      </c>
      <c r="E290" s="222" t="s">
        <v>29</v>
      </c>
      <c r="F290" s="216" t="s">
        <v>8</v>
      </c>
      <c r="G290" s="261" t="s">
        <v>324</v>
      </c>
    </row>
    <row r="291" spans="1:7" s="131" customFormat="1" ht="15.75" customHeight="1" thickBot="1">
      <c r="A291" s="224"/>
      <c r="B291" s="225"/>
      <c r="C291" s="226"/>
      <c r="D291" s="227" t="s">
        <v>31</v>
      </c>
      <c r="E291" s="227" t="s">
        <v>32</v>
      </c>
      <c r="F291" s="220" t="s">
        <v>33</v>
      </c>
      <c r="G291" s="262" t="s">
        <v>325</v>
      </c>
    </row>
    <row r="292" spans="1:7" s="131" customFormat="1" ht="16.5" thickTop="1">
      <c r="A292" s="151">
        <v>110</v>
      </c>
      <c r="B292" s="151"/>
      <c r="C292" s="153" t="s">
        <v>226</v>
      </c>
      <c r="D292" s="90"/>
      <c r="E292" s="90"/>
      <c r="F292" s="90"/>
      <c r="G292" s="268"/>
    </row>
    <row r="293" spans="1:7" s="131" customFormat="1" ht="15" customHeight="1">
      <c r="A293" s="102"/>
      <c r="B293" s="189"/>
      <c r="C293" s="102"/>
      <c r="D293" s="104"/>
      <c r="E293" s="104"/>
      <c r="F293" s="104"/>
      <c r="G293" s="264"/>
    </row>
    <row r="294" spans="1:7" s="131" customFormat="1" ht="15" customHeight="1">
      <c r="A294" s="68"/>
      <c r="B294" s="190">
        <v>6171</v>
      </c>
      <c r="C294" s="68" t="s">
        <v>508</v>
      </c>
      <c r="D294" s="104">
        <v>0</v>
      </c>
      <c r="E294" s="104">
        <v>0</v>
      </c>
      <c r="F294" s="104">
        <v>5</v>
      </c>
      <c r="G294" s="264" t="e">
        <f aca="true" t="shared" si="7" ref="G294:G299">(F294/E294)*100</f>
        <v>#DIV/0!</v>
      </c>
    </row>
    <row r="295" spans="1:7" s="131" customFormat="1" ht="15">
      <c r="A295" s="68"/>
      <c r="B295" s="190">
        <v>6310</v>
      </c>
      <c r="C295" s="68" t="s">
        <v>509</v>
      </c>
      <c r="D295" s="104">
        <v>2530</v>
      </c>
      <c r="E295" s="104">
        <v>2510</v>
      </c>
      <c r="F295" s="104">
        <v>596.5</v>
      </c>
      <c r="G295" s="264">
        <f t="shared" si="7"/>
        <v>23.764940239043824</v>
      </c>
    </row>
    <row r="296" spans="1:7" s="131" customFormat="1" ht="15">
      <c r="A296" s="68"/>
      <c r="B296" s="190">
        <v>6399</v>
      </c>
      <c r="C296" s="68" t="s">
        <v>510</v>
      </c>
      <c r="D296" s="104">
        <v>13011</v>
      </c>
      <c r="E296" s="104">
        <v>11320</v>
      </c>
      <c r="F296" s="104">
        <v>9338.4</v>
      </c>
      <c r="G296" s="264">
        <f t="shared" si="7"/>
        <v>82.49469964664311</v>
      </c>
    </row>
    <row r="297" spans="1:7" s="131" customFormat="1" ht="15">
      <c r="A297" s="68"/>
      <c r="B297" s="190">
        <v>6402</v>
      </c>
      <c r="C297" s="68" t="s">
        <v>511</v>
      </c>
      <c r="D297" s="104">
        <v>0</v>
      </c>
      <c r="E297" s="104">
        <v>227.7</v>
      </c>
      <c r="F297" s="104">
        <v>227.5</v>
      </c>
      <c r="G297" s="264">
        <f t="shared" si="7"/>
        <v>99.91216512955644</v>
      </c>
    </row>
    <row r="298" spans="1:7" s="131" customFormat="1" ht="15">
      <c r="A298" s="68"/>
      <c r="B298" s="190">
        <v>6409</v>
      </c>
      <c r="C298" s="68" t="s">
        <v>512</v>
      </c>
      <c r="D298" s="104">
        <v>0</v>
      </c>
      <c r="E298" s="104">
        <v>0</v>
      </c>
      <c r="F298" s="104">
        <v>4.7</v>
      </c>
      <c r="G298" s="264" t="e">
        <f t="shared" si="7"/>
        <v>#DIV/0!</v>
      </c>
    </row>
    <row r="299" spans="1:7" s="136" customFormat="1" ht="15.75" customHeight="1">
      <c r="A299" s="153"/>
      <c r="B299" s="151">
        <v>6409</v>
      </c>
      <c r="C299" s="153" t="s">
        <v>513</v>
      </c>
      <c r="D299" s="207">
        <v>1750</v>
      </c>
      <c r="E299" s="207">
        <v>1750</v>
      </c>
      <c r="F299" s="172">
        <v>0</v>
      </c>
      <c r="G299" s="264">
        <f t="shared" si="7"/>
        <v>0</v>
      </c>
    </row>
    <row r="300" spans="1:7" s="131" customFormat="1" ht="15.75" thickBot="1">
      <c r="A300" s="194"/>
      <c r="B300" s="193"/>
      <c r="C300" s="194"/>
      <c r="D300" s="208"/>
      <c r="E300" s="208"/>
      <c r="F300" s="208"/>
      <c r="G300" s="272"/>
    </row>
    <row r="301" spans="1:7" s="131" customFormat="1" ht="18.75" customHeight="1" thickBot="1" thickTop="1">
      <c r="A301" s="162"/>
      <c r="B301" s="204"/>
      <c r="C301" s="202" t="s">
        <v>514</v>
      </c>
      <c r="D301" s="209">
        <f>SUM(D293:D299)</f>
        <v>17291</v>
      </c>
      <c r="E301" s="209">
        <f>SUM(E293:E299)</f>
        <v>15807.7</v>
      </c>
      <c r="F301" s="209">
        <f>SUM(F293:F299)</f>
        <v>10172.1</v>
      </c>
      <c r="G301" s="266">
        <f>(F301/E301)*100</f>
        <v>64.34901978149888</v>
      </c>
    </row>
    <row r="302" spans="1:7" s="131" customFormat="1" ht="18.75" customHeight="1">
      <c r="A302" s="130"/>
      <c r="B302" s="133"/>
      <c r="C302" s="166"/>
      <c r="D302" s="168"/>
      <c r="E302" s="168"/>
      <c r="F302" s="168"/>
      <c r="G302" s="267"/>
    </row>
    <row r="303" spans="1:7" s="131" customFormat="1" ht="13.5" customHeight="1" hidden="1">
      <c r="A303" s="130"/>
      <c r="B303" s="133"/>
      <c r="C303" s="166"/>
      <c r="D303" s="168"/>
      <c r="E303" s="168"/>
      <c r="F303" s="168"/>
      <c r="G303" s="267"/>
    </row>
    <row r="304" spans="1:7" s="131" customFormat="1" ht="13.5" customHeight="1" hidden="1">
      <c r="A304" s="130"/>
      <c r="B304" s="133"/>
      <c r="C304" s="166"/>
      <c r="D304" s="168"/>
      <c r="E304" s="168"/>
      <c r="F304" s="168"/>
      <c r="G304" s="267"/>
    </row>
    <row r="305" spans="1:7" s="131" customFormat="1" ht="13.5" customHeight="1" hidden="1">
      <c r="A305" s="130"/>
      <c r="B305" s="133"/>
      <c r="C305" s="166"/>
      <c r="D305" s="168"/>
      <c r="E305" s="168"/>
      <c r="F305" s="168"/>
      <c r="G305" s="267"/>
    </row>
    <row r="306" spans="1:7" s="131" customFormat="1" ht="13.5" customHeight="1" hidden="1">
      <c r="A306" s="130"/>
      <c r="B306" s="133"/>
      <c r="C306" s="166"/>
      <c r="D306" s="168"/>
      <c r="E306" s="168"/>
      <c r="F306" s="168"/>
      <c r="G306" s="267"/>
    </row>
    <row r="307" spans="1:7" s="131" customFormat="1" ht="13.5" customHeight="1" hidden="1">
      <c r="A307" s="130"/>
      <c r="B307" s="133"/>
      <c r="C307" s="166"/>
      <c r="D307" s="168"/>
      <c r="E307" s="168"/>
      <c r="F307" s="168"/>
      <c r="G307" s="267"/>
    </row>
    <row r="308" spans="1:7" s="131" customFormat="1" ht="16.5" customHeight="1" hidden="1">
      <c r="A308" s="130"/>
      <c r="B308" s="133"/>
      <c r="C308" s="166"/>
      <c r="D308" s="168"/>
      <c r="E308" s="168"/>
      <c r="F308" s="168"/>
      <c r="G308" s="267"/>
    </row>
    <row r="309" spans="1:7" s="131" customFormat="1" ht="15.75" customHeight="1" thickBot="1">
      <c r="A309" s="130"/>
      <c r="B309" s="133"/>
      <c r="C309" s="166"/>
      <c r="D309" s="168"/>
      <c r="E309" s="168"/>
      <c r="F309" s="168"/>
      <c r="G309" s="267"/>
    </row>
    <row r="310" spans="1:7" s="131" customFormat="1" ht="15.75">
      <c r="A310" s="222" t="s">
        <v>25</v>
      </c>
      <c r="B310" s="223" t="s">
        <v>26</v>
      </c>
      <c r="C310" s="222" t="s">
        <v>28</v>
      </c>
      <c r="D310" s="222" t="s">
        <v>29</v>
      </c>
      <c r="E310" s="222" t="s">
        <v>29</v>
      </c>
      <c r="F310" s="216" t="s">
        <v>8</v>
      </c>
      <c r="G310" s="261" t="s">
        <v>324</v>
      </c>
    </row>
    <row r="311" spans="1:7" s="131" customFormat="1" ht="15.75" customHeight="1" thickBot="1">
      <c r="A311" s="224"/>
      <c r="B311" s="225"/>
      <c r="C311" s="226"/>
      <c r="D311" s="227" t="s">
        <v>31</v>
      </c>
      <c r="E311" s="227" t="s">
        <v>32</v>
      </c>
      <c r="F311" s="220" t="s">
        <v>33</v>
      </c>
      <c r="G311" s="262" t="s">
        <v>325</v>
      </c>
    </row>
    <row r="312" spans="1:7" s="131" customFormat="1" ht="16.5" thickTop="1">
      <c r="A312" s="151">
        <v>120</v>
      </c>
      <c r="B312" s="151"/>
      <c r="C312" s="88" t="s">
        <v>255</v>
      </c>
      <c r="D312" s="90"/>
      <c r="E312" s="90"/>
      <c r="F312" s="90"/>
      <c r="G312" s="268"/>
    </row>
    <row r="313" spans="1:7" s="131" customFormat="1" ht="15" customHeight="1">
      <c r="A313" s="102"/>
      <c r="B313" s="189"/>
      <c r="C313" s="88"/>
      <c r="D313" s="104"/>
      <c r="E313" s="104"/>
      <c r="F313" s="104"/>
      <c r="G313" s="264"/>
    </row>
    <row r="314" spans="1:7" s="131" customFormat="1" ht="15" customHeight="1">
      <c r="A314" s="102"/>
      <c r="B314" s="189"/>
      <c r="C314" s="88"/>
      <c r="D314" s="191"/>
      <c r="E314" s="191"/>
      <c r="F314" s="191"/>
      <c r="G314" s="264"/>
    </row>
    <row r="315" spans="1:7" s="131" customFormat="1" ht="15.75">
      <c r="A315" s="102"/>
      <c r="B315" s="190">
        <v>2310</v>
      </c>
      <c r="C315" s="68" t="s">
        <v>515</v>
      </c>
      <c r="D315" s="191">
        <v>20</v>
      </c>
      <c r="E315" s="191">
        <v>20</v>
      </c>
      <c r="F315" s="191">
        <v>0</v>
      </c>
      <c r="G315" s="264">
        <f aca="true" t="shared" si="8" ref="G315:G324">(F315/E315)*100</f>
        <v>0</v>
      </c>
    </row>
    <row r="316" spans="1:7" s="131" customFormat="1" ht="15.75" customHeight="1" hidden="1">
      <c r="A316" s="102"/>
      <c r="B316" s="190">
        <v>2321</v>
      </c>
      <c r="C316" s="68" t="s">
        <v>516</v>
      </c>
      <c r="D316" s="191">
        <v>0</v>
      </c>
      <c r="E316" s="191"/>
      <c r="F316" s="191"/>
      <c r="G316" s="264" t="e">
        <f t="shared" si="8"/>
        <v>#DIV/0!</v>
      </c>
    </row>
    <row r="317" spans="1:7" s="131" customFormat="1" ht="15">
      <c r="A317" s="68"/>
      <c r="B317" s="190">
        <v>3612</v>
      </c>
      <c r="C317" s="68" t="s">
        <v>517</v>
      </c>
      <c r="D317" s="104">
        <v>10422</v>
      </c>
      <c r="E317" s="104">
        <v>10422</v>
      </c>
      <c r="F317" s="104">
        <v>2915.1</v>
      </c>
      <c r="G317" s="264">
        <f t="shared" si="8"/>
        <v>27.970639032815196</v>
      </c>
    </row>
    <row r="318" spans="1:7" s="131" customFormat="1" ht="15">
      <c r="A318" s="68"/>
      <c r="B318" s="190">
        <v>3613</v>
      </c>
      <c r="C318" s="68" t="s">
        <v>518</v>
      </c>
      <c r="D318" s="104">
        <v>6983</v>
      </c>
      <c r="E318" s="104">
        <v>6983</v>
      </c>
      <c r="F318" s="104">
        <v>2876.6</v>
      </c>
      <c r="G318" s="264">
        <f t="shared" si="8"/>
        <v>41.194329084920525</v>
      </c>
    </row>
    <row r="319" spans="1:7" s="131" customFormat="1" ht="15">
      <c r="A319" s="68"/>
      <c r="B319" s="190">
        <v>3632</v>
      </c>
      <c r="C319" s="68" t="s">
        <v>377</v>
      </c>
      <c r="D319" s="104">
        <v>1711</v>
      </c>
      <c r="E319" s="104">
        <v>1711</v>
      </c>
      <c r="F319" s="104">
        <v>260.3</v>
      </c>
      <c r="G319" s="264">
        <f t="shared" si="8"/>
        <v>15.213325540619522</v>
      </c>
    </row>
    <row r="320" spans="1:7" s="131" customFormat="1" ht="15">
      <c r="A320" s="68"/>
      <c r="B320" s="190">
        <v>3634</v>
      </c>
      <c r="C320" s="68" t="s">
        <v>519</v>
      </c>
      <c r="D320" s="104">
        <v>800</v>
      </c>
      <c r="E320" s="104">
        <v>800</v>
      </c>
      <c r="F320" s="104">
        <v>253</v>
      </c>
      <c r="G320" s="264">
        <f t="shared" si="8"/>
        <v>31.624999999999996</v>
      </c>
    </row>
    <row r="321" spans="1:7" s="131" customFormat="1" ht="15">
      <c r="A321" s="68"/>
      <c r="B321" s="190">
        <v>3639</v>
      </c>
      <c r="C321" s="68" t="s">
        <v>520</v>
      </c>
      <c r="D321" s="104">
        <f>9937.5-7389</f>
        <v>2548.5</v>
      </c>
      <c r="E321" s="104">
        <f>9937.5-7389</f>
        <v>2548.5</v>
      </c>
      <c r="F321" s="104">
        <f>198.3-47.8</f>
        <v>150.5</v>
      </c>
      <c r="G321" s="264">
        <f t="shared" si="8"/>
        <v>5.905434569354522</v>
      </c>
    </row>
    <row r="322" spans="1:7" s="131" customFormat="1" ht="15" customHeight="1" hidden="1">
      <c r="A322" s="68"/>
      <c r="B322" s="190">
        <v>3639</v>
      </c>
      <c r="C322" s="68" t="s">
        <v>521</v>
      </c>
      <c r="D322" s="104">
        <v>0</v>
      </c>
      <c r="E322" s="104"/>
      <c r="F322" s="104"/>
      <c r="G322" s="264" t="e">
        <f t="shared" si="8"/>
        <v>#DIV/0!</v>
      </c>
    </row>
    <row r="323" spans="1:7" s="131" customFormat="1" ht="15">
      <c r="A323" s="68"/>
      <c r="B323" s="190">
        <v>3639</v>
      </c>
      <c r="C323" s="68" t="s">
        <v>522</v>
      </c>
      <c r="D323" s="104">
        <v>7389</v>
      </c>
      <c r="E323" s="104">
        <v>7389</v>
      </c>
      <c r="F323" s="104">
        <v>47.8</v>
      </c>
      <c r="G323" s="264">
        <f t="shared" si="8"/>
        <v>0.6469075652997699</v>
      </c>
    </row>
    <row r="324" spans="1:7" s="131" customFormat="1" ht="15">
      <c r="A324" s="68"/>
      <c r="B324" s="190">
        <v>3729</v>
      </c>
      <c r="C324" s="68" t="s">
        <v>523</v>
      </c>
      <c r="D324" s="104">
        <v>1</v>
      </c>
      <c r="E324" s="104">
        <v>1</v>
      </c>
      <c r="F324" s="104"/>
      <c r="G324" s="264">
        <f t="shared" si="8"/>
        <v>0</v>
      </c>
    </row>
    <row r="325" spans="1:7" s="131" customFormat="1" ht="15" customHeight="1" thickBot="1">
      <c r="A325" s="192"/>
      <c r="B325" s="192"/>
      <c r="C325" s="205"/>
      <c r="D325" s="208"/>
      <c r="E325" s="208"/>
      <c r="F325" s="208"/>
      <c r="G325" s="272"/>
    </row>
    <row r="326" spans="1:7" s="131" customFormat="1" ht="18.75" customHeight="1" thickBot="1" thickTop="1">
      <c r="A326" s="185"/>
      <c r="B326" s="204"/>
      <c r="C326" s="202" t="s">
        <v>524</v>
      </c>
      <c r="D326" s="209">
        <f>SUM(D315:D324)</f>
        <v>29874.5</v>
      </c>
      <c r="E326" s="209">
        <f>SUM(E315:E324)</f>
        <v>29874.5</v>
      </c>
      <c r="F326" s="209">
        <f>SUM(F315:F324)</f>
        <v>6503.3</v>
      </c>
      <c r="G326" s="266">
        <f>(F326/E326)*100</f>
        <v>21.768732531088386</v>
      </c>
    </row>
    <row r="327" spans="1:7" s="131" customFormat="1" ht="15.75" customHeight="1">
      <c r="A327" s="130"/>
      <c r="B327" s="133"/>
      <c r="C327" s="166"/>
      <c r="D327" s="168"/>
      <c r="E327" s="168"/>
      <c r="F327" s="168"/>
      <c r="G327" s="267"/>
    </row>
    <row r="328" spans="1:7" s="131" customFormat="1" ht="15.75" customHeight="1" hidden="1">
      <c r="A328" s="130"/>
      <c r="B328" s="133"/>
      <c r="C328" s="166"/>
      <c r="D328" s="168"/>
      <c r="E328" s="168"/>
      <c r="F328" s="168"/>
      <c r="G328" s="267"/>
    </row>
    <row r="329" s="131" customFormat="1" ht="15.75" customHeight="1" thickBot="1">
      <c r="G329" s="252"/>
    </row>
    <row r="330" spans="1:7" s="131" customFormat="1" ht="15.75">
      <c r="A330" s="222" t="s">
        <v>25</v>
      </c>
      <c r="B330" s="223" t="s">
        <v>26</v>
      </c>
      <c r="C330" s="222" t="s">
        <v>28</v>
      </c>
      <c r="D330" s="222" t="s">
        <v>29</v>
      </c>
      <c r="E330" s="222" t="s">
        <v>29</v>
      </c>
      <c r="F330" s="216" t="s">
        <v>8</v>
      </c>
      <c r="G330" s="261" t="s">
        <v>324</v>
      </c>
    </row>
    <row r="331" spans="1:7" s="131" customFormat="1" ht="15.75" customHeight="1" thickBot="1">
      <c r="A331" s="224"/>
      <c r="B331" s="225"/>
      <c r="C331" s="226"/>
      <c r="D331" s="227" t="s">
        <v>31</v>
      </c>
      <c r="E331" s="227" t="s">
        <v>32</v>
      </c>
      <c r="F331" s="220" t="s">
        <v>33</v>
      </c>
      <c r="G331" s="262" t="s">
        <v>325</v>
      </c>
    </row>
    <row r="332" spans="1:7" s="131" customFormat="1" ht="38.25" customHeight="1" thickBot="1" thickTop="1">
      <c r="A332" s="202"/>
      <c r="B332" s="210"/>
      <c r="C332" s="211" t="s">
        <v>525</v>
      </c>
      <c r="D332" s="212">
        <f>SUM(D35,D148,D174,D206,D236,D257,D275,D286,D301,D326,)</f>
        <v>531528</v>
      </c>
      <c r="E332" s="212">
        <f>SUM(E35,E148,E174,E206,E236,E257,E275,E286,E301,E326)</f>
        <v>572803.6</v>
      </c>
      <c r="F332" s="212">
        <f>SUM(F35,F148,F174,F206,F236,F257,F275,F286,F301,F326,)</f>
        <v>168255.5</v>
      </c>
      <c r="G332" s="273">
        <f>(F332/E332)*100</f>
        <v>29.374029772159254</v>
      </c>
    </row>
    <row r="333" spans="1:7" ht="15">
      <c r="A333" s="64"/>
      <c r="B333" s="64"/>
      <c r="C333" s="64"/>
      <c r="D333" s="64"/>
      <c r="E333" s="64"/>
      <c r="F333" s="64"/>
      <c r="G333" s="241"/>
    </row>
    <row r="334" spans="1:7" ht="15" customHeight="1">
      <c r="A334" s="64"/>
      <c r="B334" s="64"/>
      <c r="C334" s="64"/>
      <c r="D334" s="64"/>
      <c r="E334" s="64"/>
      <c r="F334" s="64"/>
      <c r="G334" s="241"/>
    </row>
    <row r="335" spans="1:7" ht="15" customHeight="1">
      <c r="A335" s="64"/>
      <c r="B335" s="64"/>
      <c r="C335" s="64"/>
      <c r="D335" s="64"/>
      <c r="E335" s="64"/>
      <c r="F335" s="64"/>
      <c r="G335" s="241"/>
    </row>
    <row r="336" spans="1:7" ht="15" customHeight="1">
      <c r="A336" s="64"/>
      <c r="B336" s="64"/>
      <c r="C336" s="64"/>
      <c r="D336" s="64"/>
      <c r="E336" s="64"/>
      <c r="F336" s="64"/>
      <c r="G336" s="241"/>
    </row>
    <row r="337" spans="1:7" ht="15">
      <c r="A337" s="64"/>
      <c r="B337" s="64"/>
      <c r="C337" s="64"/>
      <c r="D337" s="64"/>
      <c r="E337" s="64"/>
      <c r="F337" s="64"/>
      <c r="G337" s="241"/>
    </row>
    <row r="338" spans="1:7" ht="15">
      <c r="A338" s="64"/>
      <c r="B338" s="64"/>
      <c r="C338" s="64"/>
      <c r="D338" s="64"/>
      <c r="E338" s="64"/>
      <c r="F338" s="64"/>
      <c r="G338" s="241"/>
    </row>
    <row r="339" spans="1:7" ht="15">
      <c r="A339" s="64"/>
      <c r="B339" s="64"/>
      <c r="C339" s="65"/>
      <c r="D339" s="64"/>
      <c r="E339" s="64"/>
      <c r="F339" s="64"/>
      <c r="G339" s="241"/>
    </row>
    <row r="340" spans="1:7" ht="15">
      <c r="A340" s="64"/>
      <c r="B340" s="64"/>
      <c r="C340" s="64"/>
      <c r="D340" s="64"/>
      <c r="E340" s="64"/>
      <c r="F340" s="64"/>
      <c r="G340" s="241"/>
    </row>
    <row r="341" spans="1:7" ht="15">
      <c r="A341" s="64"/>
      <c r="B341" s="64"/>
      <c r="C341" s="64"/>
      <c r="D341" s="64"/>
      <c r="E341" s="64"/>
      <c r="F341" s="64"/>
      <c r="G341" s="241"/>
    </row>
    <row r="342" spans="1:7" ht="15">
      <c r="A342" s="64"/>
      <c r="B342" s="64"/>
      <c r="C342" s="64"/>
      <c r="D342" s="64"/>
      <c r="E342" s="64"/>
      <c r="F342" s="64"/>
      <c r="G342" s="241"/>
    </row>
    <row r="343" spans="1:7" ht="15">
      <c r="A343" s="64"/>
      <c r="B343" s="64"/>
      <c r="C343" s="64"/>
      <c r="D343" s="64"/>
      <c r="E343" s="64"/>
      <c r="F343" s="64"/>
      <c r="G343" s="241"/>
    </row>
    <row r="344" spans="1:7" ht="15">
      <c r="A344" s="64"/>
      <c r="B344" s="64"/>
      <c r="C344" s="64"/>
      <c r="D344" s="64"/>
      <c r="E344" s="64"/>
      <c r="F344" s="64"/>
      <c r="G344" s="241"/>
    </row>
    <row r="345" spans="1:7" ht="15">
      <c r="A345" s="64"/>
      <c r="B345" s="64"/>
      <c r="C345" s="64"/>
      <c r="D345" s="64"/>
      <c r="E345" s="64"/>
      <c r="F345" s="64"/>
      <c r="G345" s="241"/>
    </row>
    <row r="346" spans="1:7" ht="15">
      <c r="A346" s="64"/>
      <c r="B346" s="64"/>
      <c r="C346" s="64"/>
      <c r="D346" s="64"/>
      <c r="E346" s="64"/>
      <c r="F346" s="64"/>
      <c r="G346" s="241"/>
    </row>
    <row r="347" spans="1:7" ht="15">
      <c r="A347" s="64"/>
      <c r="B347" s="64"/>
      <c r="C347" s="64"/>
      <c r="D347" s="64"/>
      <c r="E347" s="64"/>
      <c r="F347" s="64"/>
      <c r="G347" s="241"/>
    </row>
    <row r="348" spans="1:7" ht="15">
      <c r="A348" s="64"/>
      <c r="B348" s="64"/>
      <c r="C348" s="64"/>
      <c r="D348" s="64"/>
      <c r="E348" s="64"/>
      <c r="F348" s="64"/>
      <c r="G348" s="241"/>
    </row>
    <row r="349" spans="1:7" ht="15">
      <c r="A349" s="64"/>
      <c r="B349" s="64"/>
      <c r="C349" s="64"/>
      <c r="D349" s="64"/>
      <c r="E349" s="64"/>
      <c r="F349" s="64"/>
      <c r="G349" s="241"/>
    </row>
    <row r="350" spans="1:7" ht="15">
      <c r="A350" s="64"/>
      <c r="B350" s="64"/>
      <c r="C350" s="64"/>
      <c r="D350" s="64"/>
      <c r="E350" s="64"/>
      <c r="F350" s="64"/>
      <c r="G350" s="241"/>
    </row>
    <row r="351" spans="1:7" ht="15">
      <c r="A351" s="64"/>
      <c r="B351" s="64"/>
      <c r="C351" s="64"/>
      <c r="D351" s="64"/>
      <c r="E351" s="64"/>
      <c r="F351" s="64"/>
      <c r="G351" s="241"/>
    </row>
    <row r="352" spans="1:7" ht="15">
      <c r="A352" s="64"/>
      <c r="B352" s="64"/>
      <c r="C352" s="64"/>
      <c r="D352" s="64"/>
      <c r="E352" s="64"/>
      <c r="F352" s="64"/>
      <c r="G352" s="241"/>
    </row>
    <row r="353" spans="1:7" ht="15">
      <c r="A353" s="64"/>
      <c r="B353" s="64"/>
      <c r="C353" s="64"/>
      <c r="D353" s="64"/>
      <c r="E353" s="64"/>
      <c r="F353" s="64"/>
      <c r="G353" s="241"/>
    </row>
  </sheetData>
  <sheetProtection/>
  <printOptions/>
  <pageMargins left="0.31" right="0.2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7.7109375" style="323" customWidth="1"/>
    <col min="2" max="2" width="13.57421875" style="323" customWidth="1"/>
    <col min="3" max="4" width="10.8515625" style="323" hidden="1" customWidth="1"/>
    <col min="5" max="5" width="6.421875" style="326" customWidth="1"/>
    <col min="6" max="6" width="11.7109375" style="323" hidden="1" customWidth="1"/>
    <col min="7" max="8" width="11.57421875" style="323" hidden="1" customWidth="1"/>
    <col min="9" max="9" width="11.57421875" style="323" customWidth="1"/>
    <col min="10" max="10" width="11.421875" style="323" customWidth="1"/>
    <col min="11" max="15" width="9.421875" style="323" customWidth="1"/>
    <col min="16" max="22" width="9.421875" style="323" hidden="1" customWidth="1"/>
    <col min="23" max="24" width="14.00390625" style="323" customWidth="1"/>
    <col min="25" max="16384" width="9.140625" style="323" customWidth="1"/>
  </cols>
  <sheetData>
    <row r="1" spans="1:17" s="480" customFormat="1" ht="18">
      <c r="A1" s="479" t="s">
        <v>526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</row>
    <row r="2" spans="1:24" ht="21.75" customHeight="1" thickBot="1">
      <c r="A2" s="324"/>
      <c r="B2" s="325"/>
      <c r="J2" s="327"/>
      <c r="R2" s="328" t="s">
        <v>527</v>
      </c>
      <c r="S2" s="328"/>
      <c r="T2" s="328"/>
      <c r="U2" s="328"/>
      <c r="V2" s="328"/>
      <c r="W2" s="328"/>
      <c r="X2" s="328"/>
    </row>
    <row r="3" spans="1:10" ht="15.75" thickBot="1">
      <c r="A3" s="329" t="s">
        <v>528</v>
      </c>
      <c r="B3" s="330" t="s">
        <v>529</v>
      </c>
      <c r="C3" s="331"/>
      <c r="D3" s="331"/>
      <c r="E3" s="332"/>
      <c r="F3" s="331"/>
      <c r="G3" s="333"/>
      <c r="H3" s="282"/>
      <c r="I3" s="282"/>
      <c r="J3" s="334"/>
    </row>
    <row r="4" spans="1:10" ht="23.25" customHeight="1" thickBot="1">
      <c r="A4" s="327" t="s">
        <v>530</v>
      </c>
      <c r="J4" s="327"/>
    </row>
    <row r="5" spans="1:24" ht="15">
      <c r="A5" s="335"/>
      <c r="B5" s="336"/>
      <c r="C5" s="336"/>
      <c r="D5" s="336"/>
      <c r="E5" s="337"/>
      <c r="F5" s="336"/>
      <c r="G5" s="338"/>
      <c r="H5" s="336"/>
      <c r="I5" s="336"/>
      <c r="J5" s="339" t="s">
        <v>29</v>
      </c>
      <c r="K5" s="340"/>
      <c r="L5" s="341"/>
      <c r="M5" s="341"/>
      <c r="N5" s="341"/>
      <c r="O5" s="341"/>
      <c r="P5" s="342" t="s">
        <v>531</v>
      </c>
      <c r="Q5" s="341"/>
      <c r="R5" s="341"/>
      <c r="S5" s="341"/>
      <c r="T5" s="341"/>
      <c r="U5" s="341"/>
      <c r="V5" s="341"/>
      <c r="W5" s="339" t="s">
        <v>532</v>
      </c>
      <c r="X5" s="343" t="s">
        <v>533</v>
      </c>
    </row>
    <row r="6" spans="1:24" ht="13.5" thickBot="1">
      <c r="A6" s="344" t="s">
        <v>27</v>
      </c>
      <c r="B6" s="345" t="s">
        <v>534</v>
      </c>
      <c r="C6" s="345" t="s">
        <v>535</v>
      </c>
      <c r="D6" s="345" t="s">
        <v>536</v>
      </c>
      <c r="E6" s="345" t="s">
        <v>537</v>
      </c>
      <c r="F6" s="345" t="s">
        <v>538</v>
      </c>
      <c r="G6" s="345" t="s">
        <v>539</v>
      </c>
      <c r="H6" s="345" t="s">
        <v>540</v>
      </c>
      <c r="I6" s="345" t="s">
        <v>541</v>
      </c>
      <c r="J6" s="346">
        <v>2014</v>
      </c>
      <c r="K6" s="347" t="s">
        <v>542</v>
      </c>
      <c r="L6" s="348" t="s">
        <v>543</v>
      </c>
      <c r="M6" s="348" t="s">
        <v>544</v>
      </c>
      <c r="N6" s="348" t="s">
        <v>545</v>
      </c>
      <c r="O6" s="348" t="s">
        <v>546</v>
      </c>
      <c r="P6" s="348" t="s">
        <v>547</v>
      </c>
      <c r="Q6" s="348" t="s">
        <v>548</v>
      </c>
      <c r="R6" s="348" t="s">
        <v>549</v>
      </c>
      <c r="S6" s="348" t="s">
        <v>550</v>
      </c>
      <c r="T6" s="348" t="s">
        <v>551</v>
      </c>
      <c r="U6" s="348" t="s">
        <v>552</v>
      </c>
      <c r="V6" s="347" t="s">
        <v>553</v>
      </c>
      <c r="W6" s="346" t="s">
        <v>554</v>
      </c>
      <c r="X6" s="349" t="s">
        <v>555</v>
      </c>
    </row>
    <row r="7" spans="1:24" ht="12.75">
      <c r="A7" s="350" t="s">
        <v>556</v>
      </c>
      <c r="B7" s="351"/>
      <c r="C7" s="352">
        <v>104</v>
      </c>
      <c r="D7" s="352">
        <v>104</v>
      </c>
      <c r="E7" s="298"/>
      <c r="F7" s="299">
        <v>139</v>
      </c>
      <c r="G7" s="300">
        <v>133</v>
      </c>
      <c r="H7" s="301">
        <v>139</v>
      </c>
      <c r="I7" s="302">
        <v>139</v>
      </c>
      <c r="J7" s="353"/>
      <c r="K7" s="354">
        <v>148</v>
      </c>
      <c r="L7" s="355">
        <v>148</v>
      </c>
      <c r="M7" s="355">
        <v>151</v>
      </c>
      <c r="N7" s="355">
        <v>150</v>
      </c>
      <c r="O7" s="303">
        <v>151</v>
      </c>
      <c r="P7" s="303"/>
      <c r="Q7" s="303"/>
      <c r="R7" s="303"/>
      <c r="S7" s="303"/>
      <c r="T7" s="303"/>
      <c r="U7" s="303"/>
      <c r="V7" s="303"/>
      <c r="W7" s="356" t="s">
        <v>557</v>
      </c>
      <c r="X7" s="357" t="s">
        <v>557</v>
      </c>
    </row>
    <row r="8" spans="1:24" ht="13.5" thickBot="1">
      <c r="A8" s="358" t="s">
        <v>558</v>
      </c>
      <c r="B8" s="359"/>
      <c r="C8" s="360">
        <v>101</v>
      </c>
      <c r="D8" s="360">
        <v>104</v>
      </c>
      <c r="E8" s="361"/>
      <c r="F8" s="360">
        <v>137</v>
      </c>
      <c r="G8" s="362">
        <v>129</v>
      </c>
      <c r="H8" s="363">
        <v>138</v>
      </c>
      <c r="I8" s="362">
        <v>138</v>
      </c>
      <c r="J8" s="364"/>
      <c r="K8" s="365">
        <v>144.5</v>
      </c>
      <c r="L8" s="366">
        <v>144.25</v>
      </c>
      <c r="M8" s="367">
        <v>147.25</v>
      </c>
      <c r="N8" s="367">
        <v>146.25</v>
      </c>
      <c r="O8" s="366">
        <v>147.25</v>
      </c>
      <c r="P8" s="366"/>
      <c r="Q8" s="366"/>
      <c r="R8" s="366"/>
      <c r="S8" s="366"/>
      <c r="T8" s="366"/>
      <c r="U8" s="366"/>
      <c r="V8" s="365"/>
      <c r="W8" s="368"/>
      <c r="X8" s="369" t="s">
        <v>557</v>
      </c>
    </row>
    <row r="9" spans="1:24" ht="12.75">
      <c r="A9" s="370" t="s">
        <v>559</v>
      </c>
      <c r="B9" s="371" t="s">
        <v>560</v>
      </c>
      <c r="C9" s="372">
        <v>37915</v>
      </c>
      <c r="D9" s="372">
        <v>39774</v>
      </c>
      <c r="E9" s="373" t="s">
        <v>561</v>
      </c>
      <c r="F9" s="374">
        <v>23549</v>
      </c>
      <c r="G9" s="375">
        <v>24376</v>
      </c>
      <c r="H9" s="376">
        <v>24327</v>
      </c>
      <c r="I9" s="377">
        <v>24978</v>
      </c>
      <c r="J9" s="378" t="s">
        <v>557</v>
      </c>
      <c r="K9" s="379">
        <v>25193</v>
      </c>
      <c r="L9" s="380">
        <v>25256</v>
      </c>
      <c r="M9" s="381">
        <v>25481</v>
      </c>
      <c r="N9" s="381">
        <v>25514</v>
      </c>
      <c r="O9" s="382">
        <v>25783</v>
      </c>
      <c r="P9" s="382"/>
      <c r="Q9" s="383"/>
      <c r="R9" s="383"/>
      <c r="S9" s="383"/>
      <c r="T9" s="383"/>
      <c r="U9" s="383"/>
      <c r="V9" s="384"/>
      <c r="W9" s="285" t="s">
        <v>557</v>
      </c>
      <c r="X9" s="385" t="s">
        <v>557</v>
      </c>
    </row>
    <row r="10" spans="1:24" ht="12.75">
      <c r="A10" s="386" t="s">
        <v>562</v>
      </c>
      <c r="B10" s="387" t="s">
        <v>563</v>
      </c>
      <c r="C10" s="388">
        <v>-16164</v>
      </c>
      <c r="D10" s="388">
        <v>-17825</v>
      </c>
      <c r="E10" s="373" t="s">
        <v>564</v>
      </c>
      <c r="F10" s="374">
        <v>-21592</v>
      </c>
      <c r="G10" s="375">
        <v>-22365</v>
      </c>
      <c r="H10" s="389">
        <v>22791</v>
      </c>
      <c r="I10" s="375">
        <v>23076</v>
      </c>
      <c r="J10" s="390" t="s">
        <v>557</v>
      </c>
      <c r="K10" s="391">
        <v>23174</v>
      </c>
      <c r="L10" s="392">
        <v>23276</v>
      </c>
      <c r="M10" s="393">
        <v>23304</v>
      </c>
      <c r="N10" s="393">
        <v>23395</v>
      </c>
      <c r="O10" s="382">
        <v>23653</v>
      </c>
      <c r="P10" s="382"/>
      <c r="Q10" s="383"/>
      <c r="R10" s="383"/>
      <c r="S10" s="383"/>
      <c r="T10" s="383"/>
      <c r="U10" s="383"/>
      <c r="V10" s="384"/>
      <c r="W10" s="285" t="s">
        <v>557</v>
      </c>
      <c r="X10" s="385" t="s">
        <v>557</v>
      </c>
    </row>
    <row r="11" spans="1:24" ht="12.75">
      <c r="A11" s="386" t="s">
        <v>565</v>
      </c>
      <c r="B11" s="387" t="s">
        <v>566</v>
      </c>
      <c r="C11" s="388">
        <v>604</v>
      </c>
      <c r="D11" s="388">
        <v>619</v>
      </c>
      <c r="E11" s="373" t="s">
        <v>567</v>
      </c>
      <c r="F11" s="374">
        <v>965</v>
      </c>
      <c r="G11" s="375">
        <v>754</v>
      </c>
      <c r="H11" s="389">
        <v>666</v>
      </c>
      <c r="I11" s="375">
        <v>526</v>
      </c>
      <c r="J11" s="390" t="s">
        <v>557</v>
      </c>
      <c r="K11" s="391">
        <v>554</v>
      </c>
      <c r="L11" s="392">
        <v>630</v>
      </c>
      <c r="M11" s="393">
        <v>565</v>
      </c>
      <c r="N11" s="393">
        <v>542</v>
      </c>
      <c r="O11" s="382">
        <v>513</v>
      </c>
      <c r="P11" s="382"/>
      <c r="Q11" s="383"/>
      <c r="R11" s="383"/>
      <c r="S11" s="383"/>
      <c r="T11" s="383"/>
      <c r="U11" s="383"/>
      <c r="V11" s="384"/>
      <c r="W11" s="285" t="s">
        <v>557</v>
      </c>
      <c r="X11" s="385" t="s">
        <v>557</v>
      </c>
    </row>
    <row r="12" spans="1:24" ht="12.75">
      <c r="A12" s="386" t="s">
        <v>568</v>
      </c>
      <c r="B12" s="387" t="s">
        <v>569</v>
      </c>
      <c r="C12" s="388">
        <v>221</v>
      </c>
      <c r="D12" s="388">
        <v>610</v>
      </c>
      <c r="E12" s="373" t="s">
        <v>557</v>
      </c>
      <c r="F12" s="374">
        <v>975</v>
      </c>
      <c r="G12" s="375">
        <v>1032</v>
      </c>
      <c r="H12" s="389">
        <v>586</v>
      </c>
      <c r="I12" s="375">
        <v>3077</v>
      </c>
      <c r="J12" s="390" t="s">
        <v>557</v>
      </c>
      <c r="K12" s="391">
        <v>9455</v>
      </c>
      <c r="L12" s="392">
        <v>5237</v>
      </c>
      <c r="M12" s="393">
        <v>3267</v>
      </c>
      <c r="N12" s="393">
        <v>6697</v>
      </c>
      <c r="O12" s="382">
        <v>9406</v>
      </c>
      <c r="P12" s="382"/>
      <c r="Q12" s="383"/>
      <c r="R12" s="383"/>
      <c r="S12" s="383"/>
      <c r="T12" s="383"/>
      <c r="U12" s="383"/>
      <c r="V12" s="384"/>
      <c r="W12" s="285" t="s">
        <v>557</v>
      </c>
      <c r="X12" s="385" t="s">
        <v>557</v>
      </c>
    </row>
    <row r="13" spans="1:24" ht="13.5" thickBot="1">
      <c r="A13" s="350" t="s">
        <v>570</v>
      </c>
      <c r="B13" s="394" t="s">
        <v>571</v>
      </c>
      <c r="C13" s="395">
        <v>2021</v>
      </c>
      <c r="D13" s="395">
        <v>852</v>
      </c>
      <c r="E13" s="283" t="s">
        <v>572</v>
      </c>
      <c r="F13" s="304">
        <v>3509</v>
      </c>
      <c r="G13" s="305">
        <v>5236</v>
      </c>
      <c r="H13" s="306">
        <v>2489</v>
      </c>
      <c r="I13" s="305">
        <v>4741</v>
      </c>
      <c r="J13" s="396" t="s">
        <v>557</v>
      </c>
      <c r="K13" s="307">
        <v>3409</v>
      </c>
      <c r="L13" s="397">
        <v>3285</v>
      </c>
      <c r="M13" s="398">
        <v>4178</v>
      </c>
      <c r="N13" s="398">
        <v>10776</v>
      </c>
      <c r="O13" s="399">
        <v>9034</v>
      </c>
      <c r="P13" s="399"/>
      <c r="Q13" s="308"/>
      <c r="R13" s="308"/>
      <c r="S13" s="308"/>
      <c r="T13" s="308"/>
      <c r="U13" s="308"/>
      <c r="V13" s="308"/>
      <c r="W13" s="400" t="s">
        <v>557</v>
      </c>
      <c r="X13" s="357" t="s">
        <v>557</v>
      </c>
    </row>
    <row r="14" spans="1:24" ht="13.5" thickBot="1">
      <c r="A14" s="401" t="s">
        <v>573</v>
      </c>
      <c r="B14" s="402"/>
      <c r="C14" s="403">
        <v>24618</v>
      </c>
      <c r="D14" s="403">
        <v>24087</v>
      </c>
      <c r="E14" s="404"/>
      <c r="F14" s="405">
        <v>9516</v>
      </c>
      <c r="G14" s="405">
        <v>9034</v>
      </c>
      <c r="H14" s="401">
        <v>5277</v>
      </c>
      <c r="I14" s="405">
        <v>10245</v>
      </c>
      <c r="J14" s="406" t="s">
        <v>557</v>
      </c>
      <c r="K14" s="407">
        <v>15478</v>
      </c>
      <c r="L14" s="408">
        <v>11131</v>
      </c>
      <c r="M14" s="409">
        <v>10187</v>
      </c>
      <c r="N14" s="409">
        <v>20135</v>
      </c>
      <c r="O14" s="408">
        <v>21084</v>
      </c>
      <c r="P14" s="408"/>
      <c r="Q14" s="410"/>
      <c r="R14" s="410"/>
      <c r="S14" s="410"/>
      <c r="T14" s="410"/>
      <c r="U14" s="410"/>
      <c r="V14" s="411"/>
      <c r="W14" s="404" t="s">
        <v>557</v>
      </c>
      <c r="X14" s="406" t="s">
        <v>557</v>
      </c>
    </row>
    <row r="15" spans="1:24" ht="12.75">
      <c r="A15" s="350" t="s">
        <v>574</v>
      </c>
      <c r="B15" s="371" t="s">
        <v>575</v>
      </c>
      <c r="C15" s="372">
        <v>7043</v>
      </c>
      <c r="D15" s="372">
        <v>7240</v>
      </c>
      <c r="E15" s="283">
        <v>401</v>
      </c>
      <c r="F15" s="304">
        <v>1966</v>
      </c>
      <c r="G15" s="305">
        <v>2011</v>
      </c>
      <c r="H15" s="306">
        <v>1536</v>
      </c>
      <c r="I15" s="305">
        <v>1902</v>
      </c>
      <c r="J15" s="378" t="s">
        <v>557</v>
      </c>
      <c r="K15" s="412">
        <v>2019</v>
      </c>
      <c r="L15" s="399">
        <v>1979</v>
      </c>
      <c r="M15" s="398">
        <v>2177</v>
      </c>
      <c r="N15" s="398">
        <v>2119</v>
      </c>
      <c r="O15" s="399">
        <v>2077</v>
      </c>
      <c r="P15" s="399"/>
      <c r="Q15" s="308"/>
      <c r="R15" s="308"/>
      <c r="S15" s="308"/>
      <c r="T15" s="308"/>
      <c r="U15" s="308"/>
      <c r="V15" s="308"/>
      <c r="W15" s="400" t="s">
        <v>557</v>
      </c>
      <c r="X15" s="357" t="s">
        <v>557</v>
      </c>
    </row>
    <row r="16" spans="1:24" ht="12.75">
      <c r="A16" s="386" t="s">
        <v>576</v>
      </c>
      <c r="B16" s="387" t="s">
        <v>577</v>
      </c>
      <c r="C16" s="388">
        <v>1001</v>
      </c>
      <c r="D16" s="388">
        <v>820</v>
      </c>
      <c r="E16" s="373" t="s">
        <v>578</v>
      </c>
      <c r="F16" s="374">
        <v>1207</v>
      </c>
      <c r="G16" s="375">
        <v>1401</v>
      </c>
      <c r="H16" s="389">
        <v>1388</v>
      </c>
      <c r="I16" s="375">
        <v>1714</v>
      </c>
      <c r="J16" s="390" t="s">
        <v>557</v>
      </c>
      <c r="K16" s="413">
        <v>1578</v>
      </c>
      <c r="L16" s="382">
        <v>1699</v>
      </c>
      <c r="M16" s="381">
        <v>1547</v>
      </c>
      <c r="N16" s="381">
        <v>1463</v>
      </c>
      <c r="O16" s="382">
        <v>2507</v>
      </c>
      <c r="P16" s="382"/>
      <c r="Q16" s="383"/>
      <c r="R16" s="383"/>
      <c r="S16" s="383"/>
      <c r="T16" s="383"/>
      <c r="U16" s="383"/>
      <c r="V16" s="384"/>
      <c r="W16" s="285" t="s">
        <v>557</v>
      </c>
      <c r="X16" s="385" t="s">
        <v>557</v>
      </c>
    </row>
    <row r="17" spans="1:24" ht="12.75">
      <c r="A17" s="386" t="s">
        <v>579</v>
      </c>
      <c r="B17" s="387" t="s">
        <v>580</v>
      </c>
      <c r="C17" s="388">
        <v>14718</v>
      </c>
      <c r="D17" s="388">
        <v>14718</v>
      </c>
      <c r="E17" s="373" t="s">
        <v>557</v>
      </c>
      <c r="F17" s="374">
        <v>0</v>
      </c>
      <c r="G17" s="375">
        <v>0</v>
      </c>
      <c r="H17" s="389">
        <v>0</v>
      </c>
      <c r="I17" s="375">
        <v>0</v>
      </c>
      <c r="J17" s="390" t="s">
        <v>557</v>
      </c>
      <c r="K17" s="414">
        <v>0</v>
      </c>
      <c r="L17" s="392">
        <v>0</v>
      </c>
      <c r="M17" s="393">
        <v>0</v>
      </c>
      <c r="N17" s="393">
        <v>0</v>
      </c>
      <c r="O17" s="382">
        <v>0</v>
      </c>
      <c r="P17" s="382"/>
      <c r="Q17" s="383"/>
      <c r="R17" s="383"/>
      <c r="S17" s="383"/>
      <c r="T17" s="383"/>
      <c r="U17" s="383"/>
      <c r="V17" s="384"/>
      <c r="W17" s="285" t="s">
        <v>557</v>
      </c>
      <c r="X17" s="385" t="s">
        <v>557</v>
      </c>
    </row>
    <row r="18" spans="1:24" ht="12.75">
      <c r="A18" s="386" t="s">
        <v>581</v>
      </c>
      <c r="B18" s="387" t="s">
        <v>582</v>
      </c>
      <c r="C18" s="388">
        <v>1758</v>
      </c>
      <c r="D18" s="388">
        <v>1762</v>
      </c>
      <c r="E18" s="373" t="s">
        <v>557</v>
      </c>
      <c r="F18" s="374">
        <v>4210</v>
      </c>
      <c r="G18" s="375">
        <v>5453</v>
      </c>
      <c r="H18" s="389">
        <v>8278</v>
      </c>
      <c r="I18" s="375">
        <v>8491</v>
      </c>
      <c r="J18" s="390" t="s">
        <v>557</v>
      </c>
      <c r="K18" s="414">
        <v>12706</v>
      </c>
      <c r="L18" s="392">
        <v>9574</v>
      </c>
      <c r="M18" s="393">
        <v>7800</v>
      </c>
      <c r="N18" s="393">
        <v>16381</v>
      </c>
      <c r="O18" s="382">
        <v>16494</v>
      </c>
      <c r="P18" s="382"/>
      <c r="Q18" s="383"/>
      <c r="R18" s="383"/>
      <c r="S18" s="383"/>
      <c r="T18" s="383"/>
      <c r="U18" s="383"/>
      <c r="V18" s="384"/>
      <c r="W18" s="285" t="s">
        <v>557</v>
      </c>
      <c r="X18" s="385" t="s">
        <v>557</v>
      </c>
    </row>
    <row r="19" spans="1:24" ht="13.5" thickBot="1">
      <c r="A19" s="358" t="s">
        <v>583</v>
      </c>
      <c r="B19" s="415" t="s">
        <v>584</v>
      </c>
      <c r="C19" s="416">
        <v>0</v>
      </c>
      <c r="D19" s="416">
        <v>0</v>
      </c>
      <c r="E19" s="417" t="s">
        <v>557</v>
      </c>
      <c r="F19" s="359">
        <v>0</v>
      </c>
      <c r="G19" s="375">
        <v>0</v>
      </c>
      <c r="H19" s="418">
        <v>0</v>
      </c>
      <c r="I19" s="419">
        <v>0</v>
      </c>
      <c r="J19" s="420" t="s">
        <v>557</v>
      </c>
      <c r="K19" s="414">
        <v>0</v>
      </c>
      <c r="L19" s="392">
        <v>0</v>
      </c>
      <c r="M19" s="393">
        <v>0</v>
      </c>
      <c r="N19" s="393">
        <v>0</v>
      </c>
      <c r="O19" s="382"/>
      <c r="P19" s="382"/>
      <c r="Q19" s="383"/>
      <c r="R19" s="383"/>
      <c r="S19" s="383"/>
      <c r="T19" s="383"/>
      <c r="U19" s="383"/>
      <c r="V19" s="384"/>
      <c r="W19" s="421" t="s">
        <v>557</v>
      </c>
      <c r="X19" s="422" t="s">
        <v>557</v>
      </c>
    </row>
    <row r="20" spans="1:24" ht="14.25">
      <c r="A20" s="423" t="s">
        <v>585</v>
      </c>
      <c r="B20" s="371" t="s">
        <v>586</v>
      </c>
      <c r="C20" s="372">
        <v>12472</v>
      </c>
      <c r="D20" s="372">
        <v>13728</v>
      </c>
      <c r="E20" s="284" t="s">
        <v>557</v>
      </c>
      <c r="F20" s="341">
        <v>25027</v>
      </c>
      <c r="G20" s="313">
        <v>26221</v>
      </c>
      <c r="H20" s="312">
        <v>16950</v>
      </c>
      <c r="I20" s="313">
        <f>26544+481+267</f>
        <v>27292</v>
      </c>
      <c r="J20" s="424">
        <v>17000</v>
      </c>
      <c r="K20" s="425">
        <v>0</v>
      </c>
      <c r="L20" s="426">
        <v>0</v>
      </c>
      <c r="M20" s="427">
        <v>165</v>
      </c>
      <c r="N20" s="427">
        <v>3104</v>
      </c>
      <c r="O20" s="427">
        <v>1795</v>
      </c>
      <c r="P20" s="427"/>
      <c r="Q20" s="427"/>
      <c r="R20" s="427"/>
      <c r="S20" s="427"/>
      <c r="T20" s="427"/>
      <c r="U20" s="427"/>
      <c r="V20" s="428"/>
      <c r="W20" s="429">
        <f>SUM(K20:V20)</f>
        <v>5064</v>
      </c>
      <c r="X20" s="430">
        <f>IF(J20&lt;&gt;0,+W20/J20," - - - ")</f>
        <v>0.2978823529411765</v>
      </c>
    </row>
    <row r="21" spans="1:24" ht="14.25">
      <c r="A21" s="386" t="s">
        <v>587</v>
      </c>
      <c r="B21" s="387" t="s">
        <v>588</v>
      </c>
      <c r="C21" s="388">
        <v>0</v>
      </c>
      <c r="D21" s="388">
        <v>0</v>
      </c>
      <c r="E21" s="285" t="s">
        <v>557</v>
      </c>
      <c r="F21" s="431">
        <v>0</v>
      </c>
      <c r="G21" s="375">
        <v>0</v>
      </c>
      <c r="H21" s="389">
        <v>0</v>
      </c>
      <c r="I21" s="375">
        <v>481</v>
      </c>
      <c r="J21" s="432"/>
      <c r="K21" s="433">
        <v>0</v>
      </c>
      <c r="L21" s="434">
        <v>0</v>
      </c>
      <c r="M21" s="383">
        <v>0</v>
      </c>
      <c r="N21" s="383">
        <v>0</v>
      </c>
      <c r="O21" s="383">
        <v>1000</v>
      </c>
      <c r="P21" s="383"/>
      <c r="Q21" s="383"/>
      <c r="R21" s="383"/>
      <c r="S21" s="383"/>
      <c r="T21" s="383"/>
      <c r="U21" s="383"/>
      <c r="V21" s="384"/>
      <c r="W21" s="435">
        <f aca="true" t="shared" si="0" ref="W21:W43">SUM(K21:V21)</f>
        <v>1000</v>
      </c>
      <c r="X21" s="436" t="str">
        <f aca="true" t="shared" si="1" ref="X21:X43">IF(J21&lt;&gt;0,+W21/J21," - - - ")</f>
        <v> - - - </v>
      </c>
    </row>
    <row r="22" spans="1:24" ht="15" thickBot="1">
      <c r="A22" s="358" t="s">
        <v>589</v>
      </c>
      <c r="B22" s="415" t="s">
        <v>588</v>
      </c>
      <c r="C22" s="416">
        <v>0</v>
      </c>
      <c r="D22" s="416">
        <v>1215</v>
      </c>
      <c r="E22" s="286">
        <v>672</v>
      </c>
      <c r="F22" s="309">
        <v>8200</v>
      </c>
      <c r="G22" s="305">
        <v>6200</v>
      </c>
      <c r="H22" s="310">
        <v>12200</v>
      </c>
      <c r="I22" s="311">
        <f>8200+267</f>
        <v>8467</v>
      </c>
      <c r="J22" s="437">
        <v>8200</v>
      </c>
      <c r="K22" s="438">
        <v>2200</v>
      </c>
      <c r="L22" s="439">
        <v>2000</v>
      </c>
      <c r="M22" s="308">
        <v>2000</v>
      </c>
      <c r="N22" s="308">
        <v>0</v>
      </c>
      <c r="O22" s="308">
        <v>-1000</v>
      </c>
      <c r="P22" s="308"/>
      <c r="Q22" s="308"/>
      <c r="R22" s="308"/>
      <c r="S22" s="308"/>
      <c r="T22" s="308"/>
      <c r="U22" s="308"/>
      <c r="V22" s="308"/>
      <c r="W22" s="440">
        <f t="shared" si="0"/>
        <v>5200</v>
      </c>
      <c r="X22" s="441">
        <f t="shared" si="1"/>
        <v>0.6341463414634146</v>
      </c>
    </row>
    <row r="23" spans="1:24" ht="14.25">
      <c r="A23" s="370" t="s">
        <v>590</v>
      </c>
      <c r="B23" s="371" t="s">
        <v>591</v>
      </c>
      <c r="C23" s="372">
        <v>6341</v>
      </c>
      <c r="D23" s="372">
        <v>6960</v>
      </c>
      <c r="E23" s="287">
        <v>501</v>
      </c>
      <c r="F23" s="341">
        <v>13339</v>
      </c>
      <c r="G23" s="313">
        <v>13542</v>
      </c>
      <c r="H23" s="312">
        <v>11081</v>
      </c>
      <c r="I23" s="313">
        <v>11002</v>
      </c>
      <c r="J23" s="442">
        <v>13550</v>
      </c>
      <c r="K23" s="443">
        <v>1001</v>
      </c>
      <c r="L23" s="426">
        <v>874</v>
      </c>
      <c r="M23" s="426">
        <v>981</v>
      </c>
      <c r="N23" s="426">
        <v>914</v>
      </c>
      <c r="O23" s="426">
        <v>977</v>
      </c>
      <c r="P23" s="426"/>
      <c r="Q23" s="426"/>
      <c r="R23" s="426"/>
      <c r="S23" s="426"/>
      <c r="T23" s="426"/>
      <c r="U23" s="426"/>
      <c r="V23" s="444"/>
      <c r="W23" s="445">
        <f t="shared" si="0"/>
        <v>4747</v>
      </c>
      <c r="X23" s="446">
        <f t="shared" si="1"/>
        <v>0.3503321033210332</v>
      </c>
    </row>
    <row r="24" spans="1:24" ht="14.25">
      <c r="A24" s="386" t="s">
        <v>592</v>
      </c>
      <c r="B24" s="387" t="s">
        <v>593</v>
      </c>
      <c r="C24" s="388">
        <v>1745</v>
      </c>
      <c r="D24" s="388">
        <v>2223</v>
      </c>
      <c r="E24" s="288">
        <v>502</v>
      </c>
      <c r="F24" s="431">
        <v>4564</v>
      </c>
      <c r="G24" s="375">
        <v>4450</v>
      </c>
      <c r="H24" s="389">
        <v>3230</v>
      </c>
      <c r="I24" s="375">
        <v>4770</v>
      </c>
      <c r="J24" s="447">
        <v>4553</v>
      </c>
      <c r="K24" s="448">
        <v>600</v>
      </c>
      <c r="L24" s="383">
        <v>500</v>
      </c>
      <c r="M24" s="383">
        <v>0</v>
      </c>
      <c r="N24" s="383">
        <v>99</v>
      </c>
      <c r="O24" s="383">
        <v>95</v>
      </c>
      <c r="P24" s="383"/>
      <c r="Q24" s="383"/>
      <c r="R24" s="383"/>
      <c r="S24" s="383"/>
      <c r="T24" s="383"/>
      <c r="U24" s="383"/>
      <c r="V24" s="449"/>
      <c r="W24" s="445">
        <f t="shared" si="0"/>
        <v>1294</v>
      </c>
      <c r="X24" s="436">
        <f t="shared" si="1"/>
        <v>0.2842082143641555</v>
      </c>
    </row>
    <row r="25" spans="1:24" ht="14.25">
      <c r="A25" s="386" t="s">
        <v>594</v>
      </c>
      <c r="B25" s="387" t="s">
        <v>595</v>
      </c>
      <c r="C25" s="388">
        <v>0</v>
      </c>
      <c r="D25" s="388">
        <v>0</v>
      </c>
      <c r="E25" s="288">
        <v>504</v>
      </c>
      <c r="F25" s="431">
        <v>0</v>
      </c>
      <c r="G25" s="375">
        <v>0</v>
      </c>
      <c r="H25" s="389">
        <v>0</v>
      </c>
      <c r="I25" s="375">
        <v>0</v>
      </c>
      <c r="J25" s="447">
        <v>0</v>
      </c>
      <c r="K25" s="448">
        <v>0</v>
      </c>
      <c r="L25" s="383">
        <v>0</v>
      </c>
      <c r="M25" s="383">
        <v>0</v>
      </c>
      <c r="N25" s="383"/>
      <c r="O25" s="383">
        <v>0</v>
      </c>
      <c r="P25" s="383"/>
      <c r="Q25" s="383"/>
      <c r="R25" s="383"/>
      <c r="S25" s="383"/>
      <c r="T25" s="383"/>
      <c r="U25" s="383"/>
      <c r="V25" s="449"/>
      <c r="W25" s="445">
        <f t="shared" si="0"/>
        <v>0</v>
      </c>
      <c r="X25" s="436" t="str">
        <f t="shared" si="1"/>
        <v> - - - </v>
      </c>
    </row>
    <row r="26" spans="1:24" ht="14.25">
      <c r="A26" s="386" t="s">
        <v>596</v>
      </c>
      <c r="B26" s="387" t="s">
        <v>597</v>
      </c>
      <c r="C26" s="388">
        <v>428</v>
      </c>
      <c r="D26" s="388">
        <v>253</v>
      </c>
      <c r="E26" s="288">
        <v>511</v>
      </c>
      <c r="F26" s="431">
        <v>2570</v>
      </c>
      <c r="G26" s="375">
        <v>1878</v>
      </c>
      <c r="H26" s="389">
        <v>298</v>
      </c>
      <c r="I26" s="375">
        <v>733</v>
      </c>
      <c r="J26" s="447">
        <v>2650</v>
      </c>
      <c r="K26" s="448">
        <v>26</v>
      </c>
      <c r="L26" s="383">
        <v>47</v>
      </c>
      <c r="M26" s="383">
        <v>23</v>
      </c>
      <c r="N26" s="383">
        <v>257</v>
      </c>
      <c r="O26" s="383">
        <v>140</v>
      </c>
      <c r="P26" s="383"/>
      <c r="Q26" s="383"/>
      <c r="R26" s="383"/>
      <c r="S26" s="383"/>
      <c r="T26" s="383"/>
      <c r="U26" s="383"/>
      <c r="V26" s="449"/>
      <c r="W26" s="445">
        <f t="shared" si="0"/>
        <v>493</v>
      </c>
      <c r="X26" s="436">
        <f t="shared" si="1"/>
        <v>0.1860377358490566</v>
      </c>
    </row>
    <row r="27" spans="1:24" ht="14.25">
      <c r="A27" s="386" t="s">
        <v>598</v>
      </c>
      <c r="B27" s="387" t="s">
        <v>599</v>
      </c>
      <c r="C27" s="388">
        <v>1057</v>
      </c>
      <c r="D27" s="388">
        <v>1451</v>
      </c>
      <c r="E27" s="288">
        <v>518</v>
      </c>
      <c r="F27" s="431">
        <v>5446</v>
      </c>
      <c r="G27" s="375">
        <v>5643</v>
      </c>
      <c r="H27" s="389">
        <v>4031</v>
      </c>
      <c r="I27" s="375">
        <v>3542</v>
      </c>
      <c r="J27" s="447">
        <v>4045</v>
      </c>
      <c r="K27" s="448">
        <v>346</v>
      </c>
      <c r="L27" s="383">
        <v>350</v>
      </c>
      <c r="M27" s="383">
        <v>184</v>
      </c>
      <c r="N27" s="383">
        <v>365</v>
      </c>
      <c r="O27" s="383">
        <v>300</v>
      </c>
      <c r="P27" s="383"/>
      <c r="Q27" s="383"/>
      <c r="R27" s="383"/>
      <c r="S27" s="383"/>
      <c r="T27" s="383"/>
      <c r="U27" s="383"/>
      <c r="V27" s="449"/>
      <c r="W27" s="445">
        <f t="shared" si="0"/>
        <v>1545</v>
      </c>
      <c r="X27" s="436">
        <f t="shared" si="1"/>
        <v>0.3819530284301607</v>
      </c>
    </row>
    <row r="28" spans="1:24" ht="14.25">
      <c r="A28" s="386" t="s">
        <v>600</v>
      </c>
      <c r="B28" s="450" t="s">
        <v>601</v>
      </c>
      <c r="C28" s="388">
        <v>10408</v>
      </c>
      <c r="D28" s="388">
        <v>11792</v>
      </c>
      <c r="E28" s="288">
        <v>521</v>
      </c>
      <c r="F28" s="431">
        <v>29754</v>
      </c>
      <c r="G28" s="375">
        <v>30358</v>
      </c>
      <c r="H28" s="389">
        <v>30500</v>
      </c>
      <c r="I28" s="375">
        <v>31926</v>
      </c>
      <c r="J28" s="447">
        <v>31800</v>
      </c>
      <c r="K28" s="389">
        <v>2581</v>
      </c>
      <c r="L28" s="383">
        <v>2543</v>
      </c>
      <c r="M28" s="383">
        <v>2970</v>
      </c>
      <c r="N28" s="383">
        <v>2636</v>
      </c>
      <c r="O28" s="383">
        <v>2769</v>
      </c>
      <c r="P28" s="383"/>
      <c r="Q28" s="383"/>
      <c r="R28" s="383"/>
      <c r="S28" s="383"/>
      <c r="T28" s="383"/>
      <c r="U28" s="383"/>
      <c r="V28" s="449"/>
      <c r="W28" s="445">
        <f t="shared" si="0"/>
        <v>13499</v>
      </c>
      <c r="X28" s="436">
        <f t="shared" si="1"/>
        <v>0.42449685534591197</v>
      </c>
    </row>
    <row r="29" spans="1:24" ht="14.25">
      <c r="A29" s="386" t="s">
        <v>602</v>
      </c>
      <c r="B29" s="450" t="s">
        <v>603</v>
      </c>
      <c r="C29" s="388">
        <v>3640</v>
      </c>
      <c r="D29" s="388">
        <v>4174</v>
      </c>
      <c r="E29" s="288" t="s">
        <v>604</v>
      </c>
      <c r="F29" s="431">
        <v>10022</v>
      </c>
      <c r="G29" s="375">
        <v>10317</v>
      </c>
      <c r="H29" s="389">
        <v>10420</v>
      </c>
      <c r="I29" s="375">
        <v>11205</v>
      </c>
      <c r="J29" s="447">
        <v>11007</v>
      </c>
      <c r="K29" s="389">
        <v>864</v>
      </c>
      <c r="L29" s="383">
        <v>869</v>
      </c>
      <c r="M29" s="383">
        <v>1054</v>
      </c>
      <c r="N29" s="383">
        <v>912</v>
      </c>
      <c r="O29" s="383">
        <v>966</v>
      </c>
      <c r="P29" s="383"/>
      <c r="Q29" s="383"/>
      <c r="R29" s="383"/>
      <c r="S29" s="383"/>
      <c r="T29" s="383"/>
      <c r="U29" s="383"/>
      <c r="V29" s="449"/>
      <c r="W29" s="445">
        <f t="shared" si="0"/>
        <v>4665</v>
      </c>
      <c r="X29" s="436">
        <f t="shared" si="1"/>
        <v>0.4238212046879259</v>
      </c>
    </row>
    <row r="30" spans="1:24" ht="14.25">
      <c r="A30" s="386" t="s">
        <v>605</v>
      </c>
      <c r="B30" s="387" t="s">
        <v>606</v>
      </c>
      <c r="C30" s="388">
        <v>0</v>
      </c>
      <c r="D30" s="388">
        <v>0</v>
      </c>
      <c r="E30" s="288">
        <v>557</v>
      </c>
      <c r="F30" s="431">
        <v>0</v>
      </c>
      <c r="G30" s="375">
        <v>0</v>
      </c>
      <c r="H30" s="389">
        <v>0</v>
      </c>
      <c r="I30" s="375">
        <v>0</v>
      </c>
      <c r="J30" s="447">
        <v>0</v>
      </c>
      <c r="K30" s="448">
        <v>0</v>
      </c>
      <c r="L30" s="383">
        <v>0</v>
      </c>
      <c r="M30" s="383">
        <v>0</v>
      </c>
      <c r="N30" s="383">
        <v>0</v>
      </c>
      <c r="O30" s="383">
        <v>0</v>
      </c>
      <c r="P30" s="383"/>
      <c r="Q30" s="383"/>
      <c r="R30" s="383"/>
      <c r="S30" s="383"/>
      <c r="T30" s="383"/>
      <c r="U30" s="383"/>
      <c r="V30" s="449"/>
      <c r="W30" s="445">
        <f t="shared" si="0"/>
        <v>0</v>
      </c>
      <c r="X30" s="436" t="str">
        <f t="shared" si="1"/>
        <v> - - - </v>
      </c>
    </row>
    <row r="31" spans="1:24" ht="14.25">
      <c r="A31" s="386" t="s">
        <v>607</v>
      </c>
      <c r="B31" s="387" t="s">
        <v>608</v>
      </c>
      <c r="C31" s="388">
        <v>1711</v>
      </c>
      <c r="D31" s="388">
        <v>1801</v>
      </c>
      <c r="E31" s="288">
        <v>551</v>
      </c>
      <c r="F31" s="431">
        <v>801</v>
      </c>
      <c r="G31" s="375">
        <v>648</v>
      </c>
      <c r="H31" s="389">
        <v>475</v>
      </c>
      <c r="I31" s="375">
        <v>448</v>
      </c>
      <c r="J31" s="447">
        <v>450</v>
      </c>
      <c r="K31" s="448">
        <v>38</v>
      </c>
      <c r="L31" s="383">
        <v>40</v>
      </c>
      <c r="M31" s="383">
        <v>40</v>
      </c>
      <c r="N31" s="383">
        <v>40</v>
      </c>
      <c r="O31" s="383">
        <v>42</v>
      </c>
      <c r="P31" s="383"/>
      <c r="Q31" s="383"/>
      <c r="R31" s="383"/>
      <c r="S31" s="383"/>
      <c r="T31" s="383"/>
      <c r="U31" s="383"/>
      <c r="V31" s="449"/>
      <c r="W31" s="445">
        <f t="shared" si="0"/>
        <v>200</v>
      </c>
      <c r="X31" s="436">
        <f t="shared" si="1"/>
        <v>0.4444444444444444</v>
      </c>
    </row>
    <row r="32" spans="1:24" ht="15" thickBot="1">
      <c r="A32" s="350" t="s">
        <v>609</v>
      </c>
      <c r="B32" s="394"/>
      <c r="C32" s="395">
        <v>569</v>
      </c>
      <c r="D32" s="395">
        <v>614</v>
      </c>
      <c r="E32" s="289" t="s">
        <v>610</v>
      </c>
      <c r="F32" s="314">
        <v>1120</v>
      </c>
      <c r="G32" s="311">
        <v>863</v>
      </c>
      <c r="H32" s="389">
        <v>1061</v>
      </c>
      <c r="I32" s="375">
        <v>1624</v>
      </c>
      <c r="J32" s="451"/>
      <c r="K32" s="315">
        <v>28</v>
      </c>
      <c r="L32" s="452">
        <v>127</v>
      </c>
      <c r="M32" s="452">
        <v>73</v>
      </c>
      <c r="N32" s="452">
        <v>104</v>
      </c>
      <c r="O32" s="452">
        <v>220</v>
      </c>
      <c r="P32" s="452"/>
      <c r="Q32" s="452"/>
      <c r="R32" s="452"/>
      <c r="S32" s="452"/>
      <c r="T32" s="452"/>
      <c r="U32" s="452"/>
      <c r="V32" s="316"/>
      <c r="W32" s="453">
        <f t="shared" si="0"/>
        <v>552</v>
      </c>
      <c r="X32" s="454" t="str">
        <f t="shared" si="1"/>
        <v> - - - </v>
      </c>
    </row>
    <row r="33" spans="1:24" ht="15" thickBot="1">
      <c r="A33" s="455" t="s">
        <v>611</v>
      </c>
      <c r="B33" s="456" t="s">
        <v>612</v>
      </c>
      <c r="C33" s="320">
        <v>25899</v>
      </c>
      <c r="D33" s="320">
        <v>29268</v>
      </c>
      <c r="E33" s="404"/>
      <c r="F33" s="457">
        <v>67288</v>
      </c>
      <c r="G33" s="320">
        <v>67699</v>
      </c>
      <c r="H33" s="458">
        <v>61096</v>
      </c>
      <c r="I33" s="320">
        <v>64802</v>
      </c>
      <c r="J33" s="459">
        <f>SUM(J23:J32)</f>
        <v>68055</v>
      </c>
      <c r="K33" s="457">
        <f>SUM(K23:K32)</f>
        <v>5484</v>
      </c>
      <c r="L33" s="460">
        <f>SUM(L23:L32)</f>
        <v>5350</v>
      </c>
      <c r="M33" s="460">
        <f aca="true" t="shared" si="2" ref="M33:V33">SUM(M23:M32)</f>
        <v>5325</v>
      </c>
      <c r="N33" s="460">
        <f t="shared" si="2"/>
        <v>5327</v>
      </c>
      <c r="O33" s="460">
        <f t="shared" si="2"/>
        <v>5509</v>
      </c>
      <c r="P33" s="460">
        <f t="shared" si="2"/>
        <v>0</v>
      </c>
      <c r="Q33" s="460">
        <f t="shared" si="2"/>
        <v>0</v>
      </c>
      <c r="R33" s="460">
        <f t="shared" si="2"/>
        <v>0</v>
      </c>
      <c r="S33" s="460">
        <f t="shared" si="2"/>
        <v>0</v>
      </c>
      <c r="T33" s="460">
        <f t="shared" si="2"/>
        <v>0</v>
      </c>
      <c r="U33" s="460">
        <f t="shared" si="2"/>
        <v>0</v>
      </c>
      <c r="V33" s="460">
        <f t="shared" si="2"/>
        <v>0</v>
      </c>
      <c r="W33" s="461">
        <f t="shared" si="0"/>
        <v>26995</v>
      </c>
      <c r="X33" s="462">
        <f t="shared" si="1"/>
        <v>0.39666446256704135</v>
      </c>
    </row>
    <row r="34" spans="1:24" ht="14.25">
      <c r="A34" s="370" t="s">
        <v>613</v>
      </c>
      <c r="B34" s="371" t="s">
        <v>614</v>
      </c>
      <c r="C34" s="372">
        <v>0</v>
      </c>
      <c r="D34" s="372">
        <v>0</v>
      </c>
      <c r="E34" s="287">
        <v>601</v>
      </c>
      <c r="F34" s="290">
        <v>2880</v>
      </c>
      <c r="G34" s="291">
        <v>2944</v>
      </c>
      <c r="H34" s="292">
        <v>3214</v>
      </c>
      <c r="I34" s="291">
        <v>1971</v>
      </c>
      <c r="J34" s="424">
        <v>2120</v>
      </c>
      <c r="K34" s="433">
        <v>159</v>
      </c>
      <c r="L34" s="383">
        <v>145</v>
      </c>
      <c r="M34" s="383">
        <v>161</v>
      </c>
      <c r="N34" s="383">
        <v>149</v>
      </c>
      <c r="O34" s="383">
        <v>198</v>
      </c>
      <c r="P34" s="383"/>
      <c r="Q34" s="383"/>
      <c r="R34" s="383"/>
      <c r="S34" s="383"/>
      <c r="T34" s="383"/>
      <c r="U34" s="383"/>
      <c r="V34" s="384"/>
      <c r="W34" s="463">
        <f t="shared" si="0"/>
        <v>812</v>
      </c>
      <c r="X34" s="446">
        <f t="shared" si="1"/>
        <v>0.38301886792452833</v>
      </c>
    </row>
    <row r="35" spans="1:24" ht="14.25">
      <c r="A35" s="386" t="s">
        <v>615</v>
      </c>
      <c r="B35" s="387" t="s">
        <v>616</v>
      </c>
      <c r="C35" s="388">
        <v>1190</v>
      </c>
      <c r="D35" s="388">
        <v>1857</v>
      </c>
      <c r="E35" s="288">
        <v>602</v>
      </c>
      <c r="F35" s="293">
        <v>5586</v>
      </c>
      <c r="G35" s="294">
        <v>6073</v>
      </c>
      <c r="H35" s="292">
        <v>4204</v>
      </c>
      <c r="I35" s="291">
        <v>4477</v>
      </c>
      <c r="J35" s="432">
        <v>4000</v>
      </c>
      <c r="K35" s="433">
        <v>390</v>
      </c>
      <c r="L35" s="383">
        <v>364</v>
      </c>
      <c r="M35" s="383">
        <v>441</v>
      </c>
      <c r="N35" s="383">
        <v>349</v>
      </c>
      <c r="O35" s="383">
        <v>388</v>
      </c>
      <c r="P35" s="383"/>
      <c r="Q35" s="383"/>
      <c r="R35" s="383"/>
      <c r="S35" s="383"/>
      <c r="T35" s="383"/>
      <c r="U35" s="383"/>
      <c r="V35" s="384"/>
      <c r="W35" s="435">
        <f t="shared" si="0"/>
        <v>1932</v>
      </c>
      <c r="X35" s="436">
        <f t="shared" si="1"/>
        <v>0.483</v>
      </c>
    </row>
    <row r="36" spans="1:24" ht="14.25">
      <c r="A36" s="386" t="s">
        <v>617</v>
      </c>
      <c r="B36" s="387" t="s">
        <v>618</v>
      </c>
      <c r="C36" s="388">
        <v>0</v>
      </c>
      <c r="D36" s="388">
        <v>0</v>
      </c>
      <c r="E36" s="288">
        <v>604</v>
      </c>
      <c r="F36" s="293">
        <v>0</v>
      </c>
      <c r="G36" s="294">
        <v>0</v>
      </c>
      <c r="H36" s="295">
        <v>0</v>
      </c>
      <c r="I36" s="294">
        <v>0</v>
      </c>
      <c r="J36" s="432">
        <v>0</v>
      </c>
      <c r="K36" s="433">
        <v>0</v>
      </c>
      <c r="L36" s="383">
        <v>0</v>
      </c>
      <c r="M36" s="383">
        <v>0</v>
      </c>
      <c r="N36" s="383">
        <v>0</v>
      </c>
      <c r="O36" s="383">
        <v>0</v>
      </c>
      <c r="P36" s="383"/>
      <c r="Q36" s="383"/>
      <c r="R36" s="383"/>
      <c r="S36" s="383"/>
      <c r="T36" s="383"/>
      <c r="U36" s="383"/>
      <c r="V36" s="384"/>
      <c r="W36" s="435">
        <f t="shared" si="0"/>
        <v>0</v>
      </c>
      <c r="X36" s="436" t="str">
        <f t="shared" si="1"/>
        <v> - - - </v>
      </c>
    </row>
    <row r="37" spans="1:24" ht="14.25">
      <c r="A37" s="386" t="s">
        <v>619</v>
      </c>
      <c r="B37" s="387" t="s">
        <v>620</v>
      </c>
      <c r="C37" s="388">
        <v>12472</v>
      </c>
      <c r="D37" s="388">
        <v>13728</v>
      </c>
      <c r="E37" s="288" t="s">
        <v>621</v>
      </c>
      <c r="F37" s="293">
        <v>25527</v>
      </c>
      <c r="G37" s="294">
        <v>26221</v>
      </c>
      <c r="H37" s="295">
        <v>12950</v>
      </c>
      <c r="I37" s="294">
        <v>26544</v>
      </c>
      <c r="J37" s="432">
        <v>25200</v>
      </c>
      <c r="K37" s="433">
        <v>2200</v>
      </c>
      <c r="L37" s="383">
        <v>2000</v>
      </c>
      <c r="M37" s="383">
        <v>2165</v>
      </c>
      <c r="N37" s="383">
        <v>3104</v>
      </c>
      <c r="O37" s="383">
        <v>1795</v>
      </c>
      <c r="P37" s="383"/>
      <c r="Q37" s="383"/>
      <c r="R37" s="383"/>
      <c r="S37" s="383"/>
      <c r="T37" s="383"/>
      <c r="U37" s="383"/>
      <c r="V37" s="384"/>
      <c r="W37" s="435">
        <f t="shared" si="0"/>
        <v>11264</v>
      </c>
      <c r="X37" s="436">
        <f t="shared" si="1"/>
        <v>0.446984126984127</v>
      </c>
    </row>
    <row r="38" spans="1:24" ht="15" thickBot="1">
      <c r="A38" s="350" t="s">
        <v>622</v>
      </c>
      <c r="B38" s="394"/>
      <c r="C38" s="395">
        <v>12330</v>
      </c>
      <c r="D38" s="395">
        <v>13218</v>
      </c>
      <c r="E38" s="289" t="s">
        <v>623</v>
      </c>
      <c r="F38" s="296">
        <v>33218</v>
      </c>
      <c r="G38" s="297">
        <v>32629</v>
      </c>
      <c r="H38" s="295">
        <v>34803</v>
      </c>
      <c r="I38" s="294">
        <v>35874</v>
      </c>
      <c r="J38" s="464">
        <v>36735</v>
      </c>
      <c r="K38" s="317">
        <v>2855</v>
      </c>
      <c r="L38" s="308">
        <v>2877</v>
      </c>
      <c r="M38" s="308">
        <v>2922</v>
      </c>
      <c r="N38" s="308">
        <v>3261</v>
      </c>
      <c r="O38" s="308">
        <v>2953</v>
      </c>
      <c r="P38" s="308"/>
      <c r="Q38" s="308"/>
      <c r="R38" s="308"/>
      <c r="S38" s="308"/>
      <c r="T38" s="308"/>
      <c r="U38" s="308"/>
      <c r="V38" s="308"/>
      <c r="W38" s="435">
        <f t="shared" si="0"/>
        <v>14868</v>
      </c>
      <c r="X38" s="454">
        <f t="shared" si="1"/>
        <v>0.4047366271947734</v>
      </c>
    </row>
    <row r="39" spans="1:24" ht="15" thickBot="1">
      <c r="A39" s="455" t="s">
        <v>624</v>
      </c>
      <c r="B39" s="456" t="s">
        <v>625</v>
      </c>
      <c r="C39" s="320">
        <v>25992</v>
      </c>
      <c r="D39" s="320">
        <v>28803</v>
      </c>
      <c r="E39" s="465" t="s">
        <v>557</v>
      </c>
      <c r="F39" s="458">
        <v>65962</v>
      </c>
      <c r="G39" s="320">
        <v>67867</v>
      </c>
      <c r="H39" s="457">
        <v>55171</v>
      </c>
      <c r="I39" s="320">
        <v>68866</v>
      </c>
      <c r="J39" s="466">
        <f>SUM(J34:J38)</f>
        <v>68055</v>
      </c>
      <c r="K39" s="460">
        <f>SUM(K34:K38)</f>
        <v>5604</v>
      </c>
      <c r="L39" s="460">
        <f>SUM(L34:L38)</f>
        <v>5386</v>
      </c>
      <c r="M39" s="466">
        <f>SUM(M34:M38)</f>
        <v>5689</v>
      </c>
      <c r="N39" s="466">
        <f aca="true" t="shared" si="3" ref="N39:V39">SUM(N34:N38)</f>
        <v>6863</v>
      </c>
      <c r="O39" s="460">
        <f t="shared" si="3"/>
        <v>5334</v>
      </c>
      <c r="P39" s="460">
        <f t="shared" si="3"/>
        <v>0</v>
      </c>
      <c r="Q39" s="460">
        <f t="shared" si="3"/>
        <v>0</v>
      </c>
      <c r="R39" s="460">
        <f t="shared" si="3"/>
        <v>0</v>
      </c>
      <c r="S39" s="460">
        <f t="shared" si="3"/>
        <v>0</v>
      </c>
      <c r="T39" s="460">
        <f t="shared" si="3"/>
        <v>0</v>
      </c>
      <c r="U39" s="460">
        <f t="shared" si="3"/>
        <v>0</v>
      </c>
      <c r="V39" s="460">
        <f t="shared" si="3"/>
        <v>0</v>
      </c>
      <c r="W39" s="461">
        <f t="shared" si="0"/>
        <v>28876</v>
      </c>
      <c r="X39" s="462">
        <f t="shared" si="1"/>
        <v>0.4243038718683418</v>
      </c>
    </row>
    <row r="40" spans="1:24" ht="6.75" customHeight="1" thickBot="1">
      <c r="A40" s="350"/>
      <c r="B40" s="304"/>
      <c r="C40" s="467"/>
      <c r="D40" s="467"/>
      <c r="E40" s="318"/>
      <c r="F40" s="319"/>
      <c r="G40" s="319"/>
      <c r="H40" s="319"/>
      <c r="I40" s="319"/>
      <c r="J40" s="320"/>
      <c r="K40" s="468"/>
      <c r="L40" s="469"/>
      <c r="M40" s="470"/>
      <c r="N40" s="470"/>
      <c r="O40" s="469"/>
      <c r="P40" s="469"/>
      <c r="Q40" s="469"/>
      <c r="R40" s="469"/>
      <c r="S40" s="469"/>
      <c r="T40" s="469"/>
      <c r="U40" s="469"/>
      <c r="V40" s="471"/>
      <c r="W40" s="321"/>
      <c r="X40" s="322"/>
    </row>
    <row r="41" spans="1:24" ht="15" thickBot="1">
      <c r="A41" s="472" t="s">
        <v>626</v>
      </c>
      <c r="B41" s="456" t="s">
        <v>588</v>
      </c>
      <c r="C41" s="320">
        <v>13520</v>
      </c>
      <c r="D41" s="320">
        <v>15075</v>
      </c>
      <c r="E41" s="465" t="s">
        <v>557</v>
      </c>
      <c r="F41" s="320">
        <v>41762</v>
      </c>
      <c r="G41" s="320">
        <v>41646</v>
      </c>
      <c r="H41" s="320">
        <v>42221</v>
      </c>
      <c r="I41" s="457">
        <f>I39-I37</f>
        <v>42322</v>
      </c>
      <c r="J41" s="320">
        <f>J39-J37</f>
        <v>42855</v>
      </c>
      <c r="K41" s="457">
        <f>K39-K37</f>
        <v>3404</v>
      </c>
      <c r="L41" s="460">
        <f aca="true" t="shared" si="4" ref="L41:V41">L39-L37</f>
        <v>3386</v>
      </c>
      <c r="M41" s="460">
        <f t="shared" si="4"/>
        <v>3524</v>
      </c>
      <c r="N41" s="460">
        <f t="shared" si="4"/>
        <v>3759</v>
      </c>
      <c r="O41" s="460">
        <f t="shared" si="4"/>
        <v>3539</v>
      </c>
      <c r="P41" s="460">
        <f t="shared" si="4"/>
        <v>0</v>
      </c>
      <c r="Q41" s="460">
        <f t="shared" si="4"/>
        <v>0</v>
      </c>
      <c r="R41" s="460">
        <f t="shared" si="4"/>
        <v>0</v>
      </c>
      <c r="S41" s="460">
        <f t="shared" si="4"/>
        <v>0</v>
      </c>
      <c r="T41" s="460">
        <f t="shared" si="4"/>
        <v>0</v>
      </c>
      <c r="U41" s="460">
        <f t="shared" si="4"/>
        <v>0</v>
      </c>
      <c r="V41" s="460">
        <f t="shared" si="4"/>
        <v>0</v>
      </c>
      <c r="W41" s="473">
        <f t="shared" si="0"/>
        <v>17612</v>
      </c>
      <c r="X41" s="462">
        <f t="shared" si="1"/>
        <v>0.41096721502741806</v>
      </c>
    </row>
    <row r="42" spans="1:24" ht="15" thickBot="1">
      <c r="A42" s="455" t="s">
        <v>627</v>
      </c>
      <c r="B42" s="456" t="s">
        <v>628</v>
      </c>
      <c r="C42" s="320">
        <v>93</v>
      </c>
      <c r="D42" s="320">
        <v>-465</v>
      </c>
      <c r="E42" s="465" t="s">
        <v>557</v>
      </c>
      <c r="F42" s="320">
        <v>24</v>
      </c>
      <c r="G42" s="320">
        <v>168</v>
      </c>
      <c r="H42" s="320">
        <v>-5925</v>
      </c>
      <c r="I42" s="457">
        <f>I39-I33</f>
        <v>4064</v>
      </c>
      <c r="J42" s="320">
        <f>J39-J33</f>
        <v>0</v>
      </c>
      <c r="K42" s="457">
        <f>K39-K33</f>
        <v>120</v>
      </c>
      <c r="L42" s="460">
        <f aca="true" t="shared" si="5" ref="L42:V42">L39-L33</f>
        <v>36</v>
      </c>
      <c r="M42" s="460">
        <f t="shared" si="5"/>
        <v>364</v>
      </c>
      <c r="N42" s="460">
        <f t="shared" si="5"/>
        <v>1536</v>
      </c>
      <c r="O42" s="460">
        <f t="shared" si="5"/>
        <v>-175</v>
      </c>
      <c r="P42" s="460">
        <f t="shared" si="5"/>
        <v>0</v>
      </c>
      <c r="Q42" s="460">
        <f t="shared" si="5"/>
        <v>0</v>
      </c>
      <c r="R42" s="460">
        <f t="shared" si="5"/>
        <v>0</v>
      </c>
      <c r="S42" s="460">
        <f t="shared" si="5"/>
        <v>0</v>
      </c>
      <c r="T42" s="460">
        <f t="shared" si="5"/>
        <v>0</v>
      </c>
      <c r="U42" s="460">
        <f t="shared" si="5"/>
        <v>0</v>
      </c>
      <c r="V42" s="474">
        <f t="shared" si="5"/>
        <v>0</v>
      </c>
      <c r="W42" s="473">
        <f t="shared" si="0"/>
        <v>1881</v>
      </c>
      <c r="X42" s="462" t="str">
        <f t="shared" si="1"/>
        <v> - - - </v>
      </c>
    </row>
    <row r="43" spans="1:24" ht="15" thickBot="1">
      <c r="A43" s="475" t="s">
        <v>629</v>
      </c>
      <c r="B43" s="476" t="s">
        <v>588</v>
      </c>
      <c r="C43" s="477">
        <v>-12379</v>
      </c>
      <c r="D43" s="477">
        <v>-14193</v>
      </c>
      <c r="E43" s="478" t="s">
        <v>557</v>
      </c>
      <c r="F43" s="477">
        <v>-24176</v>
      </c>
      <c r="G43" s="477">
        <v>-26053</v>
      </c>
      <c r="H43" s="477">
        <v>-18875</v>
      </c>
      <c r="I43" s="457">
        <f>I41-I33</f>
        <v>-22480</v>
      </c>
      <c r="J43" s="320">
        <f>J41-J33</f>
        <v>-25200</v>
      </c>
      <c r="K43" s="457">
        <f>K41-K33</f>
        <v>-2080</v>
      </c>
      <c r="L43" s="460">
        <f aca="true" t="shared" si="6" ref="L43:V43">L41-L33</f>
        <v>-1964</v>
      </c>
      <c r="M43" s="460">
        <f t="shared" si="6"/>
        <v>-1801</v>
      </c>
      <c r="N43" s="460">
        <f t="shared" si="6"/>
        <v>-1568</v>
      </c>
      <c r="O43" s="460">
        <f t="shared" si="6"/>
        <v>-1970</v>
      </c>
      <c r="P43" s="460">
        <f t="shared" si="6"/>
        <v>0</v>
      </c>
      <c r="Q43" s="460">
        <f t="shared" si="6"/>
        <v>0</v>
      </c>
      <c r="R43" s="460">
        <f t="shared" si="6"/>
        <v>0</v>
      </c>
      <c r="S43" s="460">
        <f t="shared" si="6"/>
        <v>0</v>
      </c>
      <c r="T43" s="460">
        <f t="shared" si="6"/>
        <v>0</v>
      </c>
      <c r="U43" s="460">
        <f t="shared" si="6"/>
        <v>0</v>
      </c>
      <c r="V43" s="460">
        <f t="shared" si="6"/>
        <v>0</v>
      </c>
      <c r="W43" s="473">
        <f t="shared" si="0"/>
        <v>-9383</v>
      </c>
      <c r="X43" s="462">
        <f t="shared" si="1"/>
        <v>0.37234126984126986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4" width="9.140625" style="43" customWidth="1"/>
    <col min="15" max="21" width="0" style="43" hidden="1" customWidth="1"/>
    <col min="22" max="16384" width="9.140625" style="43" customWidth="1"/>
  </cols>
  <sheetData>
    <row r="1" spans="1:10" s="605" customFormat="1" ht="18.75">
      <c r="A1" s="604" t="s">
        <v>630</v>
      </c>
      <c r="J1" s="511"/>
    </row>
    <row r="2" spans="1:10" ht="18">
      <c r="A2" s="511" t="s">
        <v>631</v>
      </c>
      <c r="J2" s="510"/>
    </row>
    <row r="3" spans="1:10" ht="12.75">
      <c r="A3" s="510"/>
      <c r="J3" s="510"/>
    </row>
    <row r="4" ht="13.5" thickBot="1">
      <c r="J4" s="510"/>
    </row>
    <row r="5" spans="1:10" ht="15.75" thickBot="1">
      <c r="A5" s="505" t="s">
        <v>528</v>
      </c>
      <c r="B5" s="512" t="s">
        <v>632</v>
      </c>
      <c r="C5" s="506"/>
      <c r="D5" s="506"/>
      <c r="E5" s="506"/>
      <c r="F5" s="506"/>
      <c r="G5" s="506"/>
      <c r="H5" s="506"/>
      <c r="I5" s="506"/>
      <c r="J5" s="505"/>
    </row>
    <row r="6" spans="1:10" ht="13.5" thickBot="1">
      <c r="A6" s="510" t="s">
        <v>530</v>
      </c>
      <c r="J6" s="510"/>
    </row>
    <row r="7" spans="1:23" ht="15">
      <c r="A7" s="513"/>
      <c r="B7" s="514"/>
      <c r="C7" s="514"/>
      <c r="D7" s="514"/>
      <c r="E7" s="514"/>
      <c r="F7" s="514"/>
      <c r="G7" s="513"/>
      <c r="H7" s="515"/>
      <c r="I7" s="515" t="s">
        <v>29</v>
      </c>
      <c r="J7" s="516"/>
      <c r="K7" s="517"/>
      <c r="L7" s="517"/>
      <c r="M7" s="517"/>
      <c r="N7" s="517"/>
      <c r="O7" s="507" t="s">
        <v>531</v>
      </c>
      <c r="P7" s="517"/>
      <c r="Q7" s="517"/>
      <c r="R7" s="517"/>
      <c r="S7" s="517"/>
      <c r="T7" s="517"/>
      <c r="U7" s="517"/>
      <c r="V7" s="515" t="s">
        <v>633</v>
      </c>
      <c r="W7" s="518" t="s">
        <v>533</v>
      </c>
    </row>
    <row r="8" spans="1:23" ht="13.5" thickBot="1">
      <c r="A8" s="519" t="s">
        <v>27</v>
      </c>
      <c r="B8" s="520" t="s">
        <v>534</v>
      </c>
      <c r="C8" s="481">
        <v>2008</v>
      </c>
      <c r="D8" s="482">
        <v>2009</v>
      </c>
      <c r="E8" s="483">
        <v>2010</v>
      </c>
      <c r="F8" s="483">
        <v>2011</v>
      </c>
      <c r="G8" s="483">
        <v>2012</v>
      </c>
      <c r="H8" s="483">
        <v>2013</v>
      </c>
      <c r="I8" s="521">
        <v>2014</v>
      </c>
      <c r="J8" s="522" t="s">
        <v>542</v>
      </c>
      <c r="K8" s="523" t="s">
        <v>543</v>
      </c>
      <c r="L8" s="523" t="s">
        <v>544</v>
      </c>
      <c r="M8" s="523" t="s">
        <v>545</v>
      </c>
      <c r="N8" s="523" t="s">
        <v>546</v>
      </c>
      <c r="O8" s="523" t="s">
        <v>547</v>
      </c>
      <c r="P8" s="523" t="s">
        <v>548</v>
      </c>
      <c r="Q8" s="523" t="s">
        <v>549</v>
      </c>
      <c r="R8" s="523" t="s">
        <v>550</v>
      </c>
      <c r="S8" s="523" t="s">
        <v>551</v>
      </c>
      <c r="T8" s="523" t="s">
        <v>552</v>
      </c>
      <c r="U8" s="522" t="s">
        <v>553</v>
      </c>
      <c r="V8" s="521" t="s">
        <v>554</v>
      </c>
      <c r="W8" s="524" t="s">
        <v>555</v>
      </c>
    </row>
    <row r="9" spans="1:24" ht="12.75">
      <c r="A9" s="525" t="s">
        <v>556</v>
      </c>
      <c r="B9" s="526"/>
      <c r="C9" s="484">
        <v>21</v>
      </c>
      <c r="D9" s="527">
        <v>21</v>
      </c>
      <c r="E9" s="528">
        <v>22</v>
      </c>
      <c r="F9" s="528">
        <v>22</v>
      </c>
      <c r="G9" s="528">
        <v>21</v>
      </c>
      <c r="H9" s="528">
        <v>21</v>
      </c>
      <c r="I9" s="529"/>
      <c r="J9" s="530">
        <v>32</v>
      </c>
      <c r="K9" s="531">
        <v>32</v>
      </c>
      <c r="L9" s="531">
        <v>33</v>
      </c>
      <c r="M9" s="531">
        <v>34</v>
      </c>
      <c r="N9" s="532">
        <v>52</v>
      </c>
      <c r="O9" s="532"/>
      <c r="P9" s="532"/>
      <c r="Q9" s="532"/>
      <c r="R9" s="532"/>
      <c r="S9" s="532"/>
      <c r="T9" s="532"/>
      <c r="U9" s="532"/>
      <c r="V9" s="533" t="s">
        <v>557</v>
      </c>
      <c r="W9" s="534" t="s">
        <v>557</v>
      </c>
      <c r="X9" s="256"/>
    </row>
    <row r="10" spans="1:24" ht="13.5" thickBot="1">
      <c r="A10" s="535" t="s">
        <v>558</v>
      </c>
      <c r="B10" s="536"/>
      <c r="C10" s="485">
        <v>20.5</v>
      </c>
      <c r="D10" s="537">
        <v>20</v>
      </c>
      <c r="E10" s="538">
        <v>22</v>
      </c>
      <c r="F10" s="538">
        <v>20</v>
      </c>
      <c r="G10" s="538">
        <v>21</v>
      </c>
      <c r="H10" s="538">
        <v>21</v>
      </c>
      <c r="I10" s="539"/>
      <c r="J10" s="537">
        <v>32.5</v>
      </c>
      <c r="K10" s="540">
        <v>32.6</v>
      </c>
      <c r="L10" s="541">
        <v>33</v>
      </c>
      <c r="M10" s="541">
        <v>32</v>
      </c>
      <c r="N10" s="540">
        <v>52</v>
      </c>
      <c r="O10" s="540"/>
      <c r="P10" s="540"/>
      <c r="Q10" s="540"/>
      <c r="R10" s="540"/>
      <c r="S10" s="540"/>
      <c r="T10" s="540"/>
      <c r="U10" s="537"/>
      <c r="V10" s="542"/>
      <c r="W10" s="543" t="s">
        <v>557</v>
      </c>
      <c r="X10" s="256"/>
    </row>
    <row r="11" spans="1:24" ht="12.75">
      <c r="A11" s="544" t="s">
        <v>634</v>
      </c>
      <c r="B11" s="545">
        <v>26</v>
      </c>
      <c r="C11" s="486">
        <v>12682</v>
      </c>
      <c r="D11" s="546">
        <v>12645</v>
      </c>
      <c r="E11" s="547">
        <v>12743</v>
      </c>
      <c r="F11" s="547">
        <v>12709</v>
      </c>
      <c r="G11" s="547">
        <v>13220</v>
      </c>
      <c r="H11" s="547">
        <v>13591</v>
      </c>
      <c r="I11" s="548"/>
      <c r="J11" s="546">
        <v>13654</v>
      </c>
      <c r="K11" s="549">
        <v>13658</v>
      </c>
      <c r="L11" s="550">
        <v>15686</v>
      </c>
      <c r="M11" s="550">
        <v>15722</v>
      </c>
      <c r="N11" s="549">
        <v>18730</v>
      </c>
      <c r="O11" s="549"/>
      <c r="P11" s="549"/>
      <c r="Q11" s="549"/>
      <c r="R11" s="549"/>
      <c r="S11" s="549"/>
      <c r="T11" s="549"/>
      <c r="U11" s="546"/>
      <c r="V11" s="548" t="s">
        <v>557</v>
      </c>
      <c r="W11" s="551" t="s">
        <v>557</v>
      </c>
      <c r="X11" s="552"/>
    </row>
    <row r="12" spans="1:24" ht="12.75">
      <c r="A12" s="544" t="s">
        <v>635</v>
      </c>
      <c r="B12" s="545">
        <v>33</v>
      </c>
      <c r="C12" s="486">
        <v>-8337</v>
      </c>
      <c r="D12" s="546">
        <v>-9084</v>
      </c>
      <c r="E12" s="547">
        <v>-9822</v>
      </c>
      <c r="F12" s="553">
        <v>10473</v>
      </c>
      <c r="G12" s="553">
        <v>11118</v>
      </c>
      <c r="H12" s="553" t="s">
        <v>636</v>
      </c>
      <c r="I12" s="548"/>
      <c r="J12" s="554">
        <v>-12217</v>
      </c>
      <c r="K12" s="555">
        <v>-12285</v>
      </c>
      <c r="L12" s="556">
        <v>-13580</v>
      </c>
      <c r="M12" s="556">
        <v>-13699</v>
      </c>
      <c r="N12" s="549">
        <v>-13814</v>
      </c>
      <c r="O12" s="549"/>
      <c r="P12" s="549"/>
      <c r="Q12" s="549"/>
      <c r="R12" s="549"/>
      <c r="S12" s="549"/>
      <c r="T12" s="549"/>
      <c r="U12" s="546"/>
      <c r="V12" s="548" t="s">
        <v>557</v>
      </c>
      <c r="W12" s="551" t="s">
        <v>557</v>
      </c>
      <c r="X12" s="552"/>
    </row>
    <row r="13" spans="1:23" ht="12.75">
      <c r="A13" s="544" t="s">
        <v>637</v>
      </c>
      <c r="B13" s="545">
        <v>41</v>
      </c>
      <c r="C13" s="486"/>
      <c r="D13" s="554"/>
      <c r="E13" s="557"/>
      <c r="F13" s="557"/>
      <c r="G13" s="557"/>
      <c r="H13" s="557"/>
      <c r="I13" s="548"/>
      <c r="J13" s="554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54"/>
      <c r="V13" s="548" t="s">
        <v>557</v>
      </c>
      <c r="W13" s="551" t="s">
        <v>557</v>
      </c>
    </row>
    <row r="14" spans="1:23" ht="12.75">
      <c r="A14" s="544" t="s">
        <v>565</v>
      </c>
      <c r="B14" s="545">
        <v>51</v>
      </c>
      <c r="C14" s="486"/>
      <c r="D14" s="554"/>
      <c r="E14" s="557"/>
      <c r="F14" s="557"/>
      <c r="G14" s="557"/>
      <c r="H14" s="557"/>
      <c r="I14" s="548"/>
      <c r="J14" s="554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54"/>
      <c r="V14" s="548" t="s">
        <v>557</v>
      </c>
      <c r="W14" s="551" t="s">
        <v>557</v>
      </c>
    </row>
    <row r="15" spans="1:23" ht="12.75">
      <c r="A15" s="544" t="s">
        <v>568</v>
      </c>
      <c r="B15" s="545">
        <v>75</v>
      </c>
      <c r="C15" s="486">
        <v>96</v>
      </c>
      <c r="D15" s="546">
        <v>1305</v>
      </c>
      <c r="E15" s="547">
        <v>2011</v>
      </c>
      <c r="F15" s="547">
        <v>3219</v>
      </c>
      <c r="G15" s="547">
        <v>3903</v>
      </c>
      <c r="H15" s="547">
        <v>4476</v>
      </c>
      <c r="I15" s="548"/>
      <c r="J15" s="554">
        <v>5324</v>
      </c>
      <c r="K15" s="555">
        <v>3434</v>
      </c>
      <c r="L15" s="556">
        <v>3976</v>
      </c>
      <c r="M15" s="556">
        <v>4829</v>
      </c>
      <c r="N15" s="549">
        <v>4186</v>
      </c>
      <c r="O15" s="549"/>
      <c r="P15" s="549"/>
      <c r="Q15" s="549"/>
      <c r="R15" s="549"/>
      <c r="S15" s="549"/>
      <c r="T15" s="549"/>
      <c r="U15" s="546"/>
      <c r="V15" s="548" t="s">
        <v>557</v>
      </c>
      <c r="W15" s="551" t="s">
        <v>557</v>
      </c>
    </row>
    <row r="16" spans="1:23" ht="13.5" thickBot="1">
      <c r="A16" s="525" t="s">
        <v>570</v>
      </c>
      <c r="B16" s="526">
        <v>89</v>
      </c>
      <c r="C16" s="487">
        <v>1611</v>
      </c>
      <c r="D16" s="558">
        <v>651</v>
      </c>
      <c r="E16" s="559">
        <v>583</v>
      </c>
      <c r="F16" s="559">
        <v>2757</v>
      </c>
      <c r="G16" s="559">
        <v>1116</v>
      </c>
      <c r="H16" s="559">
        <v>2192</v>
      </c>
      <c r="I16" s="533"/>
      <c r="J16" s="552">
        <v>3822</v>
      </c>
      <c r="K16" s="560">
        <v>3104</v>
      </c>
      <c r="L16" s="561">
        <v>3677</v>
      </c>
      <c r="M16" s="561">
        <v>3759</v>
      </c>
      <c r="N16" s="560">
        <v>4405</v>
      </c>
      <c r="O16" s="560"/>
      <c r="P16" s="560"/>
      <c r="Q16" s="560"/>
      <c r="R16" s="560"/>
      <c r="S16" s="560"/>
      <c r="T16" s="560"/>
      <c r="U16" s="560"/>
      <c r="V16" s="533" t="s">
        <v>557</v>
      </c>
      <c r="W16" s="534" t="s">
        <v>557</v>
      </c>
    </row>
    <row r="17" spans="1:23" ht="13.5" thickBot="1">
      <c r="A17" s="562" t="s">
        <v>638</v>
      </c>
      <c r="B17" s="563">
        <v>125</v>
      </c>
      <c r="C17" s="564">
        <v>7150</v>
      </c>
      <c r="D17" s="565">
        <v>5713</v>
      </c>
      <c r="E17" s="566">
        <v>5417</v>
      </c>
      <c r="F17" s="566"/>
      <c r="G17" s="566"/>
      <c r="H17" s="566"/>
      <c r="I17" s="567"/>
      <c r="J17" s="565"/>
      <c r="K17" s="568"/>
      <c r="L17" s="569"/>
      <c r="M17" s="569"/>
      <c r="N17" s="568"/>
      <c r="O17" s="568"/>
      <c r="P17" s="568"/>
      <c r="Q17" s="568"/>
      <c r="R17" s="568"/>
      <c r="S17" s="568"/>
      <c r="T17" s="568"/>
      <c r="U17" s="565"/>
      <c r="V17" s="567" t="s">
        <v>557</v>
      </c>
      <c r="W17" s="570" t="s">
        <v>557</v>
      </c>
    </row>
    <row r="18" spans="1:23" ht="12.75">
      <c r="A18" s="525" t="s">
        <v>639</v>
      </c>
      <c r="B18" s="526">
        <v>131</v>
      </c>
      <c r="C18" s="487">
        <v>4381</v>
      </c>
      <c r="D18" s="558">
        <v>3601</v>
      </c>
      <c r="E18" s="559">
        <v>2863</v>
      </c>
      <c r="F18" s="559">
        <v>2178</v>
      </c>
      <c r="G18" s="559">
        <v>2044</v>
      </c>
      <c r="H18" s="559">
        <v>1499</v>
      </c>
      <c r="I18" s="533"/>
      <c r="J18" s="552">
        <v>1434</v>
      </c>
      <c r="K18" s="560">
        <v>1370</v>
      </c>
      <c r="L18" s="561">
        <v>2137</v>
      </c>
      <c r="M18" s="561">
        <v>2054</v>
      </c>
      <c r="N18" s="560">
        <v>2047</v>
      </c>
      <c r="O18" s="560"/>
      <c r="P18" s="560"/>
      <c r="Q18" s="560"/>
      <c r="R18" s="560"/>
      <c r="S18" s="560"/>
      <c r="T18" s="560"/>
      <c r="U18" s="560"/>
      <c r="V18" s="533" t="s">
        <v>557</v>
      </c>
      <c r="W18" s="534" t="s">
        <v>557</v>
      </c>
    </row>
    <row r="19" spans="1:23" ht="12.75">
      <c r="A19" s="544" t="s">
        <v>640</v>
      </c>
      <c r="B19" s="545">
        <v>138</v>
      </c>
      <c r="C19" s="486">
        <v>1761</v>
      </c>
      <c r="D19" s="546">
        <v>861</v>
      </c>
      <c r="E19" s="547">
        <v>1067</v>
      </c>
      <c r="F19" s="547">
        <v>1636</v>
      </c>
      <c r="G19" s="547">
        <v>1382</v>
      </c>
      <c r="H19" s="547">
        <v>1738</v>
      </c>
      <c r="I19" s="548"/>
      <c r="J19" s="546">
        <v>1801</v>
      </c>
      <c r="K19" s="549">
        <v>1868</v>
      </c>
      <c r="L19" s="550">
        <v>1764</v>
      </c>
      <c r="M19" s="550">
        <v>1849</v>
      </c>
      <c r="N19" s="549">
        <v>1868</v>
      </c>
      <c r="O19" s="549"/>
      <c r="P19" s="549"/>
      <c r="Q19" s="549"/>
      <c r="R19" s="549"/>
      <c r="S19" s="549"/>
      <c r="T19" s="549"/>
      <c r="U19" s="546"/>
      <c r="V19" s="548" t="s">
        <v>557</v>
      </c>
      <c r="W19" s="551" t="s">
        <v>557</v>
      </c>
    </row>
    <row r="20" spans="1:23" ht="12.75">
      <c r="A20" s="544" t="s">
        <v>579</v>
      </c>
      <c r="B20" s="545">
        <v>166</v>
      </c>
      <c r="C20" s="486"/>
      <c r="D20" s="546"/>
      <c r="E20" s="547"/>
      <c r="F20" s="547"/>
      <c r="G20" s="547"/>
      <c r="H20" s="547"/>
      <c r="I20" s="548"/>
      <c r="J20" s="554"/>
      <c r="K20" s="555"/>
      <c r="L20" s="556"/>
      <c r="M20" s="556"/>
      <c r="N20" s="549"/>
      <c r="O20" s="549"/>
      <c r="P20" s="549"/>
      <c r="Q20" s="549"/>
      <c r="R20" s="549"/>
      <c r="S20" s="549"/>
      <c r="T20" s="549"/>
      <c r="U20" s="546"/>
      <c r="V20" s="548" t="s">
        <v>557</v>
      </c>
      <c r="W20" s="551" t="s">
        <v>557</v>
      </c>
    </row>
    <row r="21" spans="1:23" ht="12.75">
      <c r="A21" s="544" t="s">
        <v>581</v>
      </c>
      <c r="B21" s="545">
        <v>189</v>
      </c>
      <c r="C21" s="486">
        <v>924</v>
      </c>
      <c r="D21" s="546">
        <v>1219</v>
      </c>
      <c r="E21" s="547">
        <v>1487</v>
      </c>
      <c r="F21" s="547">
        <v>3338</v>
      </c>
      <c r="G21" s="547">
        <v>3576</v>
      </c>
      <c r="H21" s="547">
        <v>4306</v>
      </c>
      <c r="I21" s="548"/>
      <c r="J21" s="554">
        <v>5205</v>
      </c>
      <c r="K21" s="555">
        <v>2121</v>
      </c>
      <c r="L21" s="556">
        <v>2738</v>
      </c>
      <c r="M21" s="556">
        <v>3617</v>
      </c>
      <c r="N21" s="549">
        <v>4326</v>
      </c>
      <c r="O21" s="549"/>
      <c r="P21" s="549"/>
      <c r="Q21" s="549"/>
      <c r="R21" s="549"/>
      <c r="S21" s="549"/>
      <c r="T21" s="549"/>
      <c r="U21" s="546"/>
      <c r="V21" s="548" t="s">
        <v>557</v>
      </c>
      <c r="W21" s="551" t="s">
        <v>557</v>
      </c>
    </row>
    <row r="22" spans="1:23" ht="13.5" thickBot="1">
      <c r="A22" s="544" t="s">
        <v>641</v>
      </c>
      <c r="B22" s="545">
        <v>196</v>
      </c>
      <c r="C22" s="486">
        <v>0</v>
      </c>
      <c r="D22" s="546"/>
      <c r="E22" s="547"/>
      <c r="F22" s="547"/>
      <c r="G22" s="547"/>
      <c r="H22" s="547"/>
      <c r="I22" s="548"/>
      <c r="J22" s="554"/>
      <c r="K22" s="555"/>
      <c r="L22" s="556"/>
      <c r="M22" s="556"/>
      <c r="N22" s="549"/>
      <c r="O22" s="549"/>
      <c r="P22" s="549"/>
      <c r="Q22" s="549"/>
      <c r="R22" s="549"/>
      <c r="S22" s="549"/>
      <c r="T22" s="549"/>
      <c r="U22" s="546"/>
      <c r="V22" s="548" t="s">
        <v>557</v>
      </c>
      <c r="W22" s="551" t="s">
        <v>557</v>
      </c>
    </row>
    <row r="23" spans="1:23" ht="14.25">
      <c r="A23" s="571" t="s">
        <v>585</v>
      </c>
      <c r="B23" s="572"/>
      <c r="C23" s="488">
        <v>7938</v>
      </c>
      <c r="D23" s="489">
        <v>8283</v>
      </c>
      <c r="E23" s="490">
        <v>15657</v>
      </c>
      <c r="F23" s="490">
        <v>13146</v>
      </c>
      <c r="G23" s="490">
        <v>11973</v>
      </c>
      <c r="H23" s="490">
        <v>13638</v>
      </c>
      <c r="I23" s="573">
        <v>20325</v>
      </c>
      <c r="J23" s="574">
        <v>2997</v>
      </c>
      <c r="K23" s="575">
        <v>1115</v>
      </c>
      <c r="L23" s="575">
        <v>1765</v>
      </c>
      <c r="M23" s="575">
        <v>1600</v>
      </c>
      <c r="N23" s="575">
        <v>1427</v>
      </c>
      <c r="O23" s="575"/>
      <c r="P23" s="575"/>
      <c r="Q23" s="575"/>
      <c r="R23" s="575"/>
      <c r="S23" s="575"/>
      <c r="T23" s="575"/>
      <c r="U23" s="574"/>
      <c r="V23" s="573">
        <f>SUM(J23:U23)</f>
        <v>8904</v>
      </c>
      <c r="W23" s="576">
        <f>+V23/I23*100</f>
        <v>43.808118081180815</v>
      </c>
    </row>
    <row r="24" spans="1:23" ht="14.25">
      <c r="A24" s="544" t="s">
        <v>587</v>
      </c>
      <c r="B24" s="545">
        <v>9</v>
      </c>
      <c r="C24" s="491">
        <v>0</v>
      </c>
      <c r="D24" s="492">
        <v>0</v>
      </c>
      <c r="E24" s="491">
        <v>6150</v>
      </c>
      <c r="F24" s="491">
        <v>0</v>
      </c>
      <c r="G24" s="491">
        <v>0</v>
      </c>
      <c r="H24" s="491">
        <v>0</v>
      </c>
      <c r="I24" s="577"/>
      <c r="J24" s="546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6"/>
      <c r="V24" s="577">
        <f>SUM(J24:U24)</f>
        <v>0</v>
      </c>
      <c r="W24" s="578" t="e">
        <f>+V24/I24*100</f>
        <v>#DIV/0!</v>
      </c>
    </row>
    <row r="25" spans="1:23" ht="15" thickBot="1">
      <c r="A25" s="579" t="s">
        <v>589</v>
      </c>
      <c r="B25" s="580">
        <v>19</v>
      </c>
      <c r="C25" s="493">
        <v>7938</v>
      </c>
      <c r="D25" s="494">
        <v>8583</v>
      </c>
      <c r="E25" s="495">
        <v>9507</v>
      </c>
      <c r="F25" s="495">
        <v>13146</v>
      </c>
      <c r="G25" s="495">
        <v>11973</v>
      </c>
      <c r="H25" s="495">
        <v>13638</v>
      </c>
      <c r="I25" s="581">
        <v>20325</v>
      </c>
      <c r="J25" s="582">
        <v>2997</v>
      </c>
      <c r="K25" s="583">
        <v>1115</v>
      </c>
      <c r="L25" s="583">
        <v>1765</v>
      </c>
      <c r="M25" s="583">
        <v>1600</v>
      </c>
      <c r="N25" s="583">
        <v>1427</v>
      </c>
      <c r="O25" s="583"/>
      <c r="P25" s="583"/>
      <c r="Q25" s="583"/>
      <c r="R25" s="583"/>
      <c r="S25" s="583"/>
      <c r="T25" s="583"/>
      <c r="U25" s="582"/>
      <c r="V25" s="581">
        <f>SUM(J25:U25)</f>
        <v>8904</v>
      </c>
      <c r="W25" s="584">
        <f>+V25/I25*100</f>
        <v>43.808118081180815</v>
      </c>
    </row>
    <row r="26" spans="1:23" ht="14.25">
      <c r="A26" s="544" t="s">
        <v>590</v>
      </c>
      <c r="B26" s="545">
        <v>1</v>
      </c>
      <c r="C26" s="496">
        <v>1063</v>
      </c>
      <c r="D26" s="497">
        <v>644</v>
      </c>
      <c r="E26" s="498">
        <v>693</v>
      </c>
      <c r="F26" s="498">
        <v>1130</v>
      </c>
      <c r="G26" s="498">
        <v>824</v>
      </c>
      <c r="H26" s="498">
        <v>1054</v>
      </c>
      <c r="I26" s="585">
        <v>1660</v>
      </c>
      <c r="J26" s="546">
        <v>282</v>
      </c>
      <c r="K26" s="549">
        <v>91</v>
      </c>
      <c r="L26" s="549">
        <v>137</v>
      </c>
      <c r="M26" s="549">
        <v>137</v>
      </c>
      <c r="N26" s="549">
        <v>339</v>
      </c>
      <c r="O26" s="549"/>
      <c r="P26" s="549"/>
      <c r="Q26" s="549"/>
      <c r="R26" s="549"/>
      <c r="S26" s="549"/>
      <c r="T26" s="549"/>
      <c r="U26" s="546"/>
      <c r="V26" s="577">
        <f aca="true" t="shared" si="0" ref="V26:V36">SUM(J26:U26)</f>
        <v>986</v>
      </c>
      <c r="W26" s="578">
        <f aca="true" t="shared" si="1" ref="W26:W36">+V26/I26*100</f>
        <v>59.397590361445786</v>
      </c>
    </row>
    <row r="27" spans="1:23" ht="14.25">
      <c r="A27" s="544" t="s">
        <v>592</v>
      </c>
      <c r="B27" s="545">
        <v>2</v>
      </c>
      <c r="C27" s="491">
        <v>2659</v>
      </c>
      <c r="D27" s="492">
        <v>2923</v>
      </c>
      <c r="E27" s="491">
        <v>3376</v>
      </c>
      <c r="F27" s="491">
        <v>3127</v>
      </c>
      <c r="G27" s="491">
        <v>3808</v>
      </c>
      <c r="H27" s="491">
        <v>4400</v>
      </c>
      <c r="I27" s="577">
        <v>7400</v>
      </c>
      <c r="J27" s="546">
        <v>761</v>
      </c>
      <c r="K27" s="549">
        <v>396</v>
      </c>
      <c r="L27" s="549">
        <v>625</v>
      </c>
      <c r="M27" s="549">
        <v>402</v>
      </c>
      <c r="N27" s="549">
        <v>288</v>
      </c>
      <c r="O27" s="549"/>
      <c r="P27" s="549"/>
      <c r="Q27" s="549"/>
      <c r="R27" s="549"/>
      <c r="S27" s="549"/>
      <c r="T27" s="549"/>
      <c r="U27" s="546"/>
      <c r="V27" s="577">
        <f t="shared" si="0"/>
        <v>2472</v>
      </c>
      <c r="W27" s="578">
        <f t="shared" si="1"/>
        <v>33.4054054054054</v>
      </c>
    </row>
    <row r="28" spans="1:23" ht="14.25">
      <c r="A28" s="544" t="s">
        <v>594</v>
      </c>
      <c r="B28" s="545">
        <v>4</v>
      </c>
      <c r="C28" s="491">
        <v>0</v>
      </c>
      <c r="D28" s="492">
        <v>0</v>
      </c>
      <c r="E28" s="491">
        <v>0</v>
      </c>
      <c r="F28" s="491">
        <v>0</v>
      </c>
      <c r="G28" s="491">
        <v>0</v>
      </c>
      <c r="H28" s="491">
        <v>0</v>
      </c>
      <c r="I28" s="577"/>
      <c r="J28" s="546">
        <v>22</v>
      </c>
      <c r="K28" s="549"/>
      <c r="L28" s="549">
        <v>2</v>
      </c>
      <c r="M28" s="549"/>
      <c r="N28" s="549"/>
      <c r="O28" s="549"/>
      <c r="P28" s="549"/>
      <c r="Q28" s="549"/>
      <c r="R28" s="549"/>
      <c r="S28" s="549"/>
      <c r="T28" s="549"/>
      <c r="U28" s="546"/>
      <c r="V28" s="577">
        <f t="shared" si="0"/>
        <v>24</v>
      </c>
      <c r="W28" s="578" t="e">
        <f t="shared" si="1"/>
        <v>#DIV/0!</v>
      </c>
    </row>
    <row r="29" spans="1:23" ht="14.25">
      <c r="A29" s="544" t="s">
        <v>642</v>
      </c>
      <c r="B29" s="545"/>
      <c r="C29" s="491"/>
      <c r="D29" s="492">
        <v>0</v>
      </c>
      <c r="E29" s="491">
        <v>0</v>
      </c>
      <c r="F29" s="491">
        <v>0</v>
      </c>
      <c r="G29" s="491">
        <v>0</v>
      </c>
      <c r="H29" s="491">
        <v>0</v>
      </c>
      <c r="I29" s="577">
        <v>0</v>
      </c>
      <c r="J29" s="546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6"/>
      <c r="V29" s="577">
        <v>0</v>
      </c>
      <c r="W29" s="578"/>
    </row>
    <row r="30" spans="1:23" ht="14.25">
      <c r="A30" s="544" t="s">
        <v>596</v>
      </c>
      <c r="B30" s="545">
        <v>5</v>
      </c>
      <c r="C30" s="491">
        <v>1039</v>
      </c>
      <c r="D30" s="492">
        <v>1984</v>
      </c>
      <c r="E30" s="491">
        <v>930</v>
      </c>
      <c r="F30" s="491">
        <v>880</v>
      </c>
      <c r="G30" s="491">
        <v>1031</v>
      </c>
      <c r="H30" s="491">
        <v>1646</v>
      </c>
      <c r="I30" s="577">
        <v>2310</v>
      </c>
      <c r="J30" s="546">
        <v>188</v>
      </c>
      <c r="K30" s="549">
        <v>147</v>
      </c>
      <c r="L30" s="549">
        <v>16</v>
      </c>
      <c r="M30" s="549">
        <v>141</v>
      </c>
      <c r="N30" s="549">
        <v>138</v>
      </c>
      <c r="O30" s="549"/>
      <c r="P30" s="549"/>
      <c r="Q30" s="549"/>
      <c r="R30" s="549"/>
      <c r="S30" s="549"/>
      <c r="T30" s="549"/>
      <c r="U30" s="546"/>
      <c r="V30" s="577">
        <f t="shared" si="0"/>
        <v>630</v>
      </c>
      <c r="W30" s="578">
        <f t="shared" si="1"/>
        <v>27.27272727272727</v>
      </c>
    </row>
    <row r="31" spans="1:23" ht="14.25">
      <c r="A31" s="544" t="s">
        <v>598</v>
      </c>
      <c r="B31" s="545">
        <v>8</v>
      </c>
      <c r="C31" s="491">
        <v>1932</v>
      </c>
      <c r="D31" s="492">
        <v>1720</v>
      </c>
      <c r="E31" s="491">
        <v>1701</v>
      </c>
      <c r="F31" s="491">
        <v>4552</v>
      </c>
      <c r="G31" s="491">
        <v>4229</v>
      </c>
      <c r="H31" s="491">
        <v>4693</v>
      </c>
      <c r="I31" s="577">
        <v>5895</v>
      </c>
      <c r="J31" s="546">
        <v>548</v>
      </c>
      <c r="K31" s="549">
        <v>503</v>
      </c>
      <c r="L31" s="549">
        <v>541</v>
      </c>
      <c r="M31" s="549">
        <v>252</v>
      </c>
      <c r="N31" s="549">
        <v>356</v>
      </c>
      <c r="O31" s="549"/>
      <c r="P31" s="549"/>
      <c r="Q31" s="549"/>
      <c r="R31" s="549"/>
      <c r="S31" s="549"/>
      <c r="T31" s="549"/>
      <c r="U31" s="546"/>
      <c r="V31" s="577">
        <f t="shared" si="0"/>
        <v>2200</v>
      </c>
      <c r="W31" s="578">
        <f t="shared" si="1"/>
        <v>37.3197625106022</v>
      </c>
    </row>
    <row r="32" spans="1:23" ht="14.25">
      <c r="A32" s="544" t="s">
        <v>600</v>
      </c>
      <c r="B32" s="508">
        <v>9</v>
      </c>
      <c r="C32" s="491">
        <v>5491</v>
      </c>
      <c r="D32" s="492">
        <v>5605</v>
      </c>
      <c r="E32" s="491">
        <v>5720</v>
      </c>
      <c r="F32" s="491">
        <v>5375</v>
      </c>
      <c r="G32" s="491">
        <v>5649</v>
      </c>
      <c r="H32" s="491">
        <v>6036</v>
      </c>
      <c r="I32" s="577">
        <v>9690</v>
      </c>
      <c r="J32" s="546">
        <v>718</v>
      </c>
      <c r="K32" s="549">
        <v>682</v>
      </c>
      <c r="L32" s="549">
        <v>686</v>
      </c>
      <c r="M32" s="549">
        <v>721</v>
      </c>
      <c r="N32" s="549">
        <v>1121</v>
      </c>
      <c r="O32" s="549"/>
      <c r="P32" s="549"/>
      <c r="Q32" s="549"/>
      <c r="R32" s="549"/>
      <c r="S32" s="549"/>
      <c r="T32" s="549"/>
      <c r="U32" s="546"/>
      <c r="V32" s="577">
        <f>SUM(J32:U32)</f>
        <v>3928</v>
      </c>
      <c r="W32" s="578">
        <f>+V32/I32*100</f>
        <v>40.53663570691434</v>
      </c>
    </row>
    <row r="33" spans="1:23" ht="14.25">
      <c r="A33" s="544" t="s">
        <v>643</v>
      </c>
      <c r="B33" s="509" t="s">
        <v>644</v>
      </c>
      <c r="C33" s="491">
        <v>2083</v>
      </c>
      <c r="D33" s="492">
        <v>2055</v>
      </c>
      <c r="E33" s="491">
        <v>2198</v>
      </c>
      <c r="F33" s="491">
        <v>1947</v>
      </c>
      <c r="G33" s="491">
        <v>2115</v>
      </c>
      <c r="H33" s="491">
        <v>2251</v>
      </c>
      <c r="I33" s="577">
        <v>3672</v>
      </c>
      <c r="J33" s="546">
        <v>274</v>
      </c>
      <c r="K33" s="549">
        <v>254</v>
      </c>
      <c r="L33" s="549">
        <v>267</v>
      </c>
      <c r="M33" s="549">
        <v>255</v>
      </c>
      <c r="N33" s="549">
        <v>394</v>
      </c>
      <c r="O33" s="549"/>
      <c r="P33" s="549"/>
      <c r="Q33" s="549"/>
      <c r="R33" s="549"/>
      <c r="S33" s="549"/>
      <c r="T33" s="549"/>
      <c r="U33" s="546"/>
      <c r="V33" s="577">
        <f>SUM(J33:U33)</f>
        <v>1444</v>
      </c>
      <c r="W33" s="578">
        <f>+V33/I33*100</f>
        <v>39.32461873638344</v>
      </c>
    </row>
    <row r="34" spans="1:23" ht="14.25">
      <c r="A34" s="544" t="s">
        <v>605</v>
      </c>
      <c r="B34" s="545">
        <v>19</v>
      </c>
      <c r="C34" s="491">
        <v>0</v>
      </c>
      <c r="D34" s="492">
        <v>0</v>
      </c>
      <c r="E34" s="491">
        <v>0</v>
      </c>
      <c r="F34" s="491">
        <v>0</v>
      </c>
      <c r="G34" s="491">
        <v>0</v>
      </c>
      <c r="H34" s="491">
        <v>0</v>
      </c>
      <c r="I34" s="577"/>
      <c r="J34" s="546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6"/>
      <c r="V34" s="577">
        <f t="shared" si="0"/>
        <v>0</v>
      </c>
      <c r="W34" s="578" t="e">
        <f t="shared" si="1"/>
        <v>#DIV/0!</v>
      </c>
    </row>
    <row r="35" spans="1:23" ht="14.25">
      <c r="A35" s="544" t="s">
        <v>607</v>
      </c>
      <c r="B35" s="545">
        <v>25</v>
      </c>
      <c r="C35" s="491">
        <v>795</v>
      </c>
      <c r="D35" s="492">
        <v>325</v>
      </c>
      <c r="E35" s="491">
        <v>186</v>
      </c>
      <c r="F35" s="491">
        <v>684</v>
      </c>
      <c r="G35" s="491">
        <v>661</v>
      </c>
      <c r="H35" s="491">
        <v>731</v>
      </c>
      <c r="I35" s="577">
        <v>602</v>
      </c>
      <c r="J35" s="546">
        <v>64</v>
      </c>
      <c r="K35" s="549">
        <v>64</v>
      </c>
      <c r="L35" s="549">
        <v>100</v>
      </c>
      <c r="M35" s="549">
        <v>83</v>
      </c>
      <c r="N35" s="549">
        <v>83</v>
      </c>
      <c r="O35" s="549"/>
      <c r="P35" s="549"/>
      <c r="Q35" s="549"/>
      <c r="R35" s="549"/>
      <c r="S35" s="549"/>
      <c r="T35" s="549"/>
      <c r="U35" s="546"/>
      <c r="V35" s="577">
        <f t="shared" si="0"/>
        <v>394</v>
      </c>
      <c r="W35" s="578">
        <f t="shared" si="1"/>
        <v>65.4485049833887</v>
      </c>
    </row>
    <row r="36" spans="1:23" ht="15" thickBot="1">
      <c r="A36" s="525" t="s">
        <v>645</v>
      </c>
      <c r="B36" s="526"/>
      <c r="C36" s="499">
        <v>433</v>
      </c>
      <c r="D36" s="500">
        <v>673</v>
      </c>
      <c r="E36" s="501">
        <v>506</v>
      </c>
      <c r="F36" s="501">
        <v>351</v>
      </c>
      <c r="G36" s="501">
        <v>1447</v>
      </c>
      <c r="H36" s="501">
        <v>282</v>
      </c>
      <c r="I36" s="586">
        <v>400</v>
      </c>
      <c r="J36" s="587">
        <v>19</v>
      </c>
      <c r="K36" s="560">
        <v>4</v>
      </c>
      <c r="L36" s="560">
        <v>39</v>
      </c>
      <c r="M36" s="560">
        <v>33</v>
      </c>
      <c r="N36" s="560">
        <v>10</v>
      </c>
      <c r="O36" s="560"/>
      <c r="P36" s="560"/>
      <c r="Q36" s="560"/>
      <c r="R36" s="560"/>
      <c r="S36" s="560"/>
      <c r="T36" s="560"/>
      <c r="U36" s="560"/>
      <c r="V36" s="586">
        <f t="shared" si="0"/>
        <v>105</v>
      </c>
      <c r="W36" s="588">
        <f t="shared" si="1"/>
        <v>26.25</v>
      </c>
    </row>
    <row r="37" spans="1:23" ht="23.25" customHeight="1" thickBot="1">
      <c r="A37" s="589" t="s">
        <v>646</v>
      </c>
      <c r="B37" s="590">
        <v>31</v>
      </c>
      <c r="C37" s="591">
        <v>15495</v>
      </c>
      <c r="D37" s="592">
        <v>15929</v>
      </c>
      <c r="E37" s="593">
        <v>22086</v>
      </c>
      <c r="F37" s="593">
        <v>18046</v>
      </c>
      <c r="G37" s="593">
        <v>19764</v>
      </c>
      <c r="H37" s="593">
        <v>21093</v>
      </c>
      <c r="I37" s="593">
        <f>SUM(I26:I36)</f>
        <v>31629</v>
      </c>
      <c r="J37" s="592">
        <f>SUM(J26:J36)</f>
        <v>2876</v>
      </c>
      <c r="K37" s="594">
        <f>SUM(K26:K36)</f>
        <v>2141</v>
      </c>
      <c r="L37" s="595">
        <f>SUM(L26:L36)</f>
        <v>2413</v>
      </c>
      <c r="M37" s="595">
        <f>SUM(M26:M36)</f>
        <v>2024</v>
      </c>
      <c r="N37" s="594">
        <f aca="true" t="shared" si="2" ref="N37:U37">SUM(N26:N36)</f>
        <v>2729</v>
      </c>
      <c r="O37" s="594">
        <f t="shared" si="2"/>
        <v>0</v>
      </c>
      <c r="P37" s="594">
        <f t="shared" si="2"/>
        <v>0</v>
      </c>
      <c r="Q37" s="594">
        <f t="shared" si="2"/>
        <v>0</v>
      </c>
      <c r="R37" s="594">
        <f t="shared" si="2"/>
        <v>0</v>
      </c>
      <c r="S37" s="594">
        <f t="shared" si="2"/>
        <v>0</v>
      </c>
      <c r="T37" s="594">
        <f t="shared" si="2"/>
        <v>0</v>
      </c>
      <c r="U37" s="594">
        <f t="shared" si="2"/>
        <v>0</v>
      </c>
      <c r="V37" s="593">
        <f>SUM(J37:U37)</f>
        <v>12183</v>
      </c>
      <c r="W37" s="596">
        <f>+V37/I37*100</f>
        <v>38.51844825950868</v>
      </c>
    </row>
    <row r="38" spans="1:23" ht="14.25">
      <c r="A38" s="544" t="s">
        <v>613</v>
      </c>
      <c r="B38" s="545">
        <v>32</v>
      </c>
      <c r="C38" s="496">
        <v>0</v>
      </c>
      <c r="D38" s="497">
        <v>0</v>
      </c>
      <c r="E38" s="498">
        <v>0</v>
      </c>
      <c r="F38" s="498">
        <v>0</v>
      </c>
      <c r="G38" s="498">
        <v>0</v>
      </c>
      <c r="H38" s="498">
        <v>0</v>
      </c>
      <c r="I38" s="585">
        <v>0</v>
      </c>
      <c r="J38" s="546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6"/>
      <c r="V38" s="577">
        <f aca="true" t="shared" si="3" ref="V38:V43">SUM(J38:U38)</f>
        <v>0</v>
      </c>
      <c r="W38" s="578" t="e">
        <f aca="true" t="shared" si="4" ref="W38:W43">+V38/I38*100</f>
        <v>#DIV/0!</v>
      </c>
    </row>
    <row r="39" spans="1:23" ht="14.25">
      <c r="A39" s="544" t="s">
        <v>615</v>
      </c>
      <c r="B39" s="545">
        <v>33</v>
      </c>
      <c r="C39" s="491">
        <v>6256</v>
      </c>
      <c r="D39" s="492">
        <v>6369</v>
      </c>
      <c r="E39" s="491">
        <v>6426</v>
      </c>
      <c r="F39" s="491">
        <v>5515</v>
      </c>
      <c r="G39" s="491">
        <v>6589</v>
      </c>
      <c r="H39" s="491">
        <v>7664</v>
      </c>
      <c r="I39" s="577">
        <v>11302</v>
      </c>
      <c r="J39" s="546">
        <v>1287</v>
      </c>
      <c r="K39" s="549">
        <v>1121</v>
      </c>
      <c r="L39" s="549">
        <v>1160</v>
      </c>
      <c r="M39" s="549">
        <v>873</v>
      </c>
      <c r="N39" s="549">
        <v>580</v>
      </c>
      <c r="O39" s="549"/>
      <c r="P39" s="549"/>
      <c r="Q39" s="549"/>
      <c r="R39" s="549"/>
      <c r="S39" s="549"/>
      <c r="T39" s="549"/>
      <c r="U39" s="546"/>
      <c r="V39" s="577">
        <f t="shared" si="3"/>
        <v>5021</v>
      </c>
      <c r="W39" s="578">
        <f t="shared" si="4"/>
        <v>44.42576535126526</v>
      </c>
    </row>
    <row r="40" spans="1:23" ht="14.25">
      <c r="A40" s="544" t="s">
        <v>617</v>
      </c>
      <c r="B40" s="545">
        <v>34</v>
      </c>
      <c r="C40" s="491">
        <v>0</v>
      </c>
      <c r="D40" s="492">
        <v>0</v>
      </c>
      <c r="E40" s="491">
        <v>0</v>
      </c>
      <c r="F40" s="491">
        <v>0</v>
      </c>
      <c r="G40" s="491">
        <v>0</v>
      </c>
      <c r="H40" s="491">
        <v>0</v>
      </c>
      <c r="I40" s="577">
        <v>0</v>
      </c>
      <c r="J40" s="546"/>
      <c r="K40" s="549"/>
      <c r="L40" s="549">
        <v>2</v>
      </c>
      <c r="M40" s="549">
        <v>1</v>
      </c>
      <c r="N40" s="549">
        <v>1</v>
      </c>
      <c r="O40" s="549"/>
      <c r="P40" s="549"/>
      <c r="Q40" s="549"/>
      <c r="R40" s="549"/>
      <c r="S40" s="549"/>
      <c r="T40" s="549"/>
      <c r="U40" s="546"/>
      <c r="V40" s="577">
        <f t="shared" si="3"/>
        <v>4</v>
      </c>
      <c r="W40" s="578" t="e">
        <f t="shared" si="4"/>
        <v>#DIV/0!</v>
      </c>
    </row>
    <row r="41" spans="1:23" ht="14.25">
      <c r="A41" s="544" t="s">
        <v>619</v>
      </c>
      <c r="B41" s="545">
        <v>57</v>
      </c>
      <c r="C41" s="491">
        <v>7938</v>
      </c>
      <c r="D41" s="492">
        <v>8283</v>
      </c>
      <c r="E41" s="491">
        <v>15657</v>
      </c>
      <c r="F41" s="491">
        <v>12640</v>
      </c>
      <c r="G41" s="491">
        <v>11973</v>
      </c>
      <c r="H41" s="491">
        <v>13638</v>
      </c>
      <c r="I41" s="577">
        <v>20325</v>
      </c>
      <c r="J41" s="546">
        <v>2997</v>
      </c>
      <c r="K41" s="549">
        <v>1115</v>
      </c>
      <c r="L41" s="549">
        <v>1765</v>
      </c>
      <c r="M41" s="549">
        <v>1600</v>
      </c>
      <c r="N41" s="549">
        <v>1427</v>
      </c>
      <c r="O41" s="549"/>
      <c r="P41" s="549"/>
      <c r="Q41" s="549"/>
      <c r="R41" s="549"/>
      <c r="S41" s="549"/>
      <c r="T41" s="549"/>
      <c r="U41" s="546"/>
      <c r="V41" s="577">
        <f t="shared" si="3"/>
        <v>8904</v>
      </c>
      <c r="W41" s="578">
        <f t="shared" si="4"/>
        <v>43.808118081180815</v>
      </c>
    </row>
    <row r="42" spans="1:23" ht="15" thickBot="1">
      <c r="A42" s="525" t="s">
        <v>622</v>
      </c>
      <c r="B42" s="526"/>
      <c r="C42" s="502">
        <v>1313</v>
      </c>
      <c r="D42" s="503">
        <v>1270</v>
      </c>
      <c r="E42" s="504">
        <v>3</v>
      </c>
      <c r="F42" s="504">
        <v>0</v>
      </c>
      <c r="G42" s="504">
        <v>0</v>
      </c>
      <c r="H42" s="504">
        <v>0</v>
      </c>
      <c r="I42" s="597">
        <v>2</v>
      </c>
      <c r="J42" s="587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77">
        <f t="shared" si="3"/>
        <v>0</v>
      </c>
      <c r="W42" s="578">
        <f t="shared" si="4"/>
        <v>0</v>
      </c>
    </row>
    <row r="43" spans="1:23" ht="20.25" customHeight="1" thickBot="1">
      <c r="A43" s="589" t="s">
        <v>624</v>
      </c>
      <c r="B43" s="590">
        <v>58</v>
      </c>
      <c r="C43" s="591">
        <v>15507</v>
      </c>
      <c r="D43" s="592">
        <v>15922</v>
      </c>
      <c r="E43" s="593">
        <v>22086</v>
      </c>
      <c r="F43" s="593">
        <v>18155</v>
      </c>
      <c r="G43" s="593">
        <v>18562</v>
      </c>
      <c r="H43" s="593">
        <v>21302</v>
      </c>
      <c r="I43" s="593">
        <f>SUM(I38:I42)</f>
        <v>31629</v>
      </c>
      <c r="J43" s="592">
        <f>SUM(J38:J42)</f>
        <v>4284</v>
      </c>
      <c r="K43" s="594">
        <f>SUM(K38:K42)</f>
        <v>2236</v>
      </c>
      <c r="L43" s="594">
        <f>SUM(L38:L42)</f>
        <v>2927</v>
      </c>
      <c r="M43" s="595">
        <f>SUM(M38:M42)</f>
        <v>2474</v>
      </c>
      <c r="N43" s="594">
        <f aca="true" t="shared" si="5" ref="N43:U43">SUM(N38:N42)</f>
        <v>2008</v>
      </c>
      <c r="O43" s="594">
        <f t="shared" si="5"/>
        <v>0</v>
      </c>
      <c r="P43" s="594">
        <f t="shared" si="5"/>
        <v>0</v>
      </c>
      <c r="Q43" s="594">
        <f t="shared" si="5"/>
        <v>0</v>
      </c>
      <c r="R43" s="594">
        <f t="shared" si="5"/>
        <v>0</v>
      </c>
      <c r="S43" s="594">
        <f t="shared" si="5"/>
        <v>0</v>
      </c>
      <c r="T43" s="594">
        <f t="shared" si="5"/>
        <v>0</v>
      </c>
      <c r="U43" s="594">
        <f t="shared" si="5"/>
        <v>0</v>
      </c>
      <c r="V43" s="593">
        <f t="shared" si="3"/>
        <v>13929</v>
      </c>
      <c r="W43" s="596">
        <f t="shared" si="4"/>
        <v>44.038698662619744</v>
      </c>
    </row>
    <row r="44" spans="1:23" ht="6.75" customHeight="1" thickBot="1">
      <c r="A44" s="525"/>
      <c r="B44" s="526"/>
      <c r="C44" s="598"/>
      <c r="D44" s="599"/>
      <c r="E44" s="586"/>
      <c r="F44" s="586"/>
      <c r="G44" s="586"/>
      <c r="H44" s="586"/>
      <c r="I44" s="586"/>
      <c r="J44" s="552"/>
      <c r="K44" s="560"/>
      <c r="L44" s="561"/>
      <c r="M44" s="561"/>
      <c r="N44" s="560"/>
      <c r="O44" s="560"/>
      <c r="P44" s="560"/>
      <c r="Q44" s="560"/>
      <c r="R44" s="560"/>
      <c r="S44" s="560"/>
      <c r="T44" s="560"/>
      <c r="U44" s="600"/>
      <c r="V44" s="586"/>
      <c r="W44" s="588"/>
    </row>
    <row r="45" spans="1:23" ht="17.25" customHeight="1" thickBot="1">
      <c r="A45" s="589" t="s">
        <v>626</v>
      </c>
      <c r="B45" s="590"/>
      <c r="C45" s="591">
        <v>7569</v>
      </c>
      <c r="D45" s="592">
        <v>7639</v>
      </c>
      <c r="E45" s="593">
        <v>6429</v>
      </c>
      <c r="F45" s="593">
        <v>5515</v>
      </c>
      <c r="G45" s="593">
        <v>6589</v>
      </c>
      <c r="H45" s="593">
        <v>7664</v>
      </c>
      <c r="I45" s="593">
        <f>+I43-I41</f>
        <v>11304</v>
      </c>
      <c r="J45" s="592">
        <f aca="true" t="shared" si="6" ref="J45:U45">+J43-J41</f>
        <v>1287</v>
      </c>
      <c r="K45" s="594">
        <f t="shared" si="6"/>
        <v>1121</v>
      </c>
      <c r="L45" s="594">
        <f t="shared" si="6"/>
        <v>1162</v>
      </c>
      <c r="M45" s="594">
        <f t="shared" si="6"/>
        <v>874</v>
      </c>
      <c r="N45" s="594">
        <f t="shared" si="6"/>
        <v>581</v>
      </c>
      <c r="O45" s="594">
        <f t="shared" si="6"/>
        <v>0</v>
      </c>
      <c r="P45" s="594">
        <f t="shared" si="6"/>
        <v>0</v>
      </c>
      <c r="Q45" s="594">
        <f t="shared" si="6"/>
        <v>0</v>
      </c>
      <c r="R45" s="594">
        <f t="shared" si="6"/>
        <v>0</v>
      </c>
      <c r="S45" s="594">
        <f t="shared" si="6"/>
        <v>0</v>
      </c>
      <c r="T45" s="594">
        <f t="shared" si="6"/>
        <v>0</v>
      </c>
      <c r="U45" s="591">
        <f t="shared" si="6"/>
        <v>0</v>
      </c>
      <c r="V45" s="593">
        <f>SUM(J45:U45)</f>
        <v>5025</v>
      </c>
      <c r="W45" s="596">
        <f>+V45/I45*100</f>
        <v>44.453290870488324</v>
      </c>
    </row>
    <row r="46" spans="1:23" ht="19.5" customHeight="1" thickBot="1">
      <c r="A46" s="589" t="s">
        <v>627</v>
      </c>
      <c r="B46" s="590">
        <v>59</v>
      </c>
      <c r="C46" s="591">
        <v>12</v>
      </c>
      <c r="D46" s="592">
        <v>-7</v>
      </c>
      <c r="E46" s="593">
        <v>0</v>
      </c>
      <c r="F46" s="593">
        <v>109</v>
      </c>
      <c r="G46" s="593">
        <v>-1202</v>
      </c>
      <c r="H46" s="593">
        <v>209</v>
      </c>
      <c r="I46" s="593">
        <f>+I43-I37</f>
        <v>0</v>
      </c>
      <c r="J46" s="592">
        <f aca="true" t="shared" si="7" ref="J46:U46">+J43-J37</f>
        <v>1408</v>
      </c>
      <c r="K46" s="594">
        <f t="shared" si="7"/>
        <v>95</v>
      </c>
      <c r="L46" s="594">
        <f t="shared" si="7"/>
        <v>514</v>
      </c>
      <c r="M46" s="594">
        <f t="shared" si="7"/>
        <v>450</v>
      </c>
      <c r="N46" s="594">
        <f t="shared" si="7"/>
        <v>-721</v>
      </c>
      <c r="O46" s="594">
        <f t="shared" si="7"/>
        <v>0</v>
      </c>
      <c r="P46" s="594">
        <f t="shared" si="7"/>
        <v>0</v>
      </c>
      <c r="Q46" s="594">
        <f t="shared" si="7"/>
        <v>0</v>
      </c>
      <c r="R46" s="594">
        <f t="shared" si="7"/>
        <v>0</v>
      </c>
      <c r="S46" s="594">
        <f t="shared" si="7"/>
        <v>0</v>
      </c>
      <c r="T46" s="594">
        <f t="shared" si="7"/>
        <v>0</v>
      </c>
      <c r="U46" s="595">
        <f t="shared" si="7"/>
        <v>0</v>
      </c>
      <c r="V46" s="593">
        <f>SUM(V43-V37)</f>
        <v>1746</v>
      </c>
      <c r="W46" s="596" t="e">
        <f>+V46/I46*100</f>
        <v>#DIV/0!</v>
      </c>
    </row>
    <row r="47" spans="1:23" ht="19.5" customHeight="1" thickBot="1">
      <c r="A47" s="589" t="s">
        <v>629</v>
      </c>
      <c r="B47" s="601" t="s">
        <v>647</v>
      </c>
      <c r="C47" s="591">
        <v>-7926</v>
      </c>
      <c r="D47" s="592">
        <v>-8290</v>
      </c>
      <c r="E47" s="593">
        <v>-15657</v>
      </c>
      <c r="F47" s="593">
        <v>-12531</v>
      </c>
      <c r="G47" s="593">
        <v>-13175</v>
      </c>
      <c r="H47" s="593">
        <v>-13429</v>
      </c>
      <c r="I47" s="593">
        <f>+I46-I41</f>
        <v>-20325</v>
      </c>
      <c r="J47" s="602">
        <f aca="true" t="shared" si="8" ref="J47:U47">+J46-J41</f>
        <v>-1589</v>
      </c>
      <c r="K47" s="594">
        <f t="shared" si="8"/>
        <v>-1020</v>
      </c>
      <c r="L47" s="594">
        <f t="shared" si="8"/>
        <v>-1251</v>
      </c>
      <c r="M47" s="594">
        <f t="shared" si="8"/>
        <v>-1150</v>
      </c>
      <c r="N47" s="594">
        <f t="shared" si="8"/>
        <v>-2148</v>
      </c>
      <c r="O47" s="594">
        <f t="shared" si="8"/>
        <v>0</v>
      </c>
      <c r="P47" s="594">
        <f t="shared" si="8"/>
        <v>0</v>
      </c>
      <c r="Q47" s="594">
        <f t="shared" si="8"/>
        <v>0</v>
      </c>
      <c r="R47" s="594">
        <f t="shared" si="8"/>
        <v>0</v>
      </c>
      <c r="S47" s="594">
        <f t="shared" si="8"/>
        <v>0</v>
      </c>
      <c r="T47" s="594">
        <f t="shared" si="8"/>
        <v>0</v>
      </c>
      <c r="U47" s="591">
        <f t="shared" si="8"/>
        <v>0</v>
      </c>
      <c r="V47" s="593">
        <f>SUM(J47:U47)</f>
        <v>-7158</v>
      </c>
      <c r="W47" s="596">
        <f>+V47/I47*100</f>
        <v>35.217712177121776</v>
      </c>
    </row>
    <row r="49" ht="12.75">
      <c r="B49" s="603"/>
    </row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4" width="9.140625" style="43" customWidth="1"/>
    <col min="15" max="21" width="0" style="43" hidden="1" customWidth="1"/>
    <col min="22" max="23" width="10.28125" style="43" customWidth="1"/>
    <col min="24" max="16384" width="9.140625" style="43" customWidth="1"/>
  </cols>
  <sheetData>
    <row r="1" spans="1:9" s="605" customFormat="1" ht="18">
      <c r="A1" s="666" t="s">
        <v>630</v>
      </c>
      <c r="B1" s="666"/>
      <c r="C1" s="666"/>
      <c r="D1" s="666"/>
      <c r="E1" s="666"/>
      <c r="F1" s="666"/>
      <c r="G1" s="666"/>
      <c r="H1" s="666"/>
      <c r="I1" s="666"/>
    </row>
    <row r="2" spans="1:9" ht="18">
      <c r="A2" s="666" t="s">
        <v>631</v>
      </c>
      <c r="B2" s="511"/>
      <c r="I2" s="510"/>
    </row>
    <row r="3" spans="1:9" ht="12.75">
      <c r="A3" s="510"/>
      <c r="B3" s="510"/>
      <c r="I3" s="510"/>
    </row>
    <row r="4" spans="9:15" ht="13.5" thickBot="1">
      <c r="I4" s="510"/>
      <c r="M4" s="667"/>
      <c r="N4" s="667"/>
      <c r="O4" s="667"/>
    </row>
    <row r="5" spans="1:15" ht="16.5" thickBot="1">
      <c r="A5" s="616" t="s">
        <v>528</v>
      </c>
      <c r="B5" s="616"/>
      <c r="C5" s="668" t="s">
        <v>648</v>
      </c>
      <c r="D5" s="617"/>
      <c r="E5" s="617"/>
      <c r="F5" s="617"/>
      <c r="G5" s="618"/>
      <c r="H5" s="619"/>
      <c r="I5" s="505"/>
      <c r="M5" s="667"/>
      <c r="N5" s="667"/>
      <c r="O5" s="667"/>
    </row>
    <row r="6" spans="1:9" ht="13.5" thickBot="1">
      <c r="A6" s="615" t="s">
        <v>530</v>
      </c>
      <c r="B6" s="615"/>
      <c r="I6" s="510"/>
    </row>
    <row r="7" spans="1:23" ht="15.75">
      <c r="A7" s="620"/>
      <c r="B7" s="621"/>
      <c r="C7" s="669"/>
      <c r="D7" s="514"/>
      <c r="E7" s="514"/>
      <c r="F7" s="514"/>
      <c r="G7" s="514"/>
      <c r="H7" s="514"/>
      <c r="I7" s="670" t="s">
        <v>29</v>
      </c>
      <c r="J7" s="622"/>
      <c r="K7" s="623"/>
      <c r="L7" s="623"/>
      <c r="M7" s="623"/>
      <c r="N7" s="623"/>
      <c r="O7" s="671"/>
      <c r="P7" s="623"/>
      <c r="Q7" s="623"/>
      <c r="R7" s="623"/>
      <c r="S7" s="623"/>
      <c r="T7" s="623"/>
      <c r="U7" s="623"/>
      <c r="V7" s="672" t="s">
        <v>532</v>
      </c>
      <c r="W7" s="670" t="s">
        <v>533</v>
      </c>
    </row>
    <row r="8" spans="1:23" ht="13.5" thickBot="1">
      <c r="A8" s="673" t="s">
        <v>27</v>
      </c>
      <c r="B8" s="674"/>
      <c r="C8" s="675"/>
      <c r="D8" s="520" t="s">
        <v>535</v>
      </c>
      <c r="E8" s="520" t="s">
        <v>536</v>
      </c>
      <c r="F8" s="676" t="s">
        <v>649</v>
      </c>
      <c r="G8" s="676" t="s">
        <v>650</v>
      </c>
      <c r="H8" s="676" t="s">
        <v>633</v>
      </c>
      <c r="I8" s="677">
        <v>2014</v>
      </c>
      <c r="J8" s="624" t="s">
        <v>542</v>
      </c>
      <c r="K8" s="625" t="s">
        <v>543</v>
      </c>
      <c r="L8" s="625" t="s">
        <v>544</v>
      </c>
      <c r="M8" s="625" t="s">
        <v>545</v>
      </c>
      <c r="N8" s="625" t="s">
        <v>546</v>
      </c>
      <c r="O8" s="625" t="s">
        <v>547</v>
      </c>
      <c r="P8" s="625" t="s">
        <v>548</v>
      </c>
      <c r="Q8" s="625" t="s">
        <v>549</v>
      </c>
      <c r="R8" s="625" t="s">
        <v>550</v>
      </c>
      <c r="S8" s="625" t="s">
        <v>551</v>
      </c>
      <c r="T8" s="625" t="s">
        <v>552</v>
      </c>
      <c r="U8" s="624" t="s">
        <v>553</v>
      </c>
      <c r="V8" s="676" t="s">
        <v>554</v>
      </c>
      <c r="W8" s="677" t="s">
        <v>555</v>
      </c>
    </row>
    <row r="9" spans="1:23" ht="16.5">
      <c r="A9" s="626" t="s">
        <v>651</v>
      </c>
      <c r="B9" s="678"/>
      <c r="C9" s="679"/>
      <c r="D9" s="680">
        <v>22</v>
      </c>
      <c r="E9" s="680">
        <v>23</v>
      </c>
      <c r="F9" s="606">
        <v>21</v>
      </c>
      <c r="G9" s="606">
        <v>21</v>
      </c>
      <c r="H9" s="606">
        <v>21</v>
      </c>
      <c r="I9" s="681">
        <v>21</v>
      </c>
      <c r="J9" s="627">
        <v>21</v>
      </c>
      <c r="K9" s="628">
        <v>21</v>
      </c>
      <c r="L9" s="628">
        <v>21</v>
      </c>
      <c r="M9" s="628">
        <v>21</v>
      </c>
      <c r="N9" s="609">
        <v>21</v>
      </c>
      <c r="O9" s="609"/>
      <c r="P9" s="607"/>
      <c r="Q9" s="607"/>
      <c r="R9" s="607"/>
      <c r="S9" s="607"/>
      <c r="T9" s="607"/>
      <c r="U9" s="607"/>
      <c r="V9" s="682" t="s">
        <v>557</v>
      </c>
      <c r="W9" s="683" t="s">
        <v>557</v>
      </c>
    </row>
    <row r="10" spans="1:23" ht="17.25" thickBot="1">
      <c r="A10" s="629" t="s">
        <v>652</v>
      </c>
      <c r="B10" s="684"/>
      <c r="C10" s="685"/>
      <c r="D10" s="686">
        <v>20.91</v>
      </c>
      <c r="E10" s="686">
        <v>21.91</v>
      </c>
      <c r="F10" s="630">
        <v>20.4</v>
      </c>
      <c r="G10" s="630">
        <v>20.4</v>
      </c>
      <c r="H10" s="630">
        <v>20.4</v>
      </c>
      <c r="I10" s="687">
        <v>20.4</v>
      </c>
      <c r="J10" s="631">
        <v>20.4</v>
      </c>
      <c r="K10" s="632">
        <v>20.4</v>
      </c>
      <c r="L10" s="633">
        <v>20.4</v>
      </c>
      <c r="M10" s="633">
        <v>20.4</v>
      </c>
      <c r="N10" s="632">
        <v>20.4</v>
      </c>
      <c r="O10" s="632"/>
      <c r="P10" s="634"/>
      <c r="Q10" s="634"/>
      <c r="R10" s="634"/>
      <c r="S10" s="634"/>
      <c r="T10" s="634"/>
      <c r="U10" s="635"/>
      <c r="V10" s="688"/>
      <c r="W10" s="689" t="s">
        <v>557</v>
      </c>
    </row>
    <row r="11" spans="1:23" ht="16.5">
      <c r="A11" s="636" t="s">
        <v>653</v>
      </c>
      <c r="B11" s="678"/>
      <c r="C11" s="637" t="s">
        <v>654</v>
      </c>
      <c r="D11" s="690">
        <v>4630</v>
      </c>
      <c r="E11" s="690">
        <v>5103</v>
      </c>
      <c r="F11" s="611">
        <v>6825</v>
      </c>
      <c r="G11" s="610">
        <v>6741</v>
      </c>
      <c r="H11" s="610">
        <v>6928</v>
      </c>
      <c r="I11" s="691" t="s">
        <v>557</v>
      </c>
      <c r="J11" s="638">
        <v>6932</v>
      </c>
      <c r="K11" s="639">
        <v>6945</v>
      </c>
      <c r="L11" s="639">
        <v>6961</v>
      </c>
      <c r="M11" s="640">
        <v>6965</v>
      </c>
      <c r="N11" s="641">
        <v>6989</v>
      </c>
      <c r="O11" s="641"/>
      <c r="P11" s="641"/>
      <c r="Q11" s="641"/>
      <c r="R11" s="641"/>
      <c r="S11" s="641"/>
      <c r="T11" s="641"/>
      <c r="U11" s="638"/>
      <c r="V11" s="692" t="s">
        <v>557</v>
      </c>
      <c r="W11" s="691" t="s">
        <v>557</v>
      </c>
    </row>
    <row r="12" spans="1:23" ht="16.5">
      <c r="A12" s="636" t="s">
        <v>635</v>
      </c>
      <c r="B12" s="693"/>
      <c r="C12" s="637" t="s">
        <v>655</v>
      </c>
      <c r="D12" s="694">
        <v>3811</v>
      </c>
      <c r="E12" s="694">
        <v>4577</v>
      </c>
      <c r="F12" s="611">
        <v>6491</v>
      </c>
      <c r="G12" s="611">
        <v>6492</v>
      </c>
      <c r="H12" s="611">
        <v>6744</v>
      </c>
      <c r="I12" s="691" t="s">
        <v>557</v>
      </c>
      <c r="J12" s="642">
        <v>6756</v>
      </c>
      <c r="K12" s="643">
        <v>6772</v>
      </c>
      <c r="L12" s="643">
        <v>6793</v>
      </c>
      <c r="M12" s="644">
        <v>6801</v>
      </c>
      <c r="N12" s="641">
        <v>6830</v>
      </c>
      <c r="O12" s="641"/>
      <c r="P12" s="641"/>
      <c r="Q12" s="641"/>
      <c r="R12" s="641"/>
      <c r="S12" s="641"/>
      <c r="T12" s="641"/>
      <c r="U12" s="638"/>
      <c r="V12" s="692" t="s">
        <v>557</v>
      </c>
      <c r="W12" s="691" t="s">
        <v>557</v>
      </c>
    </row>
    <row r="13" spans="1:23" ht="16.5">
      <c r="A13" s="636" t="s">
        <v>565</v>
      </c>
      <c r="B13" s="678"/>
      <c r="C13" s="637" t="s">
        <v>656</v>
      </c>
      <c r="D13" s="694">
        <v>0</v>
      </c>
      <c r="E13" s="694">
        <v>0</v>
      </c>
      <c r="F13" s="611">
        <v>59</v>
      </c>
      <c r="G13" s="611">
        <v>58</v>
      </c>
      <c r="H13" s="611">
        <v>51</v>
      </c>
      <c r="I13" s="691" t="s">
        <v>557</v>
      </c>
      <c r="J13" s="642">
        <v>51</v>
      </c>
      <c r="K13" s="643">
        <v>51</v>
      </c>
      <c r="L13" s="644">
        <v>55</v>
      </c>
      <c r="M13" s="644">
        <v>74</v>
      </c>
      <c r="N13" s="641">
        <v>74</v>
      </c>
      <c r="O13" s="641"/>
      <c r="P13" s="641"/>
      <c r="Q13" s="641"/>
      <c r="R13" s="641"/>
      <c r="S13" s="641"/>
      <c r="T13" s="641"/>
      <c r="U13" s="638"/>
      <c r="V13" s="692" t="s">
        <v>557</v>
      </c>
      <c r="W13" s="691" t="s">
        <v>557</v>
      </c>
    </row>
    <row r="14" spans="1:23" ht="16.5">
      <c r="A14" s="636" t="s">
        <v>568</v>
      </c>
      <c r="B14" s="693"/>
      <c r="C14" s="637" t="s">
        <v>657</v>
      </c>
      <c r="D14" s="694">
        <v>0</v>
      </c>
      <c r="E14" s="694">
        <v>0</v>
      </c>
      <c r="F14" s="611">
        <v>619</v>
      </c>
      <c r="G14" s="611">
        <v>583</v>
      </c>
      <c r="H14" s="611">
        <v>634</v>
      </c>
      <c r="I14" s="691" t="s">
        <v>557</v>
      </c>
      <c r="J14" s="642">
        <v>8473</v>
      </c>
      <c r="K14" s="643">
        <v>7938</v>
      </c>
      <c r="L14" s="644">
        <v>7263</v>
      </c>
      <c r="M14" s="644">
        <v>5654</v>
      </c>
      <c r="N14" s="641">
        <v>5154</v>
      </c>
      <c r="O14" s="641"/>
      <c r="P14" s="641"/>
      <c r="Q14" s="641"/>
      <c r="R14" s="641"/>
      <c r="S14" s="641"/>
      <c r="T14" s="641"/>
      <c r="U14" s="638"/>
      <c r="V14" s="692" t="s">
        <v>557</v>
      </c>
      <c r="W14" s="691" t="s">
        <v>557</v>
      </c>
    </row>
    <row r="15" spans="1:23" ht="17.25" thickBot="1">
      <c r="A15" s="626" t="s">
        <v>570</v>
      </c>
      <c r="B15" s="678"/>
      <c r="C15" s="645" t="s">
        <v>658</v>
      </c>
      <c r="D15" s="695">
        <v>869</v>
      </c>
      <c r="E15" s="695">
        <v>1024</v>
      </c>
      <c r="F15" s="608">
        <v>1237</v>
      </c>
      <c r="G15" s="608">
        <v>1222</v>
      </c>
      <c r="H15" s="608">
        <v>1372</v>
      </c>
      <c r="I15" s="683" t="s">
        <v>557</v>
      </c>
      <c r="J15" s="646">
        <v>1460</v>
      </c>
      <c r="K15" s="609">
        <v>1503</v>
      </c>
      <c r="L15" s="628">
        <v>1549</v>
      </c>
      <c r="M15" s="628">
        <v>2022</v>
      </c>
      <c r="N15" s="609">
        <v>1977</v>
      </c>
      <c r="O15" s="609"/>
      <c r="P15" s="609"/>
      <c r="Q15" s="609"/>
      <c r="R15" s="609"/>
      <c r="S15" s="609"/>
      <c r="T15" s="609"/>
      <c r="U15" s="609"/>
      <c r="V15" s="682" t="s">
        <v>557</v>
      </c>
      <c r="W15" s="683" t="s">
        <v>557</v>
      </c>
    </row>
    <row r="16" spans="1:23" ht="17.25" thickBot="1">
      <c r="A16" s="696" t="s">
        <v>573</v>
      </c>
      <c r="B16" s="697"/>
      <c r="C16" s="660"/>
      <c r="D16" s="698">
        <v>1838</v>
      </c>
      <c r="E16" s="698">
        <v>1811</v>
      </c>
      <c r="F16" s="699">
        <v>2454</v>
      </c>
      <c r="G16" s="699">
        <v>2295</v>
      </c>
      <c r="H16" s="699">
        <v>972</v>
      </c>
      <c r="I16" s="700" t="s">
        <v>557</v>
      </c>
      <c r="J16" s="701">
        <v>17653</v>
      </c>
      <c r="K16" s="702">
        <v>17172</v>
      </c>
      <c r="L16" s="703">
        <v>16564</v>
      </c>
      <c r="M16" s="703">
        <v>15451</v>
      </c>
      <c r="N16" s="702">
        <v>14930</v>
      </c>
      <c r="O16" s="702"/>
      <c r="P16" s="702"/>
      <c r="Q16" s="702"/>
      <c r="R16" s="702"/>
      <c r="S16" s="702"/>
      <c r="T16" s="702"/>
      <c r="U16" s="701"/>
      <c r="V16" s="704" t="s">
        <v>557</v>
      </c>
      <c r="W16" s="700" t="s">
        <v>557</v>
      </c>
    </row>
    <row r="17" spans="1:23" ht="16.5">
      <c r="A17" s="626" t="s">
        <v>659</v>
      </c>
      <c r="B17" s="678"/>
      <c r="C17" s="645" t="s">
        <v>660</v>
      </c>
      <c r="D17" s="695">
        <v>833</v>
      </c>
      <c r="E17" s="695">
        <v>540</v>
      </c>
      <c r="F17" s="608">
        <v>379</v>
      </c>
      <c r="G17" s="608">
        <v>293</v>
      </c>
      <c r="H17" s="608">
        <v>212</v>
      </c>
      <c r="I17" s="683" t="s">
        <v>557</v>
      </c>
      <c r="J17" s="646">
        <v>206</v>
      </c>
      <c r="K17" s="609">
        <v>200</v>
      </c>
      <c r="L17" s="628">
        <v>194</v>
      </c>
      <c r="M17" s="628">
        <v>188</v>
      </c>
      <c r="N17" s="609">
        <v>182</v>
      </c>
      <c r="O17" s="609"/>
      <c r="P17" s="609"/>
      <c r="Q17" s="609"/>
      <c r="R17" s="609"/>
      <c r="S17" s="609"/>
      <c r="T17" s="609"/>
      <c r="U17" s="609"/>
      <c r="V17" s="682" t="s">
        <v>557</v>
      </c>
      <c r="W17" s="683" t="s">
        <v>557</v>
      </c>
    </row>
    <row r="18" spans="1:23" ht="16.5">
      <c r="A18" s="636" t="s">
        <v>661</v>
      </c>
      <c r="B18" s="693"/>
      <c r="C18" s="637" t="s">
        <v>662</v>
      </c>
      <c r="D18" s="690">
        <v>584</v>
      </c>
      <c r="E18" s="690">
        <v>483</v>
      </c>
      <c r="F18" s="611">
        <v>725</v>
      </c>
      <c r="G18" s="611">
        <v>698</v>
      </c>
      <c r="H18" s="611">
        <v>853</v>
      </c>
      <c r="I18" s="691" t="s">
        <v>557</v>
      </c>
      <c r="J18" s="638">
        <v>864</v>
      </c>
      <c r="K18" s="641">
        <v>882</v>
      </c>
      <c r="L18" s="640">
        <v>889</v>
      </c>
      <c r="M18" s="640">
        <v>901</v>
      </c>
      <c r="N18" s="641">
        <v>940</v>
      </c>
      <c r="O18" s="641"/>
      <c r="P18" s="641"/>
      <c r="Q18" s="641"/>
      <c r="R18" s="641"/>
      <c r="S18" s="641"/>
      <c r="T18" s="641"/>
      <c r="U18" s="638"/>
      <c r="V18" s="692" t="s">
        <v>557</v>
      </c>
      <c r="W18" s="691" t="s">
        <v>557</v>
      </c>
    </row>
    <row r="19" spans="1:23" ht="16.5">
      <c r="A19" s="636" t="s">
        <v>579</v>
      </c>
      <c r="B19" s="693"/>
      <c r="C19" s="637" t="s">
        <v>663</v>
      </c>
      <c r="D19" s="694">
        <v>0</v>
      </c>
      <c r="E19" s="694">
        <v>0</v>
      </c>
      <c r="F19" s="611">
        <v>0</v>
      </c>
      <c r="G19" s="611">
        <v>0</v>
      </c>
      <c r="H19" s="611">
        <v>0</v>
      </c>
      <c r="I19" s="691" t="s">
        <v>557</v>
      </c>
      <c r="J19" s="642">
        <v>0</v>
      </c>
      <c r="K19" s="643">
        <v>0</v>
      </c>
      <c r="L19" s="644">
        <v>0</v>
      </c>
      <c r="M19" s="644">
        <v>0</v>
      </c>
      <c r="N19" s="641">
        <v>0</v>
      </c>
      <c r="O19" s="641"/>
      <c r="P19" s="641"/>
      <c r="Q19" s="641"/>
      <c r="R19" s="641"/>
      <c r="S19" s="641"/>
      <c r="T19" s="641"/>
      <c r="U19" s="638"/>
      <c r="V19" s="692" t="s">
        <v>557</v>
      </c>
      <c r="W19" s="691" t="s">
        <v>557</v>
      </c>
    </row>
    <row r="20" spans="1:23" ht="16.5">
      <c r="A20" s="636" t="s">
        <v>581</v>
      </c>
      <c r="B20" s="678"/>
      <c r="C20" s="637" t="s">
        <v>664</v>
      </c>
      <c r="D20" s="694">
        <v>225</v>
      </c>
      <c r="E20" s="694">
        <v>259</v>
      </c>
      <c r="F20" s="611">
        <v>1146</v>
      </c>
      <c r="G20" s="611">
        <v>1125</v>
      </c>
      <c r="H20" s="611">
        <v>1160</v>
      </c>
      <c r="I20" s="691" t="s">
        <v>557</v>
      </c>
      <c r="J20" s="642">
        <v>8990</v>
      </c>
      <c r="K20" s="643">
        <v>8506</v>
      </c>
      <c r="L20" s="644">
        <v>8019</v>
      </c>
      <c r="M20" s="644">
        <v>6239</v>
      </c>
      <c r="N20" s="641">
        <v>5749</v>
      </c>
      <c r="O20" s="641"/>
      <c r="P20" s="641"/>
      <c r="Q20" s="641"/>
      <c r="R20" s="641"/>
      <c r="S20" s="641"/>
      <c r="T20" s="641"/>
      <c r="U20" s="638"/>
      <c r="V20" s="692" t="s">
        <v>557</v>
      </c>
      <c r="W20" s="691" t="s">
        <v>557</v>
      </c>
    </row>
    <row r="21" spans="1:23" ht="17.25" thickBot="1">
      <c r="A21" s="636" t="s">
        <v>583</v>
      </c>
      <c r="B21" s="684"/>
      <c r="C21" s="637" t="s">
        <v>665</v>
      </c>
      <c r="D21" s="694">
        <v>0</v>
      </c>
      <c r="E21" s="694">
        <v>0</v>
      </c>
      <c r="F21" s="647">
        <v>0</v>
      </c>
      <c r="G21" s="647">
        <v>0</v>
      </c>
      <c r="H21" s="647">
        <v>0</v>
      </c>
      <c r="I21" s="691" t="s">
        <v>557</v>
      </c>
      <c r="J21" s="642">
        <v>0</v>
      </c>
      <c r="K21" s="643">
        <v>0</v>
      </c>
      <c r="L21" s="644">
        <v>0</v>
      </c>
      <c r="M21" s="644">
        <v>0</v>
      </c>
      <c r="N21" s="641">
        <v>0</v>
      </c>
      <c r="O21" s="641"/>
      <c r="P21" s="641"/>
      <c r="Q21" s="641"/>
      <c r="R21" s="641"/>
      <c r="S21" s="641"/>
      <c r="T21" s="641"/>
      <c r="U21" s="638"/>
      <c r="V21" s="692" t="s">
        <v>557</v>
      </c>
      <c r="W21" s="691" t="s">
        <v>557</v>
      </c>
    </row>
    <row r="22" spans="1:23" ht="16.5">
      <c r="A22" s="648" t="s">
        <v>585</v>
      </c>
      <c r="B22" s="678"/>
      <c r="C22" s="649"/>
      <c r="D22" s="705">
        <v>6805</v>
      </c>
      <c r="E22" s="705">
        <v>6979</v>
      </c>
      <c r="F22" s="610">
        <v>8318</v>
      </c>
      <c r="G22" s="610">
        <v>8465</v>
      </c>
      <c r="H22" s="610">
        <v>8627</v>
      </c>
      <c r="I22" s="706">
        <v>8600</v>
      </c>
      <c r="J22" s="650">
        <v>590</v>
      </c>
      <c r="K22" s="639">
        <v>590</v>
      </c>
      <c r="L22" s="639">
        <v>590</v>
      </c>
      <c r="M22" s="639">
        <v>1348</v>
      </c>
      <c r="N22" s="639">
        <v>590</v>
      </c>
      <c r="O22" s="639"/>
      <c r="P22" s="639"/>
      <c r="Q22" s="639"/>
      <c r="R22" s="639"/>
      <c r="S22" s="639"/>
      <c r="T22" s="639"/>
      <c r="U22" s="650"/>
      <c r="V22" s="707">
        <f>SUM(J22:U22)</f>
        <v>3708</v>
      </c>
      <c r="W22" s="708">
        <f>+V22/I22*100</f>
        <v>43.116279069767444</v>
      </c>
    </row>
    <row r="23" spans="1:23" ht="16.5">
      <c r="A23" s="636" t="s">
        <v>587</v>
      </c>
      <c r="B23" s="693"/>
      <c r="C23" s="651"/>
      <c r="D23" s="690"/>
      <c r="E23" s="690"/>
      <c r="F23" s="611">
        <v>0</v>
      </c>
      <c r="G23" s="611">
        <v>0</v>
      </c>
      <c r="H23" s="611">
        <v>0</v>
      </c>
      <c r="I23" s="709">
        <v>0</v>
      </c>
      <c r="J23" s="638">
        <v>0</v>
      </c>
      <c r="K23" s="641">
        <v>0</v>
      </c>
      <c r="L23" s="641">
        <v>0</v>
      </c>
      <c r="M23" s="641">
        <v>0</v>
      </c>
      <c r="N23" s="641">
        <v>0</v>
      </c>
      <c r="O23" s="641"/>
      <c r="P23" s="641"/>
      <c r="Q23" s="641"/>
      <c r="R23" s="641"/>
      <c r="S23" s="641"/>
      <c r="T23" s="641"/>
      <c r="U23" s="638"/>
      <c r="V23" s="710">
        <f>SUM(J23:U23)</f>
        <v>0</v>
      </c>
      <c r="W23" s="711" t="e">
        <f>+V23/I23*100</f>
        <v>#DIV/0!</v>
      </c>
    </row>
    <row r="24" spans="1:23" ht="17.25" thickBot="1">
      <c r="A24" s="652" t="s">
        <v>589</v>
      </c>
      <c r="B24" s="678"/>
      <c r="C24" s="653"/>
      <c r="D24" s="712">
        <v>6505</v>
      </c>
      <c r="E24" s="712">
        <v>6369</v>
      </c>
      <c r="F24" s="612">
        <v>6712</v>
      </c>
      <c r="G24" s="612">
        <v>6700</v>
      </c>
      <c r="H24" s="612">
        <v>7040</v>
      </c>
      <c r="I24" s="713">
        <v>7080</v>
      </c>
      <c r="J24" s="654">
        <v>590</v>
      </c>
      <c r="K24" s="655">
        <v>590</v>
      </c>
      <c r="L24" s="655">
        <v>590</v>
      </c>
      <c r="M24" s="655">
        <v>590</v>
      </c>
      <c r="N24" s="655">
        <v>590</v>
      </c>
      <c r="O24" s="655"/>
      <c r="P24" s="655"/>
      <c r="Q24" s="655"/>
      <c r="R24" s="655"/>
      <c r="S24" s="655"/>
      <c r="T24" s="655"/>
      <c r="U24" s="654"/>
      <c r="V24" s="714">
        <f>SUM(J24:U24)</f>
        <v>2950</v>
      </c>
      <c r="W24" s="715">
        <f>+V24/I24*100</f>
        <v>41.66666666666667</v>
      </c>
    </row>
    <row r="25" spans="1:23" ht="16.5">
      <c r="A25" s="636" t="s">
        <v>590</v>
      </c>
      <c r="B25" s="656" t="s">
        <v>666</v>
      </c>
      <c r="C25" s="637" t="s">
        <v>667</v>
      </c>
      <c r="D25" s="690">
        <v>2275</v>
      </c>
      <c r="E25" s="690">
        <v>2131</v>
      </c>
      <c r="F25" s="611">
        <v>1400</v>
      </c>
      <c r="G25" s="611">
        <v>1387</v>
      </c>
      <c r="H25" s="611">
        <v>1447</v>
      </c>
      <c r="I25" s="716">
        <v>1125</v>
      </c>
      <c r="J25" s="638">
        <v>52</v>
      </c>
      <c r="K25" s="641">
        <v>121</v>
      </c>
      <c r="L25" s="641">
        <v>64</v>
      </c>
      <c r="M25" s="641">
        <v>160</v>
      </c>
      <c r="N25" s="641">
        <v>164</v>
      </c>
      <c r="O25" s="641"/>
      <c r="P25" s="641"/>
      <c r="Q25" s="641"/>
      <c r="R25" s="641"/>
      <c r="S25" s="641"/>
      <c r="T25" s="641"/>
      <c r="U25" s="638"/>
      <c r="V25" s="710">
        <f aca="true" t="shared" si="0" ref="V25:V35">SUM(J25:U25)</f>
        <v>561</v>
      </c>
      <c r="W25" s="711">
        <f aca="true" t="shared" si="1" ref="W25:W35">+V25/I25*100</f>
        <v>49.86666666666667</v>
      </c>
    </row>
    <row r="26" spans="1:23" ht="16.5">
      <c r="A26" s="636" t="s">
        <v>592</v>
      </c>
      <c r="B26" s="657" t="s">
        <v>668</v>
      </c>
      <c r="C26" s="637" t="s">
        <v>669</v>
      </c>
      <c r="D26" s="694">
        <v>269</v>
      </c>
      <c r="E26" s="694">
        <v>415</v>
      </c>
      <c r="F26" s="613">
        <v>848</v>
      </c>
      <c r="G26" s="613">
        <v>791</v>
      </c>
      <c r="H26" s="613">
        <v>833</v>
      </c>
      <c r="I26" s="709">
        <v>840</v>
      </c>
      <c r="J26" s="638">
        <v>24</v>
      </c>
      <c r="K26" s="641">
        <v>7</v>
      </c>
      <c r="L26" s="641">
        <v>146</v>
      </c>
      <c r="M26" s="641">
        <v>40</v>
      </c>
      <c r="N26" s="641">
        <v>7</v>
      </c>
      <c r="O26" s="641"/>
      <c r="P26" s="641"/>
      <c r="Q26" s="641"/>
      <c r="R26" s="641"/>
      <c r="S26" s="641"/>
      <c r="T26" s="641"/>
      <c r="U26" s="638"/>
      <c r="V26" s="710">
        <f t="shared" si="0"/>
        <v>224</v>
      </c>
      <c r="W26" s="711">
        <f t="shared" si="1"/>
        <v>26.666666666666668</v>
      </c>
    </row>
    <row r="27" spans="1:23" ht="16.5">
      <c r="A27" s="636" t="s">
        <v>594</v>
      </c>
      <c r="B27" s="658" t="s">
        <v>670</v>
      </c>
      <c r="C27" s="637" t="s">
        <v>671</v>
      </c>
      <c r="D27" s="694">
        <v>0</v>
      </c>
      <c r="E27" s="694">
        <v>1</v>
      </c>
      <c r="F27" s="613">
        <v>2</v>
      </c>
      <c r="G27" s="613">
        <v>0</v>
      </c>
      <c r="H27" s="613">
        <v>0</v>
      </c>
      <c r="I27" s="709">
        <v>0</v>
      </c>
      <c r="J27" s="638">
        <v>0</v>
      </c>
      <c r="K27" s="641">
        <v>0</v>
      </c>
      <c r="L27" s="641">
        <v>0</v>
      </c>
      <c r="M27" s="641">
        <v>0</v>
      </c>
      <c r="N27" s="641">
        <v>0</v>
      </c>
      <c r="O27" s="641"/>
      <c r="P27" s="641"/>
      <c r="Q27" s="641"/>
      <c r="R27" s="641"/>
      <c r="S27" s="641"/>
      <c r="T27" s="641"/>
      <c r="U27" s="638"/>
      <c r="V27" s="710">
        <f t="shared" si="0"/>
        <v>0</v>
      </c>
      <c r="W27" s="711" t="e">
        <f t="shared" si="1"/>
        <v>#DIV/0!</v>
      </c>
    </row>
    <row r="28" spans="1:23" ht="16.5">
      <c r="A28" s="636" t="s">
        <v>596</v>
      </c>
      <c r="B28" s="658" t="s">
        <v>672</v>
      </c>
      <c r="C28" s="637" t="s">
        <v>673</v>
      </c>
      <c r="D28" s="694">
        <v>582</v>
      </c>
      <c r="E28" s="694">
        <v>430</v>
      </c>
      <c r="F28" s="613">
        <v>60</v>
      </c>
      <c r="G28" s="613">
        <v>160</v>
      </c>
      <c r="H28" s="613">
        <v>28</v>
      </c>
      <c r="I28" s="709">
        <v>61</v>
      </c>
      <c r="J28" s="638">
        <v>0</v>
      </c>
      <c r="K28" s="641">
        <v>2</v>
      </c>
      <c r="L28" s="641">
        <v>5</v>
      </c>
      <c r="M28" s="641">
        <v>11</v>
      </c>
      <c r="N28" s="641">
        <v>0</v>
      </c>
      <c r="O28" s="641"/>
      <c r="P28" s="641"/>
      <c r="Q28" s="641"/>
      <c r="R28" s="641"/>
      <c r="S28" s="641"/>
      <c r="T28" s="641"/>
      <c r="U28" s="638"/>
      <c r="V28" s="710">
        <f t="shared" si="0"/>
        <v>18</v>
      </c>
      <c r="W28" s="711">
        <f t="shared" si="1"/>
        <v>29.508196721311474</v>
      </c>
    </row>
    <row r="29" spans="1:23" ht="16.5">
      <c r="A29" s="636" t="s">
        <v>598</v>
      </c>
      <c r="B29" s="657" t="s">
        <v>674</v>
      </c>
      <c r="C29" s="637" t="s">
        <v>675</v>
      </c>
      <c r="D29" s="694">
        <v>566</v>
      </c>
      <c r="E29" s="694">
        <v>656</v>
      </c>
      <c r="F29" s="613">
        <v>517</v>
      </c>
      <c r="G29" s="613">
        <v>507</v>
      </c>
      <c r="H29" s="613">
        <v>523</v>
      </c>
      <c r="I29" s="709">
        <v>581</v>
      </c>
      <c r="J29" s="638">
        <v>33</v>
      </c>
      <c r="K29" s="641">
        <v>28</v>
      </c>
      <c r="L29" s="641">
        <v>36</v>
      </c>
      <c r="M29" s="641">
        <v>31</v>
      </c>
      <c r="N29" s="641">
        <v>38</v>
      </c>
      <c r="O29" s="641"/>
      <c r="P29" s="641"/>
      <c r="Q29" s="641"/>
      <c r="R29" s="641"/>
      <c r="S29" s="641"/>
      <c r="T29" s="641"/>
      <c r="U29" s="638"/>
      <c r="V29" s="710">
        <f t="shared" si="0"/>
        <v>166</v>
      </c>
      <c r="W29" s="711">
        <f t="shared" si="1"/>
        <v>28.57142857142857</v>
      </c>
    </row>
    <row r="30" spans="1:23" ht="16.5">
      <c r="A30" s="636" t="s">
        <v>600</v>
      </c>
      <c r="B30" s="658" t="s">
        <v>676</v>
      </c>
      <c r="C30" s="637" t="s">
        <v>677</v>
      </c>
      <c r="D30" s="694">
        <v>2457</v>
      </c>
      <c r="E30" s="694">
        <v>2785</v>
      </c>
      <c r="F30" s="613">
        <v>4450</v>
      </c>
      <c r="G30" s="613">
        <v>4485</v>
      </c>
      <c r="H30" s="613">
        <v>4622</v>
      </c>
      <c r="I30" s="709">
        <v>4700</v>
      </c>
      <c r="J30" s="638">
        <v>363</v>
      </c>
      <c r="K30" s="641">
        <v>368</v>
      </c>
      <c r="L30" s="641">
        <v>385</v>
      </c>
      <c r="M30" s="641">
        <v>363</v>
      </c>
      <c r="N30" s="641">
        <v>366</v>
      </c>
      <c r="O30" s="641"/>
      <c r="P30" s="641"/>
      <c r="Q30" s="641"/>
      <c r="R30" s="641"/>
      <c r="S30" s="641"/>
      <c r="T30" s="641"/>
      <c r="U30" s="638"/>
      <c r="V30" s="710">
        <f>SUM(J30:U30)</f>
        <v>1845</v>
      </c>
      <c r="W30" s="711">
        <f>+V30/I30*100</f>
        <v>39.25531914893617</v>
      </c>
    </row>
    <row r="31" spans="1:23" ht="16.5">
      <c r="A31" s="636" t="s">
        <v>602</v>
      </c>
      <c r="B31" s="658" t="s">
        <v>678</v>
      </c>
      <c r="C31" s="637" t="s">
        <v>679</v>
      </c>
      <c r="D31" s="694">
        <v>943</v>
      </c>
      <c r="E31" s="694">
        <v>1044</v>
      </c>
      <c r="F31" s="613">
        <v>1671</v>
      </c>
      <c r="G31" s="613">
        <v>1563</v>
      </c>
      <c r="H31" s="613">
        <v>1611</v>
      </c>
      <c r="I31" s="709">
        <v>1658</v>
      </c>
      <c r="J31" s="638">
        <v>129</v>
      </c>
      <c r="K31" s="641">
        <v>128</v>
      </c>
      <c r="L31" s="641">
        <v>133</v>
      </c>
      <c r="M31" s="641">
        <v>128</v>
      </c>
      <c r="N31" s="641">
        <v>127</v>
      </c>
      <c r="O31" s="641"/>
      <c r="P31" s="641"/>
      <c r="Q31" s="641"/>
      <c r="R31" s="641"/>
      <c r="S31" s="641"/>
      <c r="T31" s="641"/>
      <c r="U31" s="638"/>
      <c r="V31" s="710">
        <f>SUM(J31:U31)</f>
        <v>645</v>
      </c>
      <c r="W31" s="711">
        <f>+V31/I31*100</f>
        <v>38.902291917973464</v>
      </c>
    </row>
    <row r="32" spans="1:23" ht="16.5">
      <c r="A32" s="636" t="s">
        <v>605</v>
      </c>
      <c r="B32" s="657" t="s">
        <v>680</v>
      </c>
      <c r="C32" s="637" t="s">
        <v>681</v>
      </c>
      <c r="D32" s="694">
        <v>0</v>
      </c>
      <c r="E32" s="694">
        <v>0</v>
      </c>
      <c r="F32" s="613">
        <v>0</v>
      </c>
      <c r="G32" s="613">
        <v>0</v>
      </c>
      <c r="H32" s="613">
        <v>0</v>
      </c>
      <c r="I32" s="709">
        <v>0</v>
      </c>
      <c r="J32" s="638">
        <v>0</v>
      </c>
      <c r="K32" s="641">
        <v>0</v>
      </c>
      <c r="L32" s="641">
        <v>0</v>
      </c>
      <c r="M32" s="641">
        <v>0</v>
      </c>
      <c r="N32" s="641">
        <v>0</v>
      </c>
      <c r="O32" s="641"/>
      <c r="P32" s="641"/>
      <c r="Q32" s="641"/>
      <c r="R32" s="641"/>
      <c r="S32" s="641"/>
      <c r="T32" s="641"/>
      <c r="U32" s="638"/>
      <c r="V32" s="710">
        <f t="shared" si="0"/>
        <v>0</v>
      </c>
      <c r="W32" s="711" t="e">
        <f t="shared" si="1"/>
        <v>#DIV/0!</v>
      </c>
    </row>
    <row r="33" spans="1:23" ht="16.5">
      <c r="A33" s="636" t="s">
        <v>682</v>
      </c>
      <c r="B33" s="658" t="s">
        <v>683</v>
      </c>
      <c r="C33" s="637" t="s">
        <v>684</v>
      </c>
      <c r="D33" s="694"/>
      <c r="E33" s="694"/>
      <c r="F33" s="613">
        <v>0</v>
      </c>
      <c r="G33" s="613">
        <v>428</v>
      </c>
      <c r="H33" s="613">
        <v>175</v>
      </c>
      <c r="I33" s="709">
        <v>87</v>
      </c>
      <c r="J33" s="638">
        <v>6</v>
      </c>
      <c r="K33" s="641">
        <v>11</v>
      </c>
      <c r="L33" s="641">
        <v>16</v>
      </c>
      <c r="M33" s="641">
        <v>3</v>
      </c>
      <c r="N33" s="641">
        <v>24</v>
      </c>
      <c r="O33" s="641"/>
      <c r="P33" s="641"/>
      <c r="Q33" s="641"/>
      <c r="R33" s="641"/>
      <c r="S33" s="641"/>
      <c r="T33" s="641"/>
      <c r="U33" s="638"/>
      <c r="V33" s="710">
        <f t="shared" si="0"/>
        <v>60</v>
      </c>
      <c r="W33" s="711">
        <f t="shared" si="1"/>
        <v>68.96551724137932</v>
      </c>
    </row>
    <row r="34" spans="1:23" ht="16.5">
      <c r="A34" s="636" t="s">
        <v>607</v>
      </c>
      <c r="B34" s="658" t="s">
        <v>685</v>
      </c>
      <c r="C34" s="637" t="s">
        <v>686</v>
      </c>
      <c r="D34" s="694">
        <v>318</v>
      </c>
      <c r="E34" s="694">
        <v>252</v>
      </c>
      <c r="F34" s="613">
        <v>99</v>
      </c>
      <c r="G34" s="613">
        <v>104</v>
      </c>
      <c r="H34" s="613">
        <v>134</v>
      </c>
      <c r="I34" s="709">
        <v>127</v>
      </c>
      <c r="J34" s="638">
        <v>10</v>
      </c>
      <c r="K34" s="641">
        <v>11</v>
      </c>
      <c r="L34" s="641">
        <v>11</v>
      </c>
      <c r="M34" s="641">
        <v>10</v>
      </c>
      <c r="N34" s="641">
        <v>10</v>
      </c>
      <c r="O34" s="641"/>
      <c r="P34" s="641"/>
      <c r="Q34" s="641"/>
      <c r="R34" s="641"/>
      <c r="S34" s="641"/>
      <c r="T34" s="641"/>
      <c r="U34" s="638"/>
      <c r="V34" s="710">
        <f t="shared" si="0"/>
        <v>52</v>
      </c>
      <c r="W34" s="711">
        <f t="shared" si="1"/>
        <v>40.94488188976378</v>
      </c>
    </row>
    <row r="35" spans="1:23" ht="17.25" thickBot="1">
      <c r="A35" s="626" t="s">
        <v>645</v>
      </c>
      <c r="B35" s="659"/>
      <c r="C35" s="645"/>
      <c r="D35" s="695">
        <v>98</v>
      </c>
      <c r="E35" s="695">
        <v>128</v>
      </c>
      <c r="F35" s="608">
        <v>77</v>
      </c>
      <c r="G35" s="608">
        <v>64</v>
      </c>
      <c r="H35" s="608">
        <v>60</v>
      </c>
      <c r="I35" s="717">
        <v>71</v>
      </c>
      <c r="J35" s="614">
        <v>1</v>
      </c>
      <c r="K35" s="609">
        <v>2</v>
      </c>
      <c r="L35" s="609">
        <v>4</v>
      </c>
      <c r="M35" s="609">
        <v>6</v>
      </c>
      <c r="N35" s="609">
        <v>11</v>
      </c>
      <c r="O35" s="609"/>
      <c r="P35" s="609"/>
      <c r="Q35" s="609"/>
      <c r="R35" s="609"/>
      <c r="S35" s="609"/>
      <c r="T35" s="609"/>
      <c r="U35" s="609"/>
      <c r="V35" s="718">
        <f t="shared" si="0"/>
        <v>24</v>
      </c>
      <c r="W35" s="719">
        <f t="shared" si="1"/>
        <v>33.80281690140845</v>
      </c>
    </row>
    <row r="36" spans="1:23" ht="17.25" thickBot="1">
      <c r="A36" s="665" t="s">
        <v>687</v>
      </c>
      <c r="B36" s="657"/>
      <c r="C36" s="660" t="s">
        <v>688</v>
      </c>
      <c r="D36" s="591">
        <v>7508</v>
      </c>
      <c r="E36" s="591">
        <f aca="true" t="shared" si="2" ref="E36:U36">SUM(E25:E35)</f>
        <v>7842</v>
      </c>
      <c r="F36" s="699">
        <f>SUM(F25:F35)</f>
        <v>9124</v>
      </c>
      <c r="G36" s="699">
        <f>SUM(G25:G35)</f>
        <v>9489</v>
      </c>
      <c r="H36" s="699">
        <f>SUM(H25:H35)</f>
        <v>9433</v>
      </c>
      <c r="I36" s="720">
        <f t="shared" si="2"/>
        <v>9250</v>
      </c>
      <c r="J36" s="701">
        <f t="shared" si="2"/>
        <v>618</v>
      </c>
      <c r="K36" s="702">
        <f t="shared" si="2"/>
        <v>678</v>
      </c>
      <c r="L36" s="703">
        <f t="shared" si="2"/>
        <v>800</v>
      </c>
      <c r="M36" s="703">
        <f t="shared" si="2"/>
        <v>752</v>
      </c>
      <c r="N36" s="702">
        <f t="shared" si="2"/>
        <v>747</v>
      </c>
      <c r="O36" s="702">
        <f t="shared" si="2"/>
        <v>0</v>
      </c>
      <c r="P36" s="702">
        <f t="shared" si="2"/>
        <v>0</v>
      </c>
      <c r="Q36" s="702">
        <f t="shared" si="2"/>
        <v>0</v>
      </c>
      <c r="R36" s="702">
        <f t="shared" si="2"/>
        <v>0</v>
      </c>
      <c r="S36" s="702">
        <f>SUM(S25:S35)</f>
        <v>0</v>
      </c>
      <c r="T36" s="702">
        <f t="shared" si="2"/>
        <v>0</v>
      </c>
      <c r="U36" s="702">
        <f t="shared" si="2"/>
        <v>0</v>
      </c>
      <c r="V36" s="721">
        <f>V25+V26+V27+V28+V29+V30+V31+V32+V33+V34+V35</f>
        <v>3595</v>
      </c>
      <c r="W36" s="722">
        <f>+V36/I36*100</f>
        <v>38.86486486486487</v>
      </c>
    </row>
    <row r="37" spans="1:23" ht="16.5">
      <c r="A37" s="636" t="s">
        <v>689</v>
      </c>
      <c r="B37" s="656" t="s">
        <v>690</v>
      </c>
      <c r="C37" s="637" t="s">
        <v>691</v>
      </c>
      <c r="D37" s="690">
        <v>0</v>
      </c>
      <c r="E37" s="690">
        <v>0</v>
      </c>
      <c r="F37" s="611">
        <v>0</v>
      </c>
      <c r="G37" s="611">
        <v>0</v>
      </c>
      <c r="H37" s="611">
        <v>0</v>
      </c>
      <c r="I37" s="716">
        <v>0</v>
      </c>
      <c r="J37" s="638">
        <v>0</v>
      </c>
      <c r="K37" s="641">
        <v>0</v>
      </c>
      <c r="L37" s="641">
        <v>0</v>
      </c>
      <c r="M37" s="641">
        <v>0</v>
      </c>
      <c r="N37" s="641">
        <v>0</v>
      </c>
      <c r="O37" s="641"/>
      <c r="P37" s="641"/>
      <c r="Q37" s="641"/>
      <c r="R37" s="641"/>
      <c r="S37" s="641"/>
      <c r="T37" s="641"/>
      <c r="U37" s="638"/>
      <c r="V37" s="710">
        <f aca="true" t="shared" si="3" ref="V37:V42">SUM(J37:U37)</f>
        <v>0</v>
      </c>
      <c r="W37" s="711" t="e">
        <f aca="true" t="shared" si="4" ref="W37:W42">+V37/I37*100</f>
        <v>#DIV/0!</v>
      </c>
    </row>
    <row r="38" spans="1:23" ht="16.5">
      <c r="A38" s="636" t="s">
        <v>692</v>
      </c>
      <c r="B38" s="658" t="s">
        <v>693</v>
      </c>
      <c r="C38" s="637" t="s">
        <v>694</v>
      </c>
      <c r="D38" s="694">
        <v>716</v>
      </c>
      <c r="E38" s="694">
        <v>715</v>
      </c>
      <c r="F38" s="613">
        <v>527</v>
      </c>
      <c r="G38" s="613">
        <v>495</v>
      </c>
      <c r="H38" s="613">
        <v>527</v>
      </c>
      <c r="I38" s="709">
        <v>550</v>
      </c>
      <c r="J38" s="638">
        <v>65</v>
      </c>
      <c r="K38" s="641">
        <v>52</v>
      </c>
      <c r="L38" s="641">
        <v>51</v>
      </c>
      <c r="M38" s="641">
        <v>44</v>
      </c>
      <c r="N38" s="641">
        <v>39</v>
      </c>
      <c r="O38" s="641"/>
      <c r="P38" s="641"/>
      <c r="Q38" s="641"/>
      <c r="R38" s="641"/>
      <c r="S38" s="641"/>
      <c r="T38" s="641"/>
      <c r="U38" s="638"/>
      <c r="V38" s="710">
        <f t="shared" si="3"/>
        <v>251</v>
      </c>
      <c r="W38" s="711">
        <f t="shared" si="4"/>
        <v>45.63636363636363</v>
      </c>
    </row>
    <row r="39" spans="1:23" ht="16.5">
      <c r="A39" s="636" t="s">
        <v>695</v>
      </c>
      <c r="B39" s="657" t="s">
        <v>696</v>
      </c>
      <c r="C39" s="637" t="s">
        <v>697</v>
      </c>
      <c r="D39" s="694">
        <v>26</v>
      </c>
      <c r="E39" s="694">
        <v>32</v>
      </c>
      <c r="F39" s="613">
        <v>2</v>
      </c>
      <c r="G39" s="613">
        <v>0</v>
      </c>
      <c r="H39" s="613">
        <v>0</v>
      </c>
      <c r="I39" s="709">
        <v>0</v>
      </c>
      <c r="J39" s="638">
        <v>0</v>
      </c>
      <c r="K39" s="641">
        <v>0</v>
      </c>
      <c r="L39" s="641">
        <v>0</v>
      </c>
      <c r="M39" s="641">
        <v>0</v>
      </c>
      <c r="N39" s="641">
        <v>0</v>
      </c>
      <c r="O39" s="641"/>
      <c r="P39" s="641"/>
      <c r="Q39" s="641"/>
      <c r="R39" s="641"/>
      <c r="S39" s="641"/>
      <c r="T39" s="641"/>
      <c r="U39" s="638"/>
      <c r="V39" s="710">
        <f t="shared" si="3"/>
        <v>0</v>
      </c>
      <c r="W39" s="711" t="e">
        <f t="shared" si="4"/>
        <v>#DIV/0!</v>
      </c>
    </row>
    <row r="40" spans="1:23" ht="16.5">
      <c r="A40" s="636" t="s">
        <v>619</v>
      </c>
      <c r="B40" s="661"/>
      <c r="C40" s="637" t="s">
        <v>620</v>
      </c>
      <c r="D40" s="694">
        <v>6805</v>
      </c>
      <c r="E40" s="694">
        <v>6979</v>
      </c>
      <c r="F40" s="613">
        <v>8318</v>
      </c>
      <c r="G40" s="613">
        <v>8465</v>
      </c>
      <c r="H40" s="613">
        <v>8627</v>
      </c>
      <c r="I40" s="709">
        <v>8600</v>
      </c>
      <c r="J40" s="638">
        <v>590</v>
      </c>
      <c r="K40" s="641">
        <v>590</v>
      </c>
      <c r="L40" s="641">
        <v>590</v>
      </c>
      <c r="M40" s="641">
        <v>1348</v>
      </c>
      <c r="N40" s="641">
        <v>590</v>
      </c>
      <c r="O40" s="641"/>
      <c r="P40" s="641"/>
      <c r="Q40" s="641"/>
      <c r="R40" s="641"/>
      <c r="S40" s="641"/>
      <c r="T40" s="641"/>
      <c r="U40" s="638"/>
      <c r="V40" s="710">
        <f>SUM(J40:U40)</f>
        <v>3708</v>
      </c>
      <c r="W40" s="711">
        <f t="shared" si="4"/>
        <v>43.116279069767444</v>
      </c>
    </row>
    <row r="41" spans="1:23" ht="17.25" thickBot="1">
      <c r="A41" s="626" t="s">
        <v>622</v>
      </c>
      <c r="B41" s="662"/>
      <c r="C41" s="663"/>
      <c r="D41" s="695">
        <v>25</v>
      </c>
      <c r="E41" s="695">
        <v>406</v>
      </c>
      <c r="F41" s="608">
        <v>306</v>
      </c>
      <c r="G41" s="608">
        <v>554</v>
      </c>
      <c r="H41" s="608">
        <v>309</v>
      </c>
      <c r="I41" s="716">
        <v>100</v>
      </c>
      <c r="J41" s="614">
        <v>48</v>
      </c>
      <c r="K41" s="609">
        <v>16</v>
      </c>
      <c r="L41" s="609">
        <v>10</v>
      </c>
      <c r="M41" s="609">
        <v>11</v>
      </c>
      <c r="N41" s="609">
        <v>53</v>
      </c>
      <c r="O41" s="609"/>
      <c r="P41" s="609"/>
      <c r="Q41" s="609"/>
      <c r="R41" s="609"/>
      <c r="S41" s="609"/>
      <c r="T41" s="609"/>
      <c r="U41" s="609"/>
      <c r="V41" s="710">
        <f>SUM(J41:U41)</f>
        <v>138</v>
      </c>
      <c r="W41" s="711">
        <f t="shared" si="4"/>
        <v>138</v>
      </c>
    </row>
    <row r="42" spans="1:23" ht="17.25" thickBot="1">
      <c r="A42" s="665" t="s">
        <v>698</v>
      </c>
      <c r="B42" s="723"/>
      <c r="C42" s="660" t="s">
        <v>699</v>
      </c>
      <c r="D42" s="591">
        <f aca="true" t="shared" si="5" ref="D42:T42">SUM(D37:D41)</f>
        <v>7572</v>
      </c>
      <c r="E42" s="591">
        <f t="shared" si="5"/>
        <v>8132</v>
      </c>
      <c r="F42" s="699">
        <f>SUM(F37:F41)</f>
        <v>9153</v>
      </c>
      <c r="G42" s="699">
        <f>SUM(G37:G41)</f>
        <v>9514</v>
      </c>
      <c r="H42" s="699">
        <f>SUM(H38:H41)</f>
        <v>9463</v>
      </c>
      <c r="I42" s="720">
        <f t="shared" si="5"/>
        <v>9250</v>
      </c>
      <c r="J42" s="701">
        <f t="shared" si="5"/>
        <v>703</v>
      </c>
      <c r="K42" s="702">
        <f t="shared" si="5"/>
        <v>658</v>
      </c>
      <c r="L42" s="703">
        <f t="shared" si="5"/>
        <v>651</v>
      </c>
      <c r="M42" s="703">
        <f t="shared" si="5"/>
        <v>1403</v>
      </c>
      <c r="N42" s="702">
        <f t="shared" si="5"/>
        <v>682</v>
      </c>
      <c r="O42" s="702">
        <f t="shared" si="5"/>
        <v>0</v>
      </c>
      <c r="P42" s="702">
        <f t="shared" si="5"/>
        <v>0</v>
      </c>
      <c r="Q42" s="702">
        <f t="shared" si="5"/>
        <v>0</v>
      </c>
      <c r="R42" s="702">
        <f t="shared" si="5"/>
        <v>0</v>
      </c>
      <c r="S42" s="702">
        <f t="shared" si="5"/>
        <v>0</v>
      </c>
      <c r="T42" s="702">
        <f t="shared" si="5"/>
        <v>0</v>
      </c>
      <c r="U42" s="702">
        <f>SUM(U37:U41)</f>
        <v>0</v>
      </c>
      <c r="V42" s="721">
        <f t="shared" si="3"/>
        <v>4097</v>
      </c>
      <c r="W42" s="722">
        <f t="shared" si="4"/>
        <v>44.29189189189189</v>
      </c>
    </row>
    <row r="43" spans="1:23" ht="6.75" customHeight="1" thickBot="1">
      <c r="A43" s="626"/>
      <c r="B43" s="697"/>
      <c r="C43" s="663"/>
      <c r="D43" s="695"/>
      <c r="E43" s="695"/>
      <c r="F43" s="608"/>
      <c r="G43" s="608"/>
      <c r="H43" s="608"/>
      <c r="I43" s="724"/>
      <c r="J43" s="646"/>
      <c r="K43" s="609"/>
      <c r="L43" s="628"/>
      <c r="M43" s="628"/>
      <c r="N43" s="609"/>
      <c r="O43" s="609"/>
      <c r="P43" s="609"/>
      <c r="Q43" s="609"/>
      <c r="R43" s="609"/>
      <c r="S43" s="609"/>
      <c r="T43" s="609"/>
      <c r="U43" s="664"/>
      <c r="V43" s="718"/>
      <c r="W43" s="719"/>
    </row>
    <row r="44" spans="1:23" ht="17.25" thickBot="1">
      <c r="A44" s="665" t="s">
        <v>626</v>
      </c>
      <c r="B44" s="725"/>
      <c r="C44" s="726"/>
      <c r="D44" s="591">
        <f>+D42-D40</f>
        <v>767</v>
      </c>
      <c r="E44" s="591">
        <f>+E42-E40</f>
        <v>1153</v>
      </c>
      <c r="F44" s="699">
        <f>F41+F39+F38</f>
        <v>835</v>
      </c>
      <c r="G44" s="699">
        <v>1049</v>
      </c>
      <c r="H44" s="699">
        <f>SUM(H41+H38)</f>
        <v>836</v>
      </c>
      <c r="I44" s="720">
        <f aca="true" t="shared" si="6" ref="I44:U44">I37+I38+I39+I41</f>
        <v>650</v>
      </c>
      <c r="J44" s="701">
        <f t="shared" si="6"/>
        <v>113</v>
      </c>
      <c r="K44" s="702">
        <f t="shared" si="6"/>
        <v>68</v>
      </c>
      <c r="L44" s="702">
        <f t="shared" si="6"/>
        <v>61</v>
      </c>
      <c r="M44" s="702">
        <f t="shared" si="6"/>
        <v>55</v>
      </c>
      <c r="N44" s="702">
        <f t="shared" si="6"/>
        <v>92</v>
      </c>
      <c r="O44" s="702">
        <f t="shared" si="6"/>
        <v>0</v>
      </c>
      <c r="P44" s="702">
        <f t="shared" si="6"/>
        <v>0</v>
      </c>
      <c r="Q44" s="702">
        <f t="shared" si="6"/>
        <v>0</v>
      </c>
      <c r="R44" s="702">
        <f t="shared" si="6"/>
        <v>0</v>
      </c>
      <c r="S44" s="702">
        <f t="shared" si="6"/>
        <v>0</v>
      </c>
      <c r="T44" s="702">
        <f t="shared" si="6"/>
        <v>0</v>
      </c>
      <c r="U44" s="720">
        <f t="shared" si="6"/>
        <v>0</v>
      </c>
      <c r="V44" s="721">
        <f>SUM(J44:U44)</f>
        <v>389</v>
      </c>
      <c r="W44" s="722">
        <f>+V44/I44*100</f>
        <v>59.84615384615385</v>
      </c>
    </row>
    <row r="45" spans="1:23" ht="17.25" thickBot="1">
      <c r="A45" s="665" t="s">
        <v>627</v>
      </c>
      <c r="B45" s="725"/>
      <c r="C45" s="660" t="s">
        <v>700</v>
      </c>
      <c r="D45" s="591">
        <f>+D42-D36</f>
        <v>64</v>
      </c>
      <c r="E45" s="591">
        <f>+E42-E36</f>
        <v>290</v>
      </c>
      <c r="F45" s="699">
        <f>F42-F36</f>
        <v>29</v>
      </c>
      <c r="G45" s="699">
        <v>25</v>
      </c>
      <c r="H45" s="699">
        <f>SUM(H42-H36)</f>
        <v>30</v>
      </c>
      <c r="I45" s="720">
        <f>SUM(I42-I36)</f>
        <v>0</v>
      </c>
      <c r="J45" s="701">
        <f aca="true" t="shared" si="7" ref="J45:U45">J42-J36</f>
        <v>85</v>
      </c>
      <c r="K45" s="702">
        <f t="shared" si="7"/>
        <v>-20</v>
      </c>
      <c r="L45" s="702">
        <f t="shared" si="7"/>
        <v>-149</v>
      </c>
      <c r="M45" s="702">
        <f t="shared" si="7"/>
        <v>651</v>
      </c>
      <c r="N45" s="702">
        <f t="shared" si="7"/>
        <v>-65</v>
      </c>
      <c r="O45" s="702">
        <f t="shared" si="7"/>
        <v>0</v>
      </c>
      <c r="P45" s="702">
        <f>P42-P36</f>
        <v>0</v>
      </c>
      <c r="Q45" s="702">
        <f t="shared" si="7"/>
        <v>0</v>
      </c>
      <c r="R45" s="702">
        <f t="shared" si="7"/>
        <v>0</v>
      </c>
      <c r="S45" s="702">
        <f t="shared" si="7"/>
        <v>0</v>
      </c>
      <c r="T45" s="702">
        <f t="shared" si="7"/>
        <v>0</v>
      </c>
      <c r="U45" s="703">
        <f t="shared" si="7"/>
        <v>0</v>
      </c>
      <c r="V45" s="721">
        <f>SUM(J45:U45)</f>
        <v>502</v>
      </c>
      <c r="W45" s="722" t="e">
        <f>+V45/I45*100</f>
        <v>#DIV/0!</v>
      </c>
    </row>
    <row r="46" spans="1:23" ht="17.25" thickBot="1">
      <c r="A46" s="665" t="s">
        <v>701</v>
      </c>
      <c r="B46" s="725"/>
      <c r="C46" s="727"/>
      <c r="D46" s="593">
        <f>+D45-D40</f>
        <v>-6741</v>
      </c>
      <c r="E46" s="593">
        <f>+E45-E40</f>
        <v>-6689</v>
      </c>
      <c r="F46" s="699">
        <f>F44-F36</f>
        <v>-8289</v>
      </c>
      <c r="G46" s="699">
        <v>-8440</v>
      </c>
      <c r="H46" s="699">
        <f>SUM(H44-H36)</f>
        <v>-8597</v>
      </c>
      <c r="I46" s="720">
        <f>SUM(I44-I36)</f>
        <v>-8600</v>
      </c>
      <c r="J46" s="728">
        <f aca="true" t="shared" si="8" ref="J46:U46">J45-J40</f>
        <v>-505</v>
      </c>
      <c r="K46" s="702">
        <f t="shared" si="8"/>
        <v>-610</v>
      </c>
      <c r="L46" s="702">
        <f t="shared" si="8"/>
        <v>-739</v>
      </c>
      <c r="M46" s="702">
        <f t="shared" si="8"/>
        <v>-697</v>
      </c>
      <c r="N46" s="702">
        <f t="shared" si="8"/>
        <v>-655</v>
      </c>
      <c r="O46" s="702">
        <f t="shared" si="8"/>
        <v>0</v>
      </c>
      <c r="P46" s="702">
        <f t="shared" si="8"/>
        <v>0</v>
      </c>
      <c r="Q46" s="702">
        <f t="shared" si="8"/>
        <v>0</v>
      </c>
      <c r="R46" s="702">
        <f t="shared" si="8"/>
        <v>0</v>
      </c>
      <c r="S46" s="702">
        <f t="shared" si="8"/>
        <v>0</v>
      </c>
      <c r="T46" s="702">
        <f t="shared" si="8"/>
        <v>0</v>
      </c>
      <c r="U46" s="720">
        <f t="shared" si="8"/>
        <v>0</v>
      </c>
      <c r="V46" s="721">
        <f>SUM(J46:U46)</f>
        <v>-3206</v>
      </c>
      <c r="W46" s="722">
        <f>+V46/I46*100</f>
        <v>37.27906976744186</v>
      </c>
    </row>
  </sheetData>
  <sheetProtection/>
  <mergeCells count="1">
    <mergeCell ref="C5:G5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759" customWidth="1"/>
    <col min="6" max="6" width="11.7109375" style="43" hidden="1" customWidth="1"/>
    <col min="7" max="7" width="11.57421875" style="43" hidden="1" customWidth="1"/>
    <col min="8" max="8" width="11.57421875" style="43" customWidth="1"/>
    <col min="9" max="10" width="11.421875" style="43" customWidth="1"/>
    <col min="11" max="11" width="9.140625" style="43" customWidth="1"/>
    <col min="12" max="12" width="9.7109375" style="43" bestFit="1" customWidth="1"/>
    <col min="13" max="14" width="9.140625" style="43" customWidth="1"/>
    <col min="15" max="18" width="0" style="43" hidden="1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759" customWidth="1"/>
    <col min="25" max="16384" width="9.140625" style="43" customWidth="1"/>
  </cols>
  <sheetData>
    <row r="1" spans="1:24" s="605" customFormat="1" ht="18">
      <c r="A1" s="605" t="s">
        <v>630</v>
      </c>
      <c r="E1" s="901"/>
      <c r="J1" s="511"/>
      <c r="X1" s="901"/>
    </row>
    <row r="2" spans="1:10" ht="21.75" customHeight="1">
      <c r="A2" s="511" t="s">
        <v>631</v>
      </c>
      <c r="B2" s="149" t="s">
        <v>546</v>
      </c>
      <c r="J2" s="510"/>
    </row>
    <row r="3" spans="1:10" ht="12.75">
      <c r="A3" s="510"/>
      <c r="J3" s="510"/>
    </row>
    <row r="4" spans="2:10" ht="13.5" thickBot="1">
      <c r="B4" s="667"/>
      <c r="C4" s="667"/>
      <c r="D4" s="667"/>
      <c r="E4" s="760"/>
      <c r="F4" s="667"/>
      <c r="G4" s="667"/>
      <c r="J4" s="510"/>
    </row>
    <row r="5" spans="1:10" ht="15.75" thickBot="1">
      <c r="A5" s="505" t="s">
        <v>528</v>
      </c>
      <c r="B5" s="761" t="s">
        <v>702</v>
      </c>
      <c r="C5" s="762"/>
      <c r="D5" s="762"/>
      <c r="E5" s="763"/>
      <c r="F5" s="762"/>
      <c r="G5" s="764"/>
      <c r="H5" s="619"/>
      <c r="I5" s="619"/>
      <c r="J5" s="505"/>
    </row>
    <row r="6" spans="1:10" ht="23.25" customHeight="1" thickBot="1">
      <c r="A6" s="510" t="s">
        <v>530</v>
      </c>
      <c r="J6" s="510"/>
    </row>
    <row r="7" spans="1:24" ht="15">
      <c r="A7" s="765"/>
      <c r="B7" s="766"/>
      <c r="C7" s="766"/>
      <c r="D7" s="766"/>
      <c r="E7" s="767"/>
      <c r="F7" s="766"/>
      <c r="G7" s="768"/>
      <c r="H7" s="768"/>
      <c r="I7" s="769" t="s">
        <v>29</v>
      </c>
      <c r="J7" s="770"/>
      <c r="K7" s="771"/>
      <c r="L7" s="771"/>
      <c r="M7" s="771"/>
      <c r="N7" s="771"/>
      <c r="O7" s="772" t="s">
        <v>531</v>
      </c>
      <c r="P7" s="771"/>
      <c r="Q7" s="771"/>
      <c r="R7" s="771"/>
      <c r="S7" s="771"/>
      <c r="T7" s="771"/>
      <c r="U7" s="771"/>
      <c r="V7" s="769" t="s">
        <v>532</v>
      </c>
      <c r="W7" s="773" t="s">
        <v>533</v>
      </c>
      <c r="X7" s="43"/>
    </row>
    <row r="8" spans="1:24" ht="13.5" thickBot="1">
      <c r="A8" s="774" t="s">
        <v>27</v>
      </c>
      <c r="B8" s="775" t="s">
        <v>534</v>
      </c>
      <c r="C8" s="775" t="s">
        <v>535</v>
      </c>
      <c r="D8" s="775" t="s">
        <v>536</v>
      </c>
      <c r="E8" s="775" t="s">
        <v>537</v>
      </c>
      <c r="F8" s="775" t="s">
        <v>649</v>
      </c>
      <c r="G8" s="776" t="s">
        <v>650</v>
      </c>
      <c r="H8" s="777" t="s">
        <v>633</v>
      </c>
      <c r="I8" s="778">
        <v>2014</v>
      </c>
      <c r="J8" s="779" t="s">
        <v>542</v>
      </c>
      <c r="K8" s="780" t="s">
        <v>543</v>
      </c>
      <c r="L8" s="780" t="s">
        <v>544</v>
      </c>
      <c r="M8" s="780" t="s">
        <v>545</v>
      </c>
      <c r="N8" s="780" t="s">
        <v>546</v>
      </c>
      <c r="O8" s="780" t="s">
        <v>547</v>
      </c>
      <c r="P8" s="780" t="s">
        <v>548</v>
      </c>
      <c r="Q8" s="780" t="s">
        <v>549</v>
      </c>
      <c r="R8" s="780" t="s">
        <v>550</v>
      </c>
      <c r="S8" s="780" t="s">
        <v>551</v>
      </c>
      <c r="T8" s="780" t="s">
        <v>552</v>
      </c>
      <c r="U8" s="779" t="s">
        <v>553</v>
      </c>
      <c r="V8" s="778" t="s">
        <v>554</v>
      </c>
      <c r="W8" s="781" t="s">
        <v>555</v>
      </c>
      <c r="X8" s="43"/>
    </row>
    <row r="9" spans="1:24" ht="12.75">
      <c r="A9" s="782" t="s">
        <v>556</v>
      </c>
      <c r="B9" s="783"/>
      <c r="C9" s="784">
        <v>104</v>
      </c>
      <c r="D9" s="784">
        <v>104</v>
      </c>
      <c r="E9" s="741"/>
      <c r="F9" s="742">
        <v>13</v>
      </c>
      <c r="G9" s="743">
        <v>14</v>
      </c>
      <c r="H9" s="302">
        <v>14</v>
      </c>
      <c r="I9" s="785"/>
      <c r="J9" s="786">
        <v>14</v>
      </c>
      <c r="K9" s="787">
        <v>15</v>
      </c>
      <c r="L9" s="787">
        <v>15</v>
      </c>
      <c r="M9" s="787">
        <v>15</v>
      </c>
      <c r="N9" s="744">
        <v>14</v>
      </c>
      <c r="O9" s="744"/>
      <c r="P9" s="744"/>
      <c r="Q9" s="744"/>
      <c r="R9" s="744"/>
      <c r="S9" s="744"/>
      <c r="T9" s="744"/>
      <c r="U9" s="744"/>
      <c r="V9" s="788" t="s">
        <v>557</v>
      </c>
      <c r="W9" s="789" t="s">
        <v>557</v>
      </c>
      <c r="X9" s="43"/>
    </row>
    <row r="10" spans="1:24" ht="13.5" thickBot="1">
      <c r="A10" s="790" t="s">
        <v>558</v>
      </c>
      <c r="B10" s="791"/>
      <c r="C10" s="792">
        <v>101</v>
      </c>
      <c r="D10" s="792">
        <v>104</v>
      </c>
      <c r="E10" s="793"/>
      <c r="F10" s="792">
        <v>10.5</v>
      </c>
      <c r="G10" s="794">
        <v>11.5</v>
      </c>
      <c r="H10" s="795">
        <v>11</v>
      </c>
      <c r="I10" s="796"/>
      <c r="J10" s="794">
        <v>11</v>
      </c>
      <c r="K10" s="797">
        <v>12.5</v>
      </c>
      <c r="L10" s="798">
        <v>12.5</v>
      </c>
      <c r="M10" s="798">
        <v>12.5</v>
      </c>
      <c r="N10" s="797">
        <v>11.5</v>
      </c>
      <c r="O10" s="797"/>
      <c r="P10" s="797"/>
      <c r="Q10" s="797"/>
      <c r="R10" s="797"/>
      <c r="S10" s="797"/>
      <c r="T10" s="797"/>
      <c r="U10" s="794"/>
      <c r="V10" s="799"/>
      <c r="W10" s="800" t="s">
        <v>557</v>
      </c>
      <c r="X10" s="43"/>
    </row>
    <row r="11" spans="1:24" ht="12.75">
      <c r="A11" s="801" t="s">
        <v>559</v>
      </c>
      <c r="B11" s="802" t="s">
        <v>560</v>
      </c>
      <c r="C11" s="803">
        <v>37915</v>
      </c>
      <c r="D11" s="803">
        <v>39774</v>
      </c>
      <c r="E11" s="804" t="s">
        <v>561</v>
      </c>
      <c r="F11" s="805">
        <v>6039</v>
      </c>
      <c r="G11" s="806">
        <v>7073</v>
      </c>
      <c r="H11" s="807">
        <v>7780</v>
      </c>
      <c r="I11" s="808" t="s">
        <v>557</v>
      </c>
      <c r="J11" s="809">
        <v>7780</v>
      </c>
      <c r="K11" s="810">
        <v>7780</v>
      </c>
      <c r="L11" s="811">
        <v>7983</v>
      </c>
      <c r="M11" s="811">
        <v>7856</v>
      </c>
      <c r="N11" s="810">
        <v>7856</v>
      </c>
      <c r="O11" s="810"/>
      <c r="P11" s="812"/>
      <c r="Q11" s="812"/>
      <c r="R11" s="812"/>
      <c r="S11" s="812"/>
      <c r="T11" s="812"/>
      <c r="U11" s="806"/>
      <c r="V11" s="813" t="s">
        <v>557</v>
      </c>
      <c r="W11" s="814" t="s">
        <v>557</v>
      </c>
      <c r="X11" s="43"/>
    </row>
    <row r="12" spans="1:24" ht="12.75">
      <c r="A12" s="815" t="s">
        <v>562</v>
      </c>
      <c r="B12" s="816" t="s">
        <v>563</v>
      </c>
      <c r="C12" s="817">
        <v>-16164</v>
      </c>
      <c r="D12" s="817">
        <v>-17825</v>
      </c>
      <c r="E12" s="804" t="s">
        <v>564</v>
      </c>
      <c r="F12" s="805">
        <v>-4930</v>
      </c>
      <c r="G12" s="806">
        <v>-5520</v>
      </c>
      <c r="H12" s="807">
        <v>-6152</v>
      </c>
      <c r="I12" s="814" t="s">
        <v>557</v>
      </c>
      <c r="J12" s="818">
        <v>-6180</v>
      </c>
      <c r="K12" s="819">
        <v>-6208</v>
      </c>
      <c r="L12" s="820">
        <v>-6372</v>
      </c>
      <c r="M12" s="820">
        <v>-6273</v>
      </c>
      <c r="N12" s="810">
        <v>-6302</v>
      </c>
      <c r="O12" s="810"/>
      <c r="P12" s="812"/>
      <c r="Q12" s="812"/>
      <c r="R12" s="812"/>
      <c r="S12" s="812"/>
      <c r="T12" s="812"/>
      <c r="U12" s="806"/>
      <c r="V12" s="813" t="s">
        <v>557</v>
      </c>
      <c r="W12" s="814" t="s">
        <v>557</v>
      </c>
      <c r="X12" s="43"/>
    </row>
    <row r="13" spans="1:24" ht="12.75">
      <c r="A13" s="815" t="s">
        <v>565</v>
      </c>
      <c r="B13" s="816" t="s">
        <v>566</v>
      </c>
      <c r="C13" s="817">
        <v>604</v>
      </c>
      <c r="D13" s="817">
        <v>619</v>
      </c>
      <c r="E13" s="804" t="s">
        <v>567</v>
      </c>
      <c r="F13" s="805">
        <v>49</v>
      </c>
      <c r="G13" s="806">
        <v>69</v>
      </c>
      <c r="H13" s="807">
        <v>36</v>
      </c>
      <c r="I13" s="814" t="s">
        <v>557</v>
      </c>
      <c r="J13" s="818">
        <v>36</v>
      </c>
      <c r="K13" s="819">
        <v>36</v>
      </c>
      <c r="L13" s="820">
        <v>36</v>
      </c>
      <c r="M13" s="820">
        <v>36</v>
      </c>
      <c r="N13" s="810">
        <v>36</v>
      </c>
      <c r="O13" s="810"/>
      <c r="P13" s="812"/>
      <c r="Q13" s="812"/>
      <c r="R13" s="812"/>
      <c r="S13" s="812"/>
      <c r="T13" s="812"/>
      <c r="U13" s="806"/>
      <c r="V13" s="813" t="s">
        <v>557</v>
      </c>
      <c r="W13" s="814" t="s">
        <v>557</v>
      </c>
      <c r="X13" s="43"/>
    </row>
    <row r="14" spans="1:24" ht="12.75">
      <c r="A14" s="815" t="s">
        <v>568</v>
      </c>
      <c r="B14" s="816" t="s">
        <v>569</v>
      </c>
      <c r="C14" s="817">
        <v>221</v>
      </c>
      <c r="D14" s="817">
        <v>610</v>
      </c>
      <c r="E14" s="804" t="s">
        <v>557</v>
      </c>
      <c r="F14" s="805">
        <v>673</v>
      </c>
      <c r="G14" s="806">
        <v>715</v>
      </c>
      <c r="H14" s="807">
        <v>505</v>
      </c>
      <c r="I14" s="814" t="s">
        <v>557</v>
      </c>
      <c r="J14" s="818">
        <v>6332</v>
      </c>
      <c r="K14" s="819">
        <v>6389</v>
      </c>
      <c r="L14" s="820">
        <v>6294</v>
      </c>
      <c r="M14" s="820">
        <v>6287</v>
      </c>
      <c r="N14" s="810">
        <v>6362</v>
      </c>
      <c r="O14" s="810"/>
      <c r="P14" s="812"/>
      <c r="Q14" s="812"/>
      <c r="R14" s="812"/>
      <c r="S14" s="812"/>
      <c r="T14" s="812"/>
      <c r="U14" s="806"/>
      <c r="V14" s="813" t="s">
        <v>557</v>
      </c>
      <c r="W14" s="814" t="s">
        <v>557</v>
      </c>
      <c r="X14" s="43"/>
    </row>
    <row r="15" spans="1:24" ht="13.5" thickBot="1">
      <c r="A15" s="782" t="s">
        <v>570</v>
      </c>
      <c r="B15" s="821" t="s">
        <v>571</v>
      </c>
      <c r="C15" s="822">
        <v>2021</v>
      </c>
      <c r="D15" s="822">
        <v>852</v>
      </c>
      <c r="E15" s="745" t="s">
        <v>572</v>
      </c>
      <c r="F15" s="746">
        <v>723</v>
      </c>
      <c r="G15" s="747">
        <v>1007</v>
      </c>
      <c r="H15" s="305">
        <v>607</v>
      </c>
      <c r="I15" s="823" t="s">
        <v>557</v>
      </c>
      <c r="J15" s="412">
        <v>715</v>
      </c>
      <c r="K15" s="824">
        <v>896</v>
      </c>
      <c r="L15" s="825">
        <v>911</v>
      </c>
      <c r="M15" s="825">
        <v>860</v>
      </c>
      <c r="N15" s="824">
        <v>941</v>
      </c>
      <c r="O15" s="824"/>
      <c r="P15" s="748"/>
      <c r="Q15" s="748"/>
      <c r="R15" s="748"/>
      <c r="S15" s="748"/>
      <c r="T15" s="748"/>
      <c r="U15" s="748"/>
      <c r="V15" s="826" t="s">
        <v>557</v>
      </c>
      <c r="W15" s="789" t="s">
        <v>557</v>
      </c>
      <c r="X15" s="43"/>
    </row>
    <row r="16" spans="1:24" ht="13.5" thickBot="1">
      <c r="A16" s="827" t="s">
        <v>573</v>
      </c>
      <c r="B16" s="828"/>
      <c r="C16" s="829">
        <v>24618</v>
      </c>
      <c r="D16" s="829">
        <v>24087</v>
      </c>
      <c r="E16" s="830"/>
      <c r="F16" s="831">
        <v>2553</v>
      </c>
      <c r="G16" s="832">
        <v>3344</v>
      </c>
      <c r="H16" s="833">
        <v>2776</v>
      </c>
      <c r="I16" s="834" t="s">
        <v>557</v>
      </c>
      <c r="J16" s="835">
        <f>SUM(J11:J15)</f>
        <v>8683</v>
      </c>
      <c r="K16" s="836">
        <f>SUM(K11:K15)</f>
        <v>8893</v>
      </c>
      <c r="L16" s="837">
        <f>SUM(L11:L15)</f>
        <v>8852</v>
      </c>
      <c r="M16" s="837">
        <v>8766</v>
      </c>
      <c r="N16" s="838">
        <v>8893</v>
      </c>
      <c r="O16" s="838"/>
      <c r="P16" s="839"/>
      <c r="Q16" s="839"/>
      <c r="R16" s="839"/>
      <c r="S16" s="839"/>
      <c r="T16" s="839"/>
      <c r="U16" s="832"/>
      <c r="V16" s="840" t="s">
        <v>557</v>
      </c>
      <c r="W16" s="834" t="s">
        <v>557</v>
      </c>
      <c r="X16" s="43"/>
    </row>
    <row r="17" spans="1:24" ht="12.75">
      <c r="A17" s="782" t="s">
        <v>574</v>
      </c>
      <c r="B17" s="802" t="s">
        <v>575</v>
      </c>
      <c r="C17" s="803">
        <v>7043</v>
      </c>
      <c r="D17" s="803">
        <v>7240</v>
      </c>
      <c r="E17" s="745">
        <v>401</v>
      </c>
      <c r="F17" s="746">
        <v>1108</v>
      </c>
      <c r="G17" s="747">
        <v>1553</v>
      </c>
      <c r="H17" s="305">
        <v>1628</v>
      </c>
      <c r="I17" s="808" t="s">
        <v>557</v>
      </c>
      <c r="J17" s="412">
        <v>1600</v>
      </c>
      <c r="K17" s="824">
        <v>1572</v>
      </c>
      <c r="L17" s="825">
        <v>1611</v>
      </c>
      <c r="M17" s="825">
        <v>1582</v>
      </c>
      <c r="N17" s="824">
        <v>1553</v>
      </c>
      <c r="O17" s="824"/>
      <c r="P17" s="748"/>
      <c r="Q17" s="748"/>
      <c r="R17" s="748"/>
      <c r="S17" s="748"/>
      <c r="T17" s="748"/>
      <c r="U17" s="748"/>
      <c r="V17" s="826" t="s">
        <v>557</v>
      </c>
      <c r="W17" s="789" t="s">
        <v>557</v>
      </c>
      <c r="X17" s="43"/>
    </row>
    <row r="18" spans="1:24" ht="12.75">
      <c r="A18" s="815" t="s">
        <v>576</v>
      </c>
      <c r="B18" s="816" t="s">
        <v>577</v>
      </c>
      <c r="C18" s="817">
        <v>1001</v>
      </c>
      <c r="D18" s="817">
        <v>820</v>
      </c>
      <c r="E18" s="804" t="s">
        <v>578</v>
      </c>
      <c r="F18" s="805">
        <v>251</v>
      </c>
      <c r="G18" s="806">
        <v>49</v>
      </c>
      <c r="H18" s="807">
        <v>183</v>
      </c>
      <c r="I18" s="814" t="s">
        <v>557</v>
      </c>
      <c r="J18" s="809">
        <v>203</v>
      </c>
      <c r="K18" s="810">
        <v>230</v>
      </c>
      <c r="L18" s="811">
        <v>193</v>
      </c>
      <c r="M18" s="811">
        <v>220</v>
      </c>
      <c r="N18" s="810">
        <v>252</v>
      </c>
      <c r="O18" s="810"/>
      <c r="P18" s="812"/>
      <c r="Q18" s="812"/>
      <c r="R18" s="812"/>
      <c r="S18" s="812"/>
      <c r="T18" s="812"/>
      <c r="U18" s="806"/>
      <c r="V18" s="813" t="s">
        <v>557</v>
      </c>
      <c r="W18" s="814" t="s">
        <v>557</v>
      </c>
      <c r="X18" s="43"/>
    </row>
    <row r="19" spans="1:24" ht="12.75">
      <c r="A19" s="815" t="s">
        <v>579</v>
      </c>
      <c r="B19" s="816" t="s">
        <v>580</v>
      </c>
      <c r="C19" s="817">
        <v>14718</v>
      </c>
      <c r="D19" s="817">
        <v>14718</v>
      </c>
      <c r="E19" s="804" t="s">
        <v>557</v>
      </c>
      <c r="F19" s="805">
        <v>0</v>
      </c>
      <c r="G19" s="806">
        <v>0</v>
      </c>
      <c r="H19" s="807">
        <v>0</v>
      </c>
      <c r="I19" s="814" t="s">
        <v>557</v>
      </c>
      <c r="J19" s="818">
        <v>0</v>
      </c>
      <c r="K19" s="819">
        <v>0</v>
      </c>
      <c r="L19" s="820">
        <v>0</v>
      </c>
      <c r="M19" s="820">
        <v>0</v>
      </c>
      <c r="N19" s="810">
        <v>0</v>
      </c>
      <c r="O19" s="810"/>
      <c r="P19" s="812"/>
      <c r="Q19" s="812"/>
      <c r="R19" s="812"/>
      <c r="S19" s="812"/>
      <c r="T19" s="812"/>
      <c r="U19" s="806"/>
      <c r="V19" s="813" t="s">
        <v>557</v>
      </c>
      <c r="W19" s="814" t="s">
        <v>557</v>
      </c>
      <c r="X19" s="43"/>
    </row>
    <row r="20" spans="1:24" ht="12.75">
      <c r="A20" s="815" t="s">
        <v>581</v>
      </c>
      <c r="B20" s="816" t="s">
        <v>582</v>
      </c>
      <c r="C20" s="817">
        <v>1758</v>
      </c>
      <c r="D20" s="817">
        <v>1762</v>
      </c>
      <c r="E20" s="804" t="s">
        <v>557</v>
      </c>
      <c r="F20" s="805">
        <v>1146</v>
      </c>
      <c r="G20" s="806">
        <v>1695</v>
      </c>
      <c r="H20" s="807">
        <v>931</v>
      </c>
      <c r="I20" s="814" t="s">
        <v>557</v>
      </c>
      <c r="J20" s="818">
        <v>6668</v>
      </c>
      <c r="K20" s="819">
        <v>6777</v>
      </c>
      <c r="L20" s="820">
        <v>6910</v>
      </c>
      <c r="M20" s="820">
        <v>6800</v>
      </c>
      <c r="N20" s="810">
        <v>6984</v>
      </c>
      <c r="O20" s="810"/>
      <c r="P20" s="812"/>
      <c r="Q20" s="812"/>
      <c r="R20" s="812"/>
      <c r="S20" s="812"/>
      <c r="T20" s="812"/>
      <c r="U20" s="806"/>
      <c r="V20" s="813" t="s">
        <v>557</v>
      </c>
      <c r="W20" s="814" t="s">
        <v>557</v>
      </c>
      <c r="X20" s="43"/>
    </row>
    <row r="21" spans="1:24" ht="13.5" thickBot="1">
      <c r="A21" s="790" t="s">
        <v>583</v>
      </c>
      <c r="B21" s="841" t="s">
        <v>584</v>
      </c>
      <c r="C21" s="842">
        <v>0</v>
      </c>
      <c r="D21" s="842">
        <v>0</v>
      </c>
      <c r="E21" s="843" t="s">
        <v>557</v>
      </c>
      <c r="F21" s="805">
        <v>0</v>
      </c>
      <c r="G21" s="806">
        <v>0</v>
      </c>
      <c r="H21" s="807">
        <v>0</v>
      </c>
      <c r="I21" s="800" t="s">
        <v>557</v>
      </c>
      <c r="J21" s="818">
        <v>0</v>
      </c>
      <c r="K21" s="819">
        <v>0</v>
      </c>
      <c r="L21" s="820">
        <v>0</v>
      </c>
      <c r="M21" s="820">
        <v>0</v>
      </c>
      <c r="N21" s="810">
        <v>0</v>
      </c>
      <c r="O21" s="810"/>
      <c r="P21" s="812"/>
      <c r="Q21" s="812"/>
      <c r="R21" s="812"/>
      <c r="S21" s="812"/>
      <c r="T21" s="812"/>
      <c r="U21" s="806"/>
      <c r="V21" s="844" t="s">
        <v>557</v>
      </c>
      <c r="W21" s="823" t="s">
        <v>557</v>
      </c>
      <c r="X21" s="43"/>
    </row>
    <row r="22" spans="1:24" ht="14.25">
      <c r="A22" s="845" t="s">
        <v>585</v>
      </c>
      <c r="B22" s="802" t="s">
        <v>586</v>
      </c>
      <c r="C22" s="803">
        <v>12472</v>
      </c>
      <c r="D22" s="803">
        <v>13728</v>
      </c>
      <c r="E22" s="729" t="s">
        <v>557</v>
      </c>
      <c r="F22" s="730">
        <v>6434</v>
      </c>
      <c r="G22" s="846">
        <v>6570</v>
      </c>
      <c r="H22" s="847">
        <v>7023</v>
      </c>
      <c r="I22" s="848">
        <v>6620</v>
      </c>
      <c r="J22" s="849">
        <v>550</v>
      </c>
      <c r="K22" s="850">
        <v>550</v>
      </c>
      <c r="L22" s="851">
        <v>550</v>
      </c>
      <c r="M22" s="851">
        <v>550</v>
      </c>
      <c r="N22" s="851">
        <v>600</v>
      </c>
      <c r="O22" s="851"/>
      <c r="P22" s="851"/>
      <c r="Q22" s="851"/>
      <c r="R22" s="851"/>
      <c r="S22" s="851"/>
      <c r="T22" s="851"/>
      <c r="U22" s="846"/>
      <c r="V22" s="852">
        <f aca="true" t="shared" si="0" ref="V22:V40">SUM(J22:U22)</f>
        <v>2800</v>
      </c>
      <c r="W22" s="853">
        <f>IF(I22&lt;&gt;0,+V22/I22*100,"   ???")</f>
        <v>42.296072507552864</v>
      </c>
      <c r="X22" s="43"/>
    </row>
    <row r="23" spans="1:24" ht="14.25">
      <c r="A23" s="815" t="s">
        <v>587</v>
      </c>
      <c r="B23" s="816" t="s">
        <v>588</v>
      </c>
      <c r="C23" s="817">
        <v>0</v>
      </c>
      <c r="D23" s="817">
        <v>0</v>
      </c>
      <c r="E23" s="731" t="s">
        <v>557</v>
      </c>
      <c r="F23" s="732">
        <v>366</v>
      </c>
      <c r="G23" s="806">
        <v>200</v>
      </c>
      <c r="H23" s="807">
        <v>295</v>
      </c>
      <c r="I23" s="854"/>
      <c r="J23" s="855">
        <v>0</v>
      </c>
      <c r="K23" s="856">
        <v>0</v>
      </c>
      <c r="L23" s="812">
        <v>0</v>
      </c>
      <c r="M23" s="812">
        <v>0</v>
      </c>
      <c r="N23" s="812">
        <v>0</v>
      </c>
      <c r="O23" s="812"/>
      <c r="P23" s="812"/>
      <c r="Q23" s="812"/>
      <c r="R23" s="812"/>
      <c r="S23" s="812"/>
      <c r="T23" s="812"/>
      <c r="U23" s="806"/>
      <c r="V23" s="857">
        <f t="shared" si="0"/>
        <v>0</v>
      </c>
      <c r="W23" s="858">
        <v>0</v>
      </c>
      <c r="X23" s="43"/>
    </row>
    <row r="24" spans="1:24" ht="15" thickBot="1">
      <c r="A24" s="790" t="s">
        <v>589</v>
      </c>
      <c r="B24" s="841" t="s">
        <v>588</v>
      </c>
      <c r="C24" s="842">
        <v>0</v>
      </c>
      <c r="D24" s="842">
        <v>1215</v>
      </c>
      <c r="E24" s="733">
        <v>672</v>
      </c>
      <c r="F24" s="734">
        <v>6068</v>
      </c>
      <c r="G24" s="747">
        <v>6570</v>
      </c>
      <c r="H24" s="311">
        <v>6728</v>
      </c>
      <c r="I24" s="859">
        <v>6620</v>
      </c>
      <c r="J24" s="438">
        <v>550</v>
      </c>
      <c r="K24" s="860">
        <v>550</v>
      </c>
      <c r="L24" s="748">
        <v>550</v>
      </c>
      <c r="M24" s="748">
        <v>550</v>
      </c>
      <c r="N24" s="748">
        <v>600</v>
      </c>
      <c r="O24" s="748"/>
      <c r="P24" s="748"/>
      <c r="Q24" s="748"/>
      <c r="R24" s="748"/>
      <c r="S24" s="748"/>
      <c r="T24" s="748"/>
      <c r="U24" s="748"/>
      <c r="V24" s="861">
        <f t="shared" si="0"/>
        <v>2800</v>
      </c>
      <c r="W24" s="862">
        <f aca="true" t="shared" si="1" ref="W24:W31">IF(I24&lt;&gt;0,+V24/I24*100,"   ???")</f>
        <v>42.296072507552864</v>
      </c>
      <c r="X24" s="43"/>
    </row>
    <row r="25" spans="1:24" ht="14.25">
      <c r="A25" s="801" t="s">
        <v>590</v>
      </c>
      <c r="B25" s="802" t="s">
        <v>591</v>
      </c>
      <c r="C25" s="803">
        <v>6341</v>
      </c>
      <c r="D25" s="803">
        <v>6960</v>
      </c>
      <c r="E25" s="729">
        <v>501</v>
      </c>
      <c r="F25" s="735">
        <v>796</v>
      </c>
      <c r="G25" s="863">
        <v>336</v>
      </c>
      <c r="H25" s="864">
        <v>474</v>
      </c>
      <c r="I25" s="738">
        <v>400</v>
      </c>
      <c r="J25" s="865">
        <v>26</v>
      </c>
      <c r="K25" s="850">
        <v>25</v>
      </c>
      <c r="L25" s="850">
        <v>36</v>
      </c>
      <c r="M25" s="850">
        <v>41</v>
      </c>
      <c r="N25" s="850">
        <v>39</v>
      </c>
      <c r="O25" s="850"/>
      <c r="P25" s="850"/>
      <c r="Q25" s="850"/>
      <c r="R25" s="850"/>
      <c r="S25" s="850"/>
      <c r="T25" s="850"/>
      <c r="U25" s="866"/>
      <c r="V25" s="867">
        <f t="shared" si="0"/>
        <v>167</v>
      </c>
      <c r="W25" s="868">
        <f t="shared" si="1"/>
        <v>41.75</v>
      </c>
      <c r="X25" s="43"/>
    </row>
    <row r="26" spans="1:24" ht="14.25">
      <c r="A26" s="815" t="s">
        <v>592</v>
      </c>
      <c r="B26" s="816" t="s">
        <v>593</v>
      </c>
      <c r="C26" s="817">
        <v>1745</v>
      </c>
      <c r="D26" s="817">
        <v>2223</v>
      </c>
      <c r="E26" s="731">
        <v>502</v>
      </c>
      <c r="F26" s="732">
        <v>946</v>
      </c>
      <c r="G26" s="869">
        <v>1154</v>
      </c>
      <c r="H26" s="869">
        <v>379</v>
      </c>
      <c r="I26" s="739">
        <v>900</v>
      </c>
      <c r="J26" s="870">
        <v>37</v>
      </c>
      <c r="K26" s="812">
        <v>89</v>
      </c>
      <c r="L26" s="812">
        <v>263</v>
      </c>
      <c r="M26" s="812">
        <v>100</v>
      </c>
      <c r="N26" s="812">
        <v>17</v>
      </c>
      <c r="O26" s="812"/>
      <c r="P26" s="812"/>
      <c r="Q26" s="812"/>
      <c r="R26" s="812"/>
      <c r="S26" s="812"/>
      <c r="T26" s="812"/>
      <c r="U26" s="869"/>
      <c r="V26" s="867">
        <f t="shared" si="0"/>
        <v>506</v>
      </c>
      <c r="W26" s="858">
        <f t="shared" si="1"/>
        <v>56.222222222222214</v>
      </c>
      <c r="X26" s="43"/>
    </row>
    <row r="27" spans="1:24" ht="14.25">
      <c r="A27" s="815" t="s">
        <v>594</v>
      </c>
      <c r="B27" s="816" t="s">
        <v>595</v>
      </c>
      <c r="C27" s="817">
        <v>0</v>
      </c>
      <c r="D27" s="817">
        <v>0</v>
      </c>
      <c r="E27" s="731">
        <v>544</v>
      </c>
      <c r="F27" s="732">
        <v>14</v>
      </c>
      <c r="G27" s="869">
        <v>21</v>
      </c>
      <c r="H27" s="869">
        <v>29</v>
      </c>
      <c r="I27" s="739">
        <v>70</v>
      </c>
      <c r="J27" s="870">
        <v>1</v>
      </c>
      <c r="K27" s="812">
        <v>0</v>
      </c>
      <c r="L27" s="812">
        <v>0</v>
      </c>
      <c r="M27" s="812">
        <v>3</v>
      </c>
      <c r="N27" s="812">
        <v>1</v>
      </c>
      <c r="O27" s="812"/>
      <c r="P27" s="812"/>
      <c r="Q27" s="812"/>
      <c r="R27" s="812"/>
      <c r="S27" s="812"/>
      <c r="T27" s="812"/>
      <c r="U27" s="869"/>
      <c r="V27" s="867">
        <f t="shared" si="0"/>
        <v>5</v>
      </c>
      <c r="W27" s="858">
        <f t="shared" si="1"/>
        <v>7.142857142857142</v>
      </c>
      <c r="X27" s="43"/>
    </row>
    <row r="28" spans="1:24" ht="14.25">
      <c r="A28" s="815" t="s">
        <v>596</v>
      </c>
      <c r="B28" s="816" t="s">
        <v>597</v>
      </c>
      <c r="C28" s="817">
        <v>428</v>
      </c>
      <c r="D28" s="817">
        <v>253</v>
      </c>
      <c r="E28" s="731">
        <v>511</v>
      </c>
      <c r="F28" s="732">
        <v>149</v>
      </c>
      <c r="G28" s="869">
        <v>96</v>
      </c>
      <c r="H28" s="869">
        <v>370</v>
      </c>
      <c r="I28" s="739">
        <v>100</v>
      </c>
      <c r="J28" s="870">
        <v>7</v>
      </c>
      <c r="K28" s="812">
        <v>4</v>
      </c>
      <c r="L28" s="812">
        <v>1</v>
      </c>
      <c r="M28" s="812">
        <v>20</v>
      </c>
      <c r="N28" s="812">
        <v>26</v>
      </c>
      <c r="O28" s="812"/>
      <c r="P28" s="812"/>
      <c r="Q28" s="812"/>
      <c r="R28" s="812"/>
      <c r="S28" s="812"/>
      <c r="T28" s="812"/>
      <c r="U28" s="869"/>
      <c r="V28" s="867">
        <f t="shared" si="0"/>
        <v>58</v>
      </c>
      <c r="W28" s="858">
        <f t="shared" si="1"/>
        <v>57.99999999999999</v>
      </c>
      <c r="X28" s="43"/>
    </row>
    <row r="29" spans="1:24" ht="14.25">
      <c r="A29" s="815" t="s">
        <v>598</v>
      </c>
      <c r="B29" s="816" t="s">
        <v>599</v>
      </c>
      <c r="C29" s="817">
        <v>1057</v>
      </c>
      <c r="D29" s="817">
        <v>1451</v>
      </c>
      <c r="E29" s="731">
        <v>518</v>
      </c>
      <c r="F29" s="732">
        <v>1216</v>
      </c>
      <c r="G29" s="869">
        <v>1024</v>
      </c>
      <c r="H29" s="869">
        <v>1249</v>
      </c>
      <c r="I29" s="739">
        <v>900</v>
      </c>
      <c r="J29" s="870">
        <v>35</v>
      </c>
      <c r="K29" s="812">
        <v>50</v>
      </c>
      <c r="L29" s="812">
        <v>76</v>
      </c>
      <c r="M29" s="812">
        <v>40</v>
      </c>
      <c r="N29" s="812">
        <v>195</v>
      </c>
      <c r="O29" s="812"/>
      <c r="P29" s="812"/>
      <c r="Q29" s="812"/>
      <c r="R29" s="812"/>
      <c r="S29" s="812"/>
      <c r="T29" s="812"/>
      <c r="U29" s="869"/>
      <c r="V29" s="867">
        <f t="shared" si="0"/>
        <v>396</v>
      </c>
      <c r="W29" s="858">
        <f t="shared" si="1"/>
        <v>44</v>
      </c>
      <c r="X29" s="43"/>
    </row>
    <row r="30" spans="1:24" ht="14.25">
      <c r="A30" s="815" t="s">
        <v>600</v>
      </c>
      <c r="B30" s="871" t="s">
        <v>601</v>
      </c>
      <c r="C30" s="817">
        <v>10408</v>
      </c>
      <c r="D30" s="817">
        <v>11792</v>
      </c>
      <c r="E30" s="731">
        <v>521</v>
      </c>
      <c r="F30" s="732">
        <v>2445</v>
      </c>
      <c r="G30" s="869">
        <v>2632</v>
      </c>
      <c r="H30" s="869">
        <v>2854</v>
      </c>
      <c r="I30" s="739">
        <v>2850</v>
      </c>
      <c r="J30" s="872">
        <v>199</v>
      </c>
      <c r="K30" s="812">
        <v>208</v>
      </c>
      <c r="L30" s="812">
        <v>219</v>
      </c>
      <c r="M30" s="812">
        <v>202</v>
      </c>
      <c r="N30" s="812">
        <v>204</v>
      </c>
      <c r="O30" s="812"/>
      <c r="P30" s="812"/>
      <c r="Q30" s="812"/>
      <c r="R30" s="812"/>
      <c r="S30" s="812"/>
      <c r="T30" s="812"/>
      <c r="U30" s="869"/>
      <c r="V30" s="867">
        <f t="shared" si="0"/>
        <v>1032</v>
      </c>
      <c r="W30" s="858">
        <f t="shared" si="1"/>
        <v>36.21052631578948</v>
      </c>
      <c r="X30" s="43"/>
    </row>
    <row r="31" spans="1:24" ht="14.25">
      <c r="A31" s="815" t="s">
        <v>602</v>
      </c>
      <c r="B31" s="871" t="s">
        <v>603</v>
      </c>
      <c r="C31" s="817">
        <v>3640</v>
      </c>
      <c r="D31" s="817">
        <v>4174</v>
      </c>
      <c r="E31" s="731" t="s">
        <v>604</v>
      </c>
      <c r="F31" s="732">
        <v>892</v>
      </c>
      <c r="G31" s="869">
        <v>939</v>
      </c>
      <c r="H31" s="869">
        <v>1053</v>
      </c>
      <c r="I31" s="739">
        <v>1270</v>
      </c>
      <c r="J31" s="872">
        <v>77</v>
      </c>
      <c r="K31" s="812">
        <v>75</v>
      </c>
      <c r="L31" s="812">
        <v>84</v>
      </c>
      <c r="M31" s="812">
        <v>77</v>
      </c>
      <c r="N31" s="812">
        <v>79</v>
      </c>
      <c r="O31" s="812"/>
      <c r="P31" s="812"/>
      <c r="Q31" s="812"/>
      <c r="R31" s="812"/>
      <c r="S31" s="812"/>
      <c r="T31" s="812"/>
      <c r="U31" s="869"/>
      <c r="V31" s="867">
        <f t="shared" si="0"/>
        <v>392</v>
      </c>
      <c r="W31" s="858">
        <f t="shared" si="1"/>
        <v>30.866141732283463</v>
      </c>
      <c r="X31" s="43"/>
    </row>
    <row r="32" spans="1:24" ht="14.25">
      <c r="A32" s="815" t="s">
        <v>605</v>
      </c>
      <c r="B32" s="816" t="s">
        <v>606</v>
      </c>
      <c r="C32" s="817">
        <v>0</v>
      </c>
      <c r="D32" s="817">
        <v>0</v>
      </c>
      <c r="E32" s="731">
        <v>557</v>
      </c>
      <c r="F32" s="732">
        <v>0</v>
      </c>
      <c r="G32" s="869">
        <v>0</v>
      </c>
      <c r="H32" s="869">
        <v>0</v>
      </c>
      <c r="I32" s="739">
        <v>0</v>
      </c>
      <c r="J32" s="870">
        <v>0</v>
      </c>
      <c r="K32" s="812">
        <v>0</v>
      </c>
      <c r="L32" s="812">
        <v>0</v>
      </c>
      <c r="M32" s="812">
        <v>0</v>
      </c>
      <c r="N32" s="812">
        <v>0</v>
      </c>
      <c r="O32" s="812"/>
      <c r="P32" s="812"/>
      <c r="Q32" s="812"/>
      <c r="R32" s="812"/>
      <c r="S32" s="812"/>
      <c r="T32" s="812"/>
      <c r="U32" s="869"/>
      <c r="V32" s="867">
        <f t="shared" si="0"/>
        <v>0</v>
      </c>
      <c r="W32" s="858">
        <v>0</v>
      </c>
      <c r="X32" s="43"/>
    </row>
    <row r="33" spans="1:24" ht="14.25">
      <c r="A33" s="815" t="s">
        <v>607</v>
      </c>
      <c r="B33" s="816" t="s">
        <v>608</v>
      </c>
      <c r="C33" s="817">
        <v>1711</v>
      </c>
      <c r="D33" s="817">
        <v>1801</v>
      </c>
      <c r="E33" s="731">
        <v>551</v>
      </c>
      <c r="F33" s="732">
        <v>128</v>
      </c>
      <c r="G33" s="869">
        <v>154</v>
      </c>
      <c r="H33" s="869">
        <v>282</v>
      </c>
      <c r="I33" s="739">
        <v>230</v>
      </c>
      <c r="J33" s="870">
        <v>28</v>
      </c>
      <c r="K33" s="812">
        <v>28</v>
      </c>
      <c r="L33" s="812">
        <v>28</v>
      </c>
      <c r="M33" s="812">
        <v>29</v>
      </c>
      <c r="N33" s="812">
        <v>28</v>
      </c>
      <c r="O33" s="812"/>
      <c r="P33" s="812"/>
      <c r="Q33" s="812"/>
      <c r="R33" s="812"/>
      <c r="S33" s="812"/>
      <c r="T33" s="812"/>
      <c r="U33" s="869"/>
      <c r="V33" s="867">
        <f t="shared" si="0"/>
        <v>141</v>
      </c>
      <c r="W33" s="858">
        <f>IF(I33&lt;&gt;0,+V33/I33*100,"   ???")</f>
        <v>61.30434782608696</v>
      </c>
      <c r="X33" s="43"/>
    </row>
    <row r="34" spans="1:24" ht="15" thickBot="1">
      <c r="A34" s="782" t="s">
        <v>609</v>
      </c>
      <c r="B34" s="821"/>
      <c r="C34" s="822">
        <v>569</v>
      </c>
      <c r="D34" s="822">
        <v>614</v>
      </c>
      <c r="E34" s="736" t="s">
        <v>610</v>
      </c>
      <c r="F34" s="737">
        <v>151</v>
      </c>
      <c r="G34" s="749">
        <v>601</v>
      </c>
      <c r="H34" s="749">
        <v>550</v>
      </c>
      <c r="I34" s="740">
        <v>300</v>
      </c>
      <c r="J34" s="750">
        <v>5</v>
      </c>
      <c r="K34" s="873">
        <v>14</v>
      </c>
      <c r="L34" s="873">
        <v>8</v>
      </c>
      <c r="M34" s="873">
        <v>15</v>
      </c>
      <c r="N34" s="873">
        <v>263</v>
      </c>
      <c r="O34" s="873"/>
      <c r="P34" s="873"/>
      <c r="Q34" s="873"/>
      <c r="R34" s="873"/>
      <c r="S34" s="873"/>
      <c r="T34" s="873"/>
      <c r="U34" s="751"/>
      <c r="V34" s="874">
        <f t="shared" si="0"/>
        <v>305</v>
      </c>
      <c r="W34" s="875">
        <f>IF(I34&lt;&gt;0,+V34/I34*100,"   ???")</f>
        <v>101.66666666666666</v>
      </c>
      <c r="X34" s="43"/>
    </row>
    <row r="35" spans="1:24" ht="15" thickBot="1">
      <c r="A35" s="876" t="s">
        <v>611</v>
      </c>
      <c r="B35" s="877" t="s">
        <v>612</v>
      </c>
      <c r="C35" s="757">
        <f>SUM(C25:C34)</f>
        <v>25899</v>
      </c>
      <c r="D35" s="757">
        <f>SUM(D25:D34)</f>
        <v>29268</v>
      </c>
      <c r="E35" s="878"/>
      <c r="F35" s="756">
        <v>6737</v>
      </c>
      <c r="G35" s="879">
        <v>6957</v>
      </c>
      <c r="H35" s="879">
        <v>7240</v>
      </c>
      <c r="I35" s="880">
        <f aca="true" t="shared" si="2" ref="I35:U35">SUM(I25:I34)</f>
        <v>7020</v>
      </c>
      <c r="J35" s="881">
        <f>SUM(J25:J34)</f>
        <v>415</v>
      </c>
      <c r="K35" s="882">
        <f>SUM(K25:K34)</f>
        <v>493</v>
      </c>
      <c r="L35" s="882">
        <f t="shared" si="2"/>
        <v>715</v>
      </c>
      <c r="M35" s="883">
        <f t="shared" si="2"/>
        <v>527</v>
      </c>
      <c r="N35" s="882">
        <f t="shared" si="2"/>
        <v>852</v>
      </c>
      <c r="O35" s="882">
        <f t="shared" si="2"/>
        <v>0</v>
      </c>
      <c r="P35" s="882">
        <f t="shared" si="2"/>
        <v>0</v>
      </c>
      <c r="Q35" s="882">
        <f t="shared" si="2"/>
        <v>0</v>
      </c>
      <c r="R35" s="882">
        <f t="shared" si="2"/>
        <v>0</v>
      </c>
      <c r="S35" s="882">
        <f t="shared" si="2"/>
        <v>0</v>
      </c>
      <c r="T35" s="882">
        <f t="shared" si="2"/>
        <v>0</v>
      </c>
      <c r="U35" s="882">
        <f t="shared" si="2"/>
        <v>0</v>
      </c>
      <c r="V35" s="884">
        <f t="shared" si="0"/>
        <v>3002</v>
      </c>
      <c r="W35" s="885">
        <f>IF(I35&lt;&gt;0,+V35/I35*100,"   ???")</f>
        <v>42.763532763532766</v>
      </c>
      <c r="X35" s="43"/>
    </row>
    <row r="36" spans="1:24" ht="14.25">
      <c r="A36" s="801" t="s">
        <v>613</v>
      </c>
      <c r="B36" s="802" t="s">
        <v>614</v>
      </c>
      <c r="C36" s="803">
        <v>0</v>
      </c>
      <c r="D36" s="803">
        <v>0</v>
      </c>
      <c r="E36" s="729">
        <v>601</v>
      </c>
      <c r="F36" s="738">
        <v>0</v>
      </c>
      <c r="G36" s="735">
        <v>0</v>
      </c>
      <c r="H36" s="735">
        <v>0</v>
      </c>
      <c r="I36" s="735">
        <v>0</v>
      </c>
      <c r="J36" s="855">
        <v>0</v>
      </c>
      <c r="K36" s="812">
        <v>0</v>
      </c>
      <c r="L36" s="812">
        <v>0</v>
      </c>
      <c r="M36" s="812">
        <v>0</v>
      </c>
      <c r="N36" s="812">
        <v>0</v>
      </c>
      <c r="O36" s="812"/>
      <c r="P36" s="812"/>
      <c r="Q36" s="812"/>
      <c r="R36" s="812"/>
      <c r="S36" s="812"/>
      <c r="T36" s="812"/>
      <c r="U36" s="806"/>
      <c r="V36" s="886">
        <f t="shared" si="0"/>
        <v>0</v>
      </c>
      <c r="W36" s="868">
        <v>0</v>
      </c>
      <c r="X36" s="43"/>
    </row>
    <row r="37" spans="1:24" ht="14.25">
      <c r="A37" s="815" t="s">
        <v>615</v>
      </c>
      <c r="B37" s="816" t="s">
        <v>616</v>
      </c>
      <c r="C37" s="817">
        <v>1190</v>
      </c>
      <c r="D37" s="817">
        <v>1857</v>
      </c>
      <c r="E37" s="731">
        <v>602</v>
      </c>
      <c r="F37" s="739">
        <v>169</v>
      </c>
      <c r="G37" s="732">
        <v>208</v>
      </c>
      <c r="H37" s="732">
        <v>330</v>
      </c>
      <c r="I37" s="732">
        <v>150</v>
      </c>
      <c r="J37" s="855">
        <v>9</v>
      </c>
      <c r="K37" s="812">
        <v>13</v>
      </c>
      <c r="L37" s="812">
        <v>2</v>
      </c>
      <c r="M37" s="812">
        <v>0</v>
      </c>
      <c r="N37" s="812">
        <v>111</v>
      </c>
      <c r="O37" s="812"/>
      <c r="P37" s="812"/>
      <c r="Q37" s="812"/>
      <c r="R37" s="812"/>
      <c r="S37" s="812"/>
      <c r="T37" s="812"/>
      <c r="U37" s="806"/>
      <c r="V37" s="857">
        <f t="shared" si="0"/>
        <v>135</v>
      </c>
      <c r="W37" s="858">
        <f>IF(I37&lt;&gt;0,+V37/I37*100,"   ???")</f>
        <v>90</v>
      </c>
      <c r="X37" s="43"/>
    </row>
    <row r="38" spans="1:24" ht="14.25">
      <c r="A38" s="815" t="s">
        <v>617</v>
      </c>
      <c r="B38" s="816" t="s">
        <v>618</v>
      </c>
      <c r="C38" s="817">
        <v>0</v>
      </c>
      <c r="D38" s="817">
        <v>0</v>
      </c>
      <c r="E38" s="731">
        <v>604</v>
      </c>
      <c r="F38" s="739">
        <v>29</v>
      </c>
      <c r="G38" s="732">
        <v>63</v>
      </c>
      <c r="H38" s="732">
        <v>65</v>
      </c>
      <c r="I38" s="732">
        <v>50</v>
      </c>
      <c r="J38" s="855">
        <v>1</v>
      </c>
      <c r="K38" s="812">
        <v>1</v>
      </c>
      <c r="L38" s="812">
        <v>2</v>
      </c>
      <c r="M38" s="812">
        <v>1</v>
      </c>
      <c r="N38" s="812">
        <v>6</v>
      </c>
      <c r="O38" s="812"/>
      <c r="P38" s="812"/>
      <c r="Q38" s="812"/>
      <c r="R38" s="812"/>
      <c r="S38" s="812"/>
      <c r="T38" s="812"/>
      <c r="U38" s="806"/>
      <c r="V38" s="857">
        <f t="shared" si="0"/>
        <v>11</v>
      </c>
      <c r="W38" s="858">
        <f>IF(I38&lt;&gt;0,+V38/I38*100,"   ???")</f>
        <v>22</v>
      </c>
      <c r="X38" s="43"/>
    </row>
    <row r="39" spans="1:24" ht="14.25">
      <c r="A39" s="815" t="s">
        <v>619</v>
      </c>
      <c r="B39" s="816" t="s">
        <v>620</v>
      </c>
      <c r="C39" s="817">
        <v>12472</v>
      </c>
      <c r="D39" s="817">
        <v>13728</v>
      </c>
      <c r="E39" s="731" t="s">
        <v>621</v>
      </c>
      <c r="F39" s="739">
        <v>6257</v>
      </c>
      <c r="G39" s="732">
        <v>6570</v>
      </c>
      <c r="H39" s="732">
        <v>6728</v>
      </c>
      <c r="I39" s="732">
        <v>6620</v>
      </c>
      <c r="J39" s="887">
        <v>550</v>
      </c>
      <c r="K39" s="812">
        <v>550</v>
      </c>
      <c r="L39" s="812">
        <v>550</v>
      </c>
      <c r="M39" s="812">
        <v>550</v>
      </c>
      <c r="N39" s="812">
        <v>600</v>
      </c>
      <c r="O39" s="812"/>
      <c r="P39" s="812"/>
      <c r="Q39" s="812"/>
      <c r="R39" s="812"/>
      <c r="S39" s="812"/>
      <c r="T39" s="812"/>
      <c r="U39" s="806"/>
      <c r="V39" s="857">
        <f t="shared" si="0"/>
        <v>2800</v>
      </c>
      <c r="W39" s="858">
        <f>IF(I39&lt;&gt;0,+V39/I39*100,"   ???")</f>
        <v>42.296072507552864</v>
      </c>
      <c r="X39" s="43"/>
    </row>
    <row r="40" spans="1:24" ht="15" thickBot="1">
      <c r="A40" s="782" t="s">
        <v>622</v>
      </c>
      <c r="B40" s="821"/>
      <c r="C40" s="822">
        <v>12330</v>
      </c>
      <c r="D40" s="822">
        <v>13218</v>
      </c>
      <c r="E40" s="736" t="s">
        <v>623</v>
      </c>
      <c r="F40" s="740">
        <v>329</v>
      </c>
      <c r="G40" s="737">
        <v>164</v>
      </c>
      <c r="H40" s="737">
        <v>161</v>
      </c>
      <c r="I40" s="737">
        <v>200</v>
      </c>
      <c r="J40" s="752">
        <v>0</v>
      </c>
      <c r="K40" s="748">
        <v>2</v>
      </c>
      <c r="L40" s="748">
        <v>34</v>
      </c>
      <c r="M40" s="748">
        <v>4</v>
      </c>
      <c r="N40" s="748">
        <v>34</v>
      </c>
      <c r="O40" s="748"/>
      <c r="P40" s="748"/>
      <c r="Q40" s="748"/>
      <c r="R40" s="748"/>
      <c r="S40" s="748"/>
      <c r="T40" s="748"/>
      <c r="U40" s="748"/>
      <c r="V40" s="857">
        <f t="shared" si="0"/>
        <v>74</v>
      </c>
      <c r="W40" s="875">
        <f>IF(I40&lt;&gt;0,+V40/I40*100,"   ???")</f>
        <v>37</v>
      </c>
      <c r="X40" s="43"/>
    </row>
    <row r="41" spans="1:24" ht="15" thickBot="1">
      <c r="A41" s="876" t="s">
        <v>624</v>
      </c>
      <c r="B41" s="877" t="s">
        <v>625</v>
      </c>
      <c r="C41" s="757">
        <f>SUM(C36:C40)</f>
        <v>25992</v>
      </c>
      <c r="D41" s="757">
        <f>SUM(D36:D40)</f>
        <v>28803</v>
      </c>
      <c r="E41" s="878" t="s">
        <v>557</v>
      </c>
      <c r="F41" s="888">
        <v>6784</v>
      </c>
      <c r="G41" s="756">
        <v>7005</v>
      </c>
      <c r="H41" s="756">
        <v>7284</v>
      </c>
      <c r="I41" s="889">
        <v>7020</v>
      </c>
      <c r="J41" s="882">
        <f>SUM(J36:J40)</f>
        <v>560</v>
      </c>
      <c r="K41" s="882">
        <f>SUM(K36:K40)</f>
        <v>566</v>
      </c>
      <c r="L41" s="883">
        <f aca="true" t="shared" si="3" ref="L41:V41">SUM(L36:L40)</f>
        <v>588</v>
      </c>
      <c r="M41" s="883">
        <f t="shared" si="3"/>
        <v>555</v>
      </c>
      <c r="N41" s="882">
        <f t="shared" si="3"/>
        <v>751</v>
      </c>
      <c r="O41" s="882">
        <f t="shared" si="3"/>
        <v>0</v>
      </c>
      <c r="P41" s="882">
        <f t="shared" si="3"/>
        <v>0</v>
      </c>
      <c r="Q41" s="882">
        <f t="shared" si="3"/>
        <v>0</v>
      </c>
      <c r="R41" s="882">
        <f t="shared" si="3"/>
        <v>0</v>
      </c>
      <c r="S41" s="882">
        <f t="shared" si="3"/>
        <v>0</v>
      </c>
      <c r="T41" s="882">
        <f t="shared" si="3"/>
        <v>0</v>
      </c>
      <c r="U41" s="882">
        <f t="shared" si="3"/>
        <v>0</v>
      </c>
      <c r="V41" s="884">
        <f t="shared" si="3"/>
        <v>3020</v>
      </c>
      <c r="W41" s="885">
        <f>IF(I41&lt;&gt;0,+V41/I41*100,"   ???")</f>
        <v>43.01994301994302</v>
      </c>
      <c r="X41" s="43"/>
    </row>
    <row r="42" spans="1:24" ht="6.75" customHeight="1" thickBot="1">
      <c r="A42" s="782"/>
      <c r="B42" s="746"/>
      <c r="C42" s="890"/>
      <c r="D42" s="890"/>
      <c r="E42" s="753"/>
      <c r="F42" s="754"/>
      <c r="G42" s="755"/>
      <c r="H42" s="755"/>
      <c r="I42" s="756"/>
      <c r="J42" s="552"/>
      <c r="K42" s="891"/>
      <c r="L42" s="892"/>
      <c r="M42" s="892"/>
      <c r="N42" s="891"/>
      <c r="O42" s="891"/>
      <c r="P42" s="891"/>
      <c r="Q42" s="891"/>
      <c r="R42" s="891"/>
      <c r="S42" s="891"/>
      <c r="T42" s="891"/>
      <c r="U42" s="600"/>
      <c r="V42" s="757"/>
      <c r="W42" s="758"/>
      <c r="X42" s="43"/>
    </row>
    <row r="43" spans="1:24" ht="15" thickBot="1">
      <c r="A43" s="893" t="s">
        <v>626</v>
      </c>
      <c r="B43" s="877" t="s">
        <v>588</v>
      </c>
      <c r="C43" s="757">
        <f>+C41-C39</f>
        <v>13520</v>
      </c>
      <c r="D43" s="757">
        <f>+D41-D39</f>
        <v>15075</v>
      </c>
      <c r="E43" s="878" t="s">
        <v>557</v>
      </c>
      <c r="F43" s="888">
        <v>527</v>
      </c>
      <c r="G43" s="756">
        <v>435</v>
      </c>
      <c r="H43" s="756">
        <v>556</v>
      </c>
      <c r="I43" s="880">
        <v>540</v>
      </c>
      <c r="J43" s="881">
        <v>10</v>
      </c>
      <c r="K43" s="882">
        <v>16</v>
      </c>
      <c r="L43" s="882">
        <f aca="true" t="shared" si="4" ref="L43:U43">+L41-L39</f>
        <v>38</v>
      </c>
      <c r="M43" s="882">
        <f t="shared" si="4"/>
        <v>5</v>
      </c>
      <c r="N43" s="882">
        <f t="shared" si="4"/>
        <v>151</v>
      </c>
      <c r="O43" s="882">
        <f t="shared" si="4"/>
        <v>0</v>
      </c>
      <c r="P43" s="882">
        <f t="shared" si="4"/>
        <v>0</v>
      </c>
      <c r="Q43" s="882">
        <f t="shared" si="4"/>
        <v>0</v>
      </c>
      <c r="R43" s="882">
        <f t="shared" si="4"/>
        <v>0</v>
      </c>
      <c r="S43" s="882">
        <f t="shared" si="4"/>
        <v>0</v>
      </c>
      <c r="T43" s="882">
        <f t="shared" si="4"/>
        <v>0</v>
      </c>
      <c r="U43" s="882">
        <f t="shared" si="4"/>
        <v>0</v>
      </c>
      <c r="V43" s="757">
        <f>SUM(J43:U43)</f>
        <v>220</v>
      </c>
      <c r="W43" s="885">
        <f>IF(I43&lt;&gt;0,+V43/I43*100,"   ???")</f>
        <v>40.74074074074074</v>
      </c>
      <c r="X43" s="43"/>
    </row>
    <row r="44" spans="1:24" ht="15" thickBot="1">
      <c r="A44" s="876" t="s">
        <v>627</v>
      </c>
      <c r="B44" s="877" t="s">
        <v>628</v>
      </c>
      <c r="C44" s="757">
        <f>+C41-C35</f>
        <v>93</v>
      </c>
      <c r="D44" s="757">
        <f>+D41-D35</f>
        <v>-465</v>
      </c>
      <c r="E44" s="878" t="s">
        <v>557</v>
      </c>
      <c r="F44" s="888">
        <v>47</v>
      </c>
      <c r="G44" s="756">
        <v>47</v>
      </c>
      <c r="H44" s="756">
        <v>44</v>
      </c>
      <c r="I44" s="880">
        <v>1</v>
      </c>
      <c r="J44" s="881">
        <v>145</v>
      </c>
      <c r="K44" s="882">
        <v>73</v>
      </c>
      <c r="L44" s="882">
        <v>-127</v>
      </c>
      <c r="M44" s="882">
        <f aca="true" t="shared" si="5" ref="M44:U44">+M41-M35</f>
        <v>28</v>
      </c>
      <c r="N44" s="882">
        <f t="shared" si="5"/>
        <v>-101</v>
      </c>
      <c r="O44" s="882">
        <f t="shared" si="5"/>
        <v>0</v>
      </c>
      <c r="P44" s="882">
        <f t="shared" si="5"/>
        <v>0</v>
      </c>
      <c r="Q44" s="882">
        <f t="shared" si="5"/>
        <v>0</v>
      </c>
      <c r="R44" s="882">
        <f t="shared" si="5"/>
        <v>0</v>
      </c>
      <c r="S44" s="882">
        <f t="shared" si="5"/>
        <v>0</v>
      </c>
      <c r="T44" s="882">
        <f t="shared" si="5"/>
        <v>0</v>
      </c>
      <c r="U44" s="894">
        <f t="shared" si="5"/>
        <v>0</v>
      </c>
      <c r="V44" s="757">
        <f>SUM(J44:U44)</f>
        <v>18</v>
      </c>
      <c r="W44" s="885">
        <f>IF(I44&lt;&gt;0,+V44/I44*100,"   ???")</f>
        <v>1800</v>
      </c>
      <c r="X44" s="43"/>
    </row>
    <row r="45" spans="1:24" ht="15" thickBot="1">
      <c r="A45" s="895" t="s">
        <v>629</v>
      </c>
      <c r="B45" s="896" t="s">
        <v>588</v>
      </c>
      <c r="C45" s="897">
        <f>+C44-C39</f>
        <v>-12379</v>
      </c>
      <c r="D45" s="897">
        <f>+D44-D39</f>
        <v>-14193</v>
      </c>
      <c r="E45" s="898" t="s">
        <v>557</v>
      </c>
      <c r="F45" s="899">
        <v>-6210</v>
      </c>
      <c r="G45" s="900">
        <v>-6522</v>
      </c>
      <c r="H45" s="900">
        <v>-6684</v>
      </c>
      <c r="I45" s="880">
        <v>-8556</v>
      </c>
      <c r="J45" s="881">
        <v>-405</v>
      </c>
      <c r="K45" s="882">
        <v>-477</v>
      </c>
      <c r="L45" s="882">
        <f aca="true" t="shared" si="6" ref="L45:U45">+L44-L39</f>
        <v>-677</v>
      </c>
      <c r="M45" s="882">
        <f t="shared" si="6"/>
        <v>-522</v>
      </c>
      <c r="N45" s="882">
        <f t="shared" si="6"/>
        <v>-701</v>
      </c>
      <c r="O45" s="882">
        <f t="shared" si="6"/>
        <v>0</v>
      </c>
      <c r="P45" s="882">
        <f t="shared" si="6"/>
        <v>0</v>
      </c>
      <c r="Q45" s="882">
        <f t="shared" si="6"/>
        <v>0</v>
      </c>
      <c r="R45" s="882">
        <f t="shared" si="6"/>
        <v>0</v>
      </c>
      <c r="S45" s="882">
        <f t="shared" si="6"/>
        <v>0</v>
      </c>
      <c r="T45" s="882">
        <f t="shared" si="6"/>
        <v>0</v>
      </c>
      <c r="U45" s="882">
        <f t="shared" si="6"/>
        <v>0</v>
      </c>
      <c r="V45" s="757">
        <f>SUM(J45:U45)</f>
        <v>-2782</v>
      </c>
      <c r="W45" s="885">
        <f>IF(I45&lt;&gt;0,+V45/I45*100,"   ???")</f>
        <v>32.515194015895275</v>
      </c>
      <c r="X45" s="43"/>
    </row>
    <row r="47" ht="14.25" customHeight="1"/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2014-06-23T06:44:36Z</cp:lastPrinted>
  <dcterms:created xsi:type="dcterms:W3CDTF">2014-06-17T09:38:48Z</dcterms:created>
  <dcterms:modified xsi:type="dcterms:W3CDTF">2014-06-23T13:31:49Z</dcterms:modified>
  <cp:category/>
  <cp:version/>
  <cp:contentType/>
  <cp:contentStatus/>
</cp:coreProperties>
</file>