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6_2014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  <sheet name="MŠ Břetislavova" sheetId="8" r:id="rId8"/>
    <sheet name="MŠ Hřbitovní" sheetId="9" r:id="rId9"/>
    <sheet name="MŠ Na Valtické" sheetId="10" r:id="rId10"/>
    <sheet name="MŠ Slovácká" sheetId="11" r:id="rId11"/>
    <sheet name="MŠ U Splavu" sheetId="12" r:id="rId12"/>
    <sheet name="MŠ Okružní" sheetId="13" r:id="rId13"/>
    <sheet name="MŠ Osvobození" sheetId="14" r:id="rId14"/>
    <sheet name="ZŠ Komenského" sheetId="15" r:id="rId15"/>
    <sheet name="ZŠ Kpt. Nálepky" sheetId="16" r:id="rId16"/>
    <sheet name="ZŠ Kupkova" sheetId="17" r:id="rId17"/>
    <sheet name="ZŠ Na Valtické" sheetId="18" r:id="rId18"/>
    <sheet name="ZŠ Slovácká" sheetId="19" r:id="rId19"/>
    <sheet name="ZŠ J.Noháče" sheetId="20" r:id="rId20"/>
    <sheet name="ZUŠ" sheetId="21" r:id="rId21"/>
  </sheets>
  <definedNames/>
  <calcPr fullCalcOnLoad="1"/>
</workbook>
</file>

<file path=xl/comments15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8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19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<sst xmlns="http://schemas.openxmlformats.org/spreadsheetml/2006/main" count="3776" uniqueCount="779">
  <si>
    <t>Kraj: Jihomoravský</t>
  </si>
  <si>
    <t>Okres: Břeclav</t>
  </si>
  <si>
    <t>Město: Břeclav</t>
  </si>
  <si>
    <t xml:space="preserve">                    Tabulka doplňujících ukazatelů za období 6/2014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</si>
  <si>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</si>
  <si>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</si>
  <si>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</si>
  <si>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</si>
  <si>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</si>
  <si>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</si>
  <si>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</si>
  <si>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</si>
  <si>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</si>
  <si>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</si>
  <si>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</si>
  <si>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</si>
  <si>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</si>
  <si>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</si>
  <si>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</si>
  <si>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</si>
  <si>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</si>
  <si>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</si>
  <si>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</si>
  <si>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</si>
  <si>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</si>
  <si>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</si>
  <si>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</si>
  <si>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</si>
  <si>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</si>
  <si>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</si>
  <si>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</si>
  <si>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</si>
  <si>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</si>
  <si>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1-6/2014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</si>
  <si>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</si>
  <si>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</si>
  <si>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</si>
  <si>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</si>
  <si>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</si>
  <si>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</si>
  <si>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</si>
  <si>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</si>
  <si>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</si>
  <si>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</si>
  <si>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</si>
  <si>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</si>
  <si>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</si>
  <si>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</si>
  <si>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</si>
  <si>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</si>
  <si>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</si>
  <si>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</si>
  <si>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</si>
  <si>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</si>
  <si>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</si>
  <si>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Ostatní přijaté vratky transferů (ZŠ J. Noháče-EU peníze školám)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</si>
  <si>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</si>
  <si>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</si>
  <si>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</si>
  <si>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</si>
  <si>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</si>
  <si>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</si>
  <si>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</si>
  <si>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</si>
  <si>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</si>
  <si>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</si>
  <si>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</si>
  <si>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</si>
  <si>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</si>
  <si>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</si>
  <si>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</si>
  <si>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</si>
  <si>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</si>
  <si>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</si>
  <si>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</si>
  <si>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</si>
  <si>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</si>
  <si>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</si>
  <si>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</si>
  <si>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</si>
  <si>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</si>
  <si>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</si>
  <si>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</si>
  <si>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prevence kriminality</t>
  </si>
  <si>
    <t>Ostat. neinv. přij. transfery ze SR a ESF - aktiv. politika zaměst.</t>
  </si>
  <si>
    <t>Neinv. řpij. transf. od krajů-Udržování čistoty cyklistických komunikací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</si>
  <si>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</si>
  <si>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</si>
  <si>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</si>
  <si>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</si>
  <si>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- Břeclav bez bariér II. et.</t>
  </si>
  <si>
    <t>Inv. přij. transfery ze stát. fondů - OPŽP - MŠ Osvobození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</si>
  <si>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</si>
  <si>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</si>
  <si>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</si>
  <si>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</si>
  <si>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</si>
  <si>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</si>
  <si>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</si>
  <si>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</si>
  <si>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</si>
  <si>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</si>
  <si>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</si>
  <si>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</si>
  <si>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</si>
  <si>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</si>
  <si>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</si>
  <si>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</si>
  <si>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</si>
  <si>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</si>
  <si>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</si>
  <si>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</si>
  <si>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</si>
  <si>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</si>
  <si>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</si>
  <si>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</si>
  <si>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</si>
  <si>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</si>
  <si>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</si>
  <si>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</si>
  <si>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</si>
  <si>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</si>
  <si>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</si>
  <si>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</si>
  <si>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</si>
  <si>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</si>
  <si>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</si>
  <si>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</si>
  <si>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</si>
  <si>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</si>
  <si>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</si>
  <si>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</si>
  <si>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</si>
  <si>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</si>
  <si>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</si>
  <si>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</si>
  <si>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</si>
  <si>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</si>
  <si>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</si>
  <si>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volby prezidenta ČR</t>
  </si>
  <si>
    <t>Neinvestič. přij. transf. ze SR - volby do Evropfského parlamentu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</si>
  <si>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</si>
  <si>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</si>
  <si>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</si>
  <si>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</si>
  <si>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</si>
  <si>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</si>
  <si>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</si>
  <si>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</si>
  <si>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</si>
  <si>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</si>
  <si>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</si>
  <si>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</si>
  <si>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</si>
  <si>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</si>
  <si>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</si>
  <si>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</si>
  <si>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</si>
  <si>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</si>
  <si>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</si>
  <si>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</si>
  <si>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</si>
  <si>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</si>
  <si>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</si>
  <si>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</si>
  <si>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</si>
  <si>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</si>
  <si>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</si>
  <si>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</si>
  <si>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</si>
  <si>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</si>
  <si>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</si>
  <si>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 a EU-Standardizace služeb SPOD 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</si>
  <si>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</si>
  <si>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</si>
  <si>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</si>
  <si>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</si>
  <si>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</si>
  <si>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</si>
  <si>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</si>
  <si>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</si>
  <si>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</si>
  <si>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</si>
  <si>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</si>
  <si>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</si>
  <si>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</si>
  <si>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</si>
  <si>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</si>
  <si>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</si>
  <si>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</si>
  <si>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</si>
  <si>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</si>
  <si>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</si>
  <si>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</si>
  <si>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</si>
  <si>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krajů-Břeclavané sázejí stromy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</si>
  <si>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</si>
  <si>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</si>
  <si>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</si>
  <si>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</si>
  <si>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</si>
  <si>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</si>
  <si>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</si>
  <si>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</si>
  <si>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</si>
  <si>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</si>
  <si>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</si>
  <si>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</si>
  <si>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</si>
  <si>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</si>
  <si>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</si>
  <si>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</si>
  <si>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</si>
  <si>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</si>
  <si>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</si>
  <si>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</si>
  <si>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</si>
  <si>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</si>
  <si>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</si>
  <si>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</si>
  <si>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</si>
  <si>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</si>
  <si>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</si>
  <si>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</si>
  <si>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</si>
  <si>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</si>
  <si>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</si>
  <si>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</si>
  <si>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</si>
  <si>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</si>
  <si>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</si>
  <si>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</si>
  <si>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</si>
  <si>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</si>
  <si>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</si>
  <si>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</si>
  <si>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</si>
  <si>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</si>
  <si>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</si>
  <si>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</si>
  <si>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</si>
  <si>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</si>
  <si>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</si>
  <si>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</si>
  <si>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</si>
  <si>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</si>
  <si>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</si>
  <si>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</si>
  <si>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</si>
  <si>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Sankční platby přijaté od jiných subjektů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</si>
  <si>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</si>
  <si>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</si>
  <si>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</si>
  <si>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</si>
  <si>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</si>
  <si>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</si>
  <si>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</si>
  <si>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</si>
  <si>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</si>
  <si>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</si>
  <si>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</si>
  <si>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</si>
  <si>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</si>
  <si>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</si>
  <si>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</si>
  <si>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</si>
  <si>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</si>
  <si>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</si>
  <si>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</si>
  <si>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</si>
  <si>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</si>
  <si>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</si>
  <si>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</si>
  <si>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</si>
  <si>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</si>
  <si>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</si>
  <si>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</si>
  <si>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</si>
  <si>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</si>
  <si>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</si>
  <si>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</si>
  <si>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</si>
  <si>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</si>
  <si>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</si>
  <si>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</si>
  <si>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</si>
  <si>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</si>
  <si>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</si>
  <si>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</si>
  <si>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</si>
  <si>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</si>
  <si>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</si>
  <si>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</si>
  <si>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</si>
  <si>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</si>
  <si>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</si>
  <si>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</si>
  <si>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</si>
  <si>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</si>
  <si>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</si>
  <si>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</si>
  <si>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</si>
  <si>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</si>
  <si>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</si>
  <si>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</si>
  <si>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</si>
  <si>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</si>
  <si>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</si>
  <si>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</si>
  <si>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</si>
  <si>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</si>
  <si>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</si>
  <si>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</si>
  <si>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</si>
  <si>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</si>
  <si>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</si>
  <si>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</si>
  <si>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</si>
  <si>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</si>
  <si>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</si>
  <si>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</si>
  <si>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</si>
  <si>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</si>
  <si>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</si>
  <si>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</si>
  <si>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</si>
  <si>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</si>
  <si>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</si>
  <si>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</si>
  <si>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</si>
  <si>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</si>
  <si>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</si>
  <si>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</si>
  <si>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</si>
  <si>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</si>
  <si>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</si>
  <si>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</si>
  <si>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</si>
  <si>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</si>
  <si>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</si>
  <si>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</si>
  <si>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</si>
  <si>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</si>
  <si>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</si>
  <si>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</si>
  <si>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</si>
  <si>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</si>
  <si>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</si>
  <si>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</si>
  <si>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</si>
  <si>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</si>
  <si>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Finanční vypořádání minulých let (vratka ZŠ Noháče-EU peníze školám)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</si>
  <si>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</si>
  <si>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</si>
  <si>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</si>
  <si>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</si>
  <si>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</si>
  <si>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</si>
  <si>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</si>
  <si>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</si>
  <si>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</si>
  <si>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</si>
  <si>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</si>
  <si>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</si>
  <si>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</si>
  <si>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</si>
  <si>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</si>
  <si>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</si>
  <si>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</si>
  <si>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</si>
  <si>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</si>
  <si>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</si>
  <si>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</si>
  <si>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</si>
  <si>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</si>
  <si>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</si>
  <si>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</si>
  <si>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</si>
  <si>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</si>
  <si>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</si>
  <si>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</si>
  <si>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</si>
  <si>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</si>
  <si>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</si>
  <si>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</si>
  <si>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</si>
  <si>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</si>
  <si>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</si>
  <si>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</si>
  <si>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</si>
  <si>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</si>
  <si>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</si>
  <si>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</si>
  <si>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</si>
  <si>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</si>
  <si>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</si>
  <si>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</si>
  <si>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</si>
  <si>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</si>
  <si>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</si>
  <si>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Modernizace světel. signalizač. zařízení na I/55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</si>
  <si>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</si>
  <si>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</si>
  <si>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</si>
  <si>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</si>
  <si>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</si>
  <si>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</si>
  <si>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</si>
  <si>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</si>
  <si>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Chodník a veř. osv. Agrotex BV-OCTesco</t>
  </si>
  <si>
    <t>IPRM Valtická-kamerový systém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</si>
  <si>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</si>
  <si>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</si>
  <si>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</si>
  <si>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</si>
  <si>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</si>
  <si>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</si>
  <si>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</si>
  <si>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</si>
  <si>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</si>
  <si>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MŠ Okružní, výměna zdrav. tech. instalace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</si>
  <si>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</si>
  <si>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</si>
  <si>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</si>
  <si>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</si>
  <si>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</si>
  <si>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</si>
  <si>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</si>
  <si>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</si>
  <si>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</si>
  <si>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</si>
  <si>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- 1. etapa</t>
  </si>
  <si>
    <t>Rek. obj. Kupkova-zázemí tech. služeb</t>
  </si>
  <si>
    <t>Bezbariérový přístup Dům školství</t>
  </si>
  <si>
    <t>Obnova veřej. osvětlení Chaloupky</t>
  </si>
  <si>
    <t>Obnova veřej. osvětlení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</si>
  <si>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</si>
  <si>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</si>
  <si>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</si>
  <si>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</si>
  <si>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</si>
  <si>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</si>
  <si>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Sport. a odpočink. plochy v ar. cukrovaru</t>
  </si>
  <si>
    <t>Prev. kriminality-Bezpeč. Břeclav - Měst. kamer. dohlížecí systém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</si>
  <si>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</si>
  <si>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</si>
  <si>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</si>
  <si>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</si>
  <si>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</si>
  <si>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</si>
  <si>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</si>
  <si>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</si>
  <si>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</si>
  <si>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</si>
  <si>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</si>
  <si>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</si>
  <si>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</si>
  <si>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</si>
  <si>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</si>
  <si>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</si>
  <si>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</si>
  <si>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</si>
  <si>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</si>
  <si>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</si>
  <si>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</si>
  <si>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</si>
  <si>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</si>
  <si>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</si>
  <si>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</si>
  <si>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</si>
  <si>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</si>
  <si>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</si>
  <si>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</si>
  <si>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</si>
  <si>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</si>
  <si>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</si>
  <si>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</si>
  <si>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</si>
  <si>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</si>
  <si>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</si>
  <si>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</si>
  <si>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</si>
  <si>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</si>
  <si>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</si>
  <si>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</si>
  <si>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</si>
  <si>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</si>
  <si>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</si>
  <si>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</si>
  <si>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</si>
  <si>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</si>
  <si>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</si>
  <si>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</si>
  <si>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</si>
  <si>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</si>
  <si>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</si>
  <si>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</si>
  <si>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</si>
  <si>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</si>
  <si>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</si>
  <si>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</si>
  <si>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</si>
  <si>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</si>
  <si>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</si>
  <si>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</si>
  <si>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</si>
  <si>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</si>
  <si>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</si>
  <si>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</si>
  <si>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</si>
  <si>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</si>
  <si>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</si>
  <si>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</si>
  <si>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</si>
  <si>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</si>
  <si>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</si>
  <si>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</si>
  <si>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</si>
  <si>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</si>
  <si>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</si>
  <si>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</si>
  <si>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</si>
  <si>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</si>
  <si>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</si>
  <si>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</si>
  <si>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</si>
  <si>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</si>
  <si>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2014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</si>
  <si>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</si>
  <si>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</si>
  <si>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</si>
  <si>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</si>
  <si>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</si>
  <si>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r.2014</t>
  </si>
  <si>
    <t>Plnění</t>
  </si>
  <si>
    <t>řádek</t>
  </si>
  <si>
    <t>r.2000</t>
  </si>
  <si>
    <t>r.2001</t>
  </si>
  <si>
    <t>účet</t>
  </si>
  <si>
    <t>r.2010</t>
  </si>
  <si>
    <t>R.2011</t>
  </si>
  <si>
    <t>R.2012</t>
  </si>
  <si>
    <t>R.2013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</si>
  <si>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</si>
  <si>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</si>
  <si>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</si>
  <si>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</si>
  <si>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</si>
  <si>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</si>
  <si>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</si>
  <si>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</si>
  <si>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</si>
  <si>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</si>
  <si>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</si>
  <si>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</si>
  <si>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</si>
  <si>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</si>
  <si>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</si>
  <si>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</si>
  <si>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</si>
  <si>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</si>
  <si>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</si>
  <si>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</si>
  <si>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</si>
  <si>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</si>
  <si>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</si>
  <si>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</si>
  <si>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</si>
  <si>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</si>
  <si>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</si>
  <si>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</si>
  <si>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</si>
  <si>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</si>
  <si>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</si>
  <si>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</si>
  <si>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</si>
  <si>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</si>
  <si>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</si>
  <si>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</si>
  <si>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</si>
  <si>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</si>
  <si>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</si>
  <si>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</si>
  <si>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</si>
  <si>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</si>
  <si>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</si>
  <si>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</si>
  <si>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</si>
  <si>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</si>
  <si>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</si>
  <si>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</si>
  <si>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</si>
  <si>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</si>
  <si>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</si>
  <si>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</si>
  <si>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</si>
  <si>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</si>
  <si>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</si>
  <si>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</si>
  <si>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</si>
  <si>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</si>
  <si>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</si>
  <si>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</si>
  <si>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</si>
  <si>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</si>
  <si>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</si>
  <si>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</si>
  <si>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</si>
  <si>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</si>
  <si>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</si>
  <si>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</si>
  <si>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</si>
  <si>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</si>
  <si>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</si>
  <si>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</si>
  <si>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</si>
  <si>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</si>
  <si>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</si>
  <si>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</si>
  <si>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</si>
  <si>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</si>
  <si>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</si>
  <si>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</si>
  <si>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</si>
  <si>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</si>
  <si>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</si>
  <si>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</si>
  <si>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</si>
  <si>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</si>
  <si>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</si>
  <si>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</si>
  <si>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</si>
  <si>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2014</t>
  </si>
  <si>
    <t xml:space="preserve"> Tereza Břeclav</t>
  </si>
  <si>
    <t>r.2013</t>
  </si>
  <si>
    <t>Dlouhodobý hm.majetek (DHIM)</t>
  </si>
  <si>
    <t>Oprávky k DHIM</t>
  </si>
  <si>
    <t>-12089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</si>
  <si>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</si>
  <si>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</si>
  <si>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</si>
  <si>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</si>
  <si>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</si>
  <si>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</si>
  <si>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</si>
  <si>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</si>
  <si>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</si>
  <si>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</si>
  <si>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</si>
  <si>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</si>
  <si>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</si>
  <si>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</si>
  <si>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</si>
  <si>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</si>
  <si>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</si>
  <si>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</si>
  <si>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</si>
  <si>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</si>
  <si>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</si>
  <si>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</si>
  <si>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</si>
  <si>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</si>
  <si>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</si>
  <si>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</si>
  <si>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</si>
  <si>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</si>
  <si>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</si>
  <si>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</si>
  <si>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</si>
  <si>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</si>
  <si>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</si>
  <si>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</si>
  <si>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</si>
  <si>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</si>
  <si>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</si>
  <si>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</si>
  <si>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</si>
  <si>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</si>
  <si>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</si>
  <si>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</si>
  <si>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</si>
  <si>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</si>
  <si>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</si>
  <si>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</si>
  <si>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</si>
  <si>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</si>
  <si>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</si>
  <si>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</si>
  <si>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</si>
  <si>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</si>
  <si>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</si>
  <si>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</si>
  <si>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</si>
  <si>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</si>
  <si>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</si>
  <si>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</si>
  <si>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</si>
  <si>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</si>
  <si>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</si>
  <si>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</si>
  <si>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</si>
  <si>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</si>
  <si>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</si>
  <si>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Městské muzeum a galerie Břeclav</t>
  </si>
  <si>
    <t>Pasport vybraných rozvahových a výsledovkových položek - ze závěrky k 30.06.2014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</si>
  <si>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</si>
  <si>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</si>
  <si>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</si>
  <si>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</si>
  <si>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</si>
  <si>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</si>
  <si>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</si>
  <si>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Rozpočet 2014</t>
  </si>
  <si>
    <t>Měsíc</t>
  </si>
  <si>
    <t>r. 2014</t>
  </si>
  <si>
    <t xml:space="preserve">Závěrka </t>
  </si>
  <si>
    <t>k 30.6.14</t>
  </si>
  <si>
    <t>k 30.9.14</t>
  </si>
  <si>
    <t>k 31.12.14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</si>
  <si>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</si>
  <si>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</si>
  <si>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</si>
  <si>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</si>
  <si>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</si>
  <si>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</si>
  <si>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</si>
  <si>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</si>
  <si>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</si>
  <si>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</si>
  <si>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</si>
  <si>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</si>
  <si>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</si>
  <si>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</si>
  <si>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</si>
  <si>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</si>
  <si>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</si>
  <si>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</si>
  <si>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</si>
  <si>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"Závěrka - 30.06.14". Zelené buňky nevyplňovat, jsou zavzorcované, vypočte se samo.</t>
  </si>
  <si>
    <t>Vyplnit také počty pracovníků - fyzický i přepočtený stav.</t>
  </si>
  <si>
    <t>V Břeclavi dne: 16.7.2014</t>
  </si>
  <si>
    <t>Zpracoval: PETS – Hajdinová  (Novotná)</t>
  </si>
  <si>
    <t>4004 MŠ Břeclav, Hřbitovní</t>
  </si>
  <si>
    <t>V Břeclavi dne: 15.07.2014</t>
  </si>
  <si>
    <t>Zpracoval: Trněná, 519327369</t>
  </si>
  <si>
    <t>4005 MŠ Břeclav, Na Valtické</t>
  </si>
  <si>
    <t>Zpracoval: Lenka Cyprisová</t>
  </si>
  <si>
    <t xml:space="preserve">Příspěvková organizace:   </t>
  </si>
  <si>
    <t>4006 MŠ Břeclav,  Slovácká</t>
  </si>
  <si>
    <t>r. 2007</t>
  </si>
  <si>
    <t>r. 2008</t>
  </si>
  <si>
    <t>V Břeclavi dne:  15.7.2014</t>
  </si>
  <si>
    <t>Zpracoval: Strýčková Blanka</t>
  </si>
  <si>
    <t>4007 MŠ Břeclav, U Splavu</t>
  </si>
  <si>
    <t>Rozpočet 2013</t>
  </si>
  <si>
    <t>V Břeclavi dne: 16.07.2014</t>
  </si>
  <si>
    <t>Zpracoval: Césarová</t>
  </si>
  <si>
    <t>4010 MŠ Břeclav, Okružní</t>
  </si>
  <si>
    <t>4011 MŠ Břeclav, Osvobození</t>
  </si>
  <si>
    <t>Zpracovala: Lenka Cyprisová</t>
  </si>
  <si>
    <t>4204 ZŠ Břeclav, Komenského</t>
  </si>
  <si>
    <t>V Břeclavi dne:  16.7.2014</t>
  </si>
  <si>
    <t>Zpracoval: Hlávková Renata</t>
  </si>
  <si>
    <t>4205 ZŠ a MŠ Břeclav, Kpt. Nálepky</t>
  </si>
  <si>
    <t>r.2009</t>
  </si>
  <si>
    <t>Zpracoval: Alžběta Komárková</t>
  </si>
  <si>
    <t xml:space="preserve">4206 ZŠ a MŠ Břeclav, Kupkova </t>
  </si>
  <si>
    <t>Zpracoval:  Cupalová</t>
  </si>
  <si>
    <t>4207 ZŠ Břeclav,  Na Valtické 31 A</t>
  </si>
  <si>
    <t>r. 2009</t>
  </si>
  <si>
    <t>V Břeclavi dne:  15.07.2014</t>
  </si>
  <si>
    <t xml:space="preserve">  </t>
  </si>
  <si>
    <t>4209 - ZŠ Břeclav, Slovácká 40</t>
  </si>
  <si>
    <t xml:space="preserve"> </t>
  </si>
  <si>
    <t>V Břeclavi dne: 15.7.2014</t>
  </si>
  <si>
    <t>Zpracoval: Menšíková Jana</t>
  </si>
  <si>
    <t>4211 ZŠ J. Noháče, Břeclav</t>
  </si>
  <si>
    <t>4306 ZUŠ Břeclav</t>
  </si>
  <si>
    <t>Zpracoval: PETS – Hajdinová (Novotná)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</si>
</sst>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14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14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i/>
      <sz val="10"/>
      <name val="Arial Narrow"/>
      <family val="2"/>
    </font>
    <font>
      <sz val="8"/>
      <name val="Arial"/>
      <family val="2"/>
    </font>
    <font>
      <sz val="8"/>
      <name val="Arial CE"/>
      <family val="2"/>
    </font>
    <font>
      <i/>
      <sz val="11"/>
      <color indexed="12"/>
      <name val="Arial CE"/>
      <family val="2"/>
    </font>
    <font>
      <i/>
      <sz val="11"/>
      <color indexed="12"/>
      <name val="Arial"/>
      <family val="2"/>
    </font>
    <font>
      <sz val="12"/>
      <color indexed="36"/>
      <name val="Arial CE"/>
      <family val="2"/>
    </font>
    <font>
      <sz val="10"/>
      <color indexed="10"/>
      <name val="Arial CE"/>
      <family val="2"/>
    </font>
    <font>
      <sz val="12"/>
      <color indexed="20"/>
      <name val="Arial CE"/>
      <family val="2"/>
    </font>
    <font>
      <sz val="11"/>
      <color indexed="10"/>
      <name val="Arial CE"/>
      <family val="2"/>
    </font>
    <font>
      <sz val="12"/>
      <color indexed="30"/>
      <name val="Arial CE"/>
      <family val="2"/>
    </font>
    <font>
      <i/>
      <sz val="11"/>
      <color indexed="30"/>
      <name val="Arial CE"/>
      <family val="2"/>
    </font>
    <font>
      <i/>
      <sz val="11"/>
      <color indexed="30"/>
      <name val="Arial"/>
      <family val="2"/>
    </font>
    <font>
      <u val="single"/>
      <sz val="11"/>
      <name val="Arial CE"/>
      <family val="2"/>
    </font>
    <font>
      <sz val="11"/>
      <color indexed="30"/>
      <name val="Arial CE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22"/>
      <name val="Arial CE"/>
      <family val="2"/>
    </font>
    <font>
      <i/>
      <sz val="8"/>
      <name val="Arial"/>
      <family val="2"/>
    </font>
    <font>
      <sz val="8"/>
      <color indexed="30"/>
      <name val="Arial CE"/>
      <family val="2"/>
    </font>
    <font>
      <i/>
      <sz val="8"/>
      <name val="Arial CE"/>
      <family val="2"/>
    </font>
    <font>
      <i/>
      <sz val="8"/>
      <color indexed="30"/>
      <name val="Arial CE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7030A0"/>
      <name val="Arial CE"/>
      <family val="2"/>
    </font>
    <font>
      <sz val="12"/>
      <color rgb="FF0070C0"/>
      <name val="Arial CE"/>
      <family val="2"/>
    </font>
    <font>
      <i/>
      <sz val="11"/>
      <color rgb="FF0070C0"/>
      <name val="Arial CE"/>
      <family val="2"/>
    </font>
    <font>
      <i/>
      <sz val="11"/>
      <color rgb="FF0070C0"/>
      <name val="Arial"/>
      <family val="2"/>
    </font>
    <font>
      <sz val="11"/>
      <color rgb="FF0070C0"/>
      <name val="Arial CE"/>
      <family val="2"/>
    </font>
    <font>
      <sz val="11"/>
      <color rgb="FFFF0000"/>
      <name val="Arial CE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23" borderId="6" applyNumberFormat="0" applyFont="0" applyAlignment="0" applyProtection="0"/>
    <xf numFmtId="9" fontId="79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17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34" xfId="46" applyFont="1" applyFill="1" applyBorder="1" applyAlignment="1">
      <alignment horizontal="left"/>
      <protection/>
    </xf>
    <xf numFmtId="0" fontId="9" fillId="0" borderId="34" xfId="46" applyFont="1" applyFill="1" applyBorder="1" applyAlignment="1">
      <alignment horizontal="right"/>
      <protection/>
    </xf>
    <xf numFmtId="0" fontId="9" fillId="0" borderId="36" xfId="46" applyFont="1" applyFill="1" applyBorder="1" applyAlignment="1">
      <alignment horizontal="right"/>
      <protection/>
    </xf>
    <xf numFmtId="0" fontId="9" fillId="0" borderId="35" xfId="46" applyFont="1" applyFill="1" applyBorder="1" applyAlignment="1">
      <alignment horizontal="right"/>
      <protection/>
    </xf>
    <xf numFmtId="0" fontId="9" fillId="0" borderId="3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 applyProtection="1">
      <alignment horizontal="right"/>
      <protection locked="0"/>
    </xf>
    <xf numFmtId="4" fontId="9" fillId="0" borderId="34" xfId="0" applyNumberFormat="1" applyFont="1" applyFill="1" applyBorder="1" applyAlignment="1" applyProtection="1">
      <alignment/>
      <protection locked="0"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38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96" fillId="0" borderId="0" xfId="0" applyNumberFormat="1" applyFont="1" applyFill="1" applyBorder="1" applyAlignment="1">
      <alignment/>
    </xf>
    <xf numFmtId="4" fontId="9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8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" fontId="96" fillId="0" borderId="0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5" xfId="0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9" fillId="0" borderId="33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46" xfId="46" applyNumberFormat="1" applyFont="1" applyFill="1" applyBorder="1" applyAlignment="1">
      <alignment horizontal="center"/>
      <protection/>
    </xf>
    <xf numFmtId="164" fontId="6" fillId="0" borderId="46" xfId="46" applyNumberFormat="1" applyFont="1" applyFill="1" applyBorder="1" applyAlignment="1">
      <alignment horizontal="center"/>
      <protection/>
    </xf>
    <xf numFmtId="0" fontId="6" fillId="0" borderId="4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6" fillId="0" borderId="43" xfId="46" applyNumberFormat="1" applyFont="1" applyFill="1" applyBorder="1" applyAlignment="1">
      <alignment horizontal="center"/>
      <protection/>
    </xf>
    <xf numFmtId="49" fontId="6" fillId="0" borderId="43" xfId="46" applyNumberFormat="1" applyFont="1" applyFill="1" applyBorder="1" applyAlignment="1">
      <alignment horizontal="center"/>
      <protection/>
    </xf>
    <xf numFmtId="164" fontId="6" fillId="0" borderId="43" xfId="46" applyNumberFormat="1" applyFont="1" applyFill="1" applyBorder="1" applyAlignment="1">
      <alignment horizontal="center"/>
      <protection/>
    </xf>
    <xf numFmtId="4" fontId="9" fillId="0" borderId="33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9" fontId="6" fillId="0" borderId="4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46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35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6" applyFont="1" applyFill="1" applyAlignment="1">
      <alignment/>
      <protection/>
    </xf>
    <xf numFmtId="0" fontId="38" fillId="0" borderId="0" xfId="0" applyFont="1" applyFill="1" applyBorder="1" applyAlignment="1" applyProtection="1">
      <alignment/>
      <protection hidden="1"/>
    </xf>
    <xf numFmtId="3" fontId="0" fillId="0" borderId="51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3" fontId="39" fillId="0" borderId="53" xfId="0" applyNumberFormat="1" applyFont="1" applyFill="1" applyBorder="1" applyAlignment="1" applyProtection="1">
      <alignment horizontal="center"/>
      <protection hidden="1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40" fillId="0" borderId="28" xfId="0" applyNumberFormat="1" applyFont="1" applyFill="1" applyBorder="1" applyAlignment="1" applyProtection="1">
      <alignment/>
      <protection hidden="1"/>
    </xf>
    <xf numFmtId="3" fontId="40" fillId="0" borderId="52" xfId="0" applyNumberFormat="1" applyFont="1" applyFill="1" applyBorder="1" applyAlignment="1" applyProtection="1">
      <alignment/>
      <protection locked="0"/>
    </xf>
    <xf numFmtId="3" fontId="40" fillId="0" borderId="28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/>
      <protection hidden="1"/>
    </xf>
    <xf numFmtId="3" fontId="40" fillId="0" borderId="53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/>
      <protection locked="0"/>
    </xf>
    <xf numFmtId="3" fontId="40" fillId="0" borderId="57" xfId="0" applyNumberFormat="1" applyFont="1" applyFill="1" applyBorder="1" applyAlignment="1" applyProtection="1">
      <alignment/>
      <protection hidden="1"/>
    </xf>
    <xf numFmtId="3" fontId="40" fillId="0" borderId="55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hidden="1"/>
    </xf>
    <xf numFmtId="0" fontId="38" fillId="0" borderId="58" xfId="0" applyFont="1" applyFill="1" applyBorder="1" applyAlignment="1" applyProtection="1">
      <alignment/>
      <protection hidden="1"/>
    </xf>
    <xf numFmtId="0" fontId="38" fillId="0" borderId="59" xfId="0" applyFont="1" applyFill="1" applyBorder="1" applyAlignment="1" applyProtection="1">
      <alignment/>
      <protection hidden="1"/>
    </xf>
    <xf numFmtId="0" fontId="9" fillId="0" borderId="60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 horizontal="center"/>
      <protection hidden="1"/>
    </xf>
    <xf numFmtId="0" fontId="39" fillId="0" borderId="53" xfId="0" applyFont="1" applyFill="1" applyBorder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39" fillId="0" borderId="61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165" fontId="39" fillId="0" borderId="64" xfId="0" applyNumberFormat="1" applyFont="1" applyFill="1" applyBorder="1" applyAlignment="1">
      <alignment horizontal="right"/>
    </xf>
    <xf numFmtId="165" fontId="39" fillId="0" borderId="65" xfId="0" applyNumberFormat="1" applyFont="1" applyFill="1" applyBorder="1" applyAlignment="1">
      <alignment horizontal="right"/>
    </xf>
    <xf numFmtId="3" fontId="39" fillId="0" borderId="66" xfId="0" applyNumberFormat="1" applyFont="1" applyFill="1" applyBorder="1" applyAlignment="1">
      <alignment horizontal="right"/>
    </xf>
    <xf numFmtId="3" fontId="39" fillId="0" borderId="64" xfId="0" applyNumberFormat="1" applyFont="1" applyFill="1" applyBorder="1" applyAlignment="1">
      <alignment horizontal="right"/>
    </xf>
    <xf numFmtId="3" fontId="40" fillId="0" borderId="67" xfId="0" applyNumberFormat="1" applyFont="1" applyFill="1" applyBorder="1" applyAlignment="1">
      <alignment/>
    </xf>
    <xf numFmtId="3" fontId="40" fillId="0" borderId="47" xfId="0" applyNumberFormat="1" applyFont="1" applyFill="1" applyBorder="1" applyAlignment="1">
      <alignment/>
    </xf>
    <xf numFmtId="3" fontId="40" fillId="0" borderId="68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3" fontId="40" fillId="0" borderId="56" xfId="0" applyNumberFormat="1" applyFont="1" applyFill="1" applyBorder="1" applyAlignment="1">
      <alignment/>
    </xf>
    <xf numFmtId="3" fontId="40" fillId="0" borderId="61" xfId="0" applyNumberFormat="1" applyFont="1" applyFill="1" applyBorder="1" applyAlignment="1">
      <alignment/>
    </xf>
    <xf numFmtId="3" fontId="40" fillId="0" borderId="62" xfId="0" applyNumberFormat="1" applyFont="1" applyFill="1" applyBorder="1" applyAlignment="1">
      <alignment/>
    </xf>
    <xf numFmtId="3" fontId="40" fillId="0" borderId="63" xfId="0" applyNumberFormat="1" applyFont="1" applyFill="1" applyBorder="1" applyAlignment="1">
      <alignment/>
    </xf>
    <xf numFmtId="3" fontId="40" fillId="0" borderId="69" xfId="0" applyNumberFormat="1" applyFont="1" applyFill="1" applyBorder="1" applyAlignment="1">
      <alignment/>
    </xf>
    <xf numFmtId="3" fontId="40" fillId="0" borderId="70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64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40" fillId="0" borderId="71" xfId="0" applyNumberFormat="1" applyFont="1" applyFill="1" applyBorder="1" applyAlignment="1">
      <alignment/>
    </xf>
    <xf numFmtId="3" fontId="40" fillId="0" borderId="72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38" fillId="0" borderId="58" xfId="0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39" fillId="0" borderId="53" xfId="0" applyFont="1" applyFill="1" applyBorder="1" applyAlignment="1">
      <alignment/>
    </xf>
    <xf numFmtId="0" fontId="39" fillId="0" borderId="53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6" fillId="0" borderId="51" xfId="0" applyFont="1" applyFill="1" applyBorder="1" applyAlignment="1">
      <alignment/>
    </xf>
    <xf numFmtId="0" fontId="46" fillId="0" borderId="37" xfId="0" applyFont="1" applyFill="1" applyBorder="1" applyAlignment="1">
      <alignment vertical="center"/>
    </xf>
    <xf numFmtId="3" fontId="46" fillId="0" borderId="51" xfId="0" applyNumberFormat="1" applyFont="1" applyFill="1" applyBorder="1" applyAlignment="1">
      <alignment/>
    </xf>
    <xf numFmtId="3" fontId="46" fillId="0" borderId="37" xfId="0" applyNumberFormat="1" applyFont="1" applyFill="1" applyBorder="1" applyAlignment="1">
      <alignment vertical="center"/>
    </xf>
    <xf numFmtId="3" fontId="46" fillId="0" borderId="73" xfId="0" applyNumberFormat="1" applyFont="1" applyFill="1" applyBorder="1" applyAlignment="1">
      <alignment/>
    </xf>
    <xf numFmtId="3" fontId="46" fillId="0" borderId="53" xfId="0" applyNumberFormat="1" applyFont="1" applyFill="1" applyBorder="1" applyAlignment="1">
      <alignment/>
    </xf>
    <xf numFmtId="3" fontId="46" fillId="0" borderId="63" xfId="0" applyNumberFormat="1" applyFont="1" applyFill="1" applyBorder="1" applyAlignment="1">
      <alignment/>
    </xf>
    <xf numFmtId="3" fontId="46" fillId="0" borderId="52" xfId="0" applyNumberFormat="1" applyFont="1" applyFill="1" applyBorder="1" applyAlignment="1">
      <alignment/>
    </xf>
    <xf numFmtId="3" fontId="46" fillId="0" borderId="29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58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4" fillId="0" borderId="74" xfId="0" applyFont="1" applyFill="1" applyBorder="1" applyAlignment="1">
      <alignment/>
    </xf>
    <xf numFmtId="0" fontId="44" fillId="0" borderId="67" xfId="0" applyFont="1" applyFill="1" applyBorder="1" applyAlignment="1">
      <alignment/>
    </xf>
    <xf numFmtId="0" fontId="44" fillId="0" borderId="75" xfId="0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44" fillId="0" borderId="62" xfId="0" applyFont="1" applyFill="1" applyBorder="1" applyAlignment="1">
      <alignment horizontal="center"/>
    </xf>
    <xf numFmtId="0" fontId="44" fillId="0" borderId="76" xfId="0" applyFont="1" applyFill="1" applyBorder="1" applyAlignment="1">
      <alignment horizontal="center"/>
    </xf>
    <xf numFmtId="0" fontId="44" fillId="0" borderId="29" xfId="0" applyFont="1" applyFill="1" applyBorder="1" applyAlignment="1">
      <alignment vertical="center"/>
    </xf>
    <xf numFmtId="3" fontId="46" fillId="0" borderId="77" xfId="0" applyNumberFormat="1" applyFont="1" applyFill="1" applyBorder="1" applyAlignment="1">
      <alignment vertical="center"/>
    </xf>
    <xf numFmtId="3" fontId="46" fillId="0" borderId="78" xfId="0" applyNumberFormat="1" applyFont="1" applyFill="1" applyBorder="1" applyAlignment="1">
      <alignment vertical="center"/>
    </xf>
    <xf numFmtId="0" fontId="44" fillId="0" borderId="79" xfId="0" applyFont="1" applyFill="1" applyBorder="1" applyAlignment="1">
      <alignment vertical="center"/>
    </xf>
    <xf numFmtId="2" fontId="46" fillId="0" borderId="54" xfId="0" applyNumberFormat="1" applyFont="1" applyFill="1" applyBorder="1" applyAlignment="1">
      <alignment/>
    </xf>
    <xf numFmtId="4" fontId="46" fillId="0" borderId="80" xfId="0" applyNumberFormat="1" applyFont="1" applyFill="1" applyBorder="1" applyAlignment="1">
      <alignment vertical="center"/>
    </xf>
    <xf numFmtId="4" fontId="46" fillId="0" borderId="76" xfId="0" applyNumberFormat="1" applyFont="1" applyFill="1" applyBorder="1" applyAlignment="1">
      <alignment vertical="center"/>
    </xf>
    <xf numFmtId="4" fontId="46" fillId="0" borderId="81" xfId="0" applyNumberFormat="1" applyFont="1" applyFill="1" applyBorder="1" applyAlignment="1">
      <alignment vertical="center"/>
    </xf>
    <xf numFmtId="2" fontId="46" fillId="0" borderId="76" xfId="0" applyNumberFormat="1" applyFont="1" applyFill="1" applyBorder="1" applyAlignment="1">
      <alignment vertical="center"/>
    </xf>
    <xf numFmtId="2" fontId="46" fillId="0" borderId="80" xfId="0" applyNumberFormat="1" applyFont="1" applyFill="1" applyBorder="1" applyAlignment="1">
      <alignment vertical="center"/>
    </xf>
    <xf numFmtId="0" fontId="44" fillId="0" borderId="56" xfId="0" applyFont="1" applyFill="1" applyBorder="1" applyAlignment="1">
      <alignment vertical="center"/>
    </xf>
    <xf numFmtId="0" fontId="47" fillId="0" borderId="66" xfId="0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vertical="center"/>
    </xf>
    <xf numFmtId="3" fontId="46" fillId="0" borderId="82" xfId="0" applyNumberFormat="1" applyFont="1" applyFill="1" applyBorder="1" applyAlignment="1">
      <alignment vertical="center"/>
    </xf>
    <xf numFmtId="3" fontId="46" fillId="0" borderId="83" xfId="0" applyNumberFormat="1" applyFont="1" applyFill="1" applyBorder="1" applyAlignment="1">
      <alignment vertical="center"/>
    </xf>
    <xf numFmtId="3" fontId="46" fillId="0" borderId="34" xfId="0" applyNumberFormat="1" applyFont="1" applyFill="1" applyBorder="1" applyAlignment="1">
      <alignment vertical="center"/>
    </xf>
    <xf numFmtId="3" fontId="46" fillId="0" borderId="72" xfId="0" applyNumberFormat="1" applyFont="1" applyFill="1" applyBorder="1" applyAlignment="1">
      <alignment vertical="center"/>
    </xf>
    <xf numFmtId="3" fontId="46" fillId="0" borderId="33" xfId="0" applyNumberFormat="1" applyFont="1" applyFill="1" applyBorder="1" applyAlignment="1">
      <alignment vertical="center"/>
    </xf>
    <xf numFmtId="3" fontId="46" fillId="0" borderId="84" xfId="0" applyNumberFormat="1" applyFont="1" applyFill="1" applyBorder="1" applyAlignment="1">
      <alignment vertical="center"/>
    </xf>
    <xf numFmtId="0" fontId="47" fillId="0" borderId="64" xfId="0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vertical="center"/>
    </xf>
    <xf numFmtId="3" fontId="46" fillId="0" borderId="54" xfId="0" applyNumberFormat="1" applyFont="1" applyFill="1" applyBorder="1" applyAlignment="1">
      <alignment/>
    </xf>
    <xf numFmtId="0" fontId="44" fillId="0" borderId="75" xfId="0" applyFont="1" applyFill="1" applyBorder="1" applyAlignment="1">
      <alignment vertical="center"/>
    </xf>
    <xf numFmtId="0" fontId="48" fillId="0" borderId="85" xfId="0" applyFont="1" applyFill="1" applyBorder="1" applyAlignment="1">
      <alignment horizontal="center"/>
    </xf>
    <xf numFmtId="3" fontId="46" fillId="0" borderId="60" xfId="0" applyNumberFormat="1" applyFont="1" applyFill="1" applyBorder="1" applyAlignment="1">
      <alignment vertical="center"/>
    </xf>
    <xf numFmtId="0" fontId="48" fillId="0" borderId="66" xfId="0" applyFont="1" applyFill="1" applyBorder="1" applyAlignment="1">
      <alignment horizontal="center"/>
    </xf>
    <xf numFmtId="0" fontId="44" fillId="0" borderId="86" xfId="0" applyFont="1" applyFill="1" applyBorder="1" applyAlignment="1">
      <alignment vertical="center"/>
    </xf>
    <xf numFmtId="0" fontId="48" fillId="0" borderId="61" xfId="0" applyFont="1" applyFill="1" applyBorder="1" applyAlignment="1">
      <alignment horizontal="center"/>
    </xf>
    <xf numFmtId="3" fontId="46" fillId="0" borderId="62" xfId="0" applyNumberFormat="1" applyFont="1" applyFill="1" applyBorder="1" applyAlignment="1">
      <alignment vertical="center"/>
    </xf>
    <xf numFmtId="3" fontId="46" fillId="0" borderId="42" xfId="0" applyNumberFormat="1" applyFont="1" applyFill="1" applyBorder="1" applyAlignment="1">
      <alignment vertical="center"/>
    </xf>
    <xf numFmtId="0" fontId="44" fillId="0" borderId="85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/>
    </xf>
    <xf numFmtId="0" fontId="47" fillId="0" borderId="65" xfId="0" applyFont="1" applyFill="1" applyBorder="1" applyAlignment="1">
      <alignment/>
    </xf>
    <xf numFmtId="0" fontId="47" fillId="0" borderId="64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vertical="center"/>
    </xf>
    <xf numFmtId="0" fontId="46" fillId="0" borderId="87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3" fontId="40" fillId="0" borderId="88" xfId="0" applyNumberFormat="1" applyFont="1" applyFill="1" applyBorder="1" applyAlignment="1">
      <alignment horizontal="center"/>
    </xf>
    <xf numFmtId="3" fontId="40" fillId="0" borderId="89" xfId="0" applyNumberFormat="1" applyFont="1" applyFill="1" applyBorder="1" applyAlignment="1" applyProtection="1">
      <alignment/>
      <protection locked="0"/>
    </xf>
    <xf numFmtId="3" fontId="40" fillId="0" borderId="90" xfId="0" applyNumberFormat="1" applyFont="1" applyFill="1" applyBorder="1" applyAlignment="1">
      <alignment horizontal="center"/>
    </xf>
    <xf numFmtId="3" fontId="40" fillId="0" borderId="90" xfId="0" applyNumberFormat="1" applyFont="1" applyFill="1" applyBorder="1" applyAlignment="1" applyProtection="1">
      <alignment/>
      <protection locked="0"/>
    </xf>
    <xf numFmtId="3" fontId="40" fillId="0" borderId="91" xfId="0" applyNumberFormat="1" applyFont="1" applyFill="1" applyBorder="1" applyAlignment="1">
      <alignment horizontal="center"/>
    </xf>
    <xf numFmtId="3" fontId="40" fillId="0" borderId="91" xfId="0" applyNumberFormat="1" applyFont="1" applyFill="1" applyBorder="1" applyAlignment="1" applyProtection="1">
      <alignment/>
      <protection locked="0"/>
    </xf>
    <xf numFmtId="3" fontId="40" fillId="0" borderId="88" xfId="0" applyNumberFormat="1" applyFont="1" applyFill="1" applyBorder="1" applyAlignment="1" applyProtection="1">
      <alignment/>
      <protection locked="0"/>
    </xf>
    <xf numFmtId="3" fontId="40" fillId="0" borderId="92" xfId="0" applyNumberFormat="1" applyFont="1" applyFill="1" applyBorder="1" applyAlignment="1">
      <alignment horizontal="center"/>
    </xf>
    <xf numFmtId="3" fontId="40" fillId="0" borderId="92" xfId="0" applyNumberFormat="1" applyFont="1" applyFill="1" applyBorder="1" applyAlignment="1" applyProtection="1">
      <alignment/>
      <protection locked="0"/>
    </xf>
    <xf numFmtId="3" fontId="40" fillId="0" borderId="93" xfId="0" applyNumberFormat="1" applyFont="1" applyFill="1" applyBorder="1" applyAlignment="1" applyProtection="1">
      <alignment/>
      <protection locked="0"/>
    </xf>
    <xf numFmtId="3" fontId="40" fillId="0" borderId="94" xfId="0" applyNumberFormat="1" applyFont="1" applyFill="1" applyBorder="1" applyAlignment="1" applyProtection="1">
      <alignment/>
      <protection locked="0"/>
    </xf>
    <xf numFmtId="3" fontId="40" fillId="0" borderId="95" xfId="0" applyNumberFormat="1" applyFont="1" applyFill="1" applyBorder="1" applyAlignment="1" applyProtection="1">
      <alignment/>
      <protection locked="0"/>
    </xf>
    <xf numFmtId="0" fontId="38" fillId="0" borderId="96" xfId="0" applyFont="1" applyFill="1" applyBorder="1" applyAlignment="1">
      <alignment/>
    </xf>
    <xf numFmtId="0" fontId="38" fillId="0" borderId="97" xfId="0" applyFont="1" applyFill="1" applyBorder="1" applyAlignment="1">
      <alignment/>
    </xf>
    <xf numFmtId="0" fontId="9" fillId="0" borderId="98" xfId="0" applyFont="1" applyFill="1" applyBorder="1" applyAlignment="1">
      <alignment horizontal="center"/>
    </xf>
    <xf numFmtId="0" fontId="39" fillId="0" borderId="9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99" xfId="0" applyFont="1" applyFill="1" applyBorder="1" applyAlignment="1">
      <alignment/>
    </xf>
    <xf numFmtId="0" fontId="38" fillId="0" borderId="96" xfId="0" applyFont="1" applyFill="1" applyBorder="1" applyAlignment="1">
      <alignment horizontal="center"/>
    </xf>
    <xf numFmtId="0" fontId="0" fillId="0" borderId="100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/>
    </xf>
    <xf numFmtId="0" fontId="39" fillId="0" borderId="101" xfId="0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0" fontId="39" fillId="0" borderId="102" xfId="0" applyFont="1" applyFill="1" applyBorder="1" applyAlignment="1">
      <alignment horizontal="center"/>
    </xf>
    <xf numFmtId="0" fontId="51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39" fillId="0" borderId="106" xfId="0" applyFont="1" applyFill="1" applyBorder="1" applyAlignment="1">
      <alignment horizontal="center"/>
    </xf>
    <xf numFmtId="0" fontId="51" fillId="0" borderId="110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165" fontId="0" fillId="0" borderId="88" xfId="0" applyNumberFormat="1" applyFont="1" applyFill="1" applyBorder="1" applyAlignment="1">
      <alignment/>
    </xf>
    <xf numFmtId="165" fontId="0" fillId="0" borderId="111" xfId="0" applyNumberFormat="1" applyFont="1" applyFill="1" applyBorder="1" applyAlignment="1">
      <alignment horizontal="center"/>
    </xf>
    <xf numFmtId="165" fontId="0" fillId="0" borderId="101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68" xfId="0" applyNumberFormat="1" applyFont="1" applyFill="1" applyBorder="1" applyAlignment="1" applyProtection="1">
      <alignment/>
      <protection locked="0"/>
    </xf>
    <xf numFmtId="165" fontId="39" fillId="0" borderId="112" xfId="0" applyNumberFormat="1" applyFont="1" applyFill="1" applyBorder="1" applyAlignment="1">
      <alignment horizontal="right"/>
    </xf>
    <xf numFmtId="165" fontId="0" fillId="0" borderId="113" xfId="0" applyNumberFormat="1" applyFont="1" applyFill="1" applyBorder="1" applyAlignment="1" applyProtection="1">
      <alignment/>
      <protection locked="0"/>
    </xf>
    <xf numFmtId="165" fontId="0" fillId="0" borderId="114" xfId="0" applyNumberFormat="1" applyFont="1" applyFill="1" applyBorder="1" applyAlignment="1" applyProtection="1">
      <alignment/>
      <protection locked="0"/>
    </xf>
    <xf numFmtId="165" fontId="0" fillId="0" borderId="115" xfId="0" applyNumberFormat="1" applyFont="1" applyFill="1" applyBorder="1" applyAlignment="1" applyProtection="1">
      <alignment/>
      <protection locked="0"/>
    </xf>
    <xf numFmtId="165" fontId="39" fillId="0" borderId="116" xfId="0" applyNumberFormat="1" applyFont="1" applyFill="1" applyBorder="1" applyAlignment="1">
      <alignment horizontal="center"/>
    </xf>
    <xf numFmtId="3" fontId="39" fillId="0" borderId="107" xfId="0" applyNumberFormat="1" applyFont="1" applyFill="1" applyBorder="1" applyAlignment="1">
      <alignment horizontal="center"/>
    </xf>
    <xf numFmtId="0" fontId="51" fillId="0" borderId="117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165" fontId="0" fillId="0" borderId="91" xfId="0" applyNumberFormat="1" applyFont="1" applyFill="1" applyBorder="1" applyAlignment="1">
      <alignment/>
    </xf>
    <xf numFmtId="165" fontId="0" fillId="0" borderId="118" xfId="0" applyNumberFormat="1" applyFont="1" applyFill="1" applyBorder="1" applyAlignment="1">
      <alignment horizontal="center"/>
    </xf>
    <xf numFmtId="165" fontId="0" fillId="0" borderId="118" xfId="0" applyNumberFormat="1" applyFont="1" applyFill="1" applyBorder="1" applyAlignment="1" applyProtection="1">
      <alignment/>
      <protection locked="0"/>
    </xf>
    <xf numFmtId="165" fontId="0" fillId="0" borderId="119" xfId="0" applyNumberFormat="1" applyFont="1" applyFill="1" applyBorder="1" applyAlignment="1" applyProtection="1">
      <alignment/>
      <protection locked="0"/>
    </xf>
    <xf numFmtId="165" fontId="39" fillId="0" borderId="120" xfId="0" applyNumberFormat="1" applyFont="1" applyFill="1" applyBorder="1" applyAlignment="1">
      <alignment horizontal="right"/>
    </xf>
    <xf numFmtId="165" fontId="0" fillId="0" borderId="109" xfId="0" applyNumberFormat="1" applyFont="1" applyFill="1" applyBorder="1" applyAlignment="1" applyProtection="1">
      <alignment/>
      <protection locked="0"/>
    </xf>
    <xf numFmtId="165" fontId="0" fillId="0" borderId="121" xfId="0" applyNumberFormat="1" applyFont="1" applyFill="1" applyBorder="1" applyAlignment="1" applyProtection="1">
      <alignment/>
      <protection locked="0"/>
    </xf>
    <xf numFmtId="165" fontId="39" fillId="0" borderId="91" xfId="0" applyNumberFormat="1" applyFont="1" applyFill="1" applyBorder="1" applyAlignment="1">
      <alignment/>
    </xf>
    <xf numFmtId="3" fontId="39" fillId="0" borderId="120" xfId="0" applyNumberFormat="1" applyFont="1" applyFill="1" applyBorder="1" applyAlignment="1">
      <alignment horizontal="center"/>
    </xf>
    <xf numFmtId="0" fontId="51" fillId="0" borderId="93" xfId="0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3" fontId="0" fillId="0" borderId="88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center"/>
    </xf>
    <xf numFmtId="0" fontId="0" fillId="0" borderId="90" xfId="0" applyFont="1" applyFill="1" applyBorder="1" applyAlignment="1">
      <alignment/>
    </xf>
    <xf numFmtId="0" fontId="0" fillId="0" borderId="122" xfId="0" applyFont="1" applyFill="1" applyBorder="1" applyAlignment="1" applyProtection="1">
      <alignment/>
      <protection locked="0"/>
    </xf>
    <xf numFmtId="0" fontId="0" fillId="0" borderId="123" xfId="0" applyFont="1" applyFill="1" applyBorder="1" applyAlignment="1" applyProtection="1">
      <alignment/>
      <protection locked="0"/>
    </xf>
    <xf numFmtId="3" fontId="39" fillId="0" borderId="112" xfId="0" applyNumberFormat="1" applyFont="1" applyFill="1" applyBorder="1" applyAlignment="1">
      <alignment horizontal="center"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25" xfId="0" applyNumberFormat="1" applyFont="1" applyFill="1" applyBorder="1" applyAlignment="1" applyProtection="1">
      <alignment/>
      <protection locked="0"/>
    </xf>
    <xf numFmtId="0" fontId="0" fillId="0" borderId="124" xfId="0" applyFont="1" applyFill="1" applyBorder="1" applyAlignment="1" applyProtection="1">
      <alignment/>
      <protection locked="0"/>
    </xf>
    <xf numFmtId="3" fontId="39" fillId="0" borderId="90" xfId="0" applyNumberFormat="1" applyFont="1" applyFill="1" applyBorder="1" applyAlignment="1">
      <alignment horizontal="center"/>
    </xf>
    <xf numFmtId="3" fontId="39" fillId="0" borderId="126" xfId="0" applyNumberFormat="1" applyFont="1" applyFill="1" applyBorder="1" applyAlignment="1">
      <alignment horizontal="center"/>
    </xf>
    <xf numFmtId="0" fontId="51" fillId="0" borderId="94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/>
    </xf>
    <xf numFmtId="3" fontId="0" fillId="0" borderId="127" xfId="0" applyNumberFormat="1" applyFont="1" applyFill="1" applyBorder="1" applyAlignment="1" applyProtection="1">
      <alignment/>
      <protection locked="0"/>
    </xf>
    <xf numFmtId="3" fontId="0" fillId="0" borderId="128" xfId="0" applyNumberFormat="1" applyFont="1" applyFill="1" applyBorder="1" applyAlignment="1" applyProtection="1">
      <alignment/>
      <protection locked="0"/>
    </xf>
    <xf numFmtId="3" fontId="0" fillId="0" borderId="129" xfId="0" applyNumberFormat="1" applyFont="1" applyFill="1" applyBorder="1" applyAlignment="1" applyProtection="1">
      <alignment/>
      <protection locked="0"/>
    </xf>
    <xf numFmtId="0" fontId="0" fillId="0" borderId="92" xfId="0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 horizontal="center"/>
    </xf>
    <xf numFmtId="0" fontId="0" fillId="0" borderId="116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3" fontId="39" fillId="0" borderId="13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14" xfId="0" applyNumberFormat="1" applyFont="1" applyFill="1" applyBorder="1" applyAlignment="1" applyProtection="1">
      <alignment/>
      <protection locked="0"/>
    </xf>
    <xf numFmtId="0" fontId="0" fillId="0" borderId="115" xfId="0" applyFont="1" applyFill="1" applyBorder="1" applyAlignment="1" applyProtection="1">
      <alignment/>
      <protection locked="0"/>
    </xf>
    <xf numFmtId="3" fontId="39" fillId="0" borderId="116" xfId="0" applyNumberFormat="1" applyFont="1" applyFill="1" applyBorder="1" applyAlignment="1">
      <alignment horizontal="center"/>
    </xf>
    <xf numFmtId="0" fontId="51" fillId="0" borderId="99" xfId="0" applyFont="1" applyFill="1" applyBorder="1" applyAlignment="1">
      <alignment/>
    </xf>
    <xf numFmtId="0" fontId="39" fillId="0" borderId="131" xfId="0" applyFont="1" applyFill="1" applyBorder="1" applyAlignment="1">
      <alignment horizontal="center"/>
    </xf>
    <xf numFmtId="3" fontId="39" fillId="0" borderId="131" xfId="0" applyNumberFormat="1" applyFont="1" applyFill="1" applyBorder="1" applyAlignment="1">
      <alignment/>
    </xf>
    <xf numFmtId="3" fontId="39" fillId="0" borderId="96" xfId="0" applyNumberFormat="1" applyFont="1" applyFill="1" applyBorder="1" applyAlignment="1">
      <alignment horizontal="center"/>
    </xf>
    <xf numFmtId="0" fontId="39" fillId="0" borderId="131" xfId="0" applyFont="1" applyFill="1" applyBorder="1" applyAlignment="1">
      <alignment/>
    </xf>
    <xf numFmtId="0" fontId="39" fillId="0" borderId="96" xfId="0" applyFont="1" applyFill="1" applyBorder="1" applyAlignment="1" applyProtection="1">
      <alignment/>
      <protection locked="0"/>
    </xf>
    <xf numFmtId="0" fontId="39" fillId="0" borderId="132" xfId="0" applyFont="1" applyFill="1" applyBorder="1" applyAlignment="1" applyProtection="1">
      <alignment/>
      <protection locked="0"/>
    </xf>
    <xf numFmtId="3" fontId="39" fillId="0" borderId="97" xfId="0" applyNumberFormat="1" applyFont="1" applyFill="1" applyBorder="1" applyAlignment="1">
      <alignment horizontal="center"/>
    </xf>
    <xf numFmtId="3" fontId="39" fillId="0" borderId="96" xfId="0" applyNumberFormat="1" applyFont="1" applyFill="1" applyBorder="1" applyAlignment="1" applyProtection="1">
      <alignment/>
      <protection locked="0"/>
    </xf>
    <xf numFmtId="3" fontId="39" fillId="0" borderId="133" xfId="0" applyNumberFormat="1" applyFont="1" applyFill="1" applyBorder="1" applyAlignment="1" applyProtection="1">
      <alignment/>
      <protection locked="0"/>
    </xf>
    <xf numFmtId="3" fontId="39" fillId="0" borderId="134" xfId="0" applyNumberFormat="1" applyFont="1" applyFill="1" applyBorder="1" applyAlignment="1" applyProtection="1">
      <alignment/>
      <protection locked="0"/>
    </xf>
    <xf numFmtId="3" fontId="39" fillId="0" borderId="133" xfId="0" applyNumberFormat="1" applyFont="1" applyFill="1" applyBorder="1" applyAlignment="1" applyProtection="1">
      <alignment/>
      <protection locked="0"/>
    </xf>
    <xf numFmtId="0" fontId="39" fillId="0" borderId="133" xfId="0" applyFont="1" applyFill="1" applyBorder="1" applyAlignment="1" applyProtection="1">
      <alignment/>
      <protection locked="0"/>
    </xf>
    <xf numFmtId="3" fontId="39" fillId="0" borderId="131" xfId="0" applyNumberFormat="1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3" fontId="0" fillId="0" borderId="91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center"/>
    </xf>
    <xf numFmtId="3" fontId="39" fillId="0" borderId="92" xfId="0" applyNumberFormat="1" applyFont="1" applyFill="1" applyBorder="1" applyAlignment="1">
      <alignment horizontal="center"/>
    </xf>
    <xf numFmtId="0" fontId="51" fillId="0" borderId="88" xfId="0" applyFont="1" applyFill="1" applyBorder="1" applyAlignment="1">
      <alignment/>
    </xf>
    <xf numFmtId="0" fontId="0" fillId="0" borderId="98" xfId="0" applyFont="1" applyFill="1" applyBorder="1" applyAlignment="1" applyProtection="1">
      <alignment/>
      <protection locked="0"/>
    </xf>
    <xf numFmtId="0" fontId="0" fillId="0" borderId="135" xfId="0" applyFont="1" applyFill="1" applyBorder="1" applyAlignment="1" applyProtection="1">
      <alignment/>
      <protection locked="0"/>
    </xf>
    <xf numFmtId="3" fontId="40" fillId="0" borderId="112" xfId="0" applyNumberFormat="1" applyFont="1" applyFill="1" applyBorder="1" applyAlignment="1" applyProtection="1">
      <alignment/>
      <protection locked="0"/>
    </xf>
    <xf numFmtId="1" fontId="0" fillId="0" borderId="98" xfId="0" applyNumberFormat="1" applyFont="1" applyFill="1" applyBorder="1" applyAlignment="1" applyProtection="1">
      <alignment/>
      <protection locked="0"/>
    </xf>
    <xf numFmtId="1" fontId="0" fillId="0" borderId="136" xfId="0" applyNumberFormat="1" applyFont="1" applyFill="1" applyBorder="1" applyAlignment="1" applyProtection="1">
      <alignment/>
      <protection locked="0"/>
    </xf>
    <xf numFmtId="0" fontId="0" fillId="0" borderId="136" xfId="0" applyFont="1" applyFill="1" applyBorder="1" applyAlignment="1" applyProtection="1">
      <alignment/>
      <protection locked="0"/>
    </xf>
    <xf numFmtId="3" fontId="40" fillId="0" borderId="103" xfId="0" applyNumberFormat="1" applyFont="1" applyFill="1" applyBorder="1" applyAlignment="1">
      <alignment/>
    </xf>
    <xf numFmtId="164" fontId="40" fillId="0" borderId="89" xfId="0" applyNumberFormat="1" applyFont="1" applyFill="1" applyBorder="1" applyAlignment="1">
      <alignment horizontal="center"/>
    </xf>
    <xf numFmtId="3" fontId="40" fillId="0" borderId="126" xfId="0" applyNumberFormat="1" applyFont="1" applyFill="1" applyBorder="1" applyAlignment="1" applyProtection="1">
      <alignment/>
      <protection locked="0"/>
    </xf>
    <xf numFmtId="1" fontId="0" fillId="0" borderId="122" xfId="0" applyNumberFormat="1" applyFont="1" applyFill="1" applyBorder="1" applyAlignment="1" applyProtection="1">
      <alignment/>
      <protection locked="0"/>
    </xf>
    <xf numFmtId="1" fontId="0" fillId="0" borderId="124" xfId="0" applyNumberFormat="1" applyFont="1" applyFill="1" applyBorder="1" applyAlignment="1" applyProtection="1">
      <alignment/>
      <protection locked="0"/>
    </xf>
    <xf numFmtId="3" fontId="40" fillId="0" borderId="94" xfId="0" applyNumberFormat="1" applyFont="1" applyFill="1" applyBorder="1" applyAlignment="1">
      <alignment/>
    </xf>
    <xf numFmtId="164" fontId="40" fillId="0" borderId="90" xfId="0" applyNumberFormat="1" applyFont="1" applyFill="1" applyBorder="1" applyAlignment="1">
      <alignment horizontal="center"/>
    </xf>
    <xf numFmtId="0" fontId="0" fillId="0" borderId="63" xfId="0" applyFont="1" applyFill="1" applyBorder="1" applyAlignment="1" applyProtection="1">
      <alignment/>
      <protection locked="0"/>
    </xf>
    <xf numFmtId="3" fontId="40" fillId="0" borderId="12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115" xfId="0" applyNumberFormat="1" applyFont="1" applyFill="1" applyBorder="1" applyAlignment="1" applyProtection="1">
      <alignment/>
      <protection locked="0"/>
    </xf>
    <xf numFmtId="3" fontId="40" fillId="0" borderId="104" xfId="0" applyNumberFormat="1" applyFont="1" applyFill="1" applyBorder="1" applyAlignment="1">
      <alignment/>
    </xf>
    <xf numFmtId="164" fontId="40" fillId="0" borderId="91" xfId="0" applyNumberFormat="1" applyFont="1" applyFill="1" applyBorder="1" applyAlignment="1">
      <alignment horizontal="center"/>
    </xf>
    <xf numFmtId="0" fontId="0" fillId="0" borderId="137" xfId="0" applyFont="1" applyFill="1" applyBorder="1" applyAlignment="1" applyProtection="1">
      <alignment/>
      <protection locked="0"/>
    </xf>
    <xf numFmtId="0" fontId="0" fillId="0" borderId="112" xfId="0" applyFont="1" applyFill="1" applyBorder="1" applyAlignment="1" applyProtection="1">
      <alignment/>
      <protection locked="0"/>
    </xf>
    <xf numFmtId="1" fontId="0" fillId="0" borderId="113" xfId="0" applyNumberFormat="1" applyFont="1" applyFill="1" applyBorder="1" applyAlignment="1" applyProtection="1">
      <alignment/>
      <protection locked="0"/>
    </xf>
    <xf numFmtId="0" fontId="0" fillId="0" borderId="138" xfId="0" applyFont="1" applyFill="1" applyBorder="1" applyAlignment="1" applyProtection="1">
      <alignment/>
      <protection locked="0"/>
    </xf>
    <xf numFmtId="3" fontId="40" fillId="0" borderId="122" xfId="0" applyNumberFormat="1" applyFont="1" applyFill="1" applyBorder="1" applyAlignment="1">
      <alignment/>
    </xf>
    <xf numFmtId="164" fontId="40" fillId="0" borderId="88" xfId="0" applyNumberFormat="1" applyFont="1" applyFill="1" applyBorder="1" applyAlignment="1">
      <alignment horizontal="center"/>
    </xf>
    <xf numFmtId="0" fontId="0" fillId="0" borderId="126" xfId="0" applyFont="1" applyFill="1" applyBorder="1" applyAlignment="1" applyProtection="1">
      <alignment/>
      <protection locked="0"/>
    </xf>
    <xf numFmtId="1" fontId="0" fillId="0" borderId="94" xfId="0" applyNumberFormat="1" applyFont="1" applyFill="1" applyBorder="1" applyAlignment="1" applyProtection="1">
      <alignment/>
      <protection locked="0"/>
    </xf>
    <xf numFmtId="0" fontId="0" fillId="0" borderId="94" xfId="0" applyFont="1" applyFill="1" applyBorder="1" applyAlignment="1" applyProtection="1">
      <alignment/>
      <protection locked="0"/>
    </xf>
    <xf numFmtId="0" fontId="0" fillId="0" borderId="106" xfId="0" applyFont="1" applyFill="1" applyBorder="1" applyAlignment="1" applyProtection="1">
      <alignment/>
      <protection locked="0"/>
    </xf>
    <xf numFmtId="1" fontId="0" fillId="0" borderId="104" xfId="0" applyNumberFormat="1" applyFont="1" applyFill="1" applyBorder="1" applyAlignment="1" applyProtection="1">
      <alignment/>
      <protection locked="0"/>
    </xf>
    <xf numFmtId="0" fontId="0" fillId="0" borderId="139" xfId="0" applyFont="1" applyFill="1" applyBorder="1" applyAlignment="1" applyProtection="1">
      <alignment/>
      <protection locked="0"/>
    </xf>
    <xf numFmtId="0" fontId="0" fillId="0" borderId="140" xfId="0" applyFont="1" applyFill="1" applyBorder="1" applyAlignment="1" applyProtection="1">
      <alignment/>
      <protection locked="0"/>
    </xf>
    <xf numFmtId="3" fontId="40" fillId="0" borderId="141" xfId="0" applyNumberFormat="1" applyFont="1" applyFill="1" applyBorder="1" applyAlignment="1">
      <alignment/>
    </xf>
    <xf numFmtId="164" fontId="40" fillId="0" borderId="92" xfId="0" applyNumberFormat="1" applyFont="1" applyFill="1" applyBorder="1" applyAlignment="1">
      <alignment horizontal="center"/>
    </xf>
    <xf numFmtId="0" fontId="52" fillId="0" borderId="99" xfId="0" applyFont="1" applyFill="1" applyBorder="1" applyAlignment="1">
      <alignment/>
    </xf>
    <xf numFmtId="0" fontId="40" fillId="0" borderId="131" xfId="0" applyFont="1" applyFill="1" applyBorder="1" applyAlignment="1">
      <alignment horizontal="center"/>
    </xf>
    <xf numFmtId="3" fontId="40" fillId="0" borderId="131" xfId="0" applyNumberFormat="1" applyFont="1" applyFill="1" applyBorder="1" applyAlignment="1">
      <alignment/>
    </xf>
    <xf numFmtId="3" fontId="40" fillId="0" borderId="131" xfId="0" applyNumberFormat="1" applyFont="1" applyFill="1" applyBorder="1" applyAlignment="1">
      <alignment horizontal="center"/>
    </xf>
    <xf numFmtId="3" fontId="40" fillId="0" borderId="131" xfId="0" applyNumberFormat="1" applyFont="1" applyFill="1" applyBorder="1" applyAlignment="1" applyProtection="1">
      <alignment/>
      <protection locked="0"/>
    </xf>
    <xf numFmtId="3" fontId="40" fillId="0" borderId="97" xfId="0" applyNumberFormat="1" applyFont="1" applyFill="1" applyBorder="1" applyAlignment="1" applyProtection="1">
      <alignment/>
      <protection locked="0"/>
    </xf>
    <xf numFmtId="3" fontId="40" fillId="0" borderId="131" xfId="0" applyNumberFormat="1" applyFont="1" applyFill="1" applyBorder="1" applyAlignment="1" applyProtection="1">
      <alignment/>
      <protection/>
    </xf>
    <xf numFmtId="3" fontId="40" fillId="0" borderId="96" xfId="0" applyNumberFormat="1" applyFont="1" applyFill="1" applyBorder="1" applyAlignment="1">
      <alignment/>
    </xf>
    <xf numFmtId="3" fontId="40" fillId="0" borderId="133" xfId="0" applyNumberFormat="1" applyFont="1" applyFill="1" applyBorder="1" applyAlignment="1">
      <alignment/>
    </xf>
    <xf numFmtId="3" fontId="40" fillId="0" borderId="134" xfId="0" applyNumberFormat="1" applyFont="1" applyFill="1" applyBorder="1" applyAlignment="1">
      <alignment/>
    </xf>
    <xf numFmtId="3" fontId="40" fillId="0" borderId="99" xfId="0" applyNumberFormat="1" applyFont="1" applyFill="1" applyBorder="1" applyAlignment="1">
      <alignment/>
    </xf>
    <xf numFmtId="164" fontId="40" fillId="0" borderId="131" xfId="0" applyNumberFormat="1" applyFont="1" applyFill="1" applyBorder="1" applyAlignment="1">
      <alignment horizontal="center"/>
    </xf>
    <xf numFmtId="3" fontId="40" fillId="0" borderId="93" xfId="0" applyNumberFormat="1" applyFont="1" applyFill="1" applyBorder="1" applyAlignment="1">
      <alignment/>
    </xf>
    <xf numFmtId="1" fontId="0" fillId="0" borderId="122" xfId="0" applyNumberFormat="1" applyFont="1" applyFill="1" applyBorder="1" applyAlignment="1" applyProtection="1">
      <alignment horizontal="right"/>
      <protection locked="0"/>
    </xf>
    <xf numFmtId="1" fontId="0" fillId="0" borderId="110" xfId="0" applyNumberFormat="1" applyFont="1" applyFill="1" applyBorder="1" applyAlignment="1" applyProtection="1">
      <alignment/>
      <protection locked="0"/>
    </xf>
    <xf numFmtId="3" fontId="40" fillId="0" borderId="99" xfId="0" applyNumberFormat="1" applyFont="1" applyFill="1" applyBorder="1" applyAlignment="1" applyProtection="1">
      <alignment/>
      <protection locked="0"/>
    </xf>
    <xf numFmtId="3" fontId="40" fillId="0" borderId="133" xfId="0" applyNumberFormat="1" applyFont="1" applyFill="1" applyBorder="1" applyAlignment="1" applyProtection="1">
      <alignment/>
      <protection/>
    </xf>
    <xf numFmtId="3" fontId="0" fillId="0" borderId="116" xfId="0" applyNumberFormat="1" applyFont="1" applyFill="1" applyBorder="1" applyAlignment="1">
      <alignment/>
    </xf>
    <xf numFmtId="3" fontId="40" fillId="0" borderId="116" xfId="0" applyNumberFormat="1" applyFont="1" applyFill="1" applyBorder="1" applyAlignment="1">
      <alignment horizontal="center"/>
    </xf>
    <xf numFmtId="3" fontId="40" fillId="0" borderId="110" xfId="0" applyNumberFormat="1" applyFont="1" applyFill="1" applyBorder="1" applyAlignment="1" applyProtection="1">
      <alignment/>
      <protection locked="0"/>
    </xf>
    <xf numFmtId="3" fontId="40" fillId="0" borderId="116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115" xfId="0" applyNumberFormat="1" applyFont="1" applyFill="1" applyBorder="1" applyAlignment="1">
      <alignment/>
    </xf>
    <xf numFmtId="3" fontId="0" fillId="0" borderId="1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40" fillId="0" borderId="97" xfId="0" applyNumberFormat="1" applyFont="1" applyFill="1" applyBorder="1" applyAlignment="1">
      <alignment horizontal="center"/>
    </xf>
    <xf numFmtId="0" fontId="52" fillId="0" borderId="100" xfId="0" applyFont="1" applyFill="1" applyBorder="1" applyAlignment="1">
      <alignment/>
    </xf>
    <xf numFmtId="3" fontId="40" fillId="0" borderId="142" xfId="0" applyNumberFormat="1" applyFont="1" applyFill="1" applyBorder="1" applyAlignment="1">
      <alignment/>
    </xf>
    <xf numFmtId="0" fontId="52" fillId="0" borderId="104" xfId="0" applyFont="1" applyFill="1" applyBorder="1" applyAlignment="1">
      <alignment/>
    </xf>
    <xf numFmtId="0" fontId="40" fillId="0" borderId="105" xfId="0" applyFont="1" applyFill="1" applyBorder="1" applyAlignment="1">
      <alignment horizontal="center"/>
    </xf>
    <xf numFmtId="3" fontId="40" fillId="0" borderId="105" xfId="0" applyNumberFormat="1" applyFont="1" applyFill="1" applyBorder="1" applyAlignment="1">
      <alignment/>
    </xf>
    <xf numFmtId="3" fontId="40" fillId="0" borderId="105" xfId="0" applyNumberFormat="1" applyFont="1" applyFill="1" applyBorder="1" applyAlignment="1">
      <alignment horizontal="center"/>
    </xf>
    <xf numFmtId="3" fontId="40" fillId="0" borderId="104" xfId="0" applyNumberFormat="1" applyFont="1" applyFill="1" applyBorder="1" applyAlignment="1" applyProtection="1">
      <alignment/>
      <protection locked="0"/>
    </xf>
    <xf numFmtId="3" fontId="40" fillId="0" borderId="105" xfId="0" applyNumberFormat="1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 horizontal="left"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9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87" xfId="0" applyFont="1" applyFill="1" applyBorder="1" applyAlignment="1" applyProtection="1">
      <alignment/>
      <protection hidden="1"/>
    </xf>
    <xf numFmtId="0" fontId="38" fillId="0" borderId="58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74" xfId="0" applyFont="1" applyFill="1" applyBorder="1" applyAlignment="1" applyProtection="1">
      <alignment/>
      <protection hidden="1"/>
    </xf>
    <xf numFmtId="0" fontId="0" fillId="0" borderId="68" xfId="0" applyFont="1" applyFill="1" applyBorder="1" applyAlignment="1" applyProtection="1">
      <alignment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/>
      <protection hidden="1"/>
    </xf>
    <xf numFmtId="0" fontId="39" fillId="0" borderId="68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/>
      <protection hidden="1"/>
    </xf>
    <xf numFmtId="0" fontId="0" fillId="0" borderId="60" xfId="0" applyFont="1" applyFill="1" applyBorder="1" applyAlignment="1" applyProtection="1">
      <alignment/>
      <protection hidden="1"/>
    </xf>
    <xf numFmtId="0" fontId="44" fillId="0" borderId="67" xfId="0" applyFont="1" applyFill="1" applyBorder="1" applyAlignment="1" applyProtection="1">
      <alignment horizontal="center"/>
      <protection hidden="1"/>
    </xf>
    <xf numFmtId="0" fontId="51" fillId="0" borderId="86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39" fillId="0" borderId="63" xfId="0" applyFont="1" applyFill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44" fillId="0" borderId="61" xfId="0" applyFont="1" applyFill="1" applyBorder="1" applyAlignment="1" applyProtection="1">
      <alignment horizontal="center"/>
      <protection hidden="1"/>
    </xf>
    <xf numFmtId="0" fontId="51" fillId="0" borderId="29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165" fontId="0" fillId="0" borderId="52" xfId="0" applyNumberFormat="1" applyFont="1" applyFill="1" applyBorder="1" applyAlignment="1" applyProtection="1">
      <alignment/>
      <protection hidden="1"/>
    </xf>
    <xf numFmtId="165" fontId="0" fillId="0" borderId="68" xfId="0" applyNumberFormat="1" applyFont="1" applyFill="1" applyBorder="1" applyAlignment="1" applyProtection="1">
      <alignment horizontal="center"/>
      <protection hidden="1"/>
    </xf>
    <xf numFmtId="165" fontId="0" fillId="0" borderId="51" xfId="0" applyNumberFormat="1" applyFont="1" applyFill="1" applyBorder="1" applyAlignment="1" applyProtection="1">
      <alignment/>
      <protection hidden="1"/>
    </xf>
    <xf numFmtId="165" fontId="0" fillId="0" borderId="51" xfId="0" applyNumberFormat="1" applyFont="1" applyFill="1" applyBorder="1" applyAlignment="1" applyProtection="1">
      <alignment/>
      <protection locked="0"/>
    </xf>
    <xf numFmtId="165" fontId="0" fillId="0" borderId="29" xfId="0" applyNumberFormat="1" applyFont="1" applyFill="1" applyBorder="1" applyAlignment="1" applyProtection="1">
      <alignment/>
      <protection locked="0"/>
    </xf>
    <xf numFmtId="165" fontId="39" fillId="0" borderId="71" xfId="0" applyNumberFormat="1" applyFont="1" applyFill="1" applyBorder="1" applyAlignment="1" applyProtection="1">
      <alignment horizontal="right"/>
      <protection locked="0"/>
    </xf>
    <xf numFmtId="165" fontId="0" fillId="0" borderId="77" xfId="0" applyNumberFormat="1" applyFont="1" applyFill="1" applyBorder="1" applyAlignment="1" applyProtection="1">
      <alignment/>
      <protection locked="0"/>
    </xf>
    <xf numFmtId="165" fontId="0" fillId="0" borderId="78" xfId="0" applyNumberFormat="1" applyFont="1" applyFill="1" applyBorder="1" applyAlignment="1" applyProtection="1">
      <alignment/>
      <protection locked="0"/>
    </xf>
    <xf numFmtId="165" fontId="0" fillId="0" borderId="37" xfId="0" applyNumberFormat="1" applyFont="1" applyFill="1" applyBorder="1" applyAlignment="1" applyProtection="1">
      <alignment/>
      <protection locked="0"/>
    </xf>
    <xf numFmtId="165" fontId="39" fillId="0" borderId="51" xfId="0" applyNumberFormat="1" applyFont="1" applyFill="1" applyBorder="1" applyAlignment="1" applyProtection="1">
      <alignment horizontal="center"/>
      <protection hidden="1"/>
    </xf>
    <xf numFmtId="3" fontId="39" fillId="0" borderId="64" xfId="0" applyNumberFormat="1" applyFont="1" applyFill="1" applyBorder="1" applyAlignment="1" applyProtection="1">
      <alignment horizontal="center"/>
      <protection hidden="1"/>
    </xf>
    <xf numFmtId="0" fontId="51" fillId="0" borderId="79" xfId="0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/>
      <protection hidden="1"/>
    </xf>
    <xf numFmtId="165" fontId="0" fillId="0" borderId="54" xfId="0" applyNumberFormat="1" applyFont="1" applyFill="1" applyBorder="1" applyAlignment="1" applyProtection="1">
      <alignment horizontal="center"/>
      <protection hidden="1"/>
    </xf>
    <xf numFmtId="165" fontId="0" fillId="0" borderId="54" xfId="0" applyNumberFormat="1" applyFont="1" applyFill="1" applyBorder="1" applyAlignment="1" applyProtection="1">
      <alignment/>
      <protection locked="0"/>
    </xf>
    <xf numFmtId="165" fontId="0" fillId="0" borderId="79" xfId="0" applyNumberFormat="1" applyFont="1" applyFill="1" applyBorder="1" applyAlignment="1" applyProtection="1">
      <alignment/>
      <protection locked="0"/>
    </xf>
    <xf numFmtId="165" fontId="39" fillId="0" borderId="65" xfId="0" applyNumberFormat="1" applyFont="1" applyFill="1" applyBorder="1" applyAlignment="1" applyProtection="1">
      <alignment horizontal="right"/>
      <protection locked="0"/>
    </xf>
    <xf numFmtId="165" fontId="0" fillId="0" borderId="80" xfId="0" applyNumberFormat="1" applyFont="1" applyFill="1" applyBorder="1" applyAlignment="1" applyProtection="1">
      <alignment/>
      <protection locked="0"/>
    </xf>
    <xf numFmtId="165" fontId="0" fillId="0" borderId="76" xfId="0" applyNumberFormat="1" applyFont="1" applyFill="1" applyBorder="1" applyAlignment="1" applyProtection="1">
      <alignment/>
      <protection locked="0"/>
    </xf>
    <xf numFmtId="165" fontId="0" fillId="0" borderId="81" xfId="0" applyNumberFormat="1" applyFont="1" applyFill="1" applyBorder="1" applyAlignment="1" applyProtection="1">
      <alignment/>
      <protection locked="0"/>
    </xf>
    <xf numFmtId="165" fontId="39" fillId="0" borderId="54" xfId="0" applyNumberFormat="1" applyFont="1" applyFill="1" applyBorder="1" applyAlignment="1" applyProtection="1">
      <alignment/>
      <protection hidden="1"/>
    </xf>
    <xf numFmtId="3" fontId="39" fillId="0" borderId="65" xfId="0" applyNumberFormat="1" applyFont="1" applyFill="1" applyBorder="1" applyAlignment="1" applyProtection="1">
      <alignment horizontal="center"/>
      <protection hidden="1"/>
    </xf>
    <xf numFmtId="0" fontId="51" fillId="0" borderId="28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 locked="0"/>
    </xf>
    <xf numFmtId="3" fontId="39" fillId="0" borderId="71" xfId="0" applyNumberFormat="1" applyFont="1" applyFill="1" applyBorder="1" applyAlignment="1" applyProtection="1">
      <alignment horizontal="center"/>
      <protection locked="0"/>
    </xf>
    <xf numFmtId="0" fontId="0" fillId="0" borderId="77" xfId="0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3" fontId="39" fillId="0" borderId="66" xfId="0" applyNumberFormat="1" applyFont="1" applyFill="1" applyBorder="1" applyAlignment="1" applyProtection="1">
      <alignment horizontal="center"/>
      <protection hidden="1"/>
    </xf>
    <xf numFmtId="0" fontId="51" fillId="0" borderId="56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56" xfId="0" applyFont="1" applyFill="1" applyBorder="1" applyAlignment="1" applyProtection="1">
      <alignment/>
      <protection locked="0"/>
    </xf>
    <xf numFmtId="3" fontId="39" fillId="0" borderId="66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 horizontal="center"/>
      <protection hidden="1"/>
    </xf>
    <xf numFmtId="3" fontId="0" fillId="0" borderId="55" xfId="0" applyNumberFormat="1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locked="0"/>
    </xf>
    <xf numFmtId="3" fontId="39" fillId="0" borderId="69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3" fontId="39" fillId="0" borderId="51" xfId="0" applyNumberFormat="1" applyFont="1" applyFill="1" applyBorder="1" applyAlignment="1" applyProtection="1">
      <alignment horizontal="center"/>
      <protection hidden="1"/>
    </xf>
    <xf numFmtId="0" fontId="51" fillId="0" borderId="87" xfId="0" applyFont="1" applyFill="1" applyBorder="1" applyAlignment="1" applyProtection="1">
      <alignment/>
      <protection hidden="1"/>
    </xf>
    <xf numFmtId="0" fontId="39" fillId="0" borderId="143" xfId="0" applyFont="1" applyFill="1" applyBorder="1" applyAlignment="1" applyProtection="1">
      <alignment horizontal="center"/>
      <protection hidden="1"/>
    </xf>
    <xf numFmtId="3" fontId="39" fillId="0" borderId="143" xfId="0" applyNumberFormat="1" applyFont="1" applyFill="1" applyBorder="1" applyAlignment="1" applyProtection="1">
      <alignment/>
      <protection hidden="1"/>
    </xf>
    <xf numFmtId="3" fontId="39" fillId="0" borderId="143" xfId="0" applyNumberFormat="1" applyFont="1" applyFill="1" applyBorder="1" applyAlignment="1" applyProtection="1">
      <alignment horizontal="center"/>
      <protection hidden="1"/>
    </xf>
    <xf numFmtId="0" fontId="39" fillId="0" borderId="143" xfId="0" applyFont="1" applyFill="1" applyBorder="1" applyAlignment="1" applyProtection="1">
      <alignment/>
      <protection hidden="1"/>
    </xf>
    <xf numFmtId="0" fontId="39" fillId="0" borderId="87" xfId="0" applyFont="1" applyFill="1" applyBorder="1" applyAlignment="1" applyProtection="1">
      <alignment/>
      <protection hidden="1"/>
    </xf>
    <xf numFmtId="3" fontId="39" fillId="0" borderId="59" xfId="0" applyNumberFormat="1" applyFont="1" applyFill="1" applyBorder="1" applyAlignment="1" applyProtection="1">
      <alignment horizontal="center"/>
      <protection hidden="1"/>
    </xf>
    <xf numFmtId="3" fontId="39" fillId="0" borderId="58" xfId="0" applyNumberFormat="1" applyFont="1" applyFill="1" applyBorder="1" applyAlignment="1" applyProtection="1">
      <alignment/>
      <protection locked="0"/>
    </xf>
    <xf numFmtId="3" fontId="39" fillId="0" borderId="144" xfId="0" applyNumberFormat="1" applyFont="1" applyFill="1" applyBorder="1" applyAlignment="1" applyProtection="1">
      <alignment/>
      <protection locked="0"/>
    </xf>
    <xf numFmtId="3" fontId="39" fillId="0" borderId="145" xfId="0" applyNumberFormat="1" applyFont="1" applyFill="1" applyBorder="1" applyAlignment="1" applyProtection="1">
      <alignment/>
      <protection locked="0"/>
    </xf>
    <xf numFmtId="0" fontId="39" fillId="0" borderId="144" xfId="0" applyFont="1" applyFill="1" applyBorder="1" applyAlignment="1" applyProtection="1">
      <alignment/>
      <protection locked="0"/>
    </xf>
    <xf numFmtId="0" fontId="39" fillId="0" borderId="58" xfId="0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0" fontId="0" fillId="0" borderId="57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3" fontId="39" fillId="0" borderId="65" xfId="0" applyNumberFormat="1" applyFont="1" applyFill="1" applyBorder="1" applyAlignment="1" applyProtection="1">
      <alignment horizontal="center"/>
      <protection locked="0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39" fillId="0" borderId="69" xfId="0" applyNumberFormat="1" applyFont="1" applyFill="1" applyBorder="1" applyAlignment="1" applyProtection="1">
      <alignment horizontal="center"/>
      <protection hidden="1"/>
    </xf>
    <xf numFmtId="0" fontId="51" fillId="0" borderId="52" xfId="0" applyFont="1" applyFill="1" applyBorder="1" applyAlignment="1" applyProtection="1">
      <alignment/>
      <protection hidden="1"/>
    </xf>
    <xf numFmtId="0" fontId="0" fillId="0" borderId="73" xfId="0" applyFont="1" applyFill="1" applyBorder="1" applyAlignment="1" applyProtection="1">
      <alignment/>
      <protection locked="0"/>
    </xf>
    <xf numFmtId="0" fontId="0" fillId="0" borderId="75" xfId="0" applyFont="1" applyFill="1" applyBorder="1" applyAlignment="1" applyProtection="1">
      <alignment/>
      <protection locked="0"/>
    </xf>
    <xf numFmtId="3" fontId="40" fillId="0" borderId="71" xfId="0" applyNumberFormat="1" applyFont="1" applyFill="1" applyBorder="1" applyAlignment="1" applyProtection="1">
      <alignment/>
      <protection locked="0"/>
    </xf>
    <xf numFmtId="1" fontId="0" fillId="0" borderId="60" xfId="0" applyNumberFormat="1" applyFont="1" applyFill="1" applyBorder="1" applyAlignment="1" applyProtection="1">
      <alignment/>
      <protection locked="0"/>
    </xf>
    <xf numFmtId="1" fontId="0" fillId="0" borderId="82" xfId="0" applyNumberFormat="1" applyFont="1" applyFill="1" applyBorder="1" applyAlignment="1" applyProtection="1">
      <alignment/>
      <protection locked="0"/>
    </xf>
    <xf numFmtId="0" fontId="0" fillId="0" borderId="82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3" fontId="40" fillId="0" borderId="75" xfId="0" applyNumberFormat="1" applyFont="1" applyFill="1" applyBorder="1" applyAlignment="1" applyProtection="1">
      <alignment horizontal="right" indent="1"/>
      <protection hidden="1"/>
    </xf>
    <xf numFmtId="166" fontId="40" fillId="0" borderId="73" xfId="49" applyNumberFormat="1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/>
      <protection hidden="1"/>
    </xf>
    <xf numFmtId="3" fontId="40" fillId="0" borderId="66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3" fontId="40" fillId="0" borderId="56" xfId="0" applyNumberFormat="1" applyFont="1" applyFill="1" applyBorder="1" applyAlignment="1" applyProtection="1">
      <alignment horizontal="right" indent="1"/>
      <protection hidden="1"/>
    </xf>
    <xf numFmtId="166" fontId="40" fillId="0" borderId="53" xfId="49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86" xfId="0" applyFont="1" applyFill="1" applyBorder="1" applyAlignment="1" applyProtection="1">
      <alignment/>
      <protection locked="0"/>
    </xf>
    <xf numFmtId="3" fontId="40" fillId="0" borderId="65" xfId="0" applyNumberFormat="1" applyFont="1" applyFill="1" applyBorder="1" applyAlignment="1" applyProtection="1">
      <alignment/>
      <protection locked="0"/>
    </xf>
    <xf numFmtId="1" fontId="0" fillId="0" borderId="37" xfId="0" applyNumberFormat="1" applyFont="1" applyFill="1" applyBorder="1" applyAlignment="1" applyProtection="1">
      <alignment/>
      <protection locked="0"/>
    </xf>
    <xf numFmtId="3" fontId="40" fillId="0" borderId="86" xfId="0" applyNumberFormat="1" applyFont="1" applyFill="1" applyBorder="1" applyAlignment="1" applyProtection="1">
      <alignment horizontal="right" indent="1"/>
      <protection hidden="1"/>
    </xf>
    <xf numFmtId="166" fontId="40" fillId="0" borderId="54" xfId="49" applyNumberFormat="1" applyFont="1" applyFill="1" applyBorder="1" applyAlignment="1" applyProtection="1">
      <alignment horizontal="center"/>
      <protection hidden="1"/>
    </xf>
    <xf numFmtId="3" fontId="40" fillId="0" borderId="72" xfId="0" applyNumberFormat="1" applyFont="1" applyFill="1" applyBorder="1" applyAlignment="1" applyProtection="1">
      <alignment/>
      <protection locked="0"/>
    </xf>
    <xf numFmtId="1" fontId="0" fillId="0" borderId="77" xfId="0" applyNumberFormat="1" applyFont="1" applyFill="1" applyBorder="1" applyAlignment="1" applyProtection="1">
      <alignment/>
      <protection locked="0"/>
    </xf>
    <xf numFmtId="0" fontId="0" fillId="0" borderId="146" xfId="0" applyFont="1" applyFill="1" applyBorder="1" applyAlignment="1" applyProtection="1">
      <alignment/>
      <protection locked="0"/>
    </xf>
    <xf numFmtId="3" fontId="40" fillId="0" borderId="27" xfId="0" applyNumberFormat="1" applyFont="1" applyFill="1" applyBorder="1" applyAlignment="1" applyProtection="1">
      <alignment horizontal="right" indent="1"/>
      <protection hidden="1"/>
    </xf>
    <xf numFmtId="166" fontId="40" fillId="0" borderId="52" xfId="49" applyNumberFormat="1" applyFont="1" applyFill="1" applyBorder="1" applyAlignment="1" applyProtection="1">
      <alignment horizontal="center"/>
      <protection hidden="1"/>
    </xf>
    <xf numFmtId="3" fontId="40" fillId="0" borderId="27" xfId="0" applyNumberFormat="1" applyFont="1" applyFill="1" applyBorder="1" applyAlignment="1" applyProtection="1">
      <alignment/>
      <protection locked="0"/>
    </xf>
    <xf numFmtId="1" fontId="0" fillId="0" borderId="56" xfId="0" applyNumberFormat="1" applyFont="1" applyFill="1" applyBorder="1" applyAlignment="1" applyProtection="1">
      <alignment/>
      <protection locked="0"/>
    </xf>
    <xf numFmtId="0" fontId="0" fillId="0" borderId="66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hidden="1"/>
    </xf>
    <xf numFmtId="3" fontId="40" fillId="0" borderId="70" xfId="0" applyNumberFormat="1" applyFont="1" applyFill="1" applyBorder="1" applyAlignment="1" applyProtection="1">
      <alignment/>
      <protection locked="0"/>
    </xf>
    <xf numFmtId="1" fontId="0" fillId="0" borderId="86" xfId="0" applyNumberFormat="1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3" fontId="40" fillId="0" borderId="70" xfId="0" applyNumberFormat="1" applyFont="1" applyFill="1" applyBorder="1" applyAlignment="1" applyProtection="1">
      <alignment horizontal="right" indent="1"/>
      <protection hidden="1"/>
    </xf>
    <xf numFmtId="166" fontId="40" fillId="0" borderId="55" xfId="49" applyNumberFormat="1" applyFont="1" applyFill="1" applyBorder="1" applyAlignment="1" applyProtection="1">
      <alignment horizontal="center"/>
      <protection hidden="1"/>
    </xf>
    <xf numFmtId="0" fontId="52" fillId="0" borderId="87" xfId="0" applyFont="1" applyFill="1" applyBorder="1" applyAlignment="1" applyProtection="1">
      <alignment/>
      <protection hidden="1"/>
    </xf>
    <xf numFmtId="0" fontId="40" fillId="0" borderId="143" xfId="0" applyFont="1" applyFill="1" applyBorder="1" applyAlignment="1" applyProtection="1">
      <alignment horizontal="center"/>
      <protection hidden="1"/>
    </xf>
    <xf numFmtId="3" fontId="40" fillId="0" borderId="143" xfId="0" applyNumberFormat="1" applyFont="1" applyFill="1" applyBorder="1" applyAlignment="1" applyProtection="1">
      <alignment/>
      <protection hidden="1"/>
    </xf>
    <xf numFmtId="3" fontId="40" fillId="0" borderId="58" xfId="0" applyNumberFormat="1" applyFont="1" applyFill="1" applyBorder="1" applyAlignment="1" applyProtection="1">
      <alignment/>
      <protection hidden="1"/>
    </xf>
    <xf numFmtId="3" fontId="40" fillId="0" borderId="87" xfId="0" applyNumberFormat="1" applyFont="1" applyFill="1" applyBorder="1" applyAlignment="1" applyProtection="1">
      <alignment/>
      <protection hidden="1"/>
    </xf>
    <xf numFmtId="3" fontId="40" fillId="0" borderId="59" xfId="0" applyNumberFormat="1" applyFont="1" applyFill="1" applyBorder="1" applyAlignment="1" applyProtection="1">
      <alignment/>
      <protection hidden="1"/>
    </xf>
    <xf numFmtId="3" fontId="40" fillId="0" borderId="144" xfId="0" applyNumberFormat="1" applyFont="1" applyFill="1" applyBorder="1" applyAlignment="1" applyProtection="1">
      <alignment/>
      <protection hidden="1"/>
    </xf>
    <xf numFmtId="3" fontId="40" fillId="0" borderId="87" xfId="0" applyNumberFormat="1" applyFont="1" applyFill="1" applyBorder="1" applyAlignment="1" applyProtection="1">
      <alignment horizontal="right" indent="1"/>
      <protection hidden="1"/>
    </xf>
    <xf numFmtId="166" fontId="40" fillId="0" borderId="143" xfId="49" applyNumberFormat="1" applyFont="1" applyFill="1" applyBorder="1" applyAlignment="1" applyProtection="1">
      <alignment horizontal="center"/>
      <protection hidden="1"/>
    </xf>
    <xf numFmtId="3" fontId="40" fillId="0" borderId="28" xfId="0" applyNumberFormat="1" applyFont="1" applyFill="1" applyBorder="1" applyAlignment="1" applyProtection="1">
      <alignment horizontal="right" indent="1"/>
      <protection hidden="1"/>
    </xf>
    <xf numFmtId="3" fontId="40" fillId="0" borderId="69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3" fontId="40" fillId="0" borderId="143" xfId="0" applyNumberFormat="1" applyFont="1" applyFill="1" applyBorder="1" applyAlignment="1" applyProtection="1">
      <alignment horizontal="center"/>
      <protection hidden="1"/>
    </xf>
    <xf numFmtId="3" fontId="40" fillId="0" borderId="145" xfId="0" applyNumberFormat="1" applyFont="1" applyFill="1" applyBorder="1" applyAlignment="1" applyProtection="1">
      <alignment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3" fontId="40" fillId="0" borderId="51" xfId="0" applyNumberFormat="1" applyFont="1" applyFill="1" applyBorder="1" applyAlignment="1" applyProtection="1">
      <alignment horizontal="center"/>
      <protection hidden="1"/>
    </xf>
    <xf numFmtId="3" fontId="40" fillId="0" borderId="51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37" xfId="0" applyNumberFormat="1" applyFont="1" applyFill="1" applyBorder="1" applyAlignment="1" applyProtection="1">
      <alignment/>
      <protection hidden="1"/>
    </xf>
    <xf numFmtId="3" fontId="0" fillId="0" borderId="78" xfId="0" applyNumberFormat="1" applyFont="1" applyFill="1" applyBorder="1" applyAlignment="1" applyProtection="1">
      <alignment/>
      <protection hidden="1"/>
    </xf>
    <xf numFmtId="3" fontId="0" fillId="0" borderId="147" xfId="0" applyNumberFormat="1" applyFont="1" applyFill="1" applyBorder="1" applyAlignment="1" applyProtection="1">
      <alignment/>
      <protection hidden="1"/>
    </xf>
    <xf numFmtId="3" fontId="40" fillId="0" borderId="58" xfId="0" applyNumberFormat="1" applyFont="1" applyFill="1" applyBorder="1" applyAlignment="1" applyProtection="1">
      <alignment horizontal="right" indent="1"/>
      <protection hidden="1"/>
    </xf>
    <xf numFmtId="9" fontId="40" fillId="0" borderId="58" xfId="49" applyFont="1" applyFill="1" applyBorder="1" applyAlignment="1" applyProtection="1">
      <alignment horizontal="center"/>
      <protection hidden="1"/>
    </xf>
    <xf numFmtId="0" fontId="52" fillId="0" borderId="74" xfId="0" applyFont="1" applyFill="1" applyBorder="1" applyAlignment="1" applyProtection="1">
      <alignment/>
      <protection hidden="1"/>
    </xf>
    <xf numFmtId="3" fontId="40" fillId="0" borderId="143" xfId="0" applyNumberFormat="1" applyFont="1" applyFill="1" applyBorder="1" applyAlignment="1" applyProtection="1">
      <alignment horizontal="right" indent="1"/>
      <protection hidden="1"/>
    </xf>
    <xf numFmtId="3" fontId="40" fillId="0" borderId="147" xfId="0" applyNumberFormat="1" applyFont="1" applyFill="1" applyBorder="1" applyAlignment="1" applyProtection="1">
      <alignment/>
      <protection hidden="1"/>
    </xf>
    <xf numFmtId="0" fontId="52" fillId="0" borderId="86" xfId="0" applyFont="1" applyFill="1" applyBorder="1" applyAlignment="1" applyProtection="1">
      <alignment/>
      <protection hidden="1"/>
    </xf>
    <xf numFmtId="0" fontId="40" fillId="0" borderId="63" xfId="0" applyFont="1" applyFill="1" applyBorder="1" applyAlignment="1" applyProtection="1">
      <alignment horizontal="center"/>
      <protection hidden="1"/>
    </xf>
    <xf numFmtId="3" fontId="40" fillId="0" borderId="63" xfId="0" applyNumberFormat="1" applyFont="1" applyFill="1" applyBorder="1" applyAlignment="1" applyProtection="1">
      <alignment/>
      <protection hidden="1"/>
    </xf>
    <xf numFmtId="3" fontId="40" fillId="0" borderId="63" xfId="0" applyNumberFormat="1" applyFont="1" applyFill="1" applyBorder="1" applyAlignment="1" applyProtection="1">
      <alignment horizontal="center"/>
      <protection hidden="1"/>
    </xf>
    <xf numFmtId="0" fontId="54" fillId="0" borderId="0" xfId="0" applyFont="1" applyFill="1" applyAlignment="1">
      <alignment/>
    </xf>
    <xf numFmtId="0" fontId="14" fillId="0" borderId="87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39" fillId="0" borderId="68" xfId="0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39" fillId="0" borderId="67" xfId="0" applyFont="1" applyFill="1" applyBorder="1" applyAlignment="1">
      <alignment horizontal="center"/>
    </xf>
    <xf numFmtId="0" fontId="51" fillId="0" borderId="86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0" fontId="51" fillId="0" borderId="2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5" fontId="39" fillId="0" borderId="51" xfId="0" applyNumberFormat="1" applyFont="1" applyFill="1" applyBorder="1" applyAlignment="1">
      <alignment horizontal="right"/>
    </xf>
    <xf numFmtId="164" fontId="0" fillId="0" borderId="77" xfId="0" applyNumberFormat="1" applyFont="1" applyFill="1" applyBorder="1" applyAlignment="1">
      <alignment/>
    </xf>
    <xf numFmtId="164" fontId="0" fillId="0" borderId="78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3" fontId="39" fillId="0" borderId="51" xfId="0" applyNumberFormat="1" applyFont="1" applyFill="1" applyBorder="1" applyAlignment="1">
      <alignment horizontal="center"/>
    </xf>
    <xf numFmtId="3" fontId="39" fillId="0" borderId="64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51" fillId="0" borderId="79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64" fontId="0" fillId="0" borderId="80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65" fontId="39" fillId="0" borderId="54" xfId="0" applyNumberFormat="1" applyFont="1" applyFill="1" applyBorder="1" applyAlignment="1">
      <alignment horizontal="right"/>
    </xf>
    <xf numFmtId="164" fontId="0" fillId="0" borderId="76" xfId="0" applyNumberFormat="1" applyFont="1" applyFill="1" applyBorder="1" applyAlignment="1">
      <alignment/>
    </xf>
    <xf numFmtId="164" fontId="0" fillId="0" borderId="81" xfId="0" applyNumberFormat="1" applyFont="1" applyFill="1" applyBorder="1" applyAlignment="1">
      <alignment/>
    </xf>
    <xf numFmtId="164" fontId="39" fillId="0" borderId="54" xfId="0" applyNumberFormat="1" applyFont="1" applyFill="1" applyBorder="1" applyAlignment="1">
      <alignment/>
    </xf>
    <xf numFmtId="3" fontId="39" fillId="0" borderId="65" xfId="0" applyNumberFormat="1" applyFont="1" applyFill="1" applyBorder="1" applyAlignment="1">
      <alignment horizontal="center"/>
    </xf>
    <xf numFmtId="0" fontId="51" fillId="0" borderId="5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39" fillId="0" borderId="5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3" fontId="39" fillId="0" borderId="66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51" fillId="0" borderId="87" xfId="0" applyFont="1" applyFill="1" applyBorder="1" applyAlignment="1">
      <alignment/>
    </xf>
    <xf numFmtId="0" fontId="39" fillId="0" borderId="143" xfId="0" applyFont="1" applyFill="1" applyBorder="1" applyAlignment="1">
      <alignment/>
    </xf>
    <xf numFmtId="3" fontId="39" fillId="0" borderId="59" xfId="0" applyNumberFormat="1" applyFont="1" applyFill="1" applyBorder="1" applyAlignment="1">
      <alignment horizontal="right"/>
    </xf>
    <xf numFmtId="3" fontId="39" fillId="0" borderId="58" xfId="0" applyNumberFormat="1" applyFont="1" applyFill="1" applyBorder="1" applyAlignment="1">
      <alignment/>
    </xf>
    <xf numFmtId="3" fontId="39" fillId="0" borderId="143" xfId="0" applyNumberFormat="1" applyFont="1" applyFill="1" applyBorder="1" applyAlignment="1">
      <alignment/>
    </xf>
    <xf numFmtId="3" fontId="39" fillId="0" borderId="143" xfId="0" applyNumberFormat="1" applyFont="1" applyFill="1" applyBorder="1" applyAlignment="1">
      <alignment horizontal="center"/>
    </xf>
    <xf numFmtId="3" fontId="39" fillId="0" borderId="144" xfId="0" applyNumberFormat="1" applyFont="1" applyFill="1" applyBorder="1" applyAlignment="1">
      <alignment/>
    </xf>
    <xf numFmtId="3" fontId="39" fillId="0" borderId="145" xfId="0" applyNumberFormat="1" applyFont="1" applyFill="1" applyBorder="1" applyAlignment="1">
      <alignment/>
    </xf>
    <xf numFmtId="3" fontId="39" fillId="0" borderId="59" xfId="0" applyNumberFormat="1" applyFont="1" applyFill="1" applyBorder="1" applyAlignment="1">
      <alignment horizontal="center"/>
    </xf>
    <xf numFmtId="0" fontId="51" fillId="0" borderId="73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3" fontId="40" fillId="0" borderId="68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164" fontId="40" fillId="0" borderId="67" xfId="0" applyNumberFormat="1" applyFont="1" applyFill="1" applyBorder="1" applyAlignment="1">
      <alignment/>
    </xf>
    <xf numFmtId="3" fontId="40" fillId="0" borderId="53" xfId="0" applyNumberFormat="1" applyFont="1" applyFill="1" applyBorder="1" applyAlignment="1">
      <alignment/>
    </xf>
    <xf numFmtId="164" fontId="40" fillId="0" borderId="66" xfId="0" applyNumberFormat="1" applyFont="1" applyFill="1" applyBorder="1" applyAlignment="1">
      <alignment/>
    </xf>
    <xf numFmtId="0" fontId="51" fillId="0" borderId="86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3" fontId="40" fillId="0" borderId="63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164" fontId="40" fillId="0" borderId="61" xfId="0" applyNumberFormat="1" applyFont="1" applyFill="1" applyBorder="1" applyAlignment="1">
      <alignment/>
    </xf>
    <xf numFmtId="3" fontId="40" fillId="0" borderId="55" xfId="0" applyNumberFormat="1" applyFont="1" applyFill="1" applyBorder="1" applyAlignment="1">
      <alignment/>
    </xf>
    <xf numFmtId="3" fontId="40" fillId="0" borderId="5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164" fontId="40" fillId="0" borderId="64" xfId="0" applyNumberFormat="1" applyFont="1" applyFill="1" applyBorder="1" applyAlignment="1">
      <alignment/>
    </xf>
    <xf numFmtId="0" fontId="52" fillId="0" borderId="87" xfId="0" applyFont="1" applyFill="1" applyBorder="1" applyAlignment="1">
      <alignment/>
    </xf>
    <xf numFmtId="0" fontId="40" fillId="0" borderId="143" xfId="0" applyFont="1" applyFill="1" applyBorder="1" applyAlignment="1">
      <alignment/>
    </xf>
    <xf numFmtId="3" fontId="40" fillId="0" borderId="59" xfId="0" applyNumberFormat="1" applyFont="1" applyFill="1" applyBorder="1" applyAlignment="1">
      <alignment/>
    </xf>
    <xf numFmtId="3" fontId="40" fillId="0" borderId="58" xfId="0" applyNumberFormat="1" applyFont="1" applyFill="1" applyBorder="1" applyAlignment="1">
      <alignment/>
    </xf>
    <xf numFmtId="3" fontId="40" fillId="0" borderId="143" xfId="0" applyNumberFormat="1" applyFont="1" applyFill="1" applyBorder="1" applyAlignment="1">
      <alignment/>
    </xf>
    <xf numFmtId="3" fontId="40" fillId="0" borderId="144" xfId="0" applyNumberFormat="1" applyFont="1" applyFill="1" applyBorder="1" applyAlignment="1">
      <alignment/>
    </xf>
    <xf numFmtId="3" fontId="40" fillId="0" borderId="145" xfId="0" applyNumberFormat="1" applyFont="1" applyFill="1" applyBorder="1" applyAlignment="1">
      <alignment/>
    </xf>
    <xf numFmtId="164" fontId="40" fillId="0" borderId="59" xfId="0" applyNumberFormat="1" applyFont="1" applyFill="1" applyBorder="1" applyAlignment="1">
      <alignment/>
    </xf>
    <xf numFmtId="3" fontId="40" fillId="0" borderId="52" xfId="0" applyNumberFormat="1" applyFont="1" applyFill="1" applyBorder="1" applyAlignment="1">
      <alignment/>
    </xf>
    <xf numFmtId="3" fontId="40" fillId="0" borderId="64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0" fillId="0" borderId="143" xfId="0" applyFont="1" applyFill="1" applyBorder="1" applyAlignment="1">
      <alignment horizontal="right"/>
    </xf>
    <xf numFmtId="3" fontId="40" fillId="0" borderId="87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45" fillId="0" borderId="8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/>
    </xf>
    <xf numFmtId="0" fontId="44" fillId="0" borderId="67" xfId="0" applyFont="1" applyFill="1" applyBorder="1" applyAlignment="1">
      <alignment horizontal="center"/>
    </xf>
    <xf numFmtId="0" fontId="45" fillId="0" borderId="60" xfId="0" applyFont="1" applyFill="1" applyBorder="1" applyAlignment="1">
      <alignment horizontal="center"/>
    </xf>
    <xf numFmtId="0" fontId="44" fillId="0" borderId="68" xfId="0" applyFont="1" applyFill="1" applyBorder="1" applyAlignment="1">
      <alignment horizontal="center"/>
    </xf>
    <xf numFmtId="0" fontId="56" fillId="0" borderId="86" xfId="0" applyFont="1" applyFill="1" applyBorder="1" applyAlignment="1">
      <alignment horizontal="center"/>
    </xf>
    <xf numFmtId="0" fontId="56" fillId="0" borderId="6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4" fillId="0" borderId="63" xfId="0" applyFont="1" applyFill="1" applyBorder="1" applyAlignment="1">
      <alignment horizontal="center"/>
    </xf>
    <xf numFmtId="0" fontId="44" fillId="0" borderId="61" xfId="0" applyFont="1" applyFill="1" applyBorder="1" applyAlignment="1">
      <alignment horizontal="center"/>
    </xf>
    <xf numFmtId="0" fontId="44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1" fontId="46" fillId="0" borderId="64" xfId="0" applyNumberFormat="1" applyFont="1" applyFill="1" applyBorder="1" applyAlignment="1">
      <alignment horizontal="right" vertical="center"/>
    </xf>
    <xf numFmtId="3" fontId="46" fillId="0" borderId="51" xfId="0" applyNumberFormat="1" applyFont="1" applyFill="1" applyBorder="1" applyAlignment="1">
      <alignment horizontal="center" vertical="center"/>
    </xf>
    <xf numFmtId="3" fontId="46" fillId="0" borderId="64" xfId="0" applyNumberFormat="1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165" fontId="0" fillId="0" borderId="65" xfId="0" applyNumberFormat="1" applyFont="1" applyFill="1" applyBorder="1" applyAlignment="1">
      <alignment/>
    </xf>
    <xf numFmtId="2" fontId="46" fillId="0" borderId="65" xfId="0" applyNumberFormat="1" applyFont="1" applyFill="1" applyBorder="1" applyAlignment="1">
      <alignment horizontal="right" vertical="center"/>
    </xf>
    <xf numFmtId="164" fontId="46" fillId="0" borderId="54" xfId="0" applyNumberFormat="1" applyFont="1" applyFill="1" applyBorder="1" applyAlignment="1">
      <alignment vertical="center"/>
    </xf>
    <xf numFmtId="3" fontId="46" fillId="0" borderId="65" xfId="0" applyNumberFormat="1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/>
    </xf>
    <xf numFmtId="3" fontId="46" fillId="0" borderId="66" xfId="0" applyNumberFormat="1" applyFont="1" applyFill="1" applyBorder="1" applyAlignment="1">
      <alignment horizontal="center" vertical="center"/>
    </xf>
    <xf numFmtId="3" fontId="46" fillId="0" borderId="53" xfId="0" applyNumberFormat="1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44" fillId="0" borderId="87" xfId="0" applyFont="1" applyFill="1" applyBorder="1" applyAlignment="1">
      <alignment vertical="center"/>
    </xf>
    <xf numFmtId="0" fontId="44" fillId="0" borderId="59" xfId="0" applyFont="1" applyFill="1" applyBorder="1" applyAlignment="1">
      <alignment/>
    </xf>
    <xf numFmtId="3" fontId="39" fillId="0" borderId="59" xfId="0" applyNumberFormat="1" applyFont="1" applyFill="1" applyBorder="1" applyAlignment="1">
      <alignment/>
    </xf>
    <xf numFmtId="3" fontId="46" fillId="0" borderId="143" xfId="0" applyNumberFormat="1" applyFont="1" applyFill="1" applyBorder="1" applyAlignment="1">
      <alignment/>
    </xf>
    <xf numFmtId="3" fontId="46" fillId="0" borderId="59" xfId="0" applyNumberFormat="1" applyFont="1" applyFill="1" applyBorder="1" applyAlignment="1">
      <alignment horizontal="center" vertical="center"/>
    </xf>
    <xf numFmtId="3" fontId="46" fillId="0" borderId="58" xfId="0" applyNumberFormat="1" applyFont="1" applyFill="1" applyBorder="1" applyAlignment="1">
      <alignment vertical="center"/>
    </xf>
    <xf numFmtId="3" fontId="46" fillId="0" borderId="144" xfId="0" applyNumberFormat="1" applyFont="1" applyFill="1" applyBorder="1" applyAlignment="1">
      <alignment vertical="center"/>
    </xf>
    <xf numFmtId="3" fontId="46" fillId="0" borderId="145" xfId="0" applyNumberFormat="1" applyFont="1" applyFill="1" applyBorder="1" applyAlignment="1">
      <alignment vertical="center"/>
    </xf>
    <xf numFmtId="3" fontId="46" fillId="0" borderId="143" xfId="0" applyNumberFormat="1" applyFont="1" applyFill="1" applyBorder="1" applyAlignment="1">
      <alignment horizontal="center" vertical="center"/>
    </xf>
    <xf numFmtId="3" fontId="0" fillId="0" borderId="85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 vertical="center"/>
    </xf>
    <xf numFmtId="3" fontId="46" fillId="0" borderId="68" xfId="0" applyNumberFormat="1" applyFont="1" applyFill="1" applyBorder="1" applyAlignment="1">
      <alignment vertical="center"/>
    </xf>
    <xf numFmtId="164" fontId="46" fillId="0" borderId="67" xfId="0" applyNumberFormat="1" applyFont="1" applyFill="1" applyBorder="1" applyAlignment="1">
      <alignment vertical="center"/>
    </xf>
    <xf numFmtId="3" fontId="46" fillId="0" borderId="66" xfId="0" applyNumberFormat="1" applyFont="1" applyFill="1" applyBorder="1" applyAlignment="1">
      <alignment vertical="center"/>
    </xf>
    <xf numFmtId="3" fontId="46" fillId="0" borderId="53" xfId="0" applyNumberFormat="1" applyFont="1" applyFill="1" applyBorder="1" applyAlignment="1">
      <alignment vertical="center"/>
    </xf>
    <xf numFmtId="164" fontId="46" fillId="0" borderId="66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/>
    </xf>
    <xf numFmtId="3" fontId="46" fillId="0" borderId="65" xfId="0" applyNumberFormat="1" applyFont="1" applyFill="1" applyBorder="1" applyAlignment="1">
      <alignment vertical="center"/>
    </xf>
    <xf numFmtId="3" fontId="46" fillId="0" borderId="63" xfId="0" applyNumberFormat="1" applyFont="1" applyFill="1" applyBorder="1" applyAlignment="1">
      <alignment vertical="center"/>
    </xf>
    <xf numFmtId="164" fontId="46" fillId="0" borderId="61" xfId="0" applyNumberFormat="1" applyFont="1" applyFill="1" applyBorder="1" applyAlignment="1">
      <alignment vertical="center"/>
    </xf>
    <xf numFmtId="3" fontId="46" fillId="0" borderId="71" xfId="0" applyNumberFormat="1" applyFont="1" applyFill="1" applyBorder="1" applyAlignment="1">
      <alignment vertical="center"/>
    </xf>
    <xf numFmtId="3" fontId="46" fillId="0" borderId="69" xfId="0" applyNumberFormat="1" applyFont="1" applyFill="1" applyBorder="1" applyAlignment="1">
      <alignment vertical="center"/>
    </xf>
    <xf numFmtId="3" fontId="46" fillId="0" borderId="51" xfId="0" applyNumberFormat="1" applyFont="1" applyFill="1" applyBorder="1" applyAlignment="1">
      <alignment vertical="center"/>
    </xf>
    <xf numFmtId="164" fontId="46" fillId="0" borderId="64" xfId="0" applyNumberFormat="1" applyFont="1" applyFill="1" applyBorder="1" applyAlignment="1">
      <alignment vertical="center"/>
    </xf>
    <xf numFmtId="3" fontId="46" fillId="0" borderId="59" xfId="0" applyNumberFormat="1" applyFont="1" applyFill="1" applyBorder="1" applyAlignment="1">
      <alignment vertical="center"/>
    </xf>
    <xf numFmtId="3" fontId="46" fillId="0" borderId="143" xfId="0" applyNumberFormat="1" applyFont="1" applyFill="1" applyBorder="1" applyAlignment="1">
      <alignment vertical="center"/>
    </xf>
    <xf numFmtId="164" fontId="46" fillId="0" borderId="59" xfId="0" applyNumberFormat="1" applyFont="1" applyFill="1" applyBorder="1" applyAlignment="1">
      <alignment vertical="center"/>
    </xf>
    <xf numFmtId="0" fontId="46" fillId="0" borderId="64" xfId="0" applyFont="1" applyFill="1" applyBorder="1" applyAlignment="1">
      <alignment/>
    </xf>
    <xf numFmtId="3" fontId="46" fillId="0" borderId="64" xfId="0" applyNumberFormat="1" applyFont="1" applyFill="1" applyBorder="1" applyAlignment="1">
      <alignment vertical="center"/>
    </xf>
    <xf numFmtId="0" fontId="46" fillId="0" borderId="59" xfId="0" applyFont="1" applyFill="1" applyBorder="1" applyAlignment="1">
      <alignment/>
    </xf>
    <xf numFmtId="0" fontId="47" fillId="0" borderId="59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3" fontId="46" fillId="0" borderId="87" xfId="0" applyNumberFormat="1" applyFont="1" applyFill="1" applyBorder="1" applyAlignment="1">
      <alignment vertical="center"/>
    </xf>
    <xf numFmtId="3" fontId="38" fillId="0" borderId="97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9" fillId="0" borderId="101" xfId="0" applyNumberFormat="1" applyFont="1" applyFill="1" applyBorder="1" applyAlignment="1">
      <alignment horizontal="right"/>
    </xf>
    <xf numFmtId="3" fontId="39" fillId="0" borderId="110" xfId="0" applyNumberFormat="1" applyFont="1" applyFill="1" applyBorder="1" applyAlignment="1">
      <alignment horizontal="right"/>
    </xf>
    <xf numFmtId="3" fontId="39" fillId="0" borderId="102" xfId="0" applyNumberFormat="1" applyFont="1" applyFill="1" applyBorder="1" applyAlignment="1">
      <alignment horizontal="right"/>
    </xf>
    <xf numFmtId="3" fontId="39" fillId="0" borderId="91" xfId="0" applyNumberFormat="1" applyFont="1" applyFill="1" applyBorder="1" applyAlignment="1">
      <alignment horizontal="right"/>
    </xf>
    <xf numFmtId="3" fontId="39" fillId="0" borderId="117" xfId="0" applyNumberFormat="1" applyFont="1" applyFill="1" applyBorder="1" applyAlignment="1">
      <alignment horizontal="right"/>
    </xf>
    <xf numFmtId="3" fontId="39" fillId="0" borderId="120" xfId="0" applyNumberFormat="1" applyFont="1" applyFill="1" applyBorder="1" applyAlignment="1">
      <alignment horizontal="right"/>
    </xf>
    <xf numFmtId="0" fontId="57" fillId="0" borderId="88" xfId="0" applyFont="1" applyFill="1" applyBorder="1" applyAlignment="1">
      <alignment horizontal="center"/>
    </xf>
    <xf numFmtId="3" fontId="39" fillId="0" borderId="90" xfId="0" applyNumberFormat="1" applyFont="1" applyFill="1" applyBorder="1" applyAlignment="1">
      <alignment horizontal="right"/>
    </xf>
    <xf numFmtId="3" fontId="39" fillId="0" borderId="93" xfId="0" applyNumberFormat="1" applyFont="1" applyFill="1" applyBorder="1" applyAlignment="1">
      <alignment horizontal="right"/>
    </xf>
    <xf numFmtId="3" fontId="39" fillId="0" borderId="112" xfId="0" applyNumberFormat="1" applyFont="1" applyFill="1" applyBorder="1" applyAlignment="1">
      <alignment horizontal="right"/>
    </xf>
    <xf numFmtId="3" fontId="39" fillId="0" borderId="126" xfId="0" applyNumberFormat="1" applyFont="1" applyFill="1" applyBorder="1" applyAlignment="1">
      <alignment horizontal="right"/>
    </xf>
    <xf numFmtId="0" fontId="57" fillId="0" borderId="90" xfId="0" applyFont="1" applyFill="1" applyBorder="1" applyAlignment="1">
      <alignment horizontal="center"/>
    </xf>
    <xf numFmtId="3" fontId="39" fillId="0" borderId="94" xfId="0" applyNumberFormat="1" applyFont="1" applyFill="1" applyBorder="1" applyAlignment="1">
      <alignment horizontal="right"/>
    </xf>
    <xf numFmtId="0" fontId="57" fillId="0" borderId="92" xfId="0" applyFont="1" applyFill="1" applyBorder="1" applyAlignment="1">
      <alignment horizontal="center"/>
    </xf>
    <xf numFmtId="3" fontId="39" fillId="0" borderId="116" xfId="0" applyNumberFormat="1" applyFont="1" applyFill="1" applyBorder="1" applyAlignment="1">
      <alignment horizontal="right"/>
    </xf>
    <xf numFmtId="3" fontId="39" fillId="0" borderId="107" xfId="0" applyNumberFormat="1" applyFont="1" applyFill="1" applyBorder="1" applyAlignment="1">
      <alignment horizontal="right"/>
    </xf>
    <xf numFmtId="3" fontId="40" fillId="0" borderId="97" xfId="0" applyNumberFormat="1" applyFont="1" applyFill="1" applyBorder="1" applyAlignment="1">
      <alignment horizontal="right"/>
    </xf>
    <xf numFmtId="3" fontId="40" fillId="0" borderId="131" xfId="0" applyNumberFormat="1" applyFont="1" applyFill="1" applyBorder="1" applyAlignment="1">
      <alignment horizontal="right"/>
    </xf>
    <xf numFmtId="3" fontId="40" fillId="0" borderId="99" xfId="0" applyNumberFormat="1" applyFont="1" applyFill="1" applyBorder="1" applyAlignment="1">
      <alignment horizontal="right"/>
    </xf>
    <xf numFmtId="3" fontId="39" fillId="0" borderId="131" xfId="0" applyNumberFormat="1" applyFont="1" applyFill="1" applyBorder="1" applyAlignment="1">
      <alignment horizontal="right"/>
    </xf>
    <xf numFmtId="3" fontId="39" fillId="0" borderId="99" xfId="0" applyNumberFormat="1" applyFont="1" applyFill="1" applyBorder="1" applyAlignment="1">
      <alignment horizontal="right"/>
    </xf>
    <xf numFmtId="3" fontId="39" fillId="0" borderId="98" xfId="0" applyNumberFormat="1" applyFont="1" applyFill="1" applyBorder="1" applyAlignment="1">
      <alignment horizontal="right"/>
    </xf>
    <xf numFmtId="3" fontId="39" fillId="0" borderId="122" xfId="0" applyNumberFormat="1" applyFont="1" applyFill="1" applyBorder="1" applyAlignment="1">
      <alignment horizontal="right"/>
    </xf>
    <xf numFmtId="0" fontId="57" fillId="0" borderId="91" xfId="0" applyFont="1" applyFill="1" applyBorder="1" applyAlignment="1">
      <alignment horizontal="center"/>
    </xf>
    <xf numFmtId="3" fontId="39" fillId="0" borderId="95" xfId="0" applyNumberFormat="1" applyFont="1" applyFill="1" applyBorder="1" applyAlignment="1">
      <alignment horizontal="right"/>
    </xf>
    <xf numFmtId="3" fontId="40" fillId="0" borderId="89" xfId="0" applyNumberFormat="1" applyFont="1" applyFill="1" applyBorder="1" applyAlignment="1">
      <alignment horizontal="right"/>
    </xf>
    <xf numFmtId="3" fontId="40" fillId="0" borderId="103" xfId="0" applyNumberFormat="1" applyFont="1" applyFill="1" applyBorder="1" applyAlignment="1">
      <alignment horizontal="right"/>
    </xf>
    <xf numFmtId="3" fontId="40" fillId="0" borderId="103" xfId="0" applyNumberFormat="1" applyFont="1" applyFill="1" applyBorder="1" applyAlignment="1" applyProtection="1">
      <alignment horizontal="right"/>
      <protection locked="0"/>
    </xf>
    <xf numFmtId="3" fontId="40" fillId="0" borderId="89" xfId="0" applyNumberFormat="1" applyFont="1" applyFill="1" applyBorder="1" applyAlignment="1" applyProtection="1">
      <alignment horizontal="right"/>
      <protection locked="0"/>
    </xf>
    <xf numFmtId="3" fontId="40" fillId="0" borderId="137" xfId="0" applyNumberFormat="1" applyFont="1" applyFill="1" applyBorder="1" applyAlignment="1" applyProtection="1">
      <alignment horizontal="right"/>
      <protection locked="0"/>
    </xf>
    <xf numFmtId="164" fontId="40" fillId="0" borderId="137" xfId="0" applyNumberFormat="1" applyFont="1" applyFill="1" applyBorder="1" applyAlignment="1">
      <alignment horizontal="right"/>
    </xf>
    <xf numFmtId="164" fontId="40" fillId="0" borderId="89" xfId="0" applyNumberFormat="1" applyFont="1" applyFill="1" applyBorder="1" applyAlignment="1">
      <alignment horizontal="right"/>
    </xf>
    <xf numFmtId="3" fontId="40" fillId="0" borderId="90" xfId="0" applyNumberFormat="1" applyFont="1" applyFill="1" applyBorder="1" applyAlignment="1">
      <alignment horizontal="right"/>
    </xf>
    <xf numFmtId="3" fontId="40" fillId="0" borderId="94" xfId="0" applyNumberFormat="1" applyFont="1" applyFill="1" applyBorder="1" applyAlignment="1">
      <alignment horizontal="right"/>
    </xf>
    <xf numFmtId="3" fontId="40" fillId="0" borderId="94" xfId="0" applyNumberFormat="1" applyFont="1" applyFill="1" applyBorder="1" applyAlignment="1" applyProtection="1">
      <alignment horizontal="right"/>
      <protection locked="0"/>
    </xf>
    <xf numFmtId="164" fontId="40" fillId="0" borderId="90" xfId="0" applyNumberFormat="1" applyFont="1" applyFill="1" applyBorder="1" applyAlignment="1" applyProtection="1">
      <alignment horizontal="right"/>
      <protection locked="0"/>
    </xf>
    <xf numFmtId="3" fontId="40" fillId="0" borderId="126" xfId="0" applyNumberFormat="1" applyFont="1" applyFill="1" applyBorder="1" applyAlignment="1" applyProtection="1">
      <alignment horizontal="right"/>
      <protection locked="0"/>
    </xf>
    <xf numFmtId="164" fontId="40" fillId="0" borderId="126" xfId="0" applyNumberFormat="1" applyFont="1" applyFill="1" applyBorder="1" applyAlignment="1">
      <alignment horizontal="right"/>
    </xf>
    <xf numFmtId="164" fontId="40" fillId="0" borderId="90" xfId="0" applyNumberFormat="1" applyFont="1" applyFill="1" applyBorder="1" applyAlignment="1">
      <alignment horizontal="right"/>
    </xf>
    <xf numFmtId="3" fontId="40" fillId="0" borderId="91" xfId="0" applyNumberFormat="1" applyFont="1" applyFill="1" applyBorder="1" applyAlignment="1">
      <alignment horizontal="right"/>
    </xf>
    <xf numFmtId="3" fontId="40" fillId="0" borderId="117" xfId="0" applyNumberFormat="1" applyFont="1" applyFill="1" applyBorder="1" applyAlignment="1">
      <alignment horizontal="right"/>
    </xf>
    <xf numFmtId="3" fontId="40" fillId="0" borderId="117" xfId="0" applyNumberFormat="1" applyFont="1" applyFill="1" applyBorder="1" applyAlignment="1" applyProtection="1">
      <alignment horizontal="right"/>
      <protection locked="0"/>
    </xf>
    <xf numFmtId="3" fontId="40" fillId="0" borderId="91" xfId="0" applyNumberFormat="1" applyFont="1" applyFill="1" applyBorder="1" applyAlignment="1" applyProtection="1">
      <alignment horizontal="right"/>
      <protection locked="0"/>
    </xf>
    <xf numFmtId="3" fontId="40" fillId="0" borderId="106" xfId="0" applyNumberFormat="1" applyFont="1" applyFill="1" applyBorder="1" applyAlignment="1" applyProtection="1">
      <alignment horizontal="right"/>
      <protection locked="0"/>
    </xf>
    <xf numFmtId="164" fontId="40" fillId="0" borderId="120" xfId="0" applyNumberFormat="1" applyFont="1" applyFill="1" applyBorder="1" applyAlignment="1">
      <alignment horizontal="right"/>
    </xf>
    <xf numFmtId="164" fontId="40" fillId="0" borderId="91" xfId="0" applyNumberFormat="1" applyFont="1" applyFill="1" applyBorder="1" applyAlignment="1">
      <alignment horizontal="right"/>
    </xf>
    <xf numFmtId="3" fontId="40" fillId="0" borderId="88" xfId="0" applyNumberFormat="1" applyFont="1" applyFill="1" applyBorder="1" applyAlignment="1">
      <alignment horizontal="right"/>
    </xf>
    <xf numFmtId="3" fontId="40" fillId="0" borderId="93" xfId="0" applyNumberFormat="1" applyFont="1" applyFill="1" applyBorder="1" applyAlignment="1">
      <alignment horizontal="right"/>
    </xf>
    <xf numFmtId="3" fontId="40" fillId="0" borderId="93" xfId="0" applyNumberFormat="1" applyFont="1" applyFill="1" applyBorder="1" applyAlignment="1" applyProtection="1">
      <alignment horizontal="right"/>
      <protection locked="0"/>
    </xf>
    <xf numFmtId="164" fontId="40" fillId="0" borderId="88" xfId="0" applyNumberFormat="1" applyFont="1" applyFill="1" applyBorder="1" applyAlignment="1" applyProtection="1">
      <alignment horizontal="right"/>
      <protection locked="0"/>
    </xf>
    <xf numFmtId="3" fontId="40" fillId="0" borderId="127" xfId="0" applyNumberFormat="1" applyFont="1" applyFill="1" applyBorder="1" applyAlignment="1" applyProtection="1">
      <alignment horizontal="right"/>
      <protection locked="0"/>
    </xf>
    <xf numFmtId="164" fontId="40" fillId="0" borderId="112" xfId="0" applyNumberFormat="1" applyFont="1" applyFill="1" applyBorder="1" applyAlignment="1">
      <alignment horizontal="right"/>
    </xf>
    <xf numFmtId="164" fontId="40" fillId="0" borderId="88" xfId="0" applyNumberFormat="1" applyFont="1" applyFill="1" applyBorder="1" applyAlignment="1">
      <alignment horizontal="right"/>
    </xf>
    <xf numFmtId="3" fontId="40" fillId="0" borderId="122" xfId="0" applyNumberFormat="1" applyFont="1" applyFill="1" applyBorder="1" applyAlignment="1" applyProtection="1">
      <alignment horizontal="right"/>
      <protection locked="0"/>
    </xf>
    <xf numFmtId="0" fontId="58" fillId="0" borderId="90" xfId="0" applyFont="1" applyFill="1" applyBorder="1" applyAlignment="1">
      <alignment horizontal="center"/>
    </xf>
    <xf numFmtId="3" fontId="40" fillId="0" borderId="92" xfId="0" applyNumberFormat="1" applyFont="1" applyFill="1" applyBorder="1" applyAlignment="1">
      <alignment horizontal="right"/>
    </xf>
    <xf numFmtId="3" fontId="40" fillId="0" borderId="95" xfId="0" applyNumberFormat="1" applyFont="1" applyFill="1" applyBorder="1" applyAlignment="1">
      <alignment horizontal="right"/>
    </xf>
    <xf numFmtId="3" fontId="40" fillId="0" borderId="95" xfId="0" applyNumberFormat="1" applyFont="1" applyFill="1" applyBorder="1" applyAlignment="1" applyProtection="1">
      <alignment horizontal="right"/>
      <protection locked="0"/>
    </xf>
    <xf numFmtId="164" fontId="40" fillId="0" borderId="92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Fill="1" applyBorder="1" applyAlignment="1" applyProtection="1">
      <alignment horizontal="right"/>
      <protection locked="0"/>
    </xf>
    <xf numFmtId="164" fontId="40" fillId="0" borderId="130" xfId="0" applyNumberFormat="1" applyFont="1" applyFill="1" applyBorder="1" applyAlignment="1">
      <alignment horizontal="right"/>
    </xf>
    <xf numFmtId="164" fontId="40" fillId="0" borderId="92" xfId="0" applyNumberFormat="1" applyFont="1" applyFill="1" applyBorder="1" applyAlignment="1">
      <alignment horizontal="right"/>
    </xf>
    <xf numFmtId="3" fontId="40" fillId="0" borderId="98" xfId="0" applyNumberFormat="1" applyFont="1" applyFill="1" applyBorder="1" applyAlignment="1" applyProtection="1">
      <alignment horizontal="right"/>
      <protection locked="0"/>
    </xf>
    <xf numFmtId="0" fontId="57" fillId="0" borderId="116" xfId="0" applyFont="1" applyFill="1" applyBorder="1" applyAlignment="1">
      <alignment/>
    </xf>
    <xf numFmtId="0" fontId="5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/>
    </xf>
    <xf numFmtId="3" fontId="39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3" fontId="14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 indent="1"/>
    </xf>
    <xf numFmtId="0" fontId="51" fillId="0" borderId="131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3" fontId="0" fillId="0" borderId="131" xfId="0" applyNumberFormat="1" applyFont="1" applyFill="1" applyBorder="1" applyAlignment="1">
      <alignment horizontal="center" vertical="center"/>
    </xf>
    <xf numFmtId="3" fontId="0" fillId="0" borderId="99" xfId="0" applyNumberFormat="1" applyFont="1" applyFill="1" applyBorder="1" applyAlignment="1">
      <alignment horizontal="center" vertical="center"/>
    </xf>
    <xf numFmtId="0" fontId="39" fillId="0" borderId="131" xfId="0" applyFont="1" applyFill="1" applyBorder="1" applyAlignment="1">
      <alignment horizontal="center" vertical="center"/>
    </xf>
    <xf numFmtId="3" fontId="0" fillId="0" borderId="131" xfId="0" applyNumberFormat="1" applyFont="1" applyFill="1" applyBorder="1" applyAlignment="1">
      <alignment horizontal="center"/>
    </xf>
    <xf numFmtId="3" fontId="39" fillId="0" borderId="96" xfId="0" applyNumberFormat="1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center" shrinkToFit="1"/>
    </xf>
    <xf numFmtId="3" fontId="39" fillId="0" borderId="105" xfId="0" applyNumberFormat="1" applyFont="1" applyFill="1" applyBorder="1" applyAlignment="1">
      <alignment horizontal="center"/>
    </xf>
    <xf numFmtId="3" fontId="39" fillId="0" borderId="108" xfId="0" applyNumberFormat="1" applyFont="1" applyFill="1" applyBorder="1" applyAlignment="1">
      <alignment horizontal="center"/>
    </xf>
    <xf numFmtId="3" fontId="0" fillId="0" borderId="139" xfId="0" applyNumberFormat="1" applyFont="1" applyFill="1" applyBorder="1" applyAlignment="1">
      <alignment horizontal="center"/>
    </xf>
    <xf numFmtId="3" fontId="0" fillId="0" borderId="108" xfId="0" applyNumberFormat="1" applyFont="1" applyFill="1" applyBorder="1" applyAlignment="1">
      <alignment horizontal="center"/>
    </xf>
    <xf numFmtId="0" fontId="39" fillId="0" borderId="106" xfId="0" applyFont="1" applyFill="1" applyBorder="1" applyAlignment="1">
      <alignment horizontal="center" shrinkToFit="1"/>
    </xf>
    <xf numFmtId="0" fontId="51" fillId="0" borderId="110" xfId="0" applyFont="1" applyFill="1" applyBorder="1" applyAlignment="1">
      <alignment horizontal="left" indent="1"/>
    </xf>
    <xf numFmtId="165" fontId="0" fillId="0" borderId="93" xfId="0" applyNumberFormat="1" applyFont="1" applyFill="1" applyBorder="1" applyAlignment="1">
      <alignment/>
    </xf>
    <xf numFmtId="165" fontId="0" fillId="0" borderId="116" xfId="0" applyNumberFormat="1" applyFont="1" applyFill="1" applyBorder="1" applyAlignment="1">
      <alignment horizontal="center"/>
    </xf>
    <xf numFmtId="3" fontId="0" fillId="0" borderId="102" xfId="0" applyNumberFormat="1" applyFont="1" applyFill="1" applyBorder="1" applyAlignment="1">
      <alignment horizontal="right"/>
    </xf>
    <xf numFmtId="3" fontId="0" fillId="0" borderId="116" xfId="0" applyNumberFormat="1" applyFont="1" applyFill="1" applyBorder="1" applyAlignment="1">
      <alignment horizontal="right"/>
    </xf>
    <xf numFmtId="3" fontId="0" fillId="0" borderId="100" xfId="0" applyNumberFormat="1" applyFont="1" applyFill="1" applyBorder="1" applyAlignment="1">
      <alignment horizontal="right"/>
    </xf>
    <xf numFmtId="165" fontId="39" fillId="0" borderId="89" xfId="0" applyNumberFormat="1" applyFont="1" applyFill="1" applyBorder="1" applyAlignment="1">
      <alignment horizontal="right"/>
    </xf>
    <xf numFmtId="3" fontId="39" fillId="0" borderId="88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101" xfId="0" applyNumberFormat="1" applyFont="1" applyFill="1" applyBorder="1" applyAlignment="1" applyProtection="1">
      <alignment horizontal="right"/>
      <protection locked="0"/>
    </xf>
    <xf numFmtId="3" fontId="39" fillId="0" borderId="137" xfId="0" applyNumberFormat="1" applyFont="1" applyFill="1" applyBorder="1" applyAlignment="1">
      <alignment horizontal="right"/>
    </xf>
    <xf numFmtId="0" fontId="51" fillId="0" borderId="117" xfId="0" applyFont="1" applyFill="1" applyBorder="1" applyAlignment="1">
      <alignment horizontal="left" indent="1"/>
    </xf>
    <xf numFmtId="165" fontId="0" fillId="0" borderId="117" xfId="0" applyNumberFormat="1" applyFont="1" applyFill="1" applyBorder="1" applyAlignment="1">
      <alignment/>
    </xf>
    <xf numFmtId="165" fontId="0" fillId="0" borderId="91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right"/>
    </xf>
    <xf numFmtId="3" fontId="0" fillId="0" borderId="91" xfId="0" applyNumberFormat="1" applyFont="1" applyFill="1" applyBorder="1" applyAlignment="1">
      <alignment horizontal="right"/>
    </xf>
    <xf numFmtId="3" fontId="0" fillId="0" borderId="117" xfId="0" applyNumberFormat="1" applyFont="1" applyFill="1" applyBorder="1" applyAlignment="1">
      <alignment horizontal="right"/>
    </xf>
    <xf numFmtId="165" fontId="39" fillId="0" borderId="91" xfId="0" applyNumberFormat="1" applyFont="1" applyFill="1" applyBorder="1" applyAlignment="1">
      <alignment horizontal="right"/>
    </xf>
    <xf numFmtId="3" fontId="0" fillId="0" borderId="118" xfId="0" applyNumberFormat="1" applyFont="1" applyFill="1" applyBorder="1" applyAlignment="1" applyProtection="1">
      <alignment horizontal="right"/>
      <protection locked="0"/>
    </xf>
    <xf numFmtId="3" fontId="0" fillId="0" borderId="92" xfId="0" applyNumberFormat="1" applyFont="1" applyFill="1" applyBorder="1" applyAlignment="1" applyProtection="1">
      <alignment horizontal="right"/>
      <protection locked="0"/>
    </xf>
    <xf numFmtId="0" fontId="51" fillId="0" borderId="93" xfId="0" applyFont="1" applyFill="1" applyBorder="1" applyAlignment="1">
      <alignment horizontal="left" indent="1"/>
    </xf>
    <xf numFmtId="3" fontId="0" fillId="0" borderId="93" xfId="0" applyNumberFormat="1" applyFont="1" applyFill="1" applyBorder="1" applyAlignment="1">
      <alignment/>
    </xf>
    <xf numFmtId="3" fontId="0" fillId="0" borderId="90" xfId="0" applyNumberFormat="1" applyFont="1" applyFill="1" applyBorder="1" applyAlignment="1">
      <alignment horizontal="center"/>
    </xf>
    <xf numFmtId="3" fontId="0" fillId="0" borderId="126" xfId="0" applyNumberFormat="1" applyFont="1" applyFill="1" applyBorder="1" applyAlignment="1">
      <alignment horizontal="right"/>
    </xf>
    <xf numFmtId="3" fontId="0" fillId="0" borderId="88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right"/>
    </xf>
    <xf numFmtId="3" fontId="0" fillId="0" borderId="122" xfId="0" applyNumberFormat="1" applyFont="1" applyFill="1" applyBorder="1" applyAlignment="1" applyProtection="1">
      <alignment horizontal="right"/>
      <protection locked="0"/>
    </xf>
    <xf numFmtId="3" fontId="0" fillId="0" borderId="89" xfId="0" applyNumberFormat="1" applyFont="1" applyFill="1" applyBorder="1" applyAlignment="1" applyProtection="1">
      <alignment horizontal="right"/>
      <protection locked="0"/>
    </xf>
    <xf numFmtId="3" fontId="39" fillId="0" borderId="89" xfId="0" applyNumberFormat="1" applyFont="1" applyFill="1" applyBorder="1" applyAlignment="1">
      <alignment horizontal="right"/>
    </xf>
    <xf numFmtId="0" fontId="51" fillId="0" borderId="94" xfId="0" applyFont="1" applyFill="1" applyBorder="1" applyAlignment="1">
      <alignment horizontal="left" indent="1"/>
    </xf>
    <xf numFmtId="3" fontId="0" fillId="0" borderId="94" xfId="0" applyNumberFormat="1" applyFont="1" applyFill="1" applyBorder="1" applyAlignment="1">
      <alignment/>
    </xf>
    <xf numFmtId="3" fontId="0" fillId="0" borderId="90" xfId="0" applyNumberFormat="1" applyFont="1" applyFill="1" applyBorder="1" applyAlignment="1" applyProtection="1">
      <alignment horizontal="right"/>
      <protection locked="0"/>
    </xf>
    <xf numFmtId="3" fontId="0" fillId="0" borderId="95" xfId="0" applyNumberFormat="1" applyFont="1" applyFill="1" applyBorder="1" applyAlignment="1">
      <alignment/>
    </xf>
    <xf numFmtId="3" fontId="0" fillId="0" borderId="116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right"/>
    </xf>
    <xf numFmtId="3" fontId="39" fillId="0" borderId="92" xfId="0" applyNumberFormat="1" applyFont="1" applyFill="1" applyBorder="1" applyAlignment="1">
      <alignment horizontal="right"/>
    </xf>
    <xf numFmtId="3" fontId="0" fillId="0" borderId="91" xfId="0" applyNumberFormat="1" applyFont="1" applyFill="1" applyBorder="1" applyAlignment="1" applyProtection="1">
      <alignment horizontal="right"/>
      <protection locked="0"/>
    </xf>
    <xf numFmtId="3" fontId="0" fillId="0" borderId="141" xfId="0" applyNumberFormat="1" applyFont="1" applyFill="1" applyBorder="1" applyAlignment="1" applyProtection="1">
      <alignment horizontal="right"/>
      <protection locked="0"/>
    </xf>
    <xf numFmtId="0" fontId="51" fillId="0" borderId="99" xfId="0" applyFont="1" applyFill="1" applyBorder="1" applyAlignment="1">
      <alignment horizontal="left" indent="1"/>
    </xf>
    <xf numFmtId="0" fontId="58" fillId="0" borderId="131" xfId="0" applyFont="1" applyFill="1" applyBorder="1" applyAlignment="1">
      <alignment horizontal="center"/>
    </xf>
    <xf numFmtId="3" fontId="39" fillId="0" borderId="99" xfId="0" applyNumberFormat="1" applyFont="1" applyFill="1" applyBorder="1" applyAlignment="1">
      <alignment/>
    </xf>
    <xf numFmtId="3" fontId="39" fillId="0" borderId="97" xfId="0" applyNumberFormat="1" applyFont="1" applyFill="1" applyBorder="1" applyAlignment="1">
      <alignment horizontal="right"/>
    </xf>
    <xf numFmtId="3" fontId="39" fillId="0" borderId="104" xfId="0" applyNumberFormat="1" applyFont="1" applyFill="1" applyBorder="1" applyAlignment="1">
      <alignment horizontal="right"/>
    </xf>
    <xf numFmtId="3" fontId="0" fillId="0" borderId="112" xfId="0" applyNumberFormat="1" applyFont="1" applyFill="1" applyBorder="1" applyAlignment="1" applyProtection="1">
      <alignment horizontal="right"/>
      <protection locked="0"/>
    </xf>
    <xf numFmtId="3" fontId="0" fillId="0" borderId="88" xfId="0" applyNumberFormat="1" applyFont="1" applyFill="1" applyBorder="1" applyAlignment="1" applyProtection="1">
      <alignment horizontal="right"/>
      <protection locked="0"/>
    </xf>
    <xf numFmtId="3" fontId="0" fillId="0" borderId="90" xfId="0" applyNumberFormat="1" applyFont="1" applyFill="1" applyBorder="1" applyAlignment="1">
      <alignment horizontal="right"/>
    </xf>
    <xf numFmtId="3" fontId="0" fillId="0" borderId="117" xfId="0" applyNumberFormat="1" applyFont="1" applyFill="1" applyBorder="1" applyAlignment="1">
      <alignment/>
    </xf>
    <xf numFmtId="3" fontId="0" fillId="0" borderId="91" xfId="0" applyNumberFormat="1" applyFont="1" applyFill="1" applyBorder="1" applyAlignment="1">
      <alignment horizontal="center"/>
    </xf>
    <xf numFmtId="3" fontId="39" fillId="0" borderId="118" xfId="0" applyNumberFormat="1" applyFont="1" applyFill="1" applyBorder="1" applyAlignment="1">
      <alignment horizontal="right"/>
    </xf>
    <xf numFmtId="3" fontId="0" fillId="0" borderId="107" xfId="0" applyNumberFormat="1" applyFont="1" applyFill="1" applyBorder="1" applyAlignment="1" applyProtection="1">
      <alignment horizontal="right"/>
      <protection locked="0"/>
    </xf>
    <xf numFmtId="3" fontId="0" fillId="0" borderId="116" xfId="0" applyNumberFormat="1" applyFont="1" applyFill="1" applyBorder="1" applyAlignment="1" applyProtection="1">
      <alignment horizontal="right"/>
      <protection locked="0"/>
    </xf>
    <xf numFmtId="3" fontId="39" fillId="0" borderId="130" xfId="0" applyNumberFormat="1" applyFont="1" applyFill="1" applyBorder="1" applyAlignment="1">
      <alignment horizontal="right"/>
    </xf>
    <xf numFmtId="0" fontId="51" fillId="0" borderId="88" xfId="0" applyFont="1" applyFill="1" applyBorder="1" applyAlignment="1">
      <alignment horizontal="left" indent="1"/>
    </xf>
    <xf numFmtId="3" fontId="0" fillId="0" borderId="137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3" fontId="0" fillId="0" borderId="103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 applyProtection="1">
      <alignment horizontal="right"/>
      <protection locked="0"/>
    </xf>
    <xf numFmtId="3" fontId="0" fillId="0" borderId="103" xfId="0" applyNumberFormat="1" applyFont="1" applyFill="1" applyBorder="1" applyAlignment="1" applyProtection="1">
      <alignment horizontal="right"/>
      <protection locked="0"/>
    </xf>
    <xf numFmtId="3" fontId="40" fillId="0" borderId="112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 applyProtection="1">
      <alignment horizontal="right"/>
      <protection locked="0"/>
    </xf>
    <xf numFmtId="3" fontId="40" fillId="0" borderId="126" xfId="0" applyNumberFormat="1" applyFont="1" applyFill="1" applyBorder="1" applyAlignment="1">
      <alignment horizontal="right"/>
    </xf>
    <xf numFmtId="3" fontId="0" fillId="0" borderId="106" xfId="0" applyNumberFormat="1" applyFont="1" applyFill="1" applyBorder="1" applyAlignment="1">
      <alignment horizontal="right"/>
    </xf>
    <xf numFmtId="3" fontId="0" fillId="0" borderId="105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3" fontId="0" fillId="0" borderId="117" xfId="0" applyNumberFormat="1" applyFont="1" applyFill="1" applyBorder="1" applyAlignment="1" applyProtection="1">
      <alignment horizontal="right"/>
      <protection locked="0"/>
    </xf>
    <xf numFmtId="3" fontId="40" fillId="0" borderId="130" xfId="0" applyNumberFormat="1" applyFont="1" applyFill="1" applyBorder="1" applyAlignment="1">
      <alignment horizontal="right"/>
    </xf>
    <xf numFmtId="3" fontId="40" fillId="0" borderId="137" xfId="0" applyNumberFormat="1" applyFont="1" applyFill="1" applyBorder="1" applyAlignment="1">
      <alignment horizontal="right"/>
    </xf>
    <xf numFmtId="3" fontId="40" fillId="0" borderId="120" xfId="0" applyNumberFormat="1" applyFont="1" applyFill="1" applyBorder="1" applyAlignment="1">
      <alignment horizontal="right"/>
    </xf>
    <xf numFmtId="0" fontId="52" fillId="0" borderId="99" xfId="0" applyFont="1" applyFill="1" applyBorder="1" applyAlignment="1">
      <alignment horizontal="left" indent="1"/>
    </xf>
    <xf numFmtId="3" fontId="40" fillId="0" borderId="99" xfId="0" applyNumberFormat="1" applyFont="1" applyFill="1" applyBorder="1" applyAlignment="1" applyProtection="1">
      <alignment horizontal="right"/>
      <protection/>
    </xf>
    <xf numFmtId="164" fontId="40" fillId="0" borderId="131" xfId="0" applyNumberFormat="1" applyFont="1" applyFill="1" applyBorder="1" applyAlignment="1" applyProtection="1">
      <alignment horizontal="right"/>
      <protection/>
    </xf>
    <xf numFmtId="164" fontId="40" fillId="0" borderId="96" xfId="0" applyNumberFormat="1" applyFont="1" applyFill="1" applyBorder="1" applyAlignment="1" applyProtection="1">
      <alignment horizontal="right"/>
      <protection/>
    </xf>
    <xf numFmtId="3" fontId="40" fillId="0" borderId="110" xfId="0" applyNumberFormat="1" applyFont="1" applyFill="1" applyBorder="1" applyAlignment="1">
      <alignment horizontal="right"/>
    </xf>
    <xf numFmtId="3" fontId="40" fillId="0" borderId="104" xfId="0" applyNumberFormat="1" applyFont="1" applyFill="1" applyBorder="1" applyAlignment="1">
      <alignment horizontal="right"/>
    </xf>
    <xf numFmtId="164" fontId="40" fillId="0" borderId="97" xfId="0" applyNumberFormat="1" applyFont="1" applyFill="1" applyBorder="1" applyAlignment="1">
      <alignment horizontal="right"/>
    </xf>
    <xf numFmtId="3" fontId="0" fillId="0" borderId="112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right"/>
    </xf>
    <xf numFmtId="3" fontId="40" fillId="0" borderId="106" xfId="0" applyNumberFormat="1" applyFont="1" applyFill="1" applyBorder="1" applyAlignment="1">
      <alignment horizontal="right"/>
    </xf>
    <xf numFmtId="3" fontId="40" fillId="0" borderId="108" xfId="0" applyNumberFormat="1" applyFont="1" applyFill="1" applyBorder="1" applyAlignment="1">
      <alignment horizontal="right"/>
    </xf>
    <xf numFmtId="164" fontId="40" fillId="0" borderId="131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40" fillId="0" borderId="104" xfId="0" applyNumberFormat="1" applyFont="1" applyFill="1" applyBorder="1" applyAlignment="1" applyProtection="1">
      <alignment horizontal="right"/>
      <protection locked="0"/>
    </xf>
    <xf numFmtId="3" fontId="0" fillId="0" borderId="107" xfId="0" applyNumberFormat="1" applyFont="1" applyFill="1" applyBorder="1" applyAlignment="1">
      <alignment/>
    </xf>
    <xf numFmtId="164" fontId="40" fillId="0" borderId="108" xfId="0" applyNumberFormat="1" applyFont="1" applyFill="1" applyBorder="1" applyAlignment="1" applyProtection="1">
      <alignment horizontal="right"/>
      <protection locked="0"/>
    </xf>
    <xf numFmtId="3" fontId="0" fillId="0" borderId="102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0" fontId="52" fillId="0" borderId="100" xfId="0" applyFont="1" applyFill="1" applyBorder="1" applyAlignment="1">
      <alignment horizontal="left" indent="1"/>
    </xf>
    <xf numFmtId="164" fontId="40" fillId="0" borderId="96" xfId="0" applyNumberFormat="1" applyFont="1" applyFill="1" applyBorder="1" applyAlignment="1">
      <alignment horizontal="right"/>
    </xf>
    <xf numFmtId="3" fontId="40" fillId="0" borderId="96" xfId="0" applyNumberFormat="1" applyFont="1" applyFill="1" applyBorder="1" applyAlignment="1">
      <alignment horizontal="right"/>
    </xf>
    <xf numFmtId="0" fontId="52" fillId="0" borderId="104" xfId="0" applyFont="1" applyFill="1" applyBorder="1" applyAlignment="1">
      <alignment horizontal="left" indent="1"/>
    </xf>
    <xf numFmtId="0" fontId="58" fillId="0" borderId="105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indent="1"/>
    </xf>
    <xf numFmtId="0" fontId="0" fillId="0" borderId="116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right"/>
    </xf>
    <xf numFmtId="0" fontId="0" fillId="0" borderId="92" xfId="0" applyFont="1" applyFill="1" applyBorder="1" applyAlignment="1">
      <alignment horizontal="right"/>
    </xf>
    <xf numFmtId="0" fontId="0" fillId="0" borderId="90" xfId="0" applyFont="1" applyFill="1" applyBorder="1" applyAlignment="1">
      <alignment horizontal="right"/>
    </xf>
    <xf numFmtId="0" fontId="0" fillId="0" borderId="91" xfId="0" applyFont="1" applyFill="1" applyBorder="1" applyAlignment="1">
      <alignment horizontal="right"/>
    </xf>
    <xf numFmtId="0" fontId="0" fillId="0" borderId="131" xfId="0" applyFont="1" applyFill="1" applyBorder="1" applyAlignment="1">
      <alignment horizontal="right"/>
    </xf>
    <xf numFmtId="0" fontId="0" fillId="0" borderId="88" xfId="0" applyFont="1" applyFill="1" applyBorder="1" applyAlignment="1">
      <alignment horizontal="right"/>
    </xf>
    <xf numFmtId="0" fontId="0" fillId="0" borderId="116" xfId="0" applyFont="1" applyFill="1" applyBorder="1" applyAlignment="1">
      <alignment horizontal="right"/>
    </xf>
    <xf numFmtId="0" fontId="60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41" fillId="0" borderId="0" xfId="0" applyFont="1" applyFill="1" applyBorder="1" applyAlignment="1">
      <alignment horizontal="center" shrinkToFit="1"/>
    </xf>
    <xf numFmtId="3" fontId="39" fillId="0" borderId="100" xfId="0" applyNumberFormat="1" applyFont="1" applyFill="1" applyBorder="1" applyAlignment="1">
      <alignment horizontal="right"/>
    </xf>
    <xf numFmtId="3" fontId="40" fillId="0" borderId="148" xfId="0" applyNumberFormat="1" applyFont="1" applyFill="1" applyBorder="1" applyAlignment="1">
      <alignment horizontal="center"/>
    </xf>
    <xf numFmtId="3" fontId="40" fillId="0" borderId="112" xfId="0" applyNumberFormat="1" applyFont="1" applyFill="1" applyBorder="1" applyAlignment="1" applyProtection="1">
      <alignment horizontal="right"/>
      <protection locked="0"/>
    </xf>
    <xf numFmtId="3" fontId="40" fillId="0" borderId="123" xfId="0" applyNumberFormat="1" applyFont="1" applyFill="1" applyBorder="1" applyAlignment="1">
      <alignment horizontal="center"/>
    </xf>
    <xf numFmtId="3" fontId="40" fillId="0" borderId="119" xfId="0" applyNumberFormat="1" applyFont="1" applyFill="1" applyBorder="1" applyAlignment="1">
      <alignment horizontal="center"/>
    </xf>
    <xf numFmtId="3" fontId="40" fillId="0" borderId="120" xfId="0" applyNumberFormat="1" applyFont="1" applyFill="1" applyBorder="1" applyAlignment="1" applyProtection="1">
      <alignment horizontal="right"/>
      <protection locked="0"/>
    </xf>
    <xf numFmtId="3" fontId="40" fillId="0" borderId="88" xfId="0" applyNumberFormat="1" applyFont="1" applyFill="1" applyBorder="1" applyAlignment="1" applyProtection="1">
      <alignment horizontal="right"/>
      <protection locked="0"/>
    </xf>
    <xf numFmtId="3" fontId="40" fillId="0" borderId="90" xfId="0" applyNumberFormat="1" applyFont="1" applyFill="1" applyBorder="1" applyAlignment="1" applyProtection="1">
      <alignment horizontal="right"/>
      <protection locked="0"/>
    </xf>
    <xf numFmtId="3" fontId="40" fillId="0" borderId="149" xfId="0" applyNumberFormat="1" applyFont="1" applyFill="1" applyBorder="1" applyAlignment="1">
      <alignment horizontal="center"/>
    </xf>
    <xf numFmtId="3" fontId="40" fillId="0" borderId="92" xfId="0" applyNumberFormat="1" applyFont="1" applyFill="1" applyBorder="1" applyAlignment="1" applyProtection="1">
      <alignment horizontal="right"/>
      <protection locked="0"/>
    </xf>
    <xf numFmtId="3" fontId="40" fillId="0" borderId="110" xfId="0" applyNumberFormat="1" applyFont="1" applyFill="1" applyBorder="1" applyAlignment="1" applyProtection="1">
      <alignment horizontal="right"/>
      <protection locked="0"/>
    </xf>
    <xf numFmtId="3" fontId="40" fillId="0" borderId="116" xfId="0" applyNumberFormat="1" applyFont="1" applyFill="1" applyBorder="1" applyAlignment="1" applyProtection="1">
      <alignment horizontal="right"/>
      <protection locked="0"/>
    </xf>
    <xf numFmtId="0" fontId="99" fillId="0" borderId="0" xfId="0" applyFont="1" applyFill="1" applyBorder="1" applyAlignment="1">
      <alignment horizontal="left" indent="1"/>
    </xf>
    <xf numFmtId="0" fontId="51" fillId="0" borderId="131" xfId="0" applyFont="1" applyFill="1" applyBorder="1" applyAlignment="1">
      <alignment horizontal="left" vertical="center" indent="1"/>
    </xf>
    <xf numFmtId="0" fontId="0" fillId="0" borderId="150" xfId="0" applyFont="1" applyFill="1" applyBorder="1" applyAlignment="1">
      <alignment horizontal="center" vertical="center"/>
    </xf>
    <xf numFmtId="3" fontId="39" fillId="0" borderId="131" xfId="0" applyNumberFormat="1" applyFont="1" applyFill="1" applyBorder="1" applyAlignment="1">
      <alignment horizontal="center"/>
    </xf>
    <xf numFmtId="3" fontId="39" fillId="0" borderId="101" xfId="0" applyNumberFormat="1" applyFont="1" applyFill="1" applyBorder="1" applyAlignment="1">
      <alignment horizontal="center"/>
    </xf>
    <xf numFmtId="164" fontId="39" fillId="0" borderId="102" xfId="0" applyNumberFormat="1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 vertical="center"/>
    </xf>
    <xf numFmtId="3" fontId="0" fillId="0" borderId="1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39" fillId="0" borderId="106" xfId="0" applyNumberFormat="1" applyFont="1" applyFill="1" applyBorder="1" applyAlignment="1">
      <alignment horizontal="center" shrinkToFit="1"/>
    </xf>
    <xf numFmtId="3" fontId="0" fillId="0" borderId="105" xfId="0" applyNumberFormat="1" applyFont="1" applyFill="1" applyBorder="1" applyAlignment="1">
      <alignment horizontal="center"/>
    </xf>
    <xf numFmtId="165" fontId="0" fillId="0" borderId="51" xfId="0" applyNumberFormat="1" applyFont="1" applyFill="1" applyBorder="1" applyAlignment="1">
      <alignment horizontal="center"/>
    </xf>
    <xf numFmtId="3" fontId="0" fillId="0" borderId="101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 applyProtection="1">
      <alignment horizontal="right"/>
      <protection locked="0"/>
    </xf>
    <xf numFmtId="3" fontId="0" fillId="0" borderId="60" xfId="0" applyNumberFormat="1" applyFont="1" applyFill="1" applyBorder="1" applyAlignment="1" applyProtection="1">
      <alignment horizontal="right"/>
      <protection locked="0"/>
    </xf>
    <xf numFmtId="164" fontId="39" fillId="0" borderId="10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119" xfId="0" applyNumberFormat="1" applyFont="1" applyFill="1" applyBorder="1" applyAlignment="1">
      <alignment horizontal="center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0" fillId="0" borderId="80" xfId="0" applyNumberFormat="1" applyFont="1" applyFill="1" applyBorder="1" applyAlignment="1" applyProtection="1">
      <alignment horizontal="right"/>
      <protection locked="0"/>
    </xf>
    <xf numFmtId="164" fontId="39" fillId="0" borderId="120" xfId="0" applyNumberFormat="1" applyFont="1" applyFill="1" applyBorder="1" applyAlignment="1">
      <alignment horizontal="right"/>
    </xf>
    <xf numFmtId="3" fontId="0" fillId="0" borderId="123" xfId="0" applyNumberFormat="1" applyFont="1" applyFill="1" applyBorder="1" applyAlignment="1">
      <alignment horizontal="center"/>
    </xf>
    <xf numFmtId="164" fontId="39" fillId="0" borderId="88" xfId="0" applyNumberFormat="1" applyFont="1" applyFill="1" applyBorder="1" applyAlignment="1">
      <alignment horizontal="right"/>
    </xf>
    <xf numFmtId="164" fontId="39" fillId="0" borderId="126" xfId="0" applyNumberFormat="1" applyFont="1" applyFill="1" applyBorder="1" applyAlignment="1">
      <alignment horizontal="right"/>
    </xf>
    <xf numFmtId="164" fontId="39" fillId="0" borderId="9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center"/>
    </xf>
    <xf numFmtId="164" fontId="39" fillId="0" borderId="92" xfId="0" applyNumberFormat="1" applyFont="1" applyFill="1" applyBorder="1" applyAlignment="1">
      <alignment horizontal="right"/>
    </xf>
    <xf numFmtId="3" fontId="39" fillId="0" borderId="132" xfId="0" applyNumberFormat="1" applyFont="1" applyFill="1" applyBorder="1" applyAlignment="1">
      <alignment horizontal="center"/>
    </xf>
    <xf numFmtId="164" fontId="39" fillId="0" borderId="131" xfId="0" applyNumberFormat="1" applyFont="1" applyFill="1" applyBorder="1" applyAlignment="1">
      <alignment horizontal="right"/>
    </xf>
    <xf numFmtId="3" fontId="39" fillId="0" borderId="151" xfId="0" applyNumberFormat="1" applyFont="1" applyFill="1" applyBorder="1" applyAlignment="1">
      <alignment horizontal="right"/>
    </xf>
    <xf numFmtId="3" fontId="39" fillId="0" borderId="59" xfId="0" applyNumberFormat="1" applyFont="1" applyFill="1" applyBorder="1" applyAlignment="1">
      <alignment horizontal="right"/>
    </xf>
    <xf numFmtId="3" fontId="39" fillId="0" borderId="143" xfId="0" applyNumberFormat="1" applyFont="1" applyFill="1" applyBorder="1" applyAlignment="1">
      <alignment horizontal="right"/>
    </xf>
    <xf numFmtId="164" fontId="39" fillId="0" borderId="97" xfId="0" applyNumberFormat="1" applyFont="1" applyFill="1" applyBorder="1" applyAlignment="1">
      <alignment horizontal="right"/>
    </xf>
    <xf numFmtId="3" fontId="0" fillId="0" borderId="131" xfId="0" applyNumberFormat="1" applyFont="1" applyFill="1" applyBorder="1" applyAlignment="1">
      <alignment horizontal="right"/>
    </xf>
    <xf numFmtId="3" fontId="62" fillId="0" borderId="107" xfId="0" applyNumberFormat="1" applyFont="1" applyFill="1" applyBorder="1" applyAlignment="1">
      <alignment horizontal="right"/>
    </xf>
    <xf numFmtId="3" fontId="0" fillId="0" borderId="119" xfId="0" applyNumberFormat="1" applyFont="1" applyFill="1" applyBorder="1" applyAlignment="1">
      <alignment horizontal="center"/>
    </xf>
    <xf numFmtId="164" fontId="39" fillId="0" borderId="91" xfId="0" applyNumberFormat="1" applyFont="1" applyFill="1" applyBorder="1" applyAlignment="1">
      <alignment horizontal="right"/>
    </xf>
    <xf numFmtId="164" fontId="39" fillId="0" borderId="130" xfId="0" applyNumberFormat="1" applyFont="1" applyFill="1" applyBorder="1" applyAlignment="1">
      <alignment horizontal="right"/>
    </xf>
    <xf numFmtId="3" fontId="0" fillId="0" borderId="152" xfId="0" applyNumberFormat="1" applyFont="1" applyFill="1" applyBorder="1" applyAlignment="1" applyProtection="1">
      <alignment horizontal="right"/>
      <protection locked="0"/>
    </xf>
    <xf numFmtId="3" fontId="0" fillId="0" borderId="153" xfId="0" applyNumberFormat="1" applyFont="1" applyFill="1" applyBorder="1" applyAlignment="1" applyProtection="1">
      <alignment horizontal="right"/>
      <protection locked="0"/>
    </xf>
    <xf numFmtId="3" fontId="0" fillId="0" borderId="148" xfId="0" applyNumberFormat="1" applyFont="1" applyFill="1" applyBorder="1" applyAlignment="1" applyProtection="1">
      <alignment horizontal="right"/>
      <protection locked="0"/>
    </xf>
    <xf numFmtId="3" fontId="0" fillId="0" borderId="29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3" fontId="40" fillId="0" borderId="129" xfId="0" applyNumberFormat="1" applyFont="1" applyFill="1" applyBorder="1" applyAlignment="1">
      <alignment horizontal="right"/>
    </xf>
    <xf numFmtId="3" fontId="40" fillId="0" borderId="125" xfId="0" applyNumberFormat="1" applyFont="1" applyFill="1" applyBorder="1" applyAlignment="1">
      <alignment horizontal="right"/>
    </xf>
    <xf numFmtId="3" fontId="40" fillId="0" borderId="154" xfId="0" applyNumberFormat="1" applyFont="1" applyFill="1" applyBorder="1" applyAlignment="1">
      <alignment horizontal="right"/>
    </xf>
    <xf numFmtId="3" fontId="40" fillId="0" borderId="132" xfId="0" applyNumberFormat="1" applyFont="1" applyFill="1" applyBorder="1" applyAlignment="1">
      <alignment horizontal="center"/>
    </xf>
    <xf numFmtId="3" fontId="40" fillId="0" borderId="131" xfId="0" applyNumberFormat="1" applyFont="1" applyFill="1" applyBorder="1" applyAlignment="1" applyProtection="1">
      <alignment horizontal="right"/>
      <protection/>
    </xf>
    <xf numFmtId="164" fontId="40" fillId="0" borderId="105" xfId="0" applyNumberFormat="1" applyFont="1" applyFill="1" applyBorder="1" applyAlignment="1" applyProtection="1">
      <alignment horizontal="right"/>
      <protection/>
    </xf>
    <xf numFmtId="164" fontId="40" fillId="0" borderId="143" xfId="0" applyNumberFormat="1" applyFont="1" applyFill="1" applyBorder="1" applyAlignment="1" applyProtection="1">
      <alignment horizontal="right"/>
      <protection/>
    </xf>
    <xf numFmtId="164" fontId="40" fillId="0" borderId="104" xfId="0" applyNumberFormat="1" applyFont="1" applyFill="1" applyBorder="1" applyAlignment="1" applyProtection="1">
      <alignment horizontal="right"/>
      <protection/>
    </xf>
    <xf numFmtId="3" fontId="40" fillId="0" borderId="51" xfId="0" applyNumberFormat="1" applyFont="1" applyFill="1" applyBorder="1" applyAlignment="1">
      <alignment horizontal="center"/>
    </xf>
    <xf numFmtId="3" fontId="40" fillId="0" borderId="131" xfId="0" applyNumberFormat="1" applyFont="1" applyFill="1" applyBorder="1" applyAlignment="1" applyProtection="1">
      <alignment horizontal="right"/>
      <protection locked="0"/>
    </xf>
    <xf numFmtId="164" fontId="40" fillId="0" borderId="131" xfId="0" applyNumberFormat="1" applyFont="1" applyFill="1" applyBorder="1" applyAlignment="1" applyProtection="1">
      <alignment horizontal="right"/>
      <protection locked="0"/>
    </xf>
    <xf numFmtId="3" fontId="40" fillId="0" borderId="100" xfId="0" applyNumberFormat="1" applyFont="1" applyFill="1" applyBorder="1" applyAlignment="1">
      <alignment horizontal="right"/>
    </xf>
    <xf numFmtId="3" fontId="40" fillId="0" borderId="153" xfId="0" applyNumberFormat="1" applyFont="1" applyFill="1" applyBorder="1" applyAlignment="1">
      <alignment horizontal="right"/>
    </xf>
    <xf numFmtId="3" fontId="40" fillId="0" borderId="135" xfId="0" applyNumberFormat="1" applyFont="1" applyFill="1" applyBorder="1" applyAlignment="1">
      <alignment horizontal="right"/>
    </xf>
    <xf numFmtId="3" fontId="40" fillId="0" borderId="63" xfId="0" applyNumberFormat="1" applyFont="1" applyFill="1" applyBorder="1" applyAlignment="1">
      <alignment horizontal="center"/>
    </xf>
    <xf numFmtId="3" fontId="40" fillId="0" borderId="151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0" fontId="14" fillId="0" borderId="96" xfId="0" applyFont="1" applyFill="1" applyBorder="1" applyAlignment="1">
      <alignment/>
    </xf>
    <xf numFmtId="0" fontId="14" fillId="0" borderId="97" xfId="0" applyFont="1" applyFill="1" applyBorder="1" applyAlignment="1">
      <alignment/>
    </xf>
    <xf numFmtId="3" fontId="14" fillId="0" borderId="97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99" xfId="0" applyFont="1" applyFill="1" applyBorder="1" applyAlignment="1">
      <alignment horizontal="left" indent="1"/>
    </xf>
    <xf numFmtId="0" fontId="63" fillId="0" borderId="0" xfId="0" applyFont="1" applyFill="1" applyBorder="1" applyAlignment="1">
      <alignment horizontal="left" indent="1"/>
    </xf>
    <xf numFmtId="3" fontId="39" fillId="0" borderId="99" xfId="0" applyNumberFormat="1" applyFont="1" applyFill="1" applyBorder="1" applyAlignment="1">
      <alignment horizontal="center"/>
    </xf>
    <xf numFmtId="3" fontId="0" fillId="0" borderId="155" xfId="0" applyNumberFormat="1" applyFont="1" applyFill="1" applyBorder="1" applyAlignment="1" applyProtection="1">
      <alignment horizontal="right"/>
      <protection locked="0"/>
    </xf>
    <xf numFmtId="3" fontId="0" fillId="0" borderId="98" xfId="0" applyNumberFormat="1" applyFont="1" applyFill="1" applyBorder="1" applyAlignment="1" applyProtection="1">
      <alignment horizontal="right"/>
      <protection locked="0"/>
    </xf>
    <xf numFmtId="3" fontId="39" fillId="0" borderId="96" xfId="0" applyNumberFormat="1" applyFont="1" applyFill="1" applyBorder="1" applyAlignment="1">
      <alignment horizontal="right"/>
    </xf>
    <xf numFmtId="164" fontId="39" fillId="0" borderId="102" xfId="0" applyNumberFormat="1" applyFont="1" applyFill="1" applyBorder="1" applyAlignment="1">
      <alignment horizontal="right"/>
    </xf>
    <xf numFmtId="3" fontId="40" fillId="0" borderId="98" xfId="0" applyNumberFormat="1" applyFont="1" applyFill="1" applyBorder="1" applyAlignment="1">
      <alignment horizontal="right"/>
    </xf>
    <xf numFmtId="3" fontId="40" fillId="0" borderId="122" xfId="0" applyNumberFormat="1" applyFont="1" applyFill="1" applyBorder="1" applyAlignment="1">
      <alignment horizontal="right"/>
    </xf>
    <xf numFmtId="3" fontId="0" fillId="0" borderId="105" xfId="0" applyNumberFormat="1" applyFont="1" applyFill="1" applyBorder="1" applyAlignment="1" applyProtection="1">
      <alignment horizontal="right"/>
      <protection locked="0"/>
    </xf>
    <xf numFmtId="3" fontId="40" fillId="0" borderId="118" xfId="0" applyNumberFormat="1" applyFont="1" applyFill="1" applyBorder="1" applyAlignment="1">
      <alignment horizontal="right"/>
    </xf>
    <xf numFmtId="164" fontId="40" fillId="0" borderId="99" xfId="0" applyNumberFormat="1" applyFont="1" applyFill="1" applyBorder="1" applyAlignment="1" applyProtection="1">
      <alignment horizontal="right"/>
      <protection/>
    </xf>
    <xf numFmtId="3" fontId="0" fillId="0" borderId="93" xfId="0" applyNumberFormat="1" applyFont="1" applyFill="1" applyBorder="1" applyAlignment="1" applyProtection="1">
      <alignment horizontal="right"/>
      <protection locked="0"/>
    </xf>
    <xf numFmtId="164" fontId="64" fillId="0" borderId="131" xfId="0" applyNumberFormat="1" applyFont="1" applyFill="1" applyBorder="1" applyAlignment="1">
      <alignment horizontal="right"/>
    </xf>
    <xf numFmtId="3" fontId="64" fillId="0" borderId="90" xfId="0" applyNumberFormat="1" applyFont="1" applyFill="1" applyBorder="1" applyAlignment="1">
      <alignment horizontal="right"/>
    </xf>
    <xf numFmtId="0" fontId="51" fillId="0" borderId="156" xfId="0" applyFont="1" applyFill="1" applyBorder="1" applyAlignment="1">
      <alignment horizontal="left" vertical="center" indent="1"/>
    </xf>
    <xf numFmtId="0" fontId="0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/>
    </xf>
    <xf numFmtId="0" fontId="0" fillId="0" borderId="159" xfId="0" applyFont="1" applyFill="1" applyBorder="1" applyAlignment="1">
      <alignment/>
    </xf>
    <xf numFmtId="0" fontId="0" fillId="0" borderId="160" xfId="0" applyFont="1" applyFill="1" applyBorder="1" applyAlignment="1">
      <alignment horizontal="center" vertical="center"/>
    </xf>
    <xf numFmtId="3" fontId="0" fillId="0" borderId="157" xfId="0" applyNumberFormat="1" applyFont="1" applyFill="1" applyBorder="1" applyAlignment="1">
      <alignment horizontal="center" vertical="center"/>
    </xf>
    <xf numFmtId="3" fontId="39" fillId="0" borderId="157" xfId="0" applyNumberFormat="1" applyFont="1" applyFill="1" applyBorder="1" applyAlignment="1">
      <alignment horizontal="center"/>
    </xf>
    <xf numFmtId="3" fontId="39" fillId="0" borderId="158" xfId="0" applyNumberFormat="1" applyFont="1" applyFill="1" applyBorder="1" applyAlignment="1">
      <alignment horizontal="center"/>
    </xf>
    <xf numFmtId="164" fontId="39" fillId="0" borderId="6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51" fillId="0" borderId="161" xfId="0" applyFont="1" applyFill="1" applyBorder="1" applyAlignment="1">
      <alignment horizontal="left" vertical="center" indent="1"/>
    </xf>
    <xf numFmtId="164" fontId="39" fillId="0" borderId="162" xfId="0" applyNumberFormat="1" applyFont="1" applyFill="1" applyBorder="1" applyAlignment="1">
      <alignment horizontal="center" shrinkToFit="1"/>
    </xf>
    <xf numFmtId="0" fontId="51" fillId="0" borderId="29" xfId="0" applyFont="1" applyFill="1" applyBorder="1" applyAlignment="1">
      <alignment horizontal="left" indent="1"/>
    </xf>
    <xf numFmtId="164" fontId="39" fillId="0" borderId="64" xfId="0" applyNumberFormat="1" applyFont="1" applyFill="1" applyBorder="1" applyAlignment="1">
      <alignment horizontal="right"/>
    </xf>
    <xf numFmtId="0" fontId="51" fillId="0" borderId="163" xfId="0" applyFont="1" applyFill="1" applyBorder="1" applyAlignment="1">
      <alignment horizontal="left" indent="1"/>
    </xf>
    <xf numFmtId="164" fontId="39" fillId="0" borderId="164" xfId="0" applyNumberFormat="1" applyFont="1" applyFill="1" applyBorder="1" applyAlignment="1">
      <alignment horizontal="right"/>
    </xf>
    <xf numFmtId="0" fontId="51" fillId="0" borderId="152" xfId="0" applyFont="1" applyFill="1" applyBorder="1" applyAlignment="1">
      <alignment horizontal="left" indent="1"/>
    </xf>
    <xf numFmtId="164" fontId="39" fillId="0" borderId="165" xfId="0" applyNumberFormat="1" applyFont="1" applyFill="1" applyBorder="1" applyAlignment="1">
      <alignment horizontal="right"/>
    </xf>
    <xf numFmtId="0" fontId="51" fillId="0" borderId="166" xfId="0" applyFont="1" applyFill="1" applyBorder="1" applyAlignment="1">
      <alignment horizontal="left" indent="1"/>
    </xf>
    <xf numFmtId="0" fontId="51" fillId="0" borderId="167" xfId="0" applyFont="1" applyFill="1" applyBorder="1" applyAlignment="1">
      <alignment horizontal="left" indent="1"/>
    </xf>
    <xf numFmtId="164" fontId="39" fillId="0" borderId="168" xfId="0" applyNumberFormat="1" applyFont="1" applyFill="1" applyBorder="1" applyAlignment="1">
      <alignment horizontal="right"/>
    </xf>
    <xf numFmtId="164" fontId="39" fillId="0" borderId="169" xfId="0" applyNumberFormat="1" applyFont="1" applyFill="1" applyBorder="1" applyAlignment="1">
      <alignment horizontal="right"/>
    </xf>
    <xf numFmtId="0" fontId="51" fillId="0" borderId="170" xfId="0" applyFont="1" applyFill="1" applyBorder="1" applyAlignment="1">
      <alignment horizontal="left" indent="1"/>
    </xf>
    <xf numFmtId="3" fontId="0" fillId="0" borderId="137" xfId="0" applyNumberFormat="1" applyFont="1" applyFill="1" applyBorder="1" applyAlignment="1" applyProtection="1">
      <alignment horizontal="right"/>
      <protection locked="0"/>
    </xf>
    <xf numFmtId="164" fontId="40" fillId="0" borderId="171" xfId="0" applyNumberFormat="1" applyFont="1" applyFill="1" applyBorder="1" applyAlignment="1">
      <alignment horizontal="right"/>
    </xf>
    <xf numFmtId="3" fontId="0" fillId="0" borderId="126" xfId="0" applyNumberFormat="1" applyFont="1" applyFill="1" applyBorder="1" applyAlignment="1" applyProtection="1">
      <alignment horizontal="right"/>
      <protection locked="0"/>
    </xf>
    <xf numFmtId="164" fontId="40" fillId="0" borderId="172" xfId="0" applyNumberFormat="1" applyFont="1" applyFill="1" applyBorder="1" applyAlignment="1">
      <alignment horizontal="right"/>
    </xf>
    <xf numFmtId="3" fontId="0" fillId="0" borderId="120" xfId="0" applyNumberFormat="1" applyFont="1" applyFill="1" applyBorder="1" applyAlignment="1" applyProtection="1">
      <alignment horizontal="right"/>
      <protection locked="0"/>
    </xf>
    <xf numFmtId="164" fontId="40" fillId="0" borderId="173" xfId="0" applyNumberFormat="1" applyFont="1" applyFill="1" applyBorder="1" applyAlignment="1">
      <alignment horizontal="right"/>
    </xf>
    <xf numFmtId="0" fontId="52" fillId="0" borderId="167" xfId="0" applyFont="1" applyFill="1" applyBorder="1" applyAlignment="1">
      <alignment horizontal="left" indent="1"/>
    </xf>
    <xf numFmtId="164" fontId="40" fillId="0" borderId="110" xfId="0" applyNumberFormat="1" applyFont="1" applyFill="1" applyBorder="1" applyAlignment="1" applyProtection="1">
      <alignment horizontal="right"/>
      <protection/>
    </xf>
    <xf numFmtId="164" fontId="40" fillId="0" borderId="97" xfId="0" applyNumberFormat="1" applyFont="1" applyFill="1" applyBorder="1" applyAlignment="1" applyProtection="1">
      <alignment horizontal="right"/>
      <protection/>
    </xf>
    <xf numFmtId="164" fontId="40" fillId="0" borderId="174" xfId="0" applyNumberFormat="1" applyFont="1" applyFill="1" applyBorder="1" applyAlignment="1">
      <alignment horizontal="right"/>
    </xf>
    <xf numFmtId="164" fontId="40" fillId="0" borderId="175" xfId="0" applyNumberFormat="1" applyFont="1" applyFill="1" applyBorder="1" applyAlignment="1">
      <alignment horizontal="right"/>
    </xf>
    <xf numFmtId="0" fontId="52" fillId="0" borderId="176" xfId="0" applyFont="1" applyFill="1" applyBorder="1" applyAlignment="1">
      <alignment horizontal="left" indent="1"/>
    </xf>
    <xf numFmtId="0" fontId="52" fillId="0" borderId="86" xfId="0" applyFont="1" applyFill="1" applyBorder="1" applyAlignment="1">
      <alignment horizontal="left" indent="1"/>
    </xf>
    <xf numFmtId="0" fontId="40" fillId="0" borderId="177" xfId="0" applyFont="1" applyFill="1" applyBorder="1" applyAlignment="1">
      <alignment horizontal="center"/>
    </xf>
    <xf numFmtId="3" fontId="40" fillId="0" borderId="177" xfId="0" applyNumberFormat="1" applyFont="1" applyFill="1" applyBorder="1" applyAlignment="1">
      <alignment/>
    </xf>
    <xf numFmtId="3" fontId="40" fillId="0" borderId="178" xfId="0" applyNumberFormat="1" applyFont="1" applyFill="1" applyBorder="1" applyAlignment="1">
      <alignment/>
    </xf>
    <xf numFmtId="3" fontId="40" fillId="0" borderId="179" xfId="0" applyNumberFormat="1" applyFont="1" applyFill="1" applyBorder="1" applyAlignment="1">
      <alignment horizontal="right"/>
    </xf>
    <xf numFmtId="3" fontId="40" fillId="0" borderId="180" xfId="0" applyNumberFormat="1" applyFont="1" applyFill="1" applyBorder="1" applyAlignment="1">
      <alignment horizontal="right"/>
    </xf>
    <xf numFmtId="164" fontId="40" fillId="0" borderId="180" xfId="0" applyNumberFormat="1" applyFont="1" applyFill="1" applyBorder="1" applyAlignment="1">
      <alignment horizontal="right"/>
    </xf>
    <xf numFmtId="3" fontId="40" fillId="0" borderId="181" xfId="0" applyNumberFormat="1" applyFont="1" applyFill="1" applyBorder="1" applyAlignment="1">
      <alignment horizontal="right"/>
    </xf>
    <xf numFmtId="164" fontId="40" fillId="0" borderId="182" xfId="0" applyNumberFormat="1" applyFont="1" applyFill="1" applyBorder="1" applyAlignment="1">
      <alignment horizontal="right"/>
    </xf>
    <xf numFmtId="3" fontId="64" fillId="0" borderId="92" xfId="0" applyNumberFormat="1" applyFont="1" applyFill="1" applyBorder="1" applyAlignment="1">
      <alignment horizontal="right"/>
    </xf>
    <xf numFmtId="3" fontId="40" fillId="0" borderId="18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shrinkToFit="1"/>
    </xf>
    <xf numFmtId="0" fontId="0" fillId="0" borderId="101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3" fontId="39" fillId="0" borderId="102" xfId="0" applyNumberFormat="1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3" fontId="0" fillId="0" borderId="99" xfId="0" applyNumberFormat="1" applyFont="1" applyFill="1" applyBorder="1" applyAlignment="1">
      <alignment horizontal="right"/>
    </xf>
    <xf numFmtId="3" fontId="0" fillId="0" borderId="131" xfId="0" applyNumberFormat="1" applyFont="1" applyFill="1" applyBorder="1" applyAlignment="1" applyProtection="1">
      <alignment horizontal="right"/>
      <protection locked="0"/>
    </xf>
    <xf numFmtId="3" fontId="40" fillId="0" borderId="90" xfId="0" applyNumberFormat="1" applyFont="1" applyFill="1" applyBorder="1" applyAlignment="1">
      <alignment horizontal="right" shrinkToFit="1"/>
    </xf>
    <xf numFmtId="164" fontId="40" fillId="0" borderId="90" xfId="0" applyNumberFormat="1" applyFont="1" applyFill="1" applyBorder="1" applyAlignment="1">
      <alignment horizontal="right" shrinkToFit="1"/>
    </xf>
    <xf numFmtId="3" fontId="40" fillId="0" borderId="105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indent="1"/>
    </xf>
    <xf numFmtId="0" fontId="38" fillId="0" borderId="96" xfId="0" applyFont="1" applyFill="1" applyBorder="1" applyAlignment="1">
      <alignment horizontal="left" indent="1"/>
    </xf>
    <xf numFmtId="0" fontId="38" fillId="0" borderId="97" xfId="0" applyFont="1" applyFill="1" applyBorder="1" applyAlignment="1">
      <alignment horizontal="left" indent="1"/>
    </xf>
    <xf numFmtId="3" fontId="38" fillId="0" borderId="97" xfId="0" applyNumberFormat="1" applyFont="1" applyFill="1" applyBorder="1" applyAlignment="1">
      <alignment horizontal="left" indent="1"/>
    </xf>
    <xf numFmtId="3" fontId="38" fillId="0" borderId="0" xfId="0" applyNumberFormat="1" applyFont="1" applyFill="1" applyBorder="1" applyAlignment="1">
      <alignment horizontal="left" indent="1"/>
    </xf>
    <xf numFmtId="0" fontId="65" fillId="0" borderId="0" xfId="0" applyFont="1" applyFill="1" applyBorder="1" applyAlignment="1">
      <alignment horizontal="left" indent="1"/>
    </xf>
    <xf numFmtId="3" fontId="0" fillId="0" borderId="143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64" fillId="0" borderId="131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left" indent="1"/>
    </xf>
    <xf numFmtId="0" fontId="67" fillId="0" borderId="0" xfId="0" applyFont="1" applyFill="1" applyAlignment="1">
      <alignment horizontal="left" indent="1"/>
    </xf>
    <xf numFmtId="0" fontId="38" fillId="0" borderId="58" xfId="0" applyFont="1" applyFill="1" applyBorder="1" applyAlignment="1">
      <alignment horizontal="left" indent="1"/>
    </xf>
    <xf numFmtId="0" fontId="38" fillId="0" borderId="59" xfId="0" applyFont="1" applyFill="1" applyBorder="1" applyAlignment="1">
      <alignment horizontal="left" indent="1"/>
    </xf>
    <xf numFmtId="3" fontId="38" fillId="0" borderId="59" xfId="0" applyNumberFormat="1" applyFont="1" applyFill="1" applyBorder="1" applyAlignment="1">
      <alignment horizontal="left" indent="1"/>
    </xf>
    <xf numFmtId="3" fontId="39" fillId="0" borderId="67" xfId="0" applyNumberFormat="1" applyFont="1" applyFill="1" applyBorder="1" applyAlignment="1">
      <alignment horizontal="right"/>
    </xf>
    <xf numFmtId="3" fontId="39" fillId="0" borderId="74" xfId="0" applyNumberFormat="1" applyFont="1" applyFill="1" applyBorder="1" applyAlignment="1">
      <alignment horizontal="right"/>
    </xf>
    <xf numFmtId="3" fontId="39" fillId="0" borderId="65" xfId="0" applyNumberFormat="1" applyFont="1" applyFill="1" applyBorder="1" applyAlignment="1">
      <alignment horizontal="right"/>
    </xf>
    <xf numFmtId="3" fontId="39" fillId="0" borderId="79" xfId="0" applyNumberFormat="1" applyFont="1" applyFill="1" applyBorder="1" applyAlignment="1">
      <alignment horizontal="right"/>
    </xf>
    <xf numFmtId="3" fontId="39" fillId="0" borderId="66" xfId="0" applyNumberFormat="1" applyFont="1" applyFill="1" applyBorder="1" applyAlignment="1">
      <alignment horizontal="right"/>
    </xf>
    <xf numFmtId="3" fontId="39" fillId="0" borderId="71" xfId="0" applyNumberFormat="1" applyFont="1" applyFill="1" applyBorder="1" applyAlignment="1">
      <alignment horizontal="right"/>
    </xf>
    <xf numFmtId="3" fontId="39" fillId="0" borderId="28" xfId="0" applyNumberFormat="1" applyFont="1" applyFill="1" applyBorder="1" applyAlignment="1">
      <alignment horizontal="right"/>
    </xf>
    <xf numFmtId="3" fontId="39" fillId="0" borderId="56" xfId="0" applyNumberFormat="1" applyFont="1" applyFill="1" applyBorder="1" applyAlignment="1">
      <alignment horizontal="right"/>
    </xf>
    <xf numFmtId="3" fontId="39" fillId="0" borderId="64" xfId="0" applyNumberFormat="1" applyFont="1" applyFill="1" applyBorder="1" applyAlignment="1">
      <alignment horizontal="right"/>
    </xf>
    <xf numFmtId="3" fontId="39" fillId="0" borderId="29" xfId="0" applyNumberFormat="1" applyFont="1" applyFill="1" applyBorder="1" applyAlignment="1">
      <alignment horizontal="right"/>
    </xf>
    <xf numFmtId="3" fontId="39" fillId="0" borderId="69" xfId="0" applyNumberFormat="1" applyFont="1" applyFill="1" applyBorder="1" applyAlignment="1">
      <alignment horizontal="right"/>
    </xf>
    <xf numFmtId="3" fontId="39" fillId="0" borderId="57" xfId="0" applyNumberFormat="1" applyFont="1" applyFill="1" applyBorder="1" applyAlignment="1">
      <alignment horizontal="right"/>
    </xf>
    <xf numFmtId="3" fontId="40" fillId="0" borderId="52" xfId="0" applyNumberFormat="1" applyFont="1" applyFill="1" applyBorder="1" applyAlignment="1">
      <alignment horizontal="center"/>
    </xf>
    <xf numFmtId="3" fontId="40" fillId="0" borderId="73" xfId="0" applyNumberFormat="1" applyFont="1" applyFill="1" applyBorder="1" applyAlignment="1">
      <alignment horizontal="right"/>
    </xf>
    <xf numFmtId="3" fontId="40" fillId="0" borderId="52" xfId="0" applyNumberFormat="1" applyFont="1" applyFill="1" applyBorder="1" applyAlignment="1" applyProtection="1">
      <alignment horizontal="right"/>
      <protection locked="0"/>
    </xf>
    <xf numFmtId="164" fontId="40" fillId="0" borderId="52" xfId="0" applyNumberFormat="1" applyFont="1" applyFill="1" applyBorder="1" applyAlignment="1" applyProtection="1">
      <alignment horizontal="right"/>
      <protection locked="0"/>
    </xf>
    <xf numFmtId="3" fontId="40" fillId="0" borderId="75" xfId="0" applyNumberFormat="1" applyFont="1" applyFill="1" applyBorder="1" applyAlignment="1" applyProtection="1">
      <alignment horizontal="right"/>
      <protection locked="0"/>
    </xf>
    <xf numFmtId="3" fontId="40" fillId="0" borderId="85" xfId="0" applyNumberFormat="1" applyFont="1" applyFill="1" applyBorder="1" applyAlignment="1">
      <alignment horizontal="right"/>
    </xf>
    <xf numFmtId="3" fontId="40" fillId="0" borderId="53" xfId="0" applyNumberFormat="1" applyFont="1" applyFill="1" applyBorder="1" applyAlignment="1">
      <alignment horizontal="center"/>
    </xf>
    <xf numFmtId="3" fontId="40" fillId="0" borderId="53" xfId="0" applyNumberFormat="1" applyFont="1" applyFill="1" applyBorder="1" applyAlignment="1">
      <alignment horizontal="right"/>
    </xf>
    <xf numFmtId="3" fontId="40" fillId="0" borderId="53" xfId="0" applyNumberFormat="1" applyFont="1" applyFill="1" applyBorder="1" applyAlignment="1" applyProtection="1">
      <alignment horizontal="right"/>
      <protection locked="0"/>
    </xf>
    <xf numFmtId="164" fontId="40" fillId="0" borderId="53" xfId="0" applyNumberFormat="1" applyFont="1" applyFill="1" applyBorder="1" applyAlignment="1" applyProtection="1">
      <alignment horizontal="right"/>
      <protection locked="0"/>
    </xf>
    <xf numFmtId="3" fontId="40" fillId="0" borderId="56" xfId="0" applyNumberFormat="1" applyFont="1" applyFill="1" applyBorder="1" applyAlignment="1" applyProtection="1">
      <alignment horizontal="right"/>
      <protection locked="0"/>
    </xf>
    <xf numFmtId="3" fontId="40" fillId="0" borderId="66" xfId="0" applyNumberFormat="1" applyFont="1" applyFill="1" applyBorder="1" applyAlignment="1">
      <alignment horizontal="right"/>
    </xf>
    <xf numFmtId="3" fontId="40" fillId="0" borderId="54" xfId="0" applyNumberFormat="1" applyFont="1" applyFill="1" applyBorder="1" applyAlignment="1">
      <alignment horizontal="center"/>
    </xf>
    <xf numFmtId="3" fontId="40" fillId="0" borderId="54" xfId="0" applyNumberFormat="1" applyFont="1" applyFill="1" applyBorder="1" applyAlignment="1">
      <alignment horizontal="right"/>
    </xf>
    <xf numFmtId="3" fontId="40" fillId="0" borderId="54" xfId="0" applyNumberFormat="1" applyFont="1" applyFill="1" applyBorder="1" applyAlignment="1" applyProtection="1">
      <alignment horizontal="right"/>
      <protection locked="0"/>
    </xf>
    <xf numFmtId="164" fontId="40" fillId="0" borderId="54" xfId="0" applyNumberFormat="1" applyFont="1" applyFill="1" applyBorder="1" applyAlignment="1" applyProtection="1">
      <alignment horizontal="right"/>
      <protection locked="0"/>
    </xf>
    <xf numFmtId="3" fontId="40" fillId="0" borderId="86" xfId="0" applyNumberFormat="1" applyFont="1" applyFill="1" applyBorder="1" applyAlignment="1" applyProtection="1">
      <alignment horizontal="right"/>
      <protection locked="0"/>
    </xf>
    <xf numFmtId="3" fontId="40" fillId="0" borderId="65" xfId="0" applyNumberFormat="1" applyFont="1" applyFill="1" applyBorder="1" applyAlignment="1">
      <alignment horizontal="right"/>
    </xf>
    <xf numFmtId="3" fontId="40" fillId="0" borderId="52" xfId="0" applyNumberFormat="1" applyFont="1" applyFill="1" applyBorder="1" applyAlignment="1">
      <alignment horizontal="center"/>
    </xf>
    <xf numFmtId="3" fontId="40" fillId="0" borderId="52" xfId="0" applyNumberFormat="1" applyFont="1" applyFill="1" applyBorder="1" applyAlignment="1">
      <alignment horizontal="right"/>
    </xf>
    <xf numFmtId="3" fontId="40" fillId="0" borderId="28" xfId="0" applyNumberFormat="1" applyFont="1" applyFill="1" applyBorder="1" applyAlignment="1" applyProtection="1">
      <alignment horizontal="right"/>
      <protection locked="0"/>
    </xf>
    <xf numFmtId="3" fontId="40" fillId="0" borderId="71" xfId="0" applyNumberFormat="1" applyFont="1" applyFill="1" applyBorder="1" applyAlignment="1">
      <alignment horizontal="right"/>
    </xf>
    <xf numFmtId="3" fontId="40" fillId="0" borderId="53" xfId="0" applyNumberFormat="1" applyFont="1" applyFill="1" applyBorder="1" applyAlignment="1">
      <alignment horizontal="center"/>
    </xf>
    <xf numFmtId="0" fontId="58" fillId="0" borderId="53" xfId="0" applyFont="1" applyFill="1" applyBorder="1" applyAlignment="1">
      <alignment horizontal="center"/>
    </xf>
    <xf numFmtId="3" fontId="40" fillId="0" borderId="55" xfId="0" applyNumberFormat="1" applyFont="1" applyFill="1" applyBorder="1" applyAlignment="1">
      <alignment horizontal="center"/>
    </xf>
    <xf numFmtId="3" fontId="40" fillId="0" borderId="55" xfId="0" applyNumberFormat="1" applyFont="1" applyFill="1" applyBorder="1" applyAlignment="1">
      <alignment horizontal="right"/>
    </xf>
    <xf numFmtId="3" fontId="40" fillId="0" borderId="55" xfId="0" applyNumberFormat="1" applyFont="1" applyFill="1" applyBorder="1" applyAlignment="1" applyProtection="1">
      <alignment horizontal="right"/>
      <protection locked="0"/>
    </xf>
    <xf numFmtId="164" fontId="40" fillId="0" borderId="55" xfId="0" applyNumberFormat="1" applyFont="1" applyFill="1" applyBorder="1" applyAlignment="1" applyProtection="1">
      <alignment horizontal="right"/>
      <protection locked="0"/>
    </xf>
    <xf numFmtId="3" fontId="40" fillId="0" borderId="29" xfId="0" applyNumberFormat="1" applyFont="1" applyFill="1" applyBorder="1" applyAlignment="1" applyProtection="1">
      <alignment horizontal="right"/>
      <protection locked="0"/>
    </xf>
    <xf numFmtId="3" fontId="40" fillId="0" borderId="69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0" fontId="100" fillId="0" borderId="0" xfId="0" applyFont="1" applyFill="1" applyBorder="1" applyAlignment="1">
      <alignment horizontal="left" indent="1"/>
    </xf>
    <xf numFmtId="0" fontId="51" fillId="0" borderId="68" xfId="0" applyFont="1" applyFill="1" applyBorder="1" applyAlignment="1">
      <alignment horizontal="left" vertical="center" indent="1"/>
    </xf>
    <xf numFmtId="0" fontId="0" fillId="0" borderId="68" xfId="0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39" fillId="0" borderId="87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3" fontId="39" fillId="0" borderId="68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left" vertical="center" indent="1"/>
    </xf>
    <xf numFmtId="0" fontId="0" fillId="0" borderId="63" xfId="0" applyFont="1" applyFill="1" applyBorder="1" applyAlignment="1">
      <alignment horizontal="center" vertical="center"/>
    </xf>
    <xf numFmtId="3" fontId="39" fillId="0" borderId="63" xfId="0" applyNumberFormat="1" applyFont="1" applyFill="1" applyBorder="1" applyAlignment="1">
      <alignment horizontal="center"/>
    </xf>
    <xf numFmtId="3" fontId="39" fillId="0" borderId="62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164" fontId="39" fillId="0" borderId="61" xfId="0" applyNumberFormat="1" applyFont="1" applyFill="1" applyBorder="1" applyAlignment="1">
      <alignment horizontal="center" shrinkToFit="1"/>
    </xf>
    <xf numFmtId="3" fontId="0" fillId="0" borderId="143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65" fontId="0" fillId="0" borderId="52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 horizontal="right"/>
    </xf>
    <xf numFmtId="3" fontId="39" fillId="0" borderId="73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 applyProtection="1">
      <alignment horizontal="right"/>
      <protection locked="0"/>
    </xf>
    <xf numFmtId="0" fontId="51" fillId="0" borderId="79" xfId="0" applyFont="1" applyFill="1" applyBorder="1" applyAlignment="1">
      <alignment horizontal="left" indent="1"/>
    </xf>
    <xf numFmtId="165" fontId="0" fillId="0" borderId="54" xfId="0" applyNumberFormat="1" applyFont="1" applyFill="1" applyBorder="1" applyAlignment="1">
      <alignment/>
    </xf>
    <xf numFmtId="165" fontId="0" fillId="0" borderId="54" xfId="0" applyNumberFormat="1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 horizontal="right"/>
    </xf>
    <xf numFmtId="3" fontId="39" fillId="0" borderId="54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 applyProtection="1">
      <alignment horizontal="right"/>
      <protection locked="0"/>
    </xf>
    <xf numFmtId="164" fontId="39" fillId="0" borderId="65" xfId="0" applyNumberFormat="1" applyFont="1" applyFill="1" applyBorder="1" applyAlignment="1">
      <alignment horizontal="right"/>
    </xf>
    <xf numFmtId="0" fontId="51" fillId="0" borderId="28" xfId="0" applyFont="1" applyFill="1" applyBorder="1" applyAlignment="1">
      <alignment horizontal="left" indent="1"/>
    </xf>
    <xf numFmtId="0" fontId="0" fillId="0" borderId="52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3" fontId="39" fillId="0" borderId="52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 applyProtection="1">
      <alignment horizontal="right"/>
      <protection locked="0"/>
    </xf>
    <xf numFmtId="164" fontId="39" fillId="0" borderId="66" xfId="0" applyNumberFormat="1" applyFont="1" applyFill="1" applyBorder="1" applyAlignment="1">
      <alignment horizontal="right"/>
    </xf>
    <xf numFmtId="0" fontId="51" fillId="0" borderId="56" xfId="0" applyFont="1" applyFill="1" applyBorder="1" applyAlignment="1">
      <alignment horizontal="left" indent="1"/>
    </xf>
    <xf numFmtId="0" fontId="0" fillId="0" borderId="53" xfId="0" applyFont="1" applyFill="1" applyBorder="1" applyAlignment="1">
      <alignment horizontal="center"/>
    </xf>
    <xf numFmtId="3" fontId="39" fillId="0" borderId="53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 applyProtection="1">
      <alignment horizontal="right"/>
      <protection locked="0"/>
    </xf>
    <xf numFmtId="0" fontId="0" fillId="0" borderId="55" xfId="0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 horizontal="right"/>
    </xf>
    <xf numFmtId="3" fontId="39" fillId="0" borderId="5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 applyProtection="1">
      <alignment horizontal="right"/>
      <protection locked="0"/>
    </xf>
    <xf numFmtId="3" fontId="0" fillId="0" borderId="79" xfId="0" applyNumberFormat="1" applyFont="1" applyFill="1" applyBorder="1" applyAlignment="1" applyProtection="1">
      <alignment horizontal="right"/>
      <protection locked="0"/>
    </xf>
    <xf numFmtId="0" fontId="51" fillId="0" borderId="87" xfId="0" applyFont="1" applyFill="1" applyBorder="1" applyAlignment="1">
      <alignment horizontal="left" indent="1"/>
    </xf>
    <xf numFmtId="0" fontId="39" fillId="0" borderId="143" xfId="0" applyFont="1" applyFill="1" applyBorder="1" applyAlignment="1">
      <alignment horizontal="center"/>
    </xf>
    <xf numFmtId="3" fontId="40" fillId="0" borderId="143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 horizontal="right"/>
    </xf>
    <xf numFmtId="164" fontId="39" fillId="0" borderId="59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72" xfId="0" applyNumberFormat="1" applyFont="1" applyFill="1" applyBorder="1" applyAlignment="1" applyProtection="1">
      <alignment horizontal="right"/>
      <protection locked="0"/>
    </xf>
    <xf numFmtId="0" fontId="0" fillId="0" borderId="54" xfId="0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164" fontId="39" fillId="0" borderId="69" xfId="0" applyNumberFormat="1" applyFont="1" applyFill="1" applyBorder="1" applyAlignment="1">
      <alignment horizontal="right"/>
    </xf>
    <xf numFmtId="0" fontId="51" fillId="0" borderId="52" xfId="0" applyFont="1" applyFill="1" applyBorder="1" applyAlignment="1">
      <alignment horizontal="left" indent="1"/>
    </xf>
    <xf numFmtId="3" fontId="0" fillId="0" borderId="73" xfId="0" applyNumberFormat="1" applyFont="1" applyFill="1" applyBorder="1" applyAlignment="1">
      <alignment horizontal="right"/>
    </xf>
    <xf numFmtId="3" fontId="0" fillId="0" borderId="85" xfId="0" applyNumberFormat="1" applyFont="1" applyFill="1" applyBorder="1" applyAlignment="1" applyProtection="1">
      <alignment horizontal="right"/>
      <protection locked="0"/>
    </xf>
    <xf numFmtId="164" fontId="40" fillId="0" borderId="7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3" fontId="40" fillId="0" borderId="53" xfId="0" applyNumberFormat="1" applyFont="1" applyFill="1" applyBorder="1" applyAlignment="1">
      <alignment horizontal="right" shrinkToFit="1"/>
    </xf>
    <xf numFmtId="164" fontId="40" fillId="0" borderId="53" xfId="0" applyNumberFormat="1" applyFont="1" applyFill="1" applyBorder="1" applyAlignment="1">
      <alignment horizontal="right" shrinkToFit="1"/>
    </xf>
    <xf numFmtId="3" fontId="0" fillId="0" borderId="63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164" fontId="40" fillId="0" borderId="54" xfId="0" applyNumberFormat="1" applyFont="1" applyFill="1" applyBorder="1" applyAlignment="1">
      <alignment horizontal="right"/>
    </xf>
    <xf numFmtId="0" fontId="57" fillId="0" borderId="52" xfId="0" applyFont="1" applyFill="1" applyBorder="1" applyAlignment="1">
      <alignment horizontal="center"/>
    </xf>
    <xf numFmtId="0" fontId="57" fillId="0" borderId="53" xfId="0" applyFont="1" applyFill="1" applyBorder="1" applyAlignment="1">
      <alignment horizontal="center"/>
    </xf>
    <xf numFmtId="164" fontId="40" fillId="0" borderId="53" xfId="0" applyNumberFormat="1" applyFont="1" applyFill="1" applyBorder="1" applyAlignment="1">
      <alignment horizontal="right"/>
    </xf>
    <xf numFmtId="0" fontId="57" fillId="0" borderId="55" xfId="0" applyFont="1" applyFill="1" applyBorder="1" applyAlignment="1">
      <alignment horizontal="center"/>
    </xf>
    <xf numFmtId="0" fontId="52" fillId="0" borderId="87" xfId="0" applyFont="1" applyFill="1" applyBorder="1" applyAlignment="1">
      <alignment horizontal="left" indent="1"/>
    </xf>
    <xf numFmtId="0" fontId="58" fillId="0" borderId="143" xfId="0" applyFont="1" applyFill="1" applyBorder="1" applyAlignment="1">
      <alignment horizontal="center"/>
    </xf>
    <xf numFmtId="3" fontId="40" fillId="0" borderId="143" xfId="0" applyNumberFormat="1" applyFont="1" applyFill="1" applyBorder="1" applyAlignment="1">
      <alignment horizontal="center"/>
    </xf>
    <xf numFmtId="3" fontId="40" fillId="0" borderId="143" xfId="0" applyNumberFormat="1" applyFont="1" applyFill="1" applyBorder="1" applyAlignment="1" applyProtection="1">
      <alignment horizontal="right"/>
      <protection/>
    </xf>
    <xf numFmtId="164" fontId="40" fillId="0" borderId="87" xfId="0" applyNumberFormat="1" applyFont="1" applyFill="1" applyBorder="1" applyAlignment="1" applyProtection="1">
      <alignment horizontal="right"/>
      <protection/>
    </xf>
    <xf numFmtId="164" fontId="40" fillId="0" borderId="59" xfId="0" applyNumberFormat="1" applyFont="1" applyFill="1" applyBorder="1" applyAlignment="1" applyProtection="1">
      <alignment horizontal="right"/>
      <protection/>
    </xf>
    <xf numFmtId="164" fontId="40" fillId="0" borderId="143" xfId="0" applyNumberFormat="1" applyFont="1" applyFill="1" applyBorder="1" applyAlignment="1" applyProtection="1">
      <alignment horizontal="right" shrinkToFit="1"/>
      <protection/>
    </xf>
    <xf numFmtId="164" fontId="40" fillId="0" borderId="143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3" fontId="40" fillId="0" borderId="63" xfId="0" applyNumberFormat="1" applyFont="1" applyFill="1" applyBorder="1" applyAlignment="1">
      <alignment horizontal="right"/>
    </xf>
    <xf numFmtId="3" fontId="40" fillId="0" borderId="45" xfId="0" applyNumberFormat="1" applyFont="1" applyFill="1" applyBorder="1" applyAlignment="1">
      <alignment horizontal="right"/>
    </xf>
    <xf numFmtId="3" fontId="40" fillId="0" borderId="28" xfId="0" applyNumberFormat="1" applyFont="1" applyFill="1" applyBorder="1" applyAlignment="1">
      <alignment horizontal="right"/>
    </xf>
    <xf numFmtId="3" fontId="40" fillId="0" borderId="59" xfId="0" applyNumberFormat="1" applyFont="1" applyFill="1" applyBorder="1" applyAlignment="1">
      <alignment horizontal="right"/>
    </xf>
    <xf numFmtId="3" fontId="40" fillId="0" borderId="143" xfId="0" applyNumberFormat="1" applyFont="1" applyFill="1" applyBorder="1" applyAlignment="1" applyProtection="1">
      <alignment horizontal="right"/>
      <protection locked="0"/>
    </xf>
    <xf numFmtId="164" fontId="40" fillId="0" borderId="143" xfId="0" applyNumberFormat="1" applyFont="1" applyFill="1" applyBorder="1" applyAlignment="1" applyProtection="1">
      <alignment horizontal="right"/>
      <protection locked="0"/>
    </xf>
    <xf numFmtId="3" fontId="0" fillId="0" borderId="28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 horizontal="right"/>
      <protection locked="0"/>
    </xf>
    <xf numFmtId="3" fontId="40" fillId="0" borderId="75" xfId="0" applyNumberFormat="1" applyFont="1" applyFill="1" applyBorder="1" applyAlignment="1">
      <alignment horizontal="right"/>
    </xf>
    <xf numFmtId="0" fontId="52" fillId="0" borderId="74" xfId="0" applyFont="1" applyFill="1" applyBorder="1" applyAlignment="1">
      <alignment horizontal="left" indent="1"/>
    </xf>
    <xf numFmtId="0" fontId="40" fillId="0" borderId="143" xfId="0" applyFont="1" applyFill="1" applyBorder="1" applyAlignment="1">
      <alignment horizontal="center"/>
    </xf>
    <xf numFmtId="0" fontId="40" fillId="0" borderId="63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left" indent="1"/>
    </xf>
    <xf numFmtId="0" fontId="102" fillId="0" borderId="0" xfId="0" applyFont="1" applyFill="1" applyAlignment="1">
      <alignment horizontal="left" indent="1"/>
    </xf>
    <xf numFmtId="3" fontId="0" fillId="0" borderId="5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shrinkToFit="1"/>
    </xf>
    <xf numFmtId="3" fontId="39" fillId="0" borderId="68" xfId="0" applyNumberFormat="1" applyFont="1" applyFill="1" applyBorder="1" applyAlignment="1">
      <alignment horizontal="right"/>
    </xf>
    <xf numFmtId="3" fontId="39" fillId="0" borderId="51" xfId="0" applyNumberFormat="1" applyFont="1" applyFill="1" applyBorder="1" applyAlignment="1">
      <alignment horizontal="right"/>
    </xf>
    <xf numFmtId="164" fontId="39" fillId="0" borderId="52" xfId="0" applyNumberFormat="1" applyFont="1" applyFill="1" applyBorder="1" applyAlignment="1">
      <alignment horizontal="right"/>
    </xf>
    <xf numFmtId="164" fontId="39" fillId="0" borderId="53" xfId="0" applyNumberFormat="1" applyFont="1" applyFill="1" applyBorder="1" applyAlignment="1">
      <alignment horizontal="right"/>
    </xf>
    <xf numFmtId="164" fontId="39" fillId="0" borderId="54" xfId="0" applyNumberFormat="1" applyFont="1" applyFill="1" applyBorder="1" applyAlignment="1">
      <alignment horizontal="right"/>
    </xf>
    <xf numFmtId="3" fontId="40" fillId="0" borderId="73" xfId="0" applyNumberFormat="1" applyFont="1" applyFill="1" applyBorder="1" applyAlignment="1" applyProtection="1">
      <alignment horizontal="right"/>
      <protection locked="0"/>
    </xf>
    <xf numFmtId="3" fontId="40" fillId="0" borderId="63" xfId="0" applyNumberFormat="1" applyFont="1" applyFill="1" applyBorder="1" applyAlignment="1" applyProtection="1">
      <alignment horizontal="right"/>
      <protection locked="0"/>
    </xf>
    <xf numFmtId="3" fontId="40" fillId="0" borderId="51" xfId="0" applyNumberFormat="1" applyFont="1" applyFill="1" applyBorder="1" applyAlignment="1" applyProtection="1">
      <alignment horizontal="right"/>
      <protection locked="0"/>
    </xf>
    <xf numFmtId="3" fontId="39" fillId="0" borderId="59" xfId="0" applyNumberFormat="1" applyFont="1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center"/>
    </xf>
    <xf numFmtId="164" fontId="39" fillId="0" borderId="73" xfId="0" applyNumberFormat="1" applyFont="1" applyFill="1" applyBorder="1" applyAlignment="1">
      <alignment horizontal="right"/>
    </xf>
    <xf numFmtId="164" fontId="39" fillId="0" borderId="55" xfId="0" applyNumberFormat="1" applyFont="1" applyFill="1" applyBorder="1" applyAlignment="1">
      <alignment horizontal="right"/>
    </xf>
    <xf numFmtId="3" fontId="0" fillId="0" borderId="143" xfId="0" applyNumberFormat="1" applyFont="1" applyFill="1" applyBorder="1" applyAlignment="1">
      <alignment horizontal="right"/>
    </xf>
    <xf numFmtId="164" fontId="39" fillId="0" borderId="143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36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 shrinkToFit="1"/>
    </xf>
    <xf numFmtId="3" fontId="38" fillId="0" borderId="58" xfId="0" applyNumberFormat="1" applyFont="1" applyFill="1" applyBorder="1" applyAlignment="1">
      <alignment horizontal="left" indent="1"/>
    </xf>
    <xf numFmtId="165" fontId="0" fillId="0" borderId="52" xfId="0" applyNumberFormat="1" applyFont="1" applyFill="1" applyBorder="1" applyAlignment="1">
      <alignment/>
    </xf>
    <xf numFmtId="165" fontId="0" fillId="0" borderId="51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right"/>
    </xf>
    <xf numFmtId="165" fontId="0" fillId="0" borderId="54" xfId="0" applyNumberFormat="1" applyFont="1" applyFill="1" applyBorder="1" applyAlignment="1">
      <alignment/>
    </xf>
    <xf numFmtId="165" fontId="0" fillId="0" borderId="54" xfId="0" applyNumberFormat="1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3" fontId="39" fillId="0" borderId="52" xfId="0" applyNumberFormat="1" applyFont="1" applyFill="1" applyBorder="1" applyAlignment="1" applyProtection="1">
      <alignment horizontal="right"/>
      <protection locked="0"/>
    </xf>
    <xf numFmtId="164" fontId="39" fillId="0" borderId="52" xfId="0" applyNumberFormat="1" applyFont="1" applyFill="1" applyBorder="1" applyAlignment="1" applyProtection="1">
      <alignment horizontal="right"/>
      <protection locked="0"/>
    </xf>
    <xf numFmtId="3" fontId="39" fillId="0" borderId="53" xfId="0" applyNumberFormat="1" applyFont="1" applyFill="1" applyBorder="1" applyAlignment="1" applyProtection="1">
      <alignment horizontal="right"/>
      <protection locked="0"/>
    </xf>
    <xf numFmtId="164" fontId="39" fillId="0" borderId="53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Fill="1" applyBorder="1" applyAlignment="1">
      <alignment horizontal="right"/>
    </xf>
    <xf numFmtId="3" fontId="39" fillId="0" borderId="54" xfId="0" applyNumberFormat="1" applyFont="1" applyFill="1" applyBorder="1" applyAlignment="1" applyProtection="1">
      <alignment horizontal="right"/>
      <protection locked="0"/>
    </xf>
    <xf numFmtId="164" fontId="39" fillId="0" borderId="54" xfId="0" applyNumberFormat="1" applyFont="1" applyFill="1" applyBorder="1" applyAlignment="1" applyProtection="1">
      <alignment horizontal="right"/>
      <protection locked="0"/>
    </xf>
    <xf numFmtId="3" fontId="0" fillId="0" borderId="55" xfId="0" applyNumberFormat="1" applyFont="1" applyFill="1" applyBorder="1" applyAlignment="1">
      <alignment horizontal="center"/>
    </xf>
    <xf numFmtId="3" fontId="39" fillId="0" borderId="55" xfId="0" applyNumberFormat="1" applyFont="1" applyFill="1" applyBorder="1" applyAlignment="1" applyProtection="1">
      <alignment horizontal="right"/>
      <protection locked="0"/>
    </xf>
    <xf numFmtId="164" fontId="39" fillId="0" borderId="55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/>
    </xf>
    <xf numFmtId="3" fontId="39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3" fillId="0" borderId="0" xfId="0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1"/>
    </xf>
    <xf numFmtId="0" fontId="70" fillId="0" borderId="68" xfId="0" applyFont="1" applyFill="1" applyBorder="1" applyAlignment="1">
      <alignment horizontal="left" vertical="center" indent="1"/>
    </xf>
    <xf numFmtId="0" fontId="0" fillId="0" borderId="68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 indent="1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left" indent="1"/>
    </xf>
    <xf numFmtId="0" fontId="70" fillId="0" borderId="79" xfId="0" applyFont="1" applyFill="1" applyBorder="1" applyAlignment="1">
      <alignment horizontal="left" indent="1"/>
    </xf>
    <xf numFmtId="0" fontId="70" fillId="0" borderId="28" xfId="0" applyFont="1" applyFill="1" applyBorder="1" applyAlignment="1">
      <alignment horizontal="left" indent="1"/>
    </xf>
    <xf numFmtId="0" fontId="70" fillId="0" borderId="56" xfId="0" applyFont="1" applyFill="1" applyBorder="1" applyAlignment="1">
      <alignment horizontal="left" indent="1"/>
    </xf>
    <xf numFmtId="0" fontId="70" fillId="0" borderId="87" xfId="0" applyFont="1" applyFill="1" applyBorder="1" applyAlignment="1">
      <alignment horizontal="left" indent="1"/>
    </xf>
    <xf numFmtId="3" fontId="0" fillId="0" borderId="143" xfId="0" applyNumberFormat="1" applyFont="1" applyFill="1" applyBorder="1" applyAlignment="1">
      <alignment/>
    </xf>
    <xf numFmtId="0" fontId="70" fillId="0" borderId="52" xfId="0" applyFont="1" applyFill="1" applyBorder="1" applyAlignment="1">
      <alignment horizontal="left" indent="1"/>
    </xf>
    <xf numFmtId="3" fontId="39" fillId="0" borderId="143" xfId="0" applyNumberFormat="1" applyFont="1" applyFill="1" applyBorder="1" applyAlignment="1" applyProtection="1">
      <alignment horizontal="right"/>
      <protection/>
    </xf>
    <xf numFmtId="164" fontId="39" fillId="0" borderId="143" xfId="0" applyNumberFormat="1" applyFont="1" applyFill="1" applyBorder="1" applyAlignment="1" applyProtection="1">
      <alignment horizontal="right"/>
      <protection/>
    </xf>
    <xf numFmtId="164" fontId="39" fillId="0" borderId="87" xfId="0" applyNumberFormat="1" applyFont="1" applyFill="1" applyBorder="1" applyAlignment="1" applyProtection="1">
      <alignment horizontal="right"/>
      <protection/>
    </xf>
    <xf numFmtId="164" fontId="39" fillId="0" borderId="59" xfId="0" applyNumberFormat="1" applyFont="1" applyFill="1" applyBorder="1" applyAlignment="1" applyProtection="1">
      <alignment horizontal="right"/>
      <protection/>
    </xf>
    <xf numFmtId="3" fontId="40" fillId="0" borderId="145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3" fontId="39" fillId="0" borderId="143" xfId="0" applyNumberFormat="1" applyFont="1" applyFill="1" applyBorder="1" applyAlignment="1" applyProtection="1">
      <alignment horizontal="right"/>
      <protection locked="0"/>
    </xf>
    <xf numFmtId="164" fontId="39" fillId="0" borderId="143" xfId="0" applyNumberFormat="1" applyFont="1" applyFill="1" applyBorder="1" applyAlignment="1" applyProtection="1">
      <alignment horizontal="right"/>
      <protection locked="0"/>
    </xf>
    <xf numFmtId="0" fontId="70" fillId="0" borderId="74" xfId="0" applyFont="1" applyFill="1" applyBorder="1" applyAlignment="1">
      <alignment horizontal="left" indent="1"/>
    </xf>
    <xf numFmtId="3" fontId="104" fillId="0" borderId="143" xfId="0" applyNumberFormat="1" applyFont="1" applyFill="1" applyBorder="1" applyAlignment="1">
      <alignment horizontal="right"/>
    </xf>
    <xf numFmtId="0" fontId="70" fillId="0" borderId="86" xfId="0" applyFont="1" applyFill="1" applyBorder="1" applyAlignment="1">
      <alignment horizontal="left" indent="1"/>
    </xf>
    <xf numFmtId="3" fontId="0" fillId="0" borderId="63" xfId="0" applyNumberFormat="1" applyFont="1" applyFill="1" applyBorder="1" applyAlignment="1">
      <alignment/>
    </xf>
    <xf numFmtId="3" fontId="40" fillId="0" borderId="87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3" fontId="40" fillId="0" borderId="56" xfId="0" applyNumberFormat="1" applyFont="1" applyFill="1" applyBorder="1" applyAlignment="1">
      <alignment horizontal="right"/>
    </xf>
    <xf numFmtId="3" fontId="40" fillId="0" borderId="79" xfId="0" applyNumberFormat="1" applyFont="1" applyFill="1" applyBorder="1" applyAlignment="1">
      <alignment horizontal="right"/>
    </xf>
    <xf numFmtId="164" fontId="40" fillId="0" borderId="71" xfId="0" applyNumberFormat="1" applyFont="1" applyFill="1" applyBorder="1" applyAlignment="1">
      <alignment horizontal="right"/>
    </xf>
    <xf numFmtId="164" fontId="40" fillId="0" borderId="66" xfId="0" applyNumberFormat="1" applyFont="1" applyFill="1" applyBorder="1" applyAlignment="1">
      <alignment horizontal="right"/>
    </xf>
    <xf numFmtId="164" fontId="40" fillId="0" borderId="69" xfId="0" applyNumberFormat="1" applyFont="1" applyFill="1" applyBorder="1" applyAlignment="1">
      <alignment horizontal="right"/>
    </xf>
    <xf numFmtId="164" fontId="40" fillId="0" borderId="59" xfId="0" applyNumberFormat="1" applyFont="1" applyFill="1" applyBorder="1" applyAlignment="1">
      <alignment horizontal="right"/>
    </xf>
    <xf numFmtId="164" fontId="40" fillId="0" borderId="55" xfId="0" applyNumberFormat="1" applyFont="1" applyFill="1" applyBorder="1" applyAlignment="1">
      <alignment horizontal="right"/>
    </xf>
    <xf numFmtId="3" fontId="40" fillId="0" borderId="62" xfId="0" applyNumberFormat="1" applyFont="1" applyFill="1" applyBorder="1" applyAlignment="1">
      <alignment horizontal="right"/>
    </xf>
    <xf numFmtId="0" fontId="14" fillId="0" borderId="87" xfId="0" applyFont="1" applyFill="1" applyBorder="1" applyAlignment="1">
      <alignment horizontal="left" indent="1"/>
    </xf>
    <xf numFmtId="3" fontId="0" fillId="0" borderId="143" xfId="0" applyNumberFormat="1" applyFont="1" applyFill="1" applyBorder="1" applyAlignment="1" applyProtection="1">
      <alignment horizontal="right"/>
      <protection locked="0"/>
    </xf>
    <xf numFmtId="3" fontId="0" fillId="0" borderId="87" xfId="0" applyNumberFormat="1" applyFont="1" applyFill="1" applyBorder="1" applyAlignment="1" applyProtection="1">
      <alignment horizontal="right"/>
      <protection locked="0"/>
    </xf>
    <xf numFmtId="164" fontId="0" fillId="0" borderId="73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 horizontal="right"/>
      <protection locked="0"/>
    </xf>
    <xf numFmtId="164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69" xfId="0" applyNumberFormat="1" applyFont="1" applyFill="1" applyBorder="1" applyAlignment="1" applyProtection="1">
      <alignment horizontal="right"/>
      <protection locked="0"/>
    </xf>
    <xf numFmtId="164" fontId="0" fillId="0" borderId="63" xfId="0" applyNumberFormat="1" applyFont="1" applyFill="1" applyBorder="1" applyAlignment="1" applyProtection="1">
      <alignment horizontal="right"/>
      <protection locked="0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3" fontId="0" fillId="0" borderId="33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>
      <alignment horizontal="right"/>
    </xf>
    <xf numFmtId="164" fontId="40" fillId="0" borderId="28" xfId="0" applyNumberFormat="1" applyFont="1" applyFill="1" applyBorder="1" applyAlignment="1">
      <alignment horizontal="right"/>
    </xf>
    <xf numFmtId="164" fontId="40" fillId="0" borderId="75" xfId="0" applyNumberFormat="1" applyFont="1" applyFill="1" applyBorder="1" applyAlignment="1">
      <alignment horizontal="right"/>
    </xf>
    <xf numFmtId="164" fontId="40" fillId="0" borderId="87" xfId="0" applyNumberFormat="1" applyFont="1" applyFill="1" applyBorder="1" applyAlignment="1">
      <alignment horizontal="right"/>
    </xf>
    <xf numFmtId="164" fontId="40" fillId="0" borderId="91" xfId="0" applyNumberFormat="1" applyFont="1" applyFill="1" applyBorder="1" applyAlignment="1" applyProtection="1">
      <alignment horizontal="right"/>
      <protection locked="0"/>
    </xf>
    <xf numFmtId="0" fontId="70" fillId="0" borderId="131" xfId="0" applyFont="1" applyFill="1" applyBorder="1" applyAlignment="1">
      <alignment horizontal="left" vertical="center" indent="1"/>
    </xf>
    <xf numFmtId="3" fontId="0" fillId="0" borderId="100" xfId="0" applyNumberFormat="1" applyFont="1" applyFill="1" applyBorder="1" applyAlignment="1">
      <alignment horizontal="center" vertical="center"/>
    </xf>
    <xf numFmtId="0" fontId="70" fillId="0" borderId="110" xfId="0" applyFont="1" applyFill="1" applyBorder="1" applyAlignment="1">
      <alignment horizontal="left" indent="1"/>
    </xf>
    <xf numFmtId="0" fontId="70" fillId="0" borderId="117" xfId="0" applyFont="1" applyFill="1" applyBorder="1" applyAlignment="1">
      <alignment horizontal="left" indent="1"/>
    </xf>
    <xf numFmtId="0" fontId="70" fillId="0" borderId="93" xfId="0" applyFont="1" applyFill="1" applyBorder="1" applyAlignment="1">
      <alignment horizontal="left" indent="1"/>
    </xf>
    <xf numFmtId="0" fontId="70" fillId="0" borderId="94" xfId="0" applyFont="1" applyFill="1" applyBorder="1" applyAlignment="1">
      <alignment horizontal="left" indent="1"/>
    </xf>
    <xf numFmtId="0" fontId="70" fillId="0" borderId="99" xfId="0" applyFont="1" applyFill="1" applyBorder="1" applyAlignment="1">
      <alignment horizontal="left" indent="1"/>
    </xf>
    <xf numFmtId="0" fontId="0" fillId="0" borderId="131" xfId="0" applyFont="1" applyFill="1" applyBorder="1" applyAlignment="1">
      <alignment horizontal="center"/>
    </xf>
    <xf numFmtId="3" fontId="0" fillId="0" borderId="131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131" xfId="0" applyNumberFormat="1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 horizontal="right"/>
    </xf>
    <xf numFmtId="0" fontId="70" fillId="0" borderId="88" xfId="0" applyFont="1" applyFill="1" applyBorder="1" applyAlignment="1">
      <alignment horizontal="left" indent="1"/>
    </xf>
    <xf numFmtId="3" fontId="0" fillId="0" borderId="88" xfId="0" applyNumberFormat="1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 horizontal="center"/>
    </xf>
    <xf numFmtId="0" fontId="57" fillId="0" borderId="131" xfId="0" applyFont="1" applyFill="1" applyBorder="1" applyAlignment="1">
      <alignment horizontal="center"/>
    </xf>
    <xf numFmtId="0" fontId="70" fillId="0" borderId="100" xfId="0" applyFont="1" applyFill="1" applyBorder="1" applyAlignment="1">
      <alignment horizontal="left" indent="1"/>
    </xf>
    <xf numFmtId="164" fontId="0" fillId="0" borderId="97" xfId="0" applyNumberFormat="1" applyFont="1" applyFill="1" applyBorder="1" applyAlignment="1">
      <alignment horizontal="right"/>
    </xf>
    <xf numFmtId="164" fontId="0" fillId="0" borderId="131" xfId="0" applyNumberFormat="1" applyFont="1" applyFill="1" applyBorder="1" applyAlignment="1">
      <alignment horizontal="right"/>
    </xf>
    <xf numFmtId="0" fontId="70" fillId="0" borderId="104" xfId="0" applyFont="1" applyFill="1" applyBorder="1" applyAlignment="1">
      <alignment horizontal="left" indent="1"/>
    </xf>
    <xf numFmtId="3" fontId="0" fillId="0" borderId="105" xfId="0" applyNumberFormat="1" applyFont="1" applyFill="1" applyBorder="1" applyAlignment="1">
      <alignment/>
    </xf>
    <xf numFmtId="3" fontId="0" fillId="0" borderId="10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3" fontId="57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 horizontal="left" indent="1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 indent="1"/>
    </xf>
    <xf numFmtId="3" fontId="73" fillId="0" borderId="0" xfId="0" applyNumberFormat="1" applyFont="1" applyFill="1" applyBorder="1" applyAlignment="1">
      <alignment/>
    </xf>
    <xf numFmtId="0" fontId="57" fillId="0" borderId="88" xfId="0" applyFont="1" applyFill="1" applyBorder="1" applyAlignment="1">
      <alignment/>
    </xf>
    <xf numFmtId="165" fontId="57" fillId="0" borderId="88" xfId="0" applyNumberFormat="1" applyFont="1" applyFill="1" applyBorder="1" applyAlignment="1">
      <alignment/>
    </xf>
    <xf numFmtId="165" fontId="57" fillId="0" borderId="93" xfId="0" applyNumberFormat="1" applyFont="1" applyFill="1" applyBorder="1" applyAlignment="1">
      <alignment/>
    </xf>
    <xf numFmtId="165" fontId="57" fillId="0" borderId="116" xfId="0" applyNumberFormat="1" applyFont="1" applyFill="1" applyBorder="1" applyAlignment="1">
      <alignment horizontal="center"/>
    </xf>
    <xf numFmtId="3" fontId="57" fillId="0" borderId="102" xfId="0" applyNumberFormat="1" applyFont="1" applyFill="1" applyBorder="1" applyAlignment="1">
      <alignment/>
    </xf>
    <xf numFmtId="3" fontId="57" fillId="0" borderId="101" xfId="0" applyNumberFormat="1" applyFont="1" applyFill="1" applyBorder="1" applyAlignment="1">
      <alignment/>
    </xf>
    <xf numFmtId="3" fontId="58" fillId="0" borderId="101" xfId="0" applyNumberFormat="1" applyFont="1" applyFill="1" applyBorder="1" applyAlignment="1">
      <alignment horizontal="right"/>
    </xf>
    <xf numFmtId="3" fontId="58" fillId="0" borderId="102" xfId="0" applyNumberFormat="1" applyFont="1" applyFill="1" applyBorder="1" applyAlignment="1">
      <alignment horizontal="right"/>
    </xf>
    <xf numFmtId="3" fontId="58" fillId="0" borderId="89" xfId="0" applyNumberFormat="1" applyFont="1" applyFill="1" applyBorder="1" applyAlignment="1">
      <alignment horizontal="right"/>
    </xf>
    <xf numFmtId="3" fontId="58" fillId="0" borderId="100" xfId="0" applyNumberFormat="1" applyFont="1" applyFill="1" applyBorder="1" applyAlignment="1">
      <alignment/>
    </xf>
    <xf numFmtId="3" fontId="57" fillId="0" borderId="89" xfId="0" applyNumberFormat="1" applyFont="1" applyFill="1" applyBorder="1" applyAlignment="1" applyProtection="1">
      <alignment/>
      <protection locked="0"/>
    </xf>
    <xf numFmtId="3" fontId="57" fillId="0" borderId="155" xfId="0" applyNumberFormat="1" applyFont="1" applyFill="1" applyBorder="1" applyAlignment="1" applyProtection="1">
      <alignment/>
      <protection locked="0"/>
    </xf>
    <xf numFmtId="3" fontId="58" fillId="0" borderId="107" xfId="0" applyNumberFormat="1" applyFont="1" applyFill="1" applyBorder="1" applyAlignment="1">
      <alignment horizontal="center"/>
    </xf>
    <xf numFmtId="164" fontId="58" fillId="0" borderId="107" xfId="0" applyNumberFormat="1" applyFont="1" applyFill="1" applyBorder="1" applyAlignment="1">
      <alignment horizontal="center"/>
    </xf>
    <xf numFmtId="3" fontId="57" fillId="0" borderId="89" xfId="0" applyNumberFormat="1" applyFont="1" applyFill="1" applyBorder="1" applyAlignment="1">
      <alignment/>
    </xf>
    <xf numFmtId="0" fontId="57" fillId="0" borderId="91" xfId="0" applyFont="1" applyFill="1" applyBorder="1" applyAlignment="1">
      <alignment/>
    </xf>
    <xf numFmtId="165" fontId="57" fillId="0" borderId="91" xfId="0" applyNumberFormat="1" applyFont="1" applyFill="1" applyBorder="1" applyAlignment="1">
      <alignment/>
    </xf>
    <xf numFmtId="165" fontId="57" fillId="0" borderId="117" xfId="0" applyNumberFormat="1" applyFont="1" applyFill="1" applyBorder="1" applyAlignment="1">
      <alignment/>
    </xf>
    <xf numFmtId="165" fontId="57" fillId="0" borderId="91" xfId="0" applyNumberFormat="1" applyFont="1" applyFill="1" applyBorder="1" applyAlignment="1">
      <alignment horizontal="center"/>
    </xf>
    <xf numFmtId="3" fontId="57" fillId="0" borderId="120" xfId="0" applyNumberFormat="1" applyFont="1" applyFill="1" applyBorder="1" applyAlignment="1">
      <alignment/>
    </xf>
    <xf numFmtId="3" fontId="57" fillId="0" borderId="91" xfId="0" applyNumberFormat="1" applyFont="1" applyFill="1" applyBorder="1" applyAlignment="1">
      <alignment/>
    </xf>
    <xf numFmtId="3" fontId="58" fillId="0" borderId="91" xfId="0" applyNumberFormat="1" applyFont="1" applyFill="1" applyBorder="1" applyAlignment="1">
      <alignment horizontal="right"/>
    </xf>
    <xf numFmtId="3" fontId="58" fillId="0" borderId="120" xfId="0" applyNumberFormat="1" applyFont="1" applyFill="1" applyBorder="1" applyAlignment="1">
      <alignment horizontal="right"/>
    </xf>
    <xf numFmtId="3" fontId="58" fillId="0" borderId="117" xfId="0" applyNumberFormat="1" applyFont="1" applyFill="1" applyBorder="1" applyAlignment="1">
      <alignment/>
    </xf>
    <xf numFmtId="3" fontId="57" fillId="0" borderId="91" xfId="0" applyNumberFormat="1" applyFont="1" applyFill="1" applyBorder="1" applyAlignment="1" applyProtection="1">
      <alignment/>
      <protection locked="0"/>
    </xf>
    <xf numFmtId="3" fontId="57" fillId="0" borderId="118" xfId="0" applyNumberFormat="1" applyFont="1" applyFill="1" applyBorder="1" applyAlignment="1" applyProtection="1">
      <alignment/>
      <protection locked="0"/>
    </xf>
    <xf numFmtId="3" fontId="58" fillId="0" borderId="120" xfId="0" applyNumberFormat="1" applyFont="1" applyFill="1" applyBorder="1" applyAlignment="1">
      <alignment horizontal="center"/>
    </xf>
    <xf numFmtId="164" fontId="58" fillId="0" borderId="120" xfId="0" applyNumberFormat="1" applyFont="1" applyFill="1" applyBorder="1" applyAlignment="1">
      <alignment horizontal="center"/>
    </xf>
    <xf numFmtId="3" fontId="57" fillId="0" borderId="92" xfId="0" applyNumberFormat="1" applyFont="1" applyFill="1" applyBorder="1" applyAlignment="1">
      <alignment/>
    </xf>
    <xf numFmtId="3" fontId="57" fillId="0" borderId="88" xfId="0" applyNumberFormat="1" applyFont="1" applyFill="1" applyBorder="1" applyAlignment="1">
      <alignment/>
    </xf>
    <xf numFmtId="3" fontId="57" fillId="0" borderId="93" xfId="0" applyNumberFormat="1" applyFont="1" applyFill="1" applyBorder="1" applyAlignment="1">
      <alignment/>
    </xf>
    <xf numFmtId="3" fontId="57" fillId="0" borderId="90" xfId="0" applyNumberFormat="1" applyFont="1" applyFill="1" applyBorder="1" applyAlignment="1">
      <alignment horizontal="center"/>
    </xf>
    <xf numFmtId="3" fontId="57" fillId="0" borderId="126" xfId="0" applyNumberFormat="1" applyFont="1" applyFill="1" applyBorder="1" applyAlignment="1">
      <alignment/>
    </xf>
    <xf numFmtId="3" fontId="57" fillId="0" borderId="90" xfId="0" applyNumberFormat="1" applyFont="1" applyFill="1" applyBorder="1" applyAlignment="1">
      <alignment/>
    </xf>
    <xf numFmtId="3" fontId="58" fillId="0" borderId="90" xfId="0" applyNumberFormat="1" applyFont="1" applyFill="1" applyBorder="1" applyAlignment="1">
      <alignment horizontal="right"/>
    </xf>
    <xf numFmtId="3" fontId="58" fillId="0" borderId="126" xfId="0" applyNumberFormat="1" applyFont="1" applyFill="1" applyBorder="1" applyAlignment="1">
      <alignment horizontal="right"/>
    </xf>
    <xf numFmtId="3" fontId="58" fillId="0" borderId="112" xfId="0" applyNumberFormat="1" applyFont="1" applyFill="1" applyBorder="1" applyAlignment="1">
      <alignment horizontal="right"/>
    </xf>
    <xf numFmtId="3" fontId="58" fillId="0" borderId="88" xfId="0" applyNumberFormat="1" applyFont="1" applyFill="1" applyBorder="1" applyAlignment="1">
      <alignment horizontal="center"/>
    </xf>
    <xf numFmtId="3" fontId="58" fillId="0" borderId="93" xfId="0" applyNumberFormat="1" applyFont="1" applyFill="1" applyBorder="1" applyAlignment="1">
      <alignment/>
    </xf>
    <xf numFmtId="3" fontId="57" fillId="0" borderId="122" xfId="0" applyNumberFormat="1" applyFont="1" applyFill="1" applyBorder="1" applyAlignment="1" applyProtection="1">
      <alignment/>
      <protection locked="0"/>
    </xf>
    <xf numFmtId="3" fontId="58" fillId="0" borderId="126" xfId="0" applyNumberFormat="1" applyFont="1" applyFill="1" applyBorder="1" applyAlignment="1">
      <alignment horizontal="center"/>
    </xf>
    <xf numFmtId="164" fontId="58" fillId="0" borderId="126" xfId="0" applyNumberFormat="1" applyFont="1" applyFill="1" applyBorder="1" applyAlignment="1">
      <alignment horizontal="center"/>
    </xf>
    <xf numFmtId="3" fontId="57" fillId="0" borderId="94" xfId="0" applyNumberFormat="1" applyFont="1" applyFill="1" applyBorder="1" applyAlignment="1">
      <alignment/>
    </xf>
    <xf numFmtId="3" fontId="58" fillId="0" borderId="90" xfId="0" applyNumberFormat="1" applyFont="1" applyFill="1" applyBorder="1" applyAlignment="1">
      <alignment horizontal="center"/>
    </xf>
    <xf numFmtId="3" fontId="58" fillId="0" borderId="94" xfId="0" applyNumberFormat="1" applyFont="1" applyFill="1" applyBorder="1" applyAlignment="1">
      <alignment/>
    </xf>
    <xf numFmtId="3" fontId="57" fillId="0" borderId="90" xfId="0" applyNumberFormat="1" applyFont="1" applyFill="1" applyBorder="1" applyAlignment="1" applyProtection="1">
      <alignment/>
      <protection locked="0"/>
    </xf>
    <xf numFmtId="3" fontId="57" fillId="0" borderId="95" xfId="0" applyNumberFormat="1" applyFont="1" applyFill="1" applyBorder="1" applyAlignment="1">
      <alignment/>
    </xf>
    <xf numFmtId="3" fontId="57" fillId="0" borderId="116" xfId="0" applyNumberFormat="1" applyFont="1" applyFill="1" applyBorder="1" applyAlignment="1">
      <alignment horizontal="center"/>
    </xf>
    <xf numFmtId="3" fontId="57" fillId="0" borderId="107" xfId="0" applyNumberFormat="1" applyFont="1" applyFill="1" applyBorder="1" applyAlignment="1">
      <alignment/>
    </xf>
    <xf numFmtId="3" fontId="57" fillId="0" borderId="116" xfId="0" applyNumberFormat="1" applyFont="1" applyFill="1" applyBorder="1" applyAlignment="1">
      <alignment/>
    </xf>
    <xf numFmtId="3" fontId="58" fillId="0" borderId="116" xfId="0" applyNumberFormat="1" applyFont="1" applyFill="1" applyBorder="1" applyAlignment="1">
      <alignment horizontal="right"/>
    </xf>
    <xf numFmtId="3" fontId="58" fillId="0" borderId="107" xfId="0" applyNumberFormat="1" applyFont="1" applyFill="1" applyBorder="1" applyAlignment="1">
      <alignment horizontal="right"/>
    </xf>
    <xf numFmtId="3" fontId="58" fillId="0" borderId="92" xfId="0" applyNumberFormat="1" applyFont="1" applyFill="1" applyBorder="1" applyAlignment="1">
      <alignment horizontal="center"/>
    </xf>
    <xf numFmtId="3" fontId="58" fillId="0" borderId="110" xfId="0" applyNumberFormat="1" applyFont="1" applyFill="1" applyBorder="1" applyAlignment="1">
      <alignment/>
    </xf>
    <xf numFmtId="3" fontId="57" fillId="0" borderId="92" xfId="0" applyNumberFormat="1" applyFont="1" applyFill="1" applyBorder="1" applyAlignment="1" applyProtection="1">
      <alignment/>
      <protection locked="0"/>
    </xf>
    <xf numFmtId="3" fontId="58" fillId="0" borderId="131" xfId="0" applyNumberFormat="1" applyFont="1" applyFill="1" applyBorder="1" applyAlignment="1">
      <alignment horizontal="right"/>
    </xf>
    <xf numFmtId="3" fontId="58" fillId="0" borderId="131" xfId="0" applyNumberFormat="1" applyFont="1" applyFill="1" applyBorder="1" applyAlignment="1">
      <alignment horizontal="center"/>
    </xf>
    <xf numFmtId="3" fontId="58" fillId="0" borderId="97" xfId="0" applyNumberFormat="1" applyFont="1" applyFill="1" applyBorder="1" applyAlignment="1">
      <alignment horizontal="center"/>
    </xf>
    <xf numFmtId="164" fontId="58" fillId="0" borderId="97" xfId="0" applyNumberFormat="1" applyFont="1" applyFill="1" applyBorder="1" applyAlignment="1">
      <alignment horizontal="center"/>
    </xf>
    <xf numFmtId="3" fontId="57" fillId="0" borderId="88" xfId="0" applyNumberFormat="1" applyFont="1" applyFill="1" applyBorder="1" applyAlignment="1" applyProtection="1">
      <alignment/>
      <protection locked="0"/>
    </xf>
    <xf numFmtId="3" fontId="57" fillId="0" borderId="117" xfId="0" applyNumberFormat="1" applyFont="1" applyFill="1" applyBorder="1" applyAlignment="1">
      <alignment/>
    </xf>
    <xf numFmtId="3" fontId="57" fillId="0" borderId="91" xfId="0" applyNumberFormat="1" applyFont="1" applyFill="1" applyBorder="1" applyAlignment="1">
      <alignment horizontal="center"/>
    </xf>
    <xf numFmtId="3" fontId="58" fillId="0" borderId="130" xfId="0" applyNumberFormat="1" applyFont="1" applyFill="1" applyBorder="1" applyAlignment="1">
      <alignment horizontal="right"/>
    </xf>
    <xf numFmtId="3" fontId="58" fillId="0" borderId="91" xfId="0" applyNumberFormat="1" applyFont="1" applyFill="1" applyBorder="1" applyAlignment="1">
      <alignment horizontal="center"/>
    </xf>
    <xf numFmtId="3" fontId="58" fillId="0" borderId="95" xfId="0" applyNumberFormat="1" applyFont="1" applyFill="1" applyBorder="1" applyAlignment="1">
      <alignment/>
    </xf>
    <xf numFmtId="3" fontId="57" fillId="0" borderId="141" xfId="0" applyNumberFormat="1" applyFont="1" applyFill="1" applyBorder="1" applyAlignment="1" applyProtection="1">
      <alignment/>
      <protection locked="0"/>
    </xf>
    <xf numFmtId="3" fontId="58" fillId="0" borderId="130" xfId="0" applyNumberFormat="1" applyFont="1" applyFill="1" applyBorder="1" applyAlignment="1">
      <alignment horizontal="center"/>
    </xf>
    <xf numFmtId="164" fontId="58" fillId="0" borderId="130" xfId="0" applyNumberFormat="1" applyFont="1" applyFill="1" applyBorder="1" applyAlignment="1">
      <alignment horizontal="center"/>
    </xf>
    <xf numFmtId="3" fontId="57" fillId="0" borderId="137" xfId="0" applyNumberFormat="1" applyFont="1" applyFill="1" applyBorder="1" applyAlignment="1">
      <alignment/>
    </xf>
    <xf numFmtId="3" fontId="58" fillId="0" borderId="88" xfId="0" applyNumberFormat="1" applyFont="1" applyFill="1" applyBorder="1" applyAlignment="1" applyProtection="1">
      <alignment/>
      <protection locked="0"/>
    </xf>
    <xf numFmtId="164" fontId="58" fillId="0" borderId="88" xfId="0" applyNumberFormat="1" applyFont="1" applyFill="1" applyBorder="1" applyAlignment="1" applyProtection="1">
      <alignment/>
      <protection locked="0"/>
    </xf>
    <xf numFmtId="3" fontId="58" fillId="0" borderId="103" xfId="0" applyNumberFormat="1" applyFont="1" applyFill="1" applyBorder="1" applyAlignment="1" applyProtection="1">
      <alignment/>
      <protection locked="0"/>
    </xf>
    <xf numFmtId="3" fontId="57" fillId="0" borderId="89" xfId="0" applyNumberFormat="1" applyFont="1" applyFill="1" applyBorder="1" applyAlignment="1" applyProtection="1">
      <alignment horizontal="right"/>
      <protection locked="0"/>
    </xf>
    <xf numFmtId="3" fontId="57" fillId="0" borderId="98" xfId="0" applyNumberFormat="1" applyFont="1" applyFill="1" applyBorder="1" applyAlignment="1" applyProtection="1">
      <alignment/>
      <protection locked="0"/>
    </xf>
    <xf numFmtId="3" fontId="58" fillId="0" borderId="90" xfId="0" applyNumberFormat="1" applyFont="1" applyFill="1" applyBorder="1" applyAlignment="1" applyProtection="1">
      <alignment/>
      <protection locked="0"/>
    </xf>
    <xf numFmtId="164" fontId="58" fillId="0" borderId="90" xfId="0" applyNumberFormat="1" applyFont="1" applyFill="1" applyBorder="1" applyAlignment="1" applyProtection="1">
      <alignment/>
      <protection locked="0"/>
    </xf>
    <xf numFmtId="3" fontId="58" fillId="0" borderId="94" xfId="0" applyNumberFormat="1" applyFont="1" applyFill="1" applyBorder="1" applyAlignment="1" applyProtection="1">
      <alignment/>
      <protection locked="0"/>
    </xf>
    <xf numFmtId="3" fontId="57" fillId="0" borderId="90" xfId="0" applyNumberFormat="1" applyFont="1" applyFill="1" applyBorder="1" applyAlignment="1" applyProtection="1">
      <alignment horizontal="right"/>
      <protection locked="0"/>
    </xf>
    <xf numFmtId="3" fontId="57" fillId="0" borderId="106" xfId="0" applyNumberFormat="1" applyFont="1" applyFill="1" applyBorder="1" applyAlignment="1">
      <alignment/>
    </xf>
    <xf numFmtId="3" fontId="57" fillId="0" borderId="105" xfId="0" applyNumberFormat="1" applyFont="1" applyFill="1" applyBorder="1" applyAlignment="1">
      <alignment/>
    </xf>
    <xf numFmtId="3" fontId="58" fillId="0" borderId="91" xfId="0" applyNumberFormat="1" applyFont="1" applyFill="1" applyBorder="1" applyAlignment="1" applyProtection="1">
      <alignment/>
      <protection locked="0"/>
    </xf>
    <xf numFmtId="164" fontId="58" fillId="0" borderId="91" xfId="0" applyNumberFormat="1" applyFont="1" applyFill="1" applyBorder="1" applyAlignment="1" applyProtection="1">
      <alignment/>
      <protection locked="0"/>
    </xf>
    <xf numFmtId="3" fontId="58" fillId="0" borderId="104" xfId="0" applyNumberFormat="1" applyFont="1" applyFill="1" applyBorder="1" applyAlignment="1" applyProtection="1">
      <alignment/>
      <protection locked="0"/>
    </xf>
    <xf numFmtId="3" fontId="57" fillId="0" borderId="91" xfId="0" applyNumberFormat="1" applyFont="1" applyFill="1" applyBorder="1" applyAlignment="1" applyProtection="1">
      <alignment horizontal="right"/>
      <protection locked="0"/>
    </xf>
    <xf numFmtId="3" fontId="58" fillId="0" borderId="88" xfId="0" applyNumberFormat="1" applyFont="1" applyFill="1" applyBorder="1" applyAlignment="1">
      <alignment horizontal="right"/>
    </xf>
    <xf numFmtId="3" fontId="58" fillId="0" borderId="93" xfId="0" applyNumberFormat="1" applyFont="1" applyFill="1" applyBorder="1" applyAlignment="1" applyProtection="1">
      <alignment/>
      <protection locked="0"/>
    </xf>
    <xf numFmtId="3" fontId="57" fillId="0" borderId="127" xfId="0" applyNumberFormat="1" applyFont="1" applyFill="1" applyBorder="1" applyAlignment="1" applyProtection="1">
      <alignment/>
      <protection locked="0"/>
    </xf>
    <xf numFmtId="164" fontId="58" fillId="0" borderId="90" xfId="0" applyNumberFormat="1" applyFont="1" applyFill="1" applyBorder="1" applyAlignment="1" applyProtection="1">
      <alignment/>
      <protection locked="0"/>
    </xf>
    <xf numFmtId="3" fontId="58" fillId="0" borderId="92" xfId="0" applyNumberFormat="1" applyFont="1" applyFill="1" applyBorder="1" applyAlignment="1">
      <alignment horizontal="right"/>
    </xf>
    <xf numFmtId="3" fontId="58" fillId="0" borderId="92" xfId="0" applyNumberFormat="1" applyFont="1" applyFill="1" applyBorder="1" applyAlignment="1" applyProtection="1">
      <alignment/>
      <protection locked="0"/>
    </xf>
    <xf numFmtId="164" fontId="58" fillId="0" borderId="92" xfId="0" applyNumberFormat="1" applyFont="1" applyFill="1" applyBorder="1" applyAlignment="1" applyProtection="1">
      <alignment/>
      <protection locked="0"/>
    </xf>
    <xf numFmtId="3" fontId="58" fillId="0" borderId="110" xfId="0" applyNumberFormat="1" applyFont="1" applyFill="1" applyBorder="1" applyAlignment="1" applyProtection="1">
      <alignment/>
      <protection locked="0"/>
    </xf>
    <xf numFmtId="3" fontId="57" fillId="0" borderId="92" xfId="0" applyNumberFormat="1" applyFont="1" applyFill="1" applyBorder="1" applyAlignment="1" applyProtection="1">
      <alignment horizontal="right"/>
      <protection locked="0"/>
    </xf>
    <xf numFmtId="3" fontId="57" fillId="0" borderId="112" xfId="0" applyNumberFormat="1" applyFont="1" applyFill="1" applyBorder="1" applyAlignment="1">
      <alignment/>
    </xf>
    <xf numFmtId="164" fontId="58" fillId="0" borderId="88" xfId="0" applyNumberFormat="1" applyFont="1" applyFill="1" applyBorder="1" applyAlignment="1" applyProtection="1">
      <alignment/>
      <protection locked="0"/>
    </xf>
    <xf numFmtId="3" fontId="57" fillId="0" borderId="88" xfId="0" applyNumberFormat="1" applyFont="1" applyFill="1" applyBorder="1" applyAlignment="1" applyProtection="1">
      <alignment horizontal="right"/>
      <protection locked="0"/>
    </xf>
    <xf numFmtId="3" fontId="57" fillId="0" borderId="112" xfId="0" applyNumberFormat="1" applyFont="1" applyFill="1" applyBorder="1" applyAlignment="1" applyProtection="1">
      <alignment/>
      <protection locked="0"/>
    </xf>
    <xf numFmtId="3" fontId="57" fillId="0" borderId="126" xfId="0" applyNumberFormat="1" applyFont="1" applyFill="1" applyBorder="1" applyAlignment="1" applyProtection="1">
      <alignment/>
      <protection locked="0"/>
    </xf>
    <xf numFmtId="164" fontId="58" fillId="0" borderId="92" xfId="0" applyNumberFormat="1" applyFont="1" applyFill="1" applyBorder="1" applyAlignment="1" applyProtection="1">
      <alignment/>
      <protection locked="0"/>
    </xf>
    <xf numFmtId="3" fontId="57" fillId="0" borderId="120" xfId="0" applyNumberFormat="1" applyFont="1" applyFill="1" applyBorder="1" applyAlignment="1" applyProtection="1">
      <alignment/>
      <protection locked="0"/>
    </xf>
    <xf numFmtId="3" fontId="57" fillId="0" borderId="105" xfId="0" applyNumberFormat="1" applyFont="1" applyFill="1" applyBorder="1" applyAlignment="1" applyProtection="1">
      <alignment/>
      <protection locked="0"/>
    </xf>
    <xf numFmtId="3" fontId="57" fillId="0" borderId="110" xfId="0" applyNumberFormat="1" applyFont="1" applyFill="1" applyBorder="1" applyAlignment="1">
      <alignment/>
    </xf>
    <xf numFmtId="3" fontId="57" fillId="0" borderId="116" xfId="0" applyNumberFormat="1" applyFont="1" applyFill="1" applyBorder="1" applyAlignment="1">
      <alignment/>
    </xf>
    <xf numFmtId="3" fontId="57" fillId="0" borderId="101" xfId="0" applyNumberFormat="1" applyFont="1" applyFill="1" applyBorder="1" applyAlignment="1" applyProtection="1">
      <alignment/>
      <protection locked="0"/>
    </xf>
    <xf numFmtId="3" fontId="57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horizontal="left" indent="1"/>
    </xf>
    <xf numFmtId="3" fontId="58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 horizontal="left" indent="1"/>
    </xf>
    <xf numFmtId="0" fontId="75" fillId="0" borderId="0" xfId="0" applyFont="1" applyFill="1" applyBorder="1" applyAlignment="1">
      <alignment horizontal="left" indent="1"/>
    </xf>
    <xf numFmtId="3" fontId="58" fillId="0" borderId="0" xfId="0" applyNumberFormat="1" applyFont="1" applyFill="1" applyBorder="1" applyAlignment="1">
      <alignment/>
    </xf>
    <xf numFmtId="0" fontId="76" fillId="0" borderId="131" xfId="0" applyFont="1" applyFill="1" applyBorder="1" applyAlignment="1">
      <alignment horizontal="left" vertical="center" indent="1"/>
    </xf>
    <xf numFmtId="0" fontId="57" fillId="0" borderId="131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/>
    </xf>
    <xf numFmtId="0" fontId="57" fillId="0" borderId="100" xfId="0" applyFont="1" applyFill="1" applyBorder="1" applyAlignment="1">
      <alignment/>
    </xf>
    <xf numFmtId="0" fontId="57" fillId="0" borderId="102" xfId="0" applyFont="1" applyFill="1" applyBorder="1" applyAlignment="1">
      <alignment/>
    </xf>
    <xf numFmtId="3" fontId="57" fillId="0" borderId="131" xfId="0" applyNumberFormat="1" applyFont="1" applyFill="1" applyBorder="1" applyAlignment="1">
      <alignment horizontal="center" vertical="center"/>
    </xf>
    <xf numFmtId="3" fontId="58" fillId="0" borderId="131" xfId="0" applyNumberFormat="1" applyFont="1" applyFill="1" applyBorder="1" applyAlignment="1">
      <alignment horizontal="center"/>
    </xf>
    <xf numFmtId="3" fontId="58" fillId="0" borderId="101" xfId="0" applyNumberFormat="1" applyFont="1" applyFill="1" applyBorder="1" applyAlignment="1">
      <alignment horizontal="center"/>
    </xf>
    <xf numFmtId="164" fontId="58" fillId="0" borderId="102" xfId="0" applyNumberFormat="1" applyFont="1" applyFill="1" applyBorder="1" applyAlignment="1">
      <alignment horizontal="center"/>
    </xf>
    <xf numFmtId="3" fontId="57" fillId="0" borderId="131" xfId="0" applyNumberFormat="1" applyFont="1" applyFill="1" applyBorder="1" applyAlignment="1">
      <alignment horizontal="center"/>
    </xf>
    <xf numFmtId="0" fontId="57" fillId="0" borderId="105" xfId="0" applyFont="1" applyFill="1" applyBorder="1" applyAlignment="1">
      <alignment horizontal="center"/>
    </xf>
    <xf numFmtId="0" fontId="57" fillId="0" borderId="104" xfId="0" applyFont="1" applyFill="1" applyBorder="1" applyAlignment="1">
      <alignment horizontal="center"/>
    </xf>
    <xf numFmtId="0" fontId="57" fillId="0" borderId="106" xfId="0" applyFont="1" applyFill="1" applyBorder="1" applyAlignment="1">
      <alignment horizontal="center"/>
    </xf>
    <xf numFmtId="3" fontId="58" fillId="0" borderId="105" xfId="0" applyNumberFormat="1" applyFont="1" applyFill="1" applyBorder="1" applyAlignment="1">
      <alignment horizontal="center"/>
    </xf>
    <xf numFmtId="3" fontId="58" fillId="0" borderId="108" xfId="0" applyNumberFormat="1" applyFont="1" applyFill="1" applyBorder="1" applyAlignment="1">
      <alignment horizontal="center"/>
    </xf>
    <xf numFmtId="3" fontId="57" fillId="0" borderId="115" xfId="0" applyNumberFormat="1" applyFont="1" applyFill="1" applyBorder="1" applyAlignment="1">
      <alignment horizontal="center"/>
    </xf>
    <xf numFmtId="3" fontId="57" fillId="0" borderId="139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164" fontId="58" fillId="0" borderId="106" xfId="0" applyNumberFormat="1" applyFont="1" applyFill="1" applyBorder="1" applyAlignment="1">
      <alignment horizontal="center" shrinkToFit="1"/>
    </xf>
    <xf numFmtId="3" fontId="57" fillId="0" borderId="105" xfId="0" applyNumberFormat="1" applyFont="1" applyFill="1" applyBorder="1" applyAlignment="1">
      <alignment horizontal="center"/>
    </xf>
    <xf numFmtId="0" fontId="76" fillId="0" borderId="110" xfId="0" applyFont="1" applyFill="1" applyBorder="1" applyAlignment="1">
      <alignment horizontal="left" indent="1"/>
    </xf>
    <xf numFmtId="0" fontId="76" fillId="0" borderId="117" xfId="0" applyFont="1" applyFill="1" applyBorder="1" applyAlignment="1">
      <alignment horizontal="left" indent="1"/>
    </xf>
    <xf numFmtId="0" fontId="76" fillId="0" borderId="93" xfId="0" applyFont="1" applyFill="1" applyBorder="1" applyAlignment="1">
      <alignment horizontal="left" indent="1"/>
    </xf>
    <xf numFmtId="0" fontId="76" fillId="0" borderId="94" xfId="0" applyFont="1" applyFill="1" applyBorder="1" applyAlignment="1">
      <alignment horizontal="left" indent="1"/>
    </xf>
    <xf numFmtId="0" fontId="76" fillId="0" borderId="99" xfId="0" applyFont="1" applyFill="1" applyBorder="1" applyAlignment="1">
      <alignment horizontal="left" indent="1"/>
    </xf>
    <xf numFmtId="3" fontId="58" fillId="0" borderId="131" xfId="0" applyNumberFormat="1" applyFont="1" applyFill="1" applyBorder="1" applyAlignment="1">
      <alignment/>
    </xf>
    <xf numFmtId="3" fontId="58" fillId="0" borderId="99" xfId="0" applyNumberFormat="1" applyFont="1" applyFill="1" applyBorder="1" applyAlignment="1">
      <alignment/>
    </xf>
    <xf numFmtId="3" fontId="58" fillId="0" borderId="97" xfId="0" applyNumberFormat="1" applyFont="1" applyFill="1" applyBorder="1" applyAlignment="1">
      <alignment/>
    </xf>
    <xf numFmtId="3" fontId="57" fillId="0" borderId="131" xfId="0" applyNumberFormat="1" applyFont="1" applyFill="1" applyBorder="1" applyAlignment="1">
      <alignment/>
    </xf>
    <xf numFmtId="3" fontId="57" fillId="0" borderId="99" xfId="0" applyNumberFormat="1" applyFont="1" applyFill="1" applyBorder="1" applyAlignment="1">
      <alignment/>
    </xf>
    <xf numFmtId="0" fontId="76" fillId="0" borderId="88" xfId="0" applyFont="1" applyFill="1" applyBorder="1" applyAlignment="1">
      <alignment horizontal="left" indent="1"/>
    </xf>
    <xf numFmtId="3" fontId="58" fillId="0" borderId="89" xfId="0" applyNumberFormat="1" applyFont="1" applyFill="1" applyBorder="1" applyAlignment="1">
      <alignment/>
    </xf>
    <xf numFmtId="164" fontId="58" fillId="0" borderId="89" xfId="0" applyNumberFormat="1" applyFont="1" applyFill="1" applyBorder="1" applyAlignment="1">
      <alignment/>
    </xf>
    <xf numFmtId="3" fontId="58" fillId="0" borderId="90" xfId="0" applyNumberFormat="1" applyFont="1" applyFill="1" applyBorder="1" applyAlignment="1">
      <alignment/>
    </xf>
    <xf numFmtId="164" fontId="58" fillId="0" borderId="90" xfId="0" applyNumberFormat="1" applyFont="1" applyFill="1" applyBorder="1" applyAlignment="1">
      <alignment/>
    </xf>
    <xf numFmtId="3" fontId="58" fillId="0" borderId="91" xfId="0" applyNumberFormat="1" applyFont="1" applyFill="1" applyBorder="1" applyAlignment="1">
      <alignment/>
    </xf>
    <xf numFmtId="164" fontId="58" fillId="0" borderId="91" xfId="0" applyNumberFormat="1" applyFont="1" applyFill="1" applyBorder="1" applyAlignment="1">
      <alignment/>
    </xf>
    <xf numFmtId="3" fontId="58" fillId="0" borderId="131" xfId="0" applyNumberFormat="1" applyFont="1" applyFill="1" applyBorder="1" applyAlignment="1" applyProtection="1">
      <alignment/>
      <protection/>
    </xf>
    <xf numFmtId="164" fontId="58" fillId="0" borderId="131" xfId="0" applyNumberFormat="1" applyFont="1" applyFill="1" applyBorder="1" applyAlignment="1" applyProtection="1">
      <alignment/>
      <protection/>
    </xf>
    <xf numFmtId="164" fontId="58" fillId="0" borderId="99" xfId="0" applyNumberFormat="1" applyFont="1" applyFill="1" applyBorder="1" applyAlignment="1" applyProtection="1">
      <alignment/>
      <protection/>
    </xf>
    <xf numFmtId="164" fontId="58" fillId="0" borderId="143" xfId="0" applyNumberFormat="1" applyFont="1" applyFill="1" applyBorder="1" applyAlignment="1" applyProtection="1">
      <alignment/>
      <protection/>
    </xf>
    <xf numFmtId="164" fontId="58" fillId="0" borderId="97" xfId="0" applyNumberFormat="1" applyFont="1" applyFill="1" applyBorder="1" applyAlignment="1" applyProtection="1">
      <alignment/>
      <protection/>
    </xf>
    <xf numFmtId="164" fontId="58" fillId="0" borderId="131" xfId="0" applyNumberFormat="1" applyFont="1" applyFill="1" applyBorder="1" applyAlignment="1">
      <alignment/>
    </xf>
    <xf numFmtId="3" fontId="58" fillId="0" borderId="99" xfId="0" applyNumberFormat="1" applyFont="1" applyFill="1" applyBorder="1" applyAlignment="1">
      <alignment/>
    </xf>
    <xf numFmtId="3" fontId="58" fillId="0" borderId="131" xfId="0" applyNumberFormat="1" applyFont="1" applyFill="1" applyBorder="1" applyAlignment="1">
      <alignment/>
    </xf>
    <xf numFmtId="3" fontId="58" fillId="0" borderId="106" xfId="0" applyNumberFormat="1" applyFont="1" applyFill="1" applyBorder="1" applyAlignment="1">
      <alignment/>
    </xf>
    <xf numFmtId="3" fontId="58" fillId="0" borderId="108" xfId="0" applyNumberFormat="1" applyFont="1" applyFill="1" applyBorder="1" applyAlignment="1">
      <alignment/>
    </xf>
    <xf numFmtId="3" fontId="58" fillId="0" borderId="116" xfId="0" applyNumberFormat="1" applyFont="1" applyFill="1" applyBorder="1" applyAlignment="1">
      <alignment horizontal="center"/>
    </xf>
    <xf numFmtId="3" fontId="58" fillId="0" borderId="97" xfId="0" applyNumberFormat="1" applyFont="1" applyFill="1" applyBorder="1" applyAlignment="1">
      <alignment horizontal="right"/>
    </xf>
    <xf numFmtId="3" fontId="58" fillId="0" borderId="131" xfId="0" applyNumberFormat="1" applyFont="1" applyFill="1" applyBorder="1" applyAlignment="1" applyProtection="1">
      <alignment/>
      <protection locked="0"/>
    </xf>
    <xf numFmtId="164" fontId="58" fillId="0" borderId="131" xfId="0" applyNumberFormat="1" applyFont="1" applyFill="1" applyBorder="1" applyAlignment="1" applyProtection="1">
      <alignment/>
      <protection locked="0"/>
    </xf>
    <xf numFmtId="3" fontId="58" fillId="0" borderId="93" xfId="0" applyNumberFormat="1" applyFont="1" applyFill="1" applyBorder="1" applyAlignment="1">
      <alignment/>
    </xf>
    <xf numFmtId="164" fontId="58" fillId="0" borderId="184" xfId="0" applyNumberFormat="1" applyFont="1" applyFill="1" applyBorder="1" applyAlignment="1">
      <alignment/>
    </xf>
    <xf numFmtId="0" fontId="76" fillId="0" borderId="100" xfId="0" applyFont="1" applyFill="1" applyBorder="1" applyAlignment="1">
      <alignment horizontal="left" indent="1"/>
    </xf>
    <xf numFmtId="164" fontId="58" fillId="0" borderId="131" xfId="0" applyNumberFormat="1" applyFont="1" applyFill="1" applyBorder="1" applyAlignment="1">
      <alignment/>
    </xf>
    <xf numFmtId="3" fontId="58" fillId="0" borderId="103" xfId="0" applyNumberFormat="1" applyFont="1" applyFill="1" applyBorder="1" applyAlignment="1">
      <alignment/>
    </xf>
    <xf numFmtId="0" fontId="76" fillId="0" borderId="104" xfId="0" applyFont="1" applyFill="1" applyBorder="1" applyAlignment="1">
      <alignment horizontal="left" indent="1"/>
    </xf>
    <xf numFmtId="3" fontId="58" fillId="0" borderId="105" xfId="0" applyNumberFormat="1" applyFont="1" applyFill="1" applyBorder="1" applyAlignment="1">
      <alignment/>
    </xf>
    <xf numFmtId="3" fontId="58" fillId="0" borderId="104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left" indent="1"/>
    </xf>
    <xf numFmtId="0" fontId="77" fillId="0" borderId="0" xfId="0" applyFont="1" applyFill="1" applyBorder="1" applyAlignment="1">
      <alignment horizontal="left" indent="1"/>
    </xf>
    <xf numFmtId="0" fontId="78" fillId="0" borderId="0" xfId="0" applyFont="1" applyFill="1" applyAlignment="1">
      <alignment horizontal="left" indent="1"/>
    </xf>
    <xf numFmtId="0" fontId="74" fillId="0" borderId="0" xfId="0" applyFont="1" applyFill="1" applyAlignment="1">
      <alignment horizontal="left" indent="1"/>
    </xf>
    <xf numFmtId="0" fontId="41" fillId="0" borderId="0" xfId="0" applyFont="1" applyFill="1" applyAlignment="1">
      <alignment horizontal="left" indent="1"/>
    </xf>
    <xf numFmtId="3" fontId="41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E33" sqref="E33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271" t="s">
        <v>3</v>
      </c>
      <c r="B6" s="272"/>
      <c r="C6" s="273"/>
      <c r="D6" s="273"/>
      <c r="E6" s="273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274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275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10</v>
      </c>
      <c r="C11" s="14">
        <v>294941</v>
      </c>
      <c r="D11" s="14">
        <v>293250</v>
      </c>
      <c r="E11" s="15">
        <v>161294.5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11</v>
      </c>
      <c r="C12" s="17">
        <v>51237</v>
      </c>
      <c r="D12" s="17">
        <v>51333.1</v>
      </c>
      <c r="E12" s="18">
        <v>33952.8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12</v>
      </c>
      <c r="C13" s="17">
        <v>21783</v>
      </c>
      <c r="D13" s="17">
        <v>21333</v>
      </c>
      <c r="E13" s="18">
        <v>6517.2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13</v>
      </c>
      <c r="C14" s="17">
        <v>119365</v>
      </c>
      <c r="D14" s="17">
        <v>111285.6</v>
      </c>
      <c r="E14" s="18">
        <f>212248.7-183104</f>
        <v>29144.70000000001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14</v>
      </c>
      <c r="C15" s="21">
        <f>SUM(C11:C14)</f>
        <v>487326</v>
      </c>
      <c r="D15" s="21">
        <f>SUM(D11:D14)</f>
        <v>477201.69999999995</v>
      </c>
      <c r="E15" s="22">
        <f>SUM(E11:E14)</f>
        <v>230909.2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15</v>
      </c>
      <c r="C17" s="17">
        <v>394495.4</v>
      </c>
      <c r="D17" s="17">
        <v>404166.6</v>
      </c>
      <c r="E17" s="18">
        <f>370330.4-183104</f>
        <v>187226.40000000002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16</v>
      </c>
      <c r="C18" s="17">
        <v>137032.6</v>
      </c>
      <c r="D18" s="17">
        <v>148345.1</v>
      </c>
      <c r="E18" s="18">
        <v>19199.6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17</v>
      </c>
      <c r="C19" s="21">
        <f>SUM(C17:C18)</f>
        <v>531528</v>
      </c>
      <c r="D19" s="21">
        <f>SUM(D17:D18)</f>
        <v>552511.7</v>
      </c>
      <c r="E19" s="22">
        <f>SUM(E17:E18)</f>
        <v>206426.00000000003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5" ht="12.75">
      <c r="B22" s="30" t="s">
        <v>19</v>
      </c>
      <c r="C22" s="33"/>
      <c r="D22" s="33"/>
      <c r="E22" s="34">
        <v>24483.2</v>
      </c>
    </row>
    <row r="23" spans="2:5" ht="15" customHeight="1" thickBot="1">
      <c r="B23" s="35" t="s">
        <v>20</v>
      </c>
      <c r="C23" s="36">
        <v>44202</v>
      </c>
      <c r="D23" s="36">
        <v>75310</v>
      </c>
      <c r="E23" s="37"/>
    </row>
    <row r="26" ht="12.75">
      <c r="B26" s="38" t="s">
        <v>21</v>
      </c>
    </row>
    <row r="27" spans="2:5" ht="12.75">
      <c r="B27" s="38" t="s">
        <v>22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3">
      <selection activeCell="S28" sqref="S28"/>
    </sheetView>
  </sheetViews>
  <sheetFormatPr defaultColWidth="9.140625" defaultRowHeight="12.75"/>
  <cols>
    <col min="1" max="1" width="37.7109375" style="412" customWidth="1"/>
    <col min="2" max="4" width="0" style="412" hidden="1" customWidth="1"/>
    <col min="5" max="5" width="9.140625" style="413" customWidth="1"/>
    <col min="6" max="8" width="0" style="412" hidden="1" customWidth="1"/>
    <col min="9" max="11" width="0" style="565" hidden="1" customWidth="1"/>
    <col min="12" max="12" width="11.57421875" style="565" customWidth="1"/>
    <col min="13" max="13" width="11.421875" style="565" customWidth="1"/>
    <col min="14" max="14" width="9.8515625" style="565" customWidth="1"/>
    <col min="15" max="15" width="9.140625" style="565" customWidth="1"/>
    <col min="16" max="16" width="9.28125" style="565" customWidth="1"/>
    <col min="17" max="17" width="9.140625" style="565" customWidth="1"/>
    <col min="18" max="18" width="12.00390625" style="565" customWidth="1"/>
    <col min="19" max="19" width="9.140625" style="773" customWidth="1"/>
    <col min="20" max="20" width="3.421875" style="565" customWidth="1"/>
    <col min="21" max="21" width="12.57421875" style="565" customWidth="1"/>
    <col min="22" max="22" width="11.8515625" style="565" customWidth="1"/>
    <col min="23" max="23" width="12.00390625" style="565" customWidth="1"/>
    <col min="24" max="16384" width="9.140625" style="412" customWidth="1"/>
  </cols>
  <sheetData>
    <row r="1" spans="1:23" s="332" customFormat="1" ht="18">
      <c r="A1" s="1096" t="s">
        <v>704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</row>
    <row r="2" spans="1:14" ht="21.75" customHeight="1">
      <c r="A2" s="968" t="s">
        <v>632</v>
      </c>
      <c r="B2" s="969"/>
      <c r="M2" s="970"/>
      <c r="N2" s="970"/>
    </row>
    <row r="3" spans="1:14" ht="12.75">
      <c r="A3" s="974"/>
      <c r="M3" s="970"/>
      <c r="N3" s="970"/>
    </row>
    <row r="4" spans="1:14" ht="13.5" thickBot="1">
      <c r="A4" s="1095"/>
      <c r="B4" s="415"/>
      <c r="C4" s="415"/>
      <c r="D4" s="415"/>
      <c r="E4" s="416"/>
      <c r="F4" s="415"/>
      <c r="G4" s="415"/>
      <c r="M4" s="970"/>
      <c r="N4" s="970"/>
    </row>
    <row r="5" spans="1:14" ht="15.75" thickBot="1">
      <c r="A5" s="971" t="s">
        <v>529</v>
      </c>
      <c r="B5" s="1175" t="s">
        <v>745</v>
      </c>
      <c r="C5" s="1171"/>
      <c r="D5" s="1171"/>
      <c r="E5" s="1176" t="s">
        <v>745</v>
      </c>
      <c r="F5" s="1171"/>
      <c r="G5" s="1172"/>
      <c r="H5" s="1171"/>
      <c r="I5" s="1173"/>
      <c r="J5" s="1174"/>
      <c r="K5" s="1174"/>
      <c r="L5" s="1174"/>
      <c r="M5" s="973"/>
      <c r="N5" s="973"/>
    </row>
    <row r="6" spans="1:14" ht="23.25" customHeight="1" thickBot="1">
      <c r="A6" s="974" t="s">
        <v>531</v>
      </c>
      <c r="M6" s="970"/>
      <c r="N6" s="970"/>
    </row>
    <row r="7" spans="1:23" ht="13.5" thickBot="1">
      <c r="A7" s="1110" t="s">
        <v>27</v>
      </c>
      <c r="B7" s="976" t="s">
        <v>535</v>
      </c>
      <c r="C7" s="420"/>
      <c r="D7" s="419"/>
      <c r="E7" s="976" t="s">
        <v>538</v>
      </c>
      <c r="F7" s="422"/>
      <c r="G7" s="420"/>
      <c r="H7" s="976" t="s">
        <v>708</v>
      </c>
      <c r="I7" s="979" t="s">
        <v>709</v>
      </c>
      <c r="J7" s="979" t="s">
        <v>710</v>
      </c>
      <c r="K7" s="979" t="s">
        <v>711</v>
      </c>
      <c r="L7" s="1112" t="s">
        <v>712</v>
      </c>
      <c r="M7" s="1112"/>
      <c r="N7" s="1177" t="s">
        <v>713</v>
      </c>
      <c r="O7" s="1177"/>
      <c r="P7" s="1177"/>
      <c r="Q7" s="1177"/>
      <c r="R7" s="1113" t="s">
        <v>714</v>
      </c>
      <c r="S7" s="1114" t="s">
        <v>534</v>
      </c>
      <c r="U7" s="981" t="s">
        <v>715</v>
      </c>
      <c r="V7" s="981"/>
      <c r="W7" s="981"/>
    </row>
    <row r="8" spans="1:23" ht="13.5" thickBot="1">
      <c r="A8" s="1110"/>
      <c r="B8" s="976"/>
      <c r="C8" s="428" t="s">
        <v>536</v>
      </c>
      <c r="D8" s="984" t="s">
        <v>537</v>
      </c>
      <c r="E8" s="976"/>
      <c r="F8" s="429" t="s">
        <v>706</v>
      </c>
      <c r="G8" s="428" t="s">
        <v>707</v>
      </c>
      <c r="H8" s="976"/>
      <c r="I8" s="979"/>
      <c r="J8" s="979"/>
      <c r="K8" s="979"/>
      <c r="L8" s="986" t="s">
        <v>31</v>
      </c>
      <c r="M8" s="986" t="s">
        <v>32</v>
      </c>
      <c r="N8" s="987" t="s">
        <v>545</v>
      </c>
      <c r="O8" s="1116" t="s">
        <v>548</v>
      </c>
      <c r="P8" s="988" t="s">
        <v>551</v>
      </c>
      <c r="Q8" s="1117" t="s">
        <v>554</v>
      </c>
      <c r="R8" s="986" t="s">
        <v>555</v>
      </c>
      <c r="S8" s="1118" t="s">
        <v>556</v>
      </c>
      <c r="U8" s="1024" t="s">
        <v>716</v>
      </c>
      <c r="V8" s="1119" t="s">
        <v>717</v>
      </c>
      <c r="W8" s="1119" t="s">
        <v>718</v>
      </c>
    </row>
    <row r="9" spans="1:23" ht="12.75">
      <c r="A9" s="991" t="s">
        <v>557</v>
      </c>
      <c r="B9" s="436"/>
      <c r="C9" s="437">
        <v>104</v>
      </c>
      <c r="D9" s="992">
        <v>104</v>
      </c>
      <c r="E9" s="993"/>
      <c r="F9" s="994">
        <v>12</v>
      </c>
      <c r="G9" s="1121">
        <v>12</v>
      </c>
      <c r="H9" s="1121">
        <v>12</v>
      </c>
      <c r="I9" s="906">
        <v>14</v>
      </c>
      <c r="J9" s="906">
        <v>19</v>
      </c>
      <c r="K9" s="906">
        <v>19</v>
      </c>
      <c r="L9" s="1019"/>
      <c r="M9" s="1019"/>
      <c r="N9" s="1097"/>
      <c r="O9" s="1018">
        <f>U9</f>
        <v>0</v>
      </c>
      <c r="P9" s="1178"/>
      <c r="Q9" s="1018"/>
      <c r="R9" s="919" t="s">
        <v>558</v>
      </c>
      <c r="S9" s="1124" t="s">
        <v>558</v>
      </c>
      <c r="T9" s="1125"/>
      <c r="U9" s="1046"/>
      <c r="V9" s="906"/>
      <c r="W9" s="906"/>
    </row>
    <row r="10" spans="1:23" ht="13.5" thickBot="1">
      <c r="A10" s="1002" t="s">
        <v>559</v>
      </c>
      <c r="B10" s="449"/>
      <c r="C10" s="450">
        <v>101</v>
      </c>
      <c r="D10" s="1003">
        <v>104</v>
      </c>
      <c r="E10" s="1004"/>
      <c r="F10" s="1005">
        <v>11</v>
      </c>
      <c r="G10" s="1006">
        <v>11</v>
      </c>
      <c r="H10" s="1006">
        <v>11</v>
      </c>
      <c r="I10" s="909">
        <v>13</v>
      </c>
      <c r="J10" s="909">
        <v>14</v>
      </c>
      <c r="K10" s="909">
        <v>14</v>
      </c>
      <c r="L10" s="907"/>
      <c r="M10" s="907"/>
      <c r="N10" s="908"/>
      <c r="O10" s="1028">
        <f aca="true" t="shared" si="0" ref="O10:O21">U10</f>
        <v>0</v>
      </c>
      <c r="P10" s="1029"/>
      <c r="Q10" s="1028"/>
      <c r="R10" s="909" t="s">
        <v>558</v>
      </c>
      <c r="S10" s="1129" t="s">
        <v>558</v>
      </c>
      <c r="T10" s="1125"/>
      <c r="U10" s="1170"/>
      <c r="V10" s="909"/>
      <c r="W10" s="909"/>
    </row>
    <row r="11" spans="1:23" ht="12.75">
      <c r="A11" s="1011" t="s">
        <v>560</v>
      </c>
      <c r="B11" s="460" t="s">
        <v>561</v>
      </c>
      <c r="C11" s="461">
        <v>37915</v>
      </c>
      <c r="D11" s="1012">
        <v>39774</v>
      </c>
      <c r="E11" s="1013" t="s">
        <v>562</v>
      </c>
      <c r="F11" s="1014">
        <v>1917.09</v>
      </c>
      <c r="G11" s="1037">
        <v>2153</v>
      </c>
      <c r="H11" s="1037">
        <v>2189</v>
      </c>
      <c r="I11" s="914">
        <v>2238</v>
      </c>
      <c r="J11" s="914">
        <v>2554</v>
      </c>
      <c r="K11" s="913">
        <v>2864</v>
      </c>
      <c r="L11" s="998" t="s">
        <v>558</v>
      </c>
      <c r="M11" s="998" t="s">
        <v>558</v>
      </c>
      <c r="N11" s="912">
        <v>2864</v>
      </c>
      <c r="O11" s="1036">
        <f t="shared" si="0"/>
        <v>2864</v>
      </c>
      <c r="P11" s="1179"/>
      <c r="Q11" s="1018"/>
      <c r="R11" s="914" t="s">
        <v>558</v>
      </c>
      <c r="S11" s="1132" t="s">
        <v>558</v>
      </c>
      <c r="T11" s="1125"/>
      <c r="U11" s="1046">
        <v>2864</v>
      </c>
      <c r="V11" s="914"/>
      <c r="W11" s="914"/>
    </row>
    <row r="12" spans="1:23" ht="12.75">
      <c r="A12" s="1020" t="s">
        <v>563</v>
      </c>
      <c r="B12" s="474" t="s">
        <v>564</v>
      </c>
      <c r="C12" s="475">
        <v>-16164</v>
      </c>
      <c r="D12" s="1021">
        <v>-17825</v>
      </c>
      <c r="E12" s="1013" t="s">
        <v>565</v>
      </c>
      <c r="F12" s="1014">
        <v>-1826.76</v>
      </c>
      <c r="G12" s="1037">
        <v>-2062</v>
      </c>
      <c r="H12" s="1037">
        <v>2134</v>
      </c>
      <c r="I12" s="914">
        <v>2219</v>
      </c>
      <c r="J12" s="914">
        <v>2544</v>
      </c>
      <c r="K12" s="914">
        <v>2782</v>
      </c>
      <c r="L12" s="911" t="s">
        <v>558</v>
      </c>
      <c r="M12" s="911" t="s">
        <v>558</v>
      </c>
      <c r="N12" s="916">
        <v>2782</v>
      </c>
      <c r="O12" s="1022">
        <f t="shared" si="0"/>
        <v>2782</v>
      </c>
      <c r="P12" s="1017"/>
      <c r="Q12" s="1022"/>
      <c r="R12" s="914" t="s">
        <v>558</v>
      </c>
      <c r="S12" s="1132" t="s">
        <v>558</v>
      </c>
      <c r="T12" s="1125"/>
      <c r="U12" s="1037">
        <v>2782</v>
      </c>
      <c r="V12" s="914"/>
      <c r="W12" s="914"/>
    </row>
    <row r="13" spans="1:23" ht="12.75">
      <c r="A13" s="1020" t="s">
        <v>566</v>
      </c>
      <c r="B13" s="474" t="s">
        <v>719</v>
      </c>
      <c r="C13" s="475">
        <v>604</v>
      </c>
      <c r="D13" s="1021">
        <v>619</v>
      </c>
      <c r="E13" s="1013" t="s">
        <v>568</v>
      </c>
      <c r="F13" s="1014">
        <v>0</v>
      </c>
      <c r="G13" s="1037">
        <v>0</v>
      </c>
      <c r="H13" s="1037">
        <v>0</v>
      </c>
      <c r="I13" s="914">
        <v>0</v>
      </c>
      <c r="J13" s="914">
        <v>0</v>
      </c>
      <c r="K13" s="914">
        <v>0</v>
      </c>
      <c r="L13" s="911" t="s">
        <v>558</v>
      </c>
      <c r="M13" s="911" t="s">
        <v>558</v>
      </c>
      <c r="N13" s="916">
        <v>0</v>
      </c>
      <c r="O13" s="1022">
        <f t="shared" si="0"/>
        <v>0</v>
      </c>
      <c r="P13" s="1017"/>
      <c r="Q13" s="1022"/>
      <c r="R13" s="914" t="s">
        <v>558</v>
      </c>
      <c r="S13" s="1132" t="s">
        <v>558</v>
      </c>
      <c r="T13" s="1125"/>
      <c r="U13" s="1037"/>
      <c r="V13" s="914"/>
      <c r="W13" s="914"/>
    </row>
    <row r="14" spans="1:23" ht="12.75">
      <c r="A14" s="1020" t="s">
        <v>569</v>
      </c>
      <c r="B14" s="474" t="s">
        <v>720</v>
      </c>
      <c r="C14" s="475">
        <v>221</v>
      </c>
      <c r="D14" s="1021">
        <v>610</v>
      </c>
      <c r="E14" s="1013" t="s">
        <v>558</v>
      </c>
      <c r="F14" s="1014">
        <v>65</v>
      </c>
      <c r="G14" s="1037">
        <v>600</v>
      </c>
      <c r="H14" s="1037">
        <v>742</v>
      </c>
      <c r="I14" s="914">
        <v>735</v>
      </c>
      <c r="J14" s="914">
        <v>754</v>
      </c>
      <c r="K14" s="914">
        <v>799</v>
      </c>
      <c r="L14" s="911" t="s">
        <v>558</v>
      </c>
      <c r="M14" s="911" t="s">
        <v>558</v>
      </c>
      <c r="N14" s="916">
        <v>2323</v>
      </c>
      <c r="O14" s="1022">
        <f t="shared" si="0"/>
        <v>1992</v>
      </c>
      <c r="P14" s="1017"/>
      <c r="Q14" s="1022"/>
      <c r="R14" s="914" t="s">
        <v>558</v>
      </c>
      <c r="S14" s="1132" t="s">
        <v>558</v>
      </c>
      <c r="T14" s="1125"/>
      <c r="U14" s="1037">
        <v>1992</v>
      </c>
      <c r="V14" s="914"/>
      <c r="W14" s="914"/>
    </row>
    <row r="15" spans="1:23" ht="13.5" thickBot="1">
      <c r="A15" s="991" t="s">
        <v>571</v>
      </c>
      <c r="B15" s="479" t="s">
        <v>721</v>
      </c>
      <c r="C15" s="480">
        <v>2021</v>
      </c>
      <c r="D15" s="1023">
        <v>852</v>
      </c>
      <c r="E15" s="1024" t="s">
        <v>573</v>
      </c>
      <c r="F15" s="1025">
        <v>435.36</v>
      </c>
      <c r="G15" s="995">
        <v>744</v>
      </c>
      <c r="H15" s="995">
        <v>685</v>
      </c>
      <c r="I15" s="919">
        <v>782</v>
      </c>
      <c r="J15" s="919">
        <v>867</v>
      </c>
      <c r="K15" s="919">
        <v>961</v>
      </c>
      <c r="L15" s="1027" t="s">
        <v>558</v>
      </c>
      <c r="M15" s="1027" t="s">
        <v>558</v>
      </c>
      <c r="N15" s="905">
        <v>1515</v>
      </c>
      <c r="O15" s="1010">
        <f t="shared" si="0"/>
        <v>2218</v>
      </c>
      <c r="P15" s="1009"/>
      <c r="Q15" s="1028"/>
      <c r="R15" s="919" t="s">
        <v>558</v>
      </c>
      <c r="S15" s="1124" t="s">
        <v>558</v>
      </c>
      <c r="T15" s="1125"/>
      <c r="U15" s="1006">
        <v>2218</v>
      </c>
      <c r="V15" s="919"/>
      <c r="W15" s="919"/>
    </row>
    <row r="16" spans="1:23" ht="15" thickBot="1">
      <c r="A16" s="1030" t="s">
        <v>574</v>
      </c>
      <c r="B16" s="492"/>
      <c r="C16" s="493">
        <v>24618</v>
      </c>
      <c r="D16" s="1032">
        <v>24087</v>
      </c>
      <c r="E16" s="504"/>
      <c r="F16" s="920">
        <v>610</v>
      </c>
      <c r="G16" s="921">
        <v>1441</v>
      </c>
      <c r="H16" s="921">
        <v>1482</v>
      </c>
      <c r="I16" s="1033">
        <v>1536</v>
      </c>
      <c r="J16" s="1144">
        <f>J11-J12+J13+J14+J15</f>
        <v>1631</v>
      </c>
      <c r="K16" s="1144">
        <v>1841</v>
      </c>
      <c r="L16" s="923" t="s">
        <v>558</v>
      </c>
      <c r="M16" s="924" t="s">
        <v>558</v>
      </c>
      <c r="N16" s="924">
        <f>N11-N12+N13+N14+N15</f>
        <v>3920</v>
      </c>
      <c r="O16" s="923">
        <f>O11-O12+O13+O14+O15</f>
        <v>4292</v>
      </c>
      <c r="P16" s="1180">
        <f>P11-P12+P13+P14+P15</f>
        <v>0</v>
      </c>
      <c r="Q16" s="924">
        <f>Q11-Q12+Q13+Q14+Q15</f>
        <v>0</v>
      </c>
      <c r="R16" s="906" t="s">
        <v>558</v>
      </c>
      <c r="S16" s="1181" t="s">
        <v>558</v>
      </c>
      <c r="T16" s="1125"/>
      <c r="U16" s="1144">
        <f>U11-U12+U13+U14+U15</f>
        <v>4292</v>
      </c>
      <c r="V16" s="1144">
        <v>0</v>
      </c>
      <c r="W16" s="1144">
        <v>0</v>
      </c>
    </row>
    <row r="17" spans="1:23" ht="12.75">
      <c r="A17" s="991" t="s">
        <v>575</v>
      </c>
      <c r="B17" s="460" t="s">
        <v>576</v>
      </c>
      <c r="C17" s="461">
        <v>7043</v>
      </c>
      <c r="D17" s="1012">
        <v>7240</v>
      </c>
      <c r="E17" s="1024">
        <v>401</v>
      </c>
      <c r="F17" s="1025">
        <v>90</v>
      </c>
      <c r="G17" s="995">
        <v>90</v>
      </c>
      <c r="H17" s="995">
        <v>55</v>
      </c>
      <c r="I17" s="919">
        <v>19</v>
      </c>
      <c r="J17" s="919">
        <v>10</v>
      </c>
      <c r="K17" s="919">
        <v>82</v>
      </c>
      <c r="L17" s="998" t="s">
        <v>558</v>
      </c>
      <c r="M17" s="998" t="s">
        <v>558</v>
      </c>
      <c r="N17" s="905">
        <v>82</v>
      </c>
      <c r="O17" s="1036">
        <f t="shared" si="0"/>
        <v>82</v>
      </c>
      <c r="P17" s="1179"/>
      <c r="Q17" s="1018"/>
      <c r="R17" s="906" t="s">
        <v>558</v>
      </c>
      <c r="S17" s="1181" t="s">
        <v>558</v>
      </c>
      <c r="T17" s="1125"/>
      <c r="U17" s="1015">
        <v>82</v>
      </c>
      <c r="V17" s="919"/>
      <c r="W17" s="919"/>
    </row>
    <row r="18" spans="1:23" ht="12.75">
      <c r="A18" s="1020" t="s">
        <v>577</v>
      </c>
      <c r="B18" s="474" t="s">
        <v>578</v>
      </c>
      <c r="C18" s="475">
        <v>1001</v>
      </c>
      <c r="D18" s="1021">
        <v>820</v>
      </c>
      <c r="E18" s="1013" t="s">
        <v>579</v>
      </c>
      <c r="F18" s="1014">
        <v>196</v>
      </c>
      <c r="G18" s="1037">
        <v>270</v>
      </c>
      <c r="H18" s="1037">
        <v>436</v>
      </c>
      <c r="I18" s="914">
        <v>373</v>
      </c>
      <c r="J18" s="914">
        <v>326</v>
      </c>
      <c r="K18" s="914">
        <v>335</v>
      </c>
      <c r="L18" s="911" t="s">
        <v>558</v>
      </c>
      <c r="M18" s="911" t="s">
        <v>558</v>
      </c>
      <c r="N18" s="916">
        <v>325</v>
      </c>
      <c r="O18" s="1022">
        <f t="shared" si="0"/>
        <v>356</v>
      </c>
      <c r="P18" s="1017"/>
      <c r="Q18" s="1022"/>
      <c r="R18" s="914" t="s">
        <v>558</v>
      </c>
      <c r="S18" s="1132" t="s">
        <v>558</v>
      </c>
      <c r="T18" s="1125"/>
      <c r="U18" s="1037">
        <v>356</v>
      </c>
      <c r="V18" s="914"/>
      <c r="W18" s="914"/>
    </row>
    <row r="19" spans="1:23" ht="12.75">
      <c r="A19" s="1020" t="s">
        <v>580</v>
      </c>
      <c r="B19" s="474" t="s">
        <v>722</v>
      </c>
      <c r="C19" s="475">
        <v>14718</v>
      </c>
      <c r="D19" s="1021">
        <v>14718</v>
      </c>
      <c r="E19" s="1013" t="s">
        <v>558</v>
      </c>
      <c r="F19" s="1014">
        <v>0</v>
      </c>
      <c r="G19" s="1037">
        <v>0</v>
      </c>
      <c r="H19" s="1037">
        <v>0</v>
      </c>
      <c r="I19" s="914">
        <v>0</v>
      </c>
      <c r="J19" s="914">
        <v>0</v>
      </c>
      <c r="K19" s="914">
        <v>0</v>
      </c>
      <c r="L19" s="911" t="s">
        <v>558</v>
      </c>
      <c r="M19" s="911" t="s">
        <v>558</v>
      </c>
      <c r="N19" s="916">
        <v>0</v>
      </c>
      <c r="O19" s="1022">
        <f t="shared" si="0"/>
        <v>0</v>
      </c>
      <c r="P19" s="1017"/>
      <c r="Q19" s="1022"/>
      <c r="R19" s="914" t="s">
        <v>558</v>
      </c>
      <c r="S19" s="1132" t="s">
        <v>558</v>
      </c>
      <c r="T19" s="1125"/>
      <c r="U19" s="1037">
        <v>0</v>
      </c>
      <c r="V19" s="914"/>
      <c r="W19" s="914"/>
    </row>
    <row r="20" spans="1:23" ht="12.75">
      <c r="A20" s="1020" t="s">
        <v>582</v>
      </c>
      <c r="B20" s="474" t="s">
        <v>581</v>
      </c>
      <c r="C20" s="475">
        <v>1758</v>
      </c>
      <c r="D20" s="1021">
        <v>1762</v>
      </c>
      <c r="E20" s="1013" t="s">
        <v>558</v>
      </c>
      <c r="F20" s="1014">
        <v>206</v>
      </c>
      <c r="G20" s="1037">
        <v>323</v>
      </c>
      <c r="H20" s="1037">
        <v>987</v>
      </c>
      <c r="I20" s="914">
        <v>1088</v>
      </c>
      <c r="J20" s="914">
        <v>1235</v>
      </c>
      <c r="K20" s="914">
        <v>1382</v>
      </c>
      <c r="L20" s="911" t="s">
        <v>558</v>
      </c>
      <c r="M20" s="1133" t="s">
        <v>558</v>
      </c>
      <c r="N20" s="916">
        <v>3938</v>
      </c>
      <c r="O20" s="1022">
        <f t="shared" si="0"/>
        <v>3539</v>
      </c>
      <c r="P20" s="1017"/>
      <c r="Q20" s="1022"/>
      <c r="R20" s="914" t="s">
        <v>558</v>
      </c>
      <c r="S20" s="1132" t="s">
        <v>558</v>
      </c>
      <c r="T20" s="1125"/>
      <c r="U20" s="1037">
        <v>3539</v>
      </c>
      <c r="V20" s="914"/>
      <c r="W20" s="914"/>
    </row>
    <row r="21" spans="1:23" ht="13.5" thickBot="1">
      <c r="A21" s="1002" t="s">
        <v>584</v>
      </c>
      <c r="B21" s="505"/>
      <c r="C21" s="506">
        <v>0</v>
      </c>
      <c r="D21" s="1038">
        <v>0</v>
      </c>
      <c r="E21" s="1039" t="s">
        <v>558</v>
      </c>
      <c r="F21" s="1014">
        <v>0</v>
      </c>
      <c r="G21" s="1037">
        <v>0</v>
      </c>
      <c r="H21" s="1037">
        <v>0</v>
      </c>
      <c r="I21" s="1043">
        <v>0</v>
      </c>
      <c r="J21" s="1043">
        <v>0</v>
      </c>
      <c r="K21" s="1043">
        <v>0</v>
      </c>
      <c r="L21" s="907" t="s">
        <v>558</v>
      </c>
      <c r="M21" s="1147" t="s">
        <v>558</v>
      </c>
      <c r="N21" s="928"/>
      <c r="O21" s="1028">
        <f t="shared" si="0"/>
        <v>0</v>
      </c>
      <c r="P21" s="1029"/>
      <c r="Q21" s="1010"/>
      <c r="R21" s="1043" t="s">
        <v>558</v>
      </c>
      <c r="S21" s="1148" t="s">
        <v>558</v>
      </c>
      <c r="T21" s="1125"/>
      <c r="U21" s="1170">
        <v>0</v>
      </c>
      <c r="V21" s="1043"/>
      <c r="W21" s="1043"/>
    </row>
    <row r="22" spans="1:23" ht="14.25">
      <c r="A22" s="1044" t="s">
        <v>586</v>
      </c>
      <c r="B22" s="460" t="s">
        <v>587</v>
      </c>
      <c r="C22" s="461">
        <v>12472</v>
      </c>
      <c r="D22" s="1012">
        <v>13728</v>
      </c>
      <c r="E22" s="394" t="s">
        <v>558</v>
      </c>
      <c r="F22" s="1045">
        <v>3970</v>
      </c>
      <c r="G22" s="1046">
        <v>4259</v>
      </c>
      <c r="H22" s="1046">
        <v>3835</v>
      </c>
      <c r="I22" s="929">
        <v>4173</v>
      </c>
      <c r="J22" s="929">
        <v>6057.9</v>
      </c>
      <c r="K22" s="950">
        <v>7379</v>
      </c>
      <c r="L22" s="1103">
        <f>L35</f>
        <v>7447</v>
      </c>
      <c r="M22" s="1103">
        <f>M35</f>
        <v>7654</v>
      </c>
      <c r="N22" s="931">
        <v>1923</v>
      </c>
      <c r="O22" s="1018">
        <f>U22-N22</f>
        <v>5456</v>
      </c>
      <c r="P22" s="1179"/>
      <c r="Q22" s="1018"/>
      <c r="R22" s="1182">
        <f>SUM(N22:Q22)</f>
        <v>7379</v>
      </c>
      <c r="S22" s="935">
        <f>(R22/M22)*100</f>
        <v>96.40710739482623</v>
      </c>
      <c r="T22" s="1125"/>
      <c r="U22" s="1046">
        <v>7379</v>
      </c>
      <c r="V22" s="1058"/>
      <c r="W22" s="929"/>
    </row>
    <row r="23" spans="1:23" ht="14.25">
      <c r="A23" s="1020" t="s">
        <v>588</v>
      </c>
      <c r="B23" s="474" t="s">
        <v>589</v>
      </c>
      <c r="C23" s="475">
        <v>0</v>
      </c>
      <c r="D23" s="1021">
        <v>0</v>
      </c>
      <c r="E23" s="396" t="s">
        <v>558</v>
      </c>
      <c r="F23" s="1014">
        <v>43</v>
      </c>
      <c r="G23" s="1037"/>
      <c r="H23" s="1037">
        <v>0</v>
      </c>
      <c r="I23" s="936"/>
      <c r="J23" s="936">
        <v>0</v>
      </c>
      <c r="K23" s="936">
        <v>0</v>
      </c>
      <c r="L23" s="1104"/>
      <c r="M23" s="939"/>
      <c r="N23" s="938"/>
      <c r="O23" s="1036">
        <f aca="true" t="shared" si="1" ref="O23:O40">U23-N23</f>
        <v>0</v>
      </c>
      <c r="P23" s="1017"/>
      <c r="Q23" s="1022"/>
      <c r="R23" s="1183">
        <f aca="true" t="shared" si="2" ref="R23:R45">SUM(N23:Q23)</f>
        <v>0</v>
      </c>
      <c r="S23" s="942" t="e">
        <f aca="true" t="shared" si="3" ref="S23:S45">(R23/M23)*100</f>
        <v>#DIV/0!</v>
      </c>
      <c r="T23" s="1125"/>
      <c r="U23" s="1037"/>
      <c r="V23" s="1052"/>
      <c r="W23" s="936"/>
    </row>
    <row r="24" spans="1:23" ht="15" thickBot="1">
      <c r="A24" s="1002" t="s">
        <v>590</v>
      </c>
      <c r="B24" s="505" t="s">
        <v>589</v>
      </c>
      <c r="C24" s="506">
        <v>0</v>
      </c>
      <c r="D24" s="1038">
        <v>1215</v>
      </c>
      <c r="E24" s="398">
        <v>672</v>
      </c>
      <c r="F24" s="1053">
        <v>1636</v>
      </c>
      <c r="G24" s="1054">
        <v>1845</v>
      </c>
      <c r="H24" s="1054">
        <v>1300</v>
      </c>
      <c r="I24" s="943">
        <v>1450</v>
      </c>
      <c r="J24" s="943">
        <v>2000</v>
      </c>
      <c r="K24" s="943">
        <v>2004</v>
      </c>
      <c r="L24" s="946">
        <f>SUM(L25:L29)</f>
        <v>1850</v>
      </c>
      <c r="M24" s="946">
        <f>SUM(M25:M29)</f>
        <v>1937</v>
      </c>
      <c r="N24" s="1073"/>
      <c r="O24" s="1184">
        <f t="shared" si="1"/>
        <v>1011</v>
      </c>
      <c r="P24" s="1009"/>
      <c r="Q24" s="1028"/>
      <c r="R24" s="1185">
        <f t="shared" si="2"/>
        <v>1011</v>
      </c>
      <c r="S24" s="949">
        <f t="shared" si="3"/>
        <v>52.194114610221995</v>
      </c>
      <c r="T24" s="1125"/>
      <c r="U24" s="1006">
        <v>1011</v>
      </c>
      <c r="V24" s="1059"/>
      <c r="W24" s="943"/>
    </row>
    <row r="25" spans="1:23" ht="14.25">
      <c r="A25" s="1011" t="s">
        <v>591</v>
      </c>
      <c r="B25" s="460" t="s">
        <v>723</v>
      </c>
      <c r="C25" s="461">
        <v>6341</v>
      </c>
      <c r="D25" s="1012">
        <v>6960</v>
      </c>
      <c r="E25" s="394">
        <v>501</v>
      </c>
      <c r="F25" s="1014">
        <v>355</v>
      </c>
      <c r="G25" s="1037">
        <v>628</v>
      </c>
      <c r="H25" s="1016">
        <v>156</v>
      </c>
      <c r="I25" s="950">
        <v>399</v>
      </c>
      <c r="J25" s="950">
        <v>910</v>
      </c>
      <c r="K25" s="950">
        <v>790</v>
      </c>
      <c r="L25" s="1103">
        <v>200</v>
      </c>
      <c r="M25" s="1103">
        <v>200</v>
      </c>
      <c r="N25" s="952">
        <v>48</v>
      </c>
      <c r="O25" s="1018">
        <f t="shared" si="1"/>
        <v>207</v>
      </c>
      <c r="P25" s="1179"/>
      <c r="Q25" s="1018"/>
      <c r="R25" s="1050">
        <f t="shared" si="2"/>
        <v>255</v>
      </c>
      <c r="S25" s="955">
        <f t="shared" si="3"/>
        <v>127.49999999999999</v>
      </c>
      <c r="T25" s="1125"/>
      <c r="U25" s="1015">
        <v>255</v>
      </c>
      <c r="V25" s="1050"/>
      <c r="W25" s="950"/>
    </row>
    <row r="26" spans="1:23" ht="14.25">
      <c r="A26" s="1020" t="s">
        <v>593</v>
      </c>
      <c r="B26" s="474" t="s">
        <v>724</v>
      </c>
      <c r="C26" s="475">
        <v>1745</v>
      </c>
      <c r="D26" s="1021">
        <v>2223</v>
      </c>
      <c r="E26" s="396">
        <v>502</v>
      </c>
      <c r="F26" s="1014">
        <v>600</v>
      </c>
      <c r="G26" s="1037">
        <v>799</v>
      </c>
      <c r="H26" s="1016">
        <v>802</v>
      </c>
      <c r="I26" s="936">
        <v>756</v>
      </c>
      <c r="J26" s="936">
        <v>772</v>
      </c>
      <c r="K26" s="936">
        <v>762</v>
      </c>
      <c r="L26" s="1104">
        <v>970</v>
      </c>
      <c r="M26" s="1104">
        <v>950</v>
      </c>
      <c r="N26" s="938">
        <v>946</v>
      </c>
      <c r="O26" s="1036">
        <f t="shared" si="1"/>
        <v>-484</v>
      </c>
      <c r="P26" s="1017"/>
      <c r="Q26" s="1022"/>
      <c r="R26" s="1052">
        <f t="shared" si="2"/>
        <v>462</v>
      </c>
      <c r="S26" s="941">
        <f t="shared" si="3"/>
        <v>48.63157894736842</v>
      </c>
      <c r="T26" s="1125"/>
      <c r="U26" s="1037">
        <v>462</v>
      </c>
      <c r="V26" s="1052"/>
      <c r="W26" s="936"/>
    </row>
    <row r="27" spans="1:23" ht="14.25">
      <c r="A27" s="1020" t="s">
        <v>595</v>
      </c>
      <c r="B27" s="474" t="s">
        <v>725</v>
      </c>
      <c r="C27" s="475">
        <v>0</v>
      </c>
      <c r="D27" s="1021">
        <v>0</v>
      </c>
      <c r="E27" s="396">
        <v>504</v>
      </c>
      <c r="F27" s="1014">
        <v>0</v>
      </c>
      <c r="G27" s="1037">
        <v>0</v>
      </c>
      <c r="H27" s="1016">
        <v>0</v>
      </c>
      <c r="I27" s="936">
        <v>0</v>
      </c>
      <c r="J27" s="936">
        <v>0</v>
      </c>
      <c r="K27" s="936">
        <v>0</v>
      </c>
      <c r="L27" s="1104"/>
      <c r="M27" s="1104"/>
      <c r="N27" s="938"/>
      <c r="O27" s="1036">
        <f t="shared" si="1"/>
        <v>0</v>
      </c>
      <c r="P27" s="1017"/>
      <c r="Q27" s="1022"/>
      <c r="R27" s="1052">
        <f t="shared" si="2"/>
        <v>0</v>
      </c>
      <c r="S27" s="941" t="e">
        <f t="shared" si="3"/>
        <v>#DIV/0!</v>
      </c>
      <c r="T27" s="1125"/>
      <c r="U27" s="1037">
        <v>0</v>
      </c>
      <c r="V27" s="1052"/>
      <c r="W27" s="936"/>
    </row>
    <row r="28" spans="1:23" ht="14.25">
      <c r="A28" s="1020" t="s">
        <v>597</v>
      </c>
      <c r="B28" s="474" t="s">
        <v>726</v>
      </c>
      <c r="C28" s="475">
        <v>428</v>
      </c>
      <c r="D28" s="1021">
        <v>253</v>
      </c>
      <c r="E28" s="396">
        <v>511</v>
      </c>
      <c r="F28" s="1014">
        <v>130</v>
      </c>
      <c r="G28" s="1037">
        <v>91</v>
      </c>
      <c r="H28" s="1016">
        <v>3</v>
      </c>
      <c r="I28" s="936">
        <v>62</v>
      </c>
      <c r="J28" s="936">
        <v>111</v>
      </c>
      <c r="K28" s="936">
        <v>309</v>
      </c>
      <c r="L28" s="1104">
        <v>320</v>
      </c>
      <c r="M28" s="1104">
        <v>450</v>
      </c>
      <c r="N28" s="938">
        <v>11</v>
      </c>
      <c r="O28" s="1036">
        <f t="shared" si="1"/>
        <v>0</v>
      </c>
      <c r="P28" s="1017"/>
      <c r="Q28" s="1022"/>
      <c r="R28" s="1052">
        <f t="shared" si="2"/>
        <v>11</v>
      </c>
      <c r="S28" s="941">
        <f t="shared" si="3"/>
        <v>2.4444444444444446</v>
      </c>
      <c r="T28" s="1125"/>
      <c r="U28" s="1037">
        <v>11</v>
      </c>
      <c r="V28" s="1052"/>
      <c r="W28" s="936"/>
    </row>
    <row r="29" spans="1:23" ht="14.25">
      <c r="A29" s="1020" t="s">
        <v>599</v>
      </c>
      <c r="B29" s="474" t="s">
        <v>727</v>
      </c>
      <c r="C29" s="475">
        <v>1057</v>
      </c>
      <c r="D29" s="1021">
        <v>1451</v>
      </c>
      <c r="E29" s="396">
        <v>518</v>
      </c>
      <c r="F29" s="1014">
        <v>493</v>
      </c>
      <c r="G29" s="1037">
        <v>253</v>
      </c>
      <c r="H29" s="1016">
        <v>271</v>
      </c>
      <c r="I29" s="936">
        <v>274</v>
      </c>
      <c r="J29" s="936">
        <v>310</v>
      </c>
      <c r="K29" s="936">
        <v>297</v>
      </c>
      <c r="L29" s="1104">
        <v>360</v>
      </c>
      <c r="M29" s="1104">
        <v>337</v>
      </c>
      <c r="N29" s="938">
        <v>53</v>
      </c>
      <c r="O29" s="1036">
        <f t="shared" si="1"/>
        <v>67</v>
      </c>
      <c r="P29" s="1017"/>
      <c r="Q29" s="1022"/>
      <c r="R29" s="1052">
        <f t="shared" si="2"/>
        <v>120</v>
      </c>
      <c r="S29" s="941">
        <f t="shared" si="3"/>
        <v>35.60830860534125</v>
      </c>
      <c r="T29" s="1125"/>
      <c r="U29" s="1037">
        <v>120</v>
      </c>
      <c r="V29" s="1052"/>
      <c r="W29" s="936"/>
    </row>
    <row r="30" spans="1:23" ht="14.25">
      <c r="A30" s="1020" t="s">
        <v>601</v>
      </c>
      <c r="B30" s="409" t="s">
        <v>728</v>
      </c>
      <c r="C30" s="475">
        <v>10408</v>
      </c>
      <c r="D30" s="1021">
        <v>11792</v>
      </c>
      <c r="E30" s="396">
        <v>521</v>
      </c>
      <c r="F30" s="1014">
        <v>1899</v>
      </c>
      <c r="G30" s="1037">
        <v>2006</v>
      </c>
      <c r="H30" s="1016">
        <v>2110</v>
      </c>
      <c r="I30" s="936">
        <v>2312</v>
      </c>
      <c r="J30" s="936">
        <v>3424</v>
      </c>
      <c r="K30" s="936">
        <v>4396</v>
      </c>
      <c r="L30" s="1104">
        <v>4092</v>
      </c>
      <c r="M30" s="1104">
        <v>4181</v>
      </c>
      <c r="N30" s="938">
        <v>1075</v>
      </c>
      <c r="O30" s="1036">
        <f t="shared" si="1"/>
        <v>1071</v>
      </c>
      <c r="P30" s="1017"/>
      <c r="Q30" s="1022"/>
      <c r="R30" s="1052">
        <f t="shared" si="2"/>
        <v>2146</v>
      </c>
      <c r="S30" s="941">
        <f t="shared" si="3"/>
        <v>51.32743362831859</v>
      </c>
      <c r="T30" s="1125"/>
      <c r="U30" s="1037">
        <v>2146</v>
      </c>
      <c r="V30" s="1052"/>
      <c r="W30" s="936"/>
    </row>
    <row r="31" spans="1:23" ht="14.25">
      <c r="A31" s="1020" t="s">
        <v>603</v>
      </c>
      <c r="B31" s="409" t="s">
        <v>729</v>
      </c>
      <c r="C31" s="475">
        <v>3640</v>
      </c>
      <c r="D31" s="1021">
        <v>4174</v>
      </c>
      <c r="E31" s="396" t="s">
        <v>605</v>
      </c>
      <c r="F31" s="1014">
        <v>678</v>
      </c>
      <c r="G31" s="1037">
        <v>718</v>
      </c>
      <c r="H31" s="1016">
        <v>753</v>
      </c>
      <c r="I31" s="936">
        <v>815</v>
      </c>
      <c r="J31" s="936">
        <v>1194</v>
      </c>
      <c r="K31" s="936">
        <v>1556</v>
      </c>
      <c r="L31" s="1104">
        <v>1433</v>
      </c>
      <c r="M31" s="1104">
        <v>1464</v>
      </c>
      <c r="N31" s="938">
        <v>357</v>
      </c>
      <c r="O31" s="1036">
        <f t="shared" si="1"/>
        <v>379</v>
      </c>
      <c r="P31" s="1017"/>
      <c r="Q31" s="1022"/>
      <c r="R31" s="1052">
        <f t="shared" si="2"/>
        <v>736</v>
      </c>
      <c r="S31" s="941">
        <f t="shared" si="3"/>
        <v>50.27322404371585</v>
      </c>
      <c r="T31" s="1125"/>
      <c r="U31" s="1037">
        <v>736</v>
      </c>
      <c r="V31" s="1052"/>
      <c r="W31" s="936"/>
    </row>
    <row r="32" spans="1:23" ht="14.25">
      <c r="A32" s="1020" t="s">
        <v>606</v>
      </c>
      <c r="B32" s="474" t="s">
        <v>730</v>
      </c>
      <c r="C32" s="475">
        <v>0</v>
      </c>
      <c r="D32" s="1021">
        <v>0</v>
      </c>
      <c r="E32" s="396">
        <v>557</v>
      </c>
      <c r="F32" s="1014">
        <v>0</v>
      </c>
      <c r="G32" s="1037">
        <v>0</v>
      </c>
      <c r="H32" s="1016">
        <v>0</v>
      </c>
      <c r="I32" s="936">
        <v>0</v>
      </c>
      <c r="J32" s="936">
        <v>0</v>
      </c>
      <c r="K32" s="936">
        <v>0</v>
      </c>
      <c r="L32" s="1104"/>
      <c r="M32" s="1104"/>
      <c r="N32" s="938"/>
      <c r="O32" s="1036">
        <f t="shared" si="1"/>
        <v>0</v>
      </c>
      <c r="P32" s="1017"/>
      <c r="Q32" s="1022"/>
      <c r="R32" s="1052">
        <f t="shared" si="2"/>
        <v>0</v>
      </c>
      <c r="S32" s="941" t="e">
        <f t="shared" si="3"/>
        <v>#DIV/0!</v>
      </c>
      <c r="T32" s="1125"/>
      <c r="U32" s="1037">
        <v>0</v>
      </c>
      <c r="V32" s="1052"/>
      <c r="W32" s="936"/>
    </row>
    <row r="33" spans="1:23" ht="14.25">
      <c r="A33" s="1020" t="s">
        <v>608</v>
      </c>
      <c r="B33" s="474" t="s">
        <v>731</v>
      </c>
      <c r="C33" s="475">
        <v>1711</v>
      </c>
      <c r="D33" s="1021">
        <v>1801</v>
      </c>
      <c r="E33" s="396">
        <v>551</v>
      </c>
      <c r="F33" s="1014">
        <v>31</v>
      </c>
      <c r="G33" s="1037">
        <v>0</v>
      </c>
      <c r="H33" s="1016">
        <v>36</v>
      </c>
      <c r="I33" s="936">
        <v>36</v>
      </c>
      <c r="J33" s="936">
        <v>10</v>
      </c>
      <c r="K33" s="936">
        <v>10</v>
      </c>
      <c r="L33" s="1104"/>
      <c r="M33" s="1104"/>
      <c r="N33" s="938"/>
      <c r="O33" s="1036">
        <f t="shared" si="1"/>
        <v>0</v>
      </c>
      <c r="P33" s="1017"/>
      <c r="Q33" s="1022"/>
      <c r="R33" s="1052">
        <f t="shared" si="2"/>
        <v>0</v>
      </c>
      <c r="S33" s="941" t="e">
        <f t="shared" si="3"/>
        <v>#DIV/0!</v>
      </c>
      <c r="T33" s="1125"/>
      <c r="U33" s="1037">
        <v>0</v>
      </c>
      <c r="V33" s="1052"/>
      <c r="W33" s="936"/>
    </row>
    <row r="34" spans="1:23" ht="15" thickBot="1">
      <c r="A34" s="991" t="s">
        <v>610</v>
      </c>
      <c r="B34" s="479" t="s">
        <v>732</v>
      </c>
      <c r="C34" s="480">
        <v>569</v>
      </c>
      <c r="D34" s="1023">
        <v>614</v>
      </c>
      <c r="E34" s="401" t="s">
        <v>611</v>
      </c>
      <c r="F34" s="1025">
        <v>17</v>
      </c>
      <c r="G34" s="995">
        <v>14</v>
      </c>
      <c r="H34" s="1026">
        <v>17</v>
      </c>
      <c r="I34" s="959">
        <v>14</v>
      </c>
      <c r="J34" s="959">
        <v>19</v>
      </c>
      <c r="K34" s="959">
        <v>24</v>
      </c>
      <c r="L34" s="1106">
        <v>72</v>
      </c>
      <c r="M34" s="1106">
        <v>72</v>
      </c>
      <c r="N34" s="1107">
        <v>92</v>
      </c>
      <c r="O34" s="1184">
        <f t="shared" si="1"/>
        <v>6</v>
      </c>
      <c r="P34" s="1009"/>
      <c r="Q34" s="1028"/>
      <c r="R34" s="1059">
        <f t="shared" si="2"/>
        <v>98</v>
      </c>
      <c r="S34" s="948">
        <f t="shared" si="3"/>
        <v>136.11111111111111</v>
      </c>
      <c r="T34" s="1125"/>
      <c r="U34" s="1170">
        <v>98</v>
      </c>
      <c r="V34" s="1057"/>
      <c r="W34" s="959"/>
    </row>
    <row r="35" spans="1:23" ht="15" thickBot="1">
      <c r="A35" s="1060" t="s">
        <v>612</v>
      </c>
      <c r="B35" s="545" t="s">
        <v>613</v>
      </c>
      <c r="C35" s="546">
        <f>SUM(C25:C34)</f>
        <v>25899</v>
      </c>
      <c r="D35" s="554">
        <f>SUM(D25:D34)</f>
        <v>29268</v>
      </c>
      <c r="E35" s="547"/>
      <c r="F35" s="920">
        <f aca="true" t="shared" si="4" ref="F35:Q35">SUM(F25:F34)</f>
        <v>4203</v>
      </c>
      <c r="G35" s="921">
        <f t="shared" si="4"/>
        <v>4509</v>
      </c>
      <c r="H35" s="922">
        <f t="shared" si="4"/>
        <v>4148</v>
      </c>
      <c r="I35" s="921">
        <f t="shared" si="4"/>
        <v>4668</v>
      </c>
      <c r="J35" s="921">
        <f>SUM(J25:J34)</f>
        <v>6750</v>
      </c>
      <c r="K35" s="921">
        <f>SUM(K25:K34)</f>
        <v>8144</v>
      </c>
      <c r="L35" s="1158">
        <f t="shared" si="4"/>
        <v>7447</v>
      </c>
      <c r="M35" s="1062">
        <f t="shared" si="4"/>
        <v>7654</v>
      </c>
      <c r="N35" s="1062">
        <f t="shared" si="4"/>
        <v>2582</v>
      </c>
      <c r="O35" s="1062">
        <f t="shared" si="4"/>
        <v>1246</v>
      </c>
      <c r="P35" s="1186">
        <f t="shared" si="4"/>
        <v>0</v>
      </c>
      <c r="Q35" s="1062">
        <f t="shared" si="4"/>
        <v>0</v>
      </c>
      <c r="R35" s="920">
        <f t="shared" si="2"/>
        <v>3828</v>
      </c>
      <c r="S35" s="1066">
        <f t="shared" si="3"/>
        <v>50.01306506401881</v>
      </c>
      <c r="T35" s="1125"/>
      <c r="U35" s="921">
        <f>SUM(U25:U34)</f>
        <v>3828</v>
      </c>
      <c r="V35" s="921">
        <f>SUM(V25:V34)</f>
        <v>0</v>
      </c>
      <c r="W35" s="920">
        <f>SUM(W25:W34)</f>
        <v>0</v>
      </c>
    </row>
    <row r="36" spans="1:23" ht="14.25">
      <c r="A36" s="1011" t="s">
        <v>614</v>
      </c>
      <c r="B36" s="460" t="s">
        <v>733</v>
      </c>
      <c r="C36" s="461">
        <v>0</v>
      </c>
      <c r="D36" s="1012">
        <v>0</v>
      </c>
      <c r="E36" s="394">
        <v>601</v>
      </c>
      <c r="F36" s="1067">
        <v>0</v>
      </c>
      <c r="G36" s="1015">
        <v>0</v>
      </c>
      <c r="H36" s="1068">
        <v>0</v>
      </c>
      <c r="I36" s="950">
        <v>0</v>
      </c>
      <c r="J36" s="950">
        <v>0</v>
      </c>
      <c r="K36" s="950">
        <v>0</v>
      </c>
      <c r="L36" s="1103"/>
      <c r="M36" s="953"/>
      <c r="N36" s="932"/>
      <c r="O36" s="1187">
        <f t="shared" si="1"/>
        <v>0</v>
      </c>
      <c r="P36" s="1187"/>
      <c r="Q36" s="1018"/>
      <c r="R36" s="1058">
        <f t="shared" si="2"/>
        <v>0</v>
      </c>
      <c r="S36" s="934" t="e">
        <f t="shared" si="3"/>
        <v>#DIV/0!</v>
      </c>
      <c r="T36" s="1125"/>
      <c r="U36" s="1015"/>
      <c r="V36" s="1050"/>
      <c r="W36" s="950"/>
    </row>
    <row r="37" spans="1:23" ht="14.25">
      <c r="A37" s="1020" t="s">
        <v>616</v>
      </c>
      <c r="B37" s="474" t="s">
        <v>734</v>
      </c>
      <c r="C37" s="475">
        <v>1190</v>
      </c>
      <c r="D37" s="1021">
        <v>1857</v>
      </c>
      <c r="E37" s="396">
        <v>602</v>
      </c>
      <c r="F37" s="1014">
        <v>207</v>
      </c>
      <c r="G37" s="1037">
        <v>233</v>
      </c>
      <c r="H37" s="1016">
        <v>317</v>
      </c>
      <c r="I37" s="936">
        <v>377</v>
      </c>
      <c r="J37" s="936">
        <v>551</v>
      </c>
      <c r="K37" s="936">
        <v>689</v>
      </c>
      <c r="L37" s="1104"/>
      <c r="M37" s="939"/>
      <c r="N37" s="1104">
        <v>157</v>
      </c>
      <c r="O37" s="1187">
        <f t="shared" si="1"/>
        <v>157</v>
      </c>
      <c r="P37" s="1051"/>
      <c r="Q37" s="1022"/>
      <c r="R37" s="1052">
        <f t="shared" si="2"/>
        <v>314</v>
      </c>
      <c r="S37" s="941" t="e">
        <f t="shared" si="3"/>
        <v>#DIV/0!</v>
      </c>
      <c r="T37" s="1125"/>
      <c r="U37" s="1037">
        <v>314</v>
      </c>
      <c r="V37" s="1052"/>
      <c r="W37" s="936"/>
    </row>
    <row r="38" spans="1:23" ht="14.25">
      <c r="A38" s="1020" t="s">
        <v>618</v>
      </c>
      <c r="B38" s="474" t="s">
        <v>735</v>
      </c>
      <c r="C38" s="475">
        <v>0</v>
      </c>
      <c r="D38" s="1021">
        <v>0</v>
      </c>
      <c r="E38" s="396">
        <v>604</v>
      </c>
      <c r="F38" s="1014">
        <v>0</v>
      </c>
      <c r="G38" s="1037">
        <v>0</v>
      </c>
      <c r="H38" s="1016">
        <v>0</v>
      </c>
      <c r="I38" s="936">
        <v>0</v>
      </c>
      <c r="J38" s="936">
        <v>0</v>
      </c>
      <c r="K38" s="936">
        <v>0</v>
      </c>
      <c r="L38" s="1104"/>
      <c r="M38" s="939"/>
      <c r="N38" s="1104"/>
      <c r="O38" s="1187">
        <f t="shared" si="1"/>
        <v>0</v>
      </c>
      <c r="P38" s="1051"/>
      <c r="Q38" s="1022"/>
      <c r="R38" s="1052">
        <f t="shared" si="2"/>
        <v>0</v>
      </c>
      <c r="S38" s="941" t="e">
        <f t="shared" si="3"/>
        <v>#DIV/0!</v>
      </c>
      <c r="T38" s="1125"/>
      <c r="U38" s="1037">
        <v>0</v>
      </c>
      <c r="V38" s="1052"/>
      <c r="W38" s="936"/>
    </row>
    <row r="39" spans="1:23" ht="14.25">
      <c r="A39" s="1020" t="s">
        <v>620</v>
      </c>
      <c r="B39" s="474" t="s">
        <v>736</v>
      </c>
      <c r="C39" s="475">
        <v>12472</v>
      </c>
      <c r="D39" s="1021">
        <v>13728</v>
      </c>
      <c r="E39" s="396" t="s">
        <v>622</v>
      </c>
      <c r="F39" s="1014">
        <v>3926</v>
      </c>
      <c r="G39" s="1037">
        <v>4259</v>
      </c>
      <c r="H39" s="1016">
        <v>3835</v>
      </c>
      <c r="I39" s="936">
        <v>4173</v>
      </c>
      <c r="J39" s="936">
        <v>6058</v>
      </c>
      <c r="K39" s="936">
        <v>7379</v>
      </c>
      <c r="L39" s="1104">
        <f>L35</f>
        <v>7447</v>
      </c>
      <c r="M39" s="939">
        <f>M35</f>
        <v>7654</v>
      </c>
      <c r="N39" s="1104">
        <v>1923</v>
      </c>
      <c r="O39" s="1187">
        <f t="shared" si="1"/>
        <v>1822</v>
      </c>
      <c r="P39" s="1051"/>
      <c r="Q39" s="1022"/>
      <c r="R39" s="1052">
        <f t="shared" si="2"/>
        <v>3745</v>
      </c>
      <c r="S39" s="941">
        <f t="shared" si="3"/>
        <v>48.92866475045728</v>
      </c>
      <c r="T39" s="1125"/>
      <c r="U39" s="1037">
        <v>3745</v>
      </c>
      <c r="V39" s="1052"/>
      <c r="W39" s="936"/>
    </row>
    <row r="40" spans="1:23" ht="15" thickBot="1">
      <c r="A40" s="991" t="s">
        <v>623</v>
      </c>
      <c r="B40" s="479" t="s">
        <v>732</v>
      </c>
      <c r="C40" s="480">
        <v>12330</v>
      </c>
      <c r="D40" s="1023">
        <v>13218</v>
      </c>
      <c r="E40" s="401" t="s">
        <v>624</v>
      </c>
      <c r="F40" s="1025">
        <v>146</v>
      </c>
      <c r="G40" s="995">
        <v>42</v>
      </c>
      <c r="H40" s="1026">
        <v>0</v>
      </c>
      <c r="I40" s="959">
        <v>174</v>
      </c>
      <c r="J40" s="959">
        <v>201</v>
      </c>
      <c r="K40" s="959">
        <v>119</v>
      </c>
      <c r="L40" s="1106"/>
      <c r="M40" s="962"/>
      <c r="N40" s="1108">
        <v>33</v>
      </c>
      <c r="O40" s="1187">
        <f t="shared" si="1"/>
        <v>50</v>
      </c>
      <c r="P40" s="1056"/>
      <c r="Q40" s="1028"/>
      <c r="R40" s="1059">
        <f t="shared" si="2"/>
        <v>83</v>
      </c>
      <c r="S40" s="948" t="e">
        <f t="shared" si="3"/>
        <v>#DIV/0!</v>
      </c>
      <c r="T40" s="1125"/>
      <c r="U40" s="1170">
        <v>83</v>
      </c>
      <c r="V40" s="1057"/>
      <c r="W40" s="959"/>
    </row>
    <row r="41" spans="1:23" ht="15" thickBot="1">
      <c r="A41" s="1060" t="s">
        <v>625</v>
      </c>
      <c r="B41" s="545" t="s">
        <v>626</v>
      </c>
      <c r="C41" s="546">
        <f>SUM(C36:C40)</f>
        <v>25992</v>
      </c>
      <c r="D41" s="554">
        <f>SUM(D36:D40)</f>
        <v>28803</v>
      </c>
      <c r="E41" s="547" t="s">
        <v>558</v>
      </c>
      <c r="F41" s="920">
        <f aca="true" t="shared" si="5" ref="F41:Q41">SUM(F36:F40)</f>
        <v>4279</v>
      </c>
      <c r="G41" s="921">
        <f t="shared" si="5"/>
        <v>4534</v>
      </c>
      <c r="H41" s="922">
        <f t="shared" si="5"/>
        <v>4152</v>
      </c>
      <c r="I41" s="921">
        <f t="shared" si="5"/>
        <v>4724</v>
      </c>
      <c r="J41" s="921">
        <f>SUM(J36:J40)</f>
        <v>6810</v>
      </c>
      <c r="K41" s="921">
        <f>SUM(K36:K40)</f>
        <v>8187</v>
      </c>
      <c r="L41" s="1158">
        <f t="shared" si="5"/>
        <v>7447</v>
      </c>
      <c r="M41" s="1062">
        <f t="shared" si="5"/>
        <v>7654</v>
      </c>
      <c r="N41" s="1062">
        <f t="shared" si="5"/>
        <v>2113</v>
      </c>
      <c r="O41" s="1062">
        <f t="shared" si="5"/>
        <v>2029</v>
      </c>
      <c r="P41" s="1159">
        <f t="shared" si="5"/>
        <v>0</v>
      </c>
      <c r="Q41" s="1159">
        <f t="shared" si="5"/>
        <v>0</v>
      </c>
      <c r="R41" s="921">
        <f t="shared" si="2"/>
        <v>4142</v>
      </c>
      <c r="S41" s="1066">
        <f t="shared" si="3"/>
        <v>54.115495165926305</v>
      </c>
      <c r="T41" s="1125"/>
      <c r="U41" s="921">
        <f>SUM(U36:U40)</f>
        <v>4142</v>
      </c>
      <c r="V41" s="921">
        <f>SUM(V36:V40)</f>
        <v>0</v>
      </c>
      <c r="W41" s="921">
        <f>SUM(W36:W40)</f>
        <v>0</v>
      </c>
    </row>
    <row r="42" spans="1:23" ht="6.75" customHeight="1" thickBot="1">
      <c r="A42" s="991"/>
      <c r="B42" s="482"/>
      <c r="C42" s="561"/>
      <c r="D42" s="1072"/>
      <c r="E42" s="562"/>
      <c r="F42" s="1025"/>
      <c r="G42" s="995"/>
      <c r="H42" s="1026"/>
      <c r="I42" s="920"/>
      <c r="J42" s="920"/>
      <c r="K42" s="920"/>
      <c r="L42" s="1163"/>
      <c r="M42" s="1164"/>
      <c r="N42" s="995"/>
      <c r="O42" s="1187"/>
      <c r="P42" s="1000"/>
      <c r="Q42" s="1077"/>
      <c r="R42" s="950"/>
      <c r="S42" s="955"/>
      <c r="T42" s="1125"/>
      <c r="U42" s="995"/>
      <c r="V42" s="920"/>
      <c r="W42" s="920"/>
    </row>
    <row r="43" spans="1:23" ht="15" thickBot="1">
      <c r="A43" s="1078" t="s">
        <v>627</v>
      </c>
      <c r="B43" s="545" t="s">
        <v>589</v>
      </c>
      <c r="C43" s="546">
        <f>+C41-C39</f>
        <v>13520</v>
      </c>
      <c r="D43" s="554">
        <f>+D41-D39</f>
        <v>15075</v>
      </c>
      <c r="E43" s="547" t="s">
        <v>558</v>
      </c>
      <c r="F43" s="920">
        <f aca="true" t="shared" si="6" ref="F43:Q43">F41-F39</f>
        <v>353</v>
      </c>
      <c r="G43" s="921">
        <f t="shared" si="6"/>
        <v>275</v>
      </c>
      <c r="H43" s="921">
        <f t="shared" si="6"/>
        <v>317</v>
      </c>
      <c r="I43" s="921">
        <f t="shared" si="6"/>
        <v>551</v>
      </c>
      <c r="J43" s="921">
        <f>J41-J39</f>
        <v>752</v>
      </c>
      <c r="K43" s="921">
        <f>K41-K39</f>
        <v>808</v>
      </c>
      <c r="L43" s="921">
        <f>L41-L39</f>
        <v>0</v>
      </c>
      <c r="M43" s="1071">
        <f t="shared" si="6"/>
        <v>0</v>
      </c>
      <c r="N43" s="1071">
        <f t="shared" si="6"/>
        <v>190</v>
      </c>
      <c r="O43" s="1071">
        <f t="shared" si="6"/>
        <v>207</v>
      </c>
      <c r="P43" s="1071">
        <f t="shared" si="6"/>
        <v>0</v>
      </c>
      <c r="Q43" s="1071">
        <f t="shared" si="6"/>
        <v>0</v>
      </c>
      <c r="R43" s="929">
        <f t="shared" si="2"/>
        <v>397</v>
      </c>
      <c r="S43" s="934" t="e">
        <f t="shared" si="3"/>
        <v>#DIV/0!</v>
      </c>
      <c r="T43" s="1125"/>
      <c r="U43" s="921">
        <f>U41-U39</f>
        <v>397</v>
      </c>
      <c r="V43" s="921">
        <f>V41-V39</f>
        <v>0</v>
      </c>
      <c r="W43" s="921">
        <f>W41-W39</f>
        <v>0</v>
      </c>
    </row>
    <row r="44" spans="1:23" ht="15" thickBot="1">
      <c r="A44" s="1060" t="s">
        <v>628</v>
      </c>
      <c r="B44" s="545" t="s">
        <v>629</v>
      </c>
      <c r="C44" s="546">
        <f>+C41-C35</f>
        <v>93</v>
      </c>
      <c r="D44" s="554">
        <f>+D41-D35</f>
        <v>-465</v>
      </c>
      <c r="E44" s="547" t="s">
        <v>558</v>
      </c>
      <c r="F44" s="920">
        <f aca="true" t="shared" si="7" ref="F44:Q44">F41-F35</f>
        <v>76</v>
      </c>
      <c r="G44" s="921">
        <f t="shared" si="7"/>
        <v>25</v>
      </c>
      <c r="H44" s="921">
        <f t="shared" si="7"/>
        <v>4</v>
      </c>
      <c r="I44" s="921">
        <f t="shared" si="7"/>
        <v>56</v>
      </c>
      <c r="J44" s="921">
        <f>J41-J35</f>
        <v>60</v>
      </c>
      <c r="K44" s="921">
        <f>K41-K35</f>
        <v>43</v>
      </c>
      <c r="L44" s="921">
        <f>L41-L35</f>
        <v>0</v>
      </c>
      <c r="M44" s="1071">
        <f t="shared" si="7"/>
        <v>0</v>
      </c>
      <c r="N44" s="1188">
        <f t="shared" si="7"/>
        <v>-469</v>
      </c>
      <c r="O44" s="1071">
        <f t="shared" si="7"/>
        <v>783</v>
      </c>
      <c r="P44" s="1071">
        <f t="shared" si="7"/>
        <v>0</v>
      </c>
      <c r="Q44" s="1071">
        <f t="shared" si="7"/>
        <v>0</v>
      </c>
      <c r="R44" s="929">
        <f t="shared" si="2"/>
        <v>314</v>
      </c>
      <c r="S44" s="934" t="e">
        <f t="shared" si="3"/>
        <v>#DIV/0!</v>
      </c>
      <c r="T44" s="1125"/>
      <c r="U44" s="921">
        <f>U41-U35</f>
        <v>314</v>
      </c>
      <c r="V44" s="921">
        <f>V41-V35</f>
        <v>0</v>
      </c>
      <c r="W44" s="921">
        <f>W41-W35</f>
        <v>0</v>
      </c>
    </row>
    <row r="45" spans="1:23" ht="15" thickBot="1">
      <c r="A45" s="1081" t="s">
        <v>630</v>
      </c>
      <c r="B45" s="573" t="s">
        <v>589</v>
      </c>
      <c r="C45" s="574">
        <f>+C44-C39</f>
        <v>-12379</v>
      </c>
      <c r="D45" s="527">
        <f>+D44-D39</f>
        <v>-14193</v>
      </c>
      <c r="E45" s="575" t="s">
        <v>558</v>
      </c>
      <c r="F45" s="920">
        <f aca="true" t="shared" si="8" ref="F45:Q45">F44-F39</f>
        <v>-3850</v>
      </c>
      <c r="G45" s="921">
        <f t="shared" si="8"/>
        <v>-4234</v>
      </c>
      <c r="H45" s="921">
        <f t="shared" si="8"/>
        <v>-3831</v>
      </c>
      <c r="I45" s="921">
        <f t="shared" si="8"/>
        <v>-4117</v>
      </c>
      <c r="J45" s="921">
        <f>J44-J39</f>
        <v>-5998</v>
      </c>
      <c r="K45" s="921"/>
      <c r="L45" s="921">
        <f t="shared" si="8"/>
        <v>-7447</v>
      </c>
      <c r="M45" s="1071">
        <f t="shared" si="8"/>
        <v>-7654</v>
      </c>
      <c r="N45" s="1071">
        <f t="shared" si="8"/>
        <v>-2392</v>
      </c>
      <c r="O45" s="1071">
        <f t="shared" si="8"/>
        <v>-1039</v>
      </c>
      <c r="P45" s="1071">
        <f t="shared" si="8"/>
        <v>0</v>
      </c>
      <c r="Q45" s="1071">
        <f t="shared" si="8"/>
        <v>0</v>
      </c>
      <c r="R45" s="921">
        <f t="shared" si="2"/>
        <v>-3431</v>
      </c>
      <c r="S45" s="1066">
        <f t="shared" si="3"/>
        <v>44.82623464854978</v>
      </c>
      <c r="T45" s="1125"/>
      <c r="U45" s="921">
        <f>U44-U39</f>
        <v>-3431</v>
      </c>
      <c r="V45" s="921">
        <f>V44-V39</f>
        <v>0</v>
      </c>
      <c r="W45" s="921">
        <f>W44-W39</f>
        <v>0</v>
      </c>
    </row>
    <row r="46" ht="12.75">
      <c r="A46" s="1095"/>
    </row>
    <row r="47" ht="12.75">
      <c r="A47" s="1095"/>
    </row>
    <row r="48" spans="1:23" ht="14.25">
      <c r="A48" s="1083" t="s">
        <v>737</v>
      </c>
      <c r="R48" s="412"/>
      <c r="S48" s="412"/>
      <c r="T48" s="412"/>
      <c r="U48" s="412"/>
      <c r="V48" s="412"/>
      <c r="W48" s="412"/>
    </row>
    <row r="49" spans="1:23" ht="14.25">
      <c r="A49" s="1084" t="s">
        <v>738</v>
      </c>
      <c r="R49" s="412"/>
      <c r="S49" s="412"/>
      <c r="T49" s="412"/>
      <c r="U49" s="412"/>
      <c r="V49" s="412"/>
      <c r="W49" s="412"/>
    </row>
    <row r="50" spans="1:23" ht="14.25">
      <c r="A50" s="1093" t="s">
        <v>739</v>
      </c>
      <c r="R50" s="412"/>
      <c r="S50" s="412"/>
      <c r="T50" s="412"/>
      <c r="U50" s="412"/>
      <c r="V50" s="412"/>
      <c r="W50" s="412"/>
    </row>
    <row r="51" spans="1:23" ht="14.25">
      <c r="A51" s="1094"/>
      <c r="R51" s="412"/>
      <c r="S51" s="412"/>
      <c r="T51" s="412"/>
      <c r="U51" s="412"/>
      <c r="V51" s="412"/>
      <c r="W51" s="412"/>
    </row>
    <row r="52" spans="1:23" ht="12.75">
      <c r="A52" s="1095" t="s">
        <v>743</v>
      </c>
      <c r="R52" s="412"/>
      <c r="S52" s="412"/>
      <c r="T52" s="412"/>
      <c r="U52" s="412"/>
      <c r="V52" s="412"/>
      <c r="W52" s="412"/>
    </row>
    <row r="53" spans="1:23" ht="12.75">
      <c r="A53" s="1095"/>
      <c r="R53" s="412"/>
      <c r="S53" s="412"/>
      <c r="T53" s="412"/>
      <c r="U53" s="412"/>
      <c r="V53" s="412"/>
      <c r="W53" s="412"/>
    </row>
    <row r="54" spans="1:23" ht="12.75">
      <c r="A54" s="1095" t="s">
        <v>746</v>
      </c>
      <c r="R54" s="412"/>
      <c r="S54" s="412"/>
      <c r="T54" s="412"/>
      <c r="U54" s="412"/>
      <c r="V54" s="412"/>
      <c r="W54" s="412"/>
    </row>
    <row r="55" ht="12.75">
      <c r="A55" s="1095"/>
    </row>
    <row r="56" ht="12.75">
      <c r="A56" s="1095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3">
      <selection activeCell="A1" sqref="A1:IV1"/>
    </sheetView>
  </sheetViews>
  <sheetFormatPr defaultColWidth="9.140625" defaultRowHeight="12.75"/>
  <cols>
    <col min="1" max="1" width="37.7109375" style="412" customWidth="1"/>
    <col min="2" max="2" width="13.57421875" style="412" hidden="1" customWidth="1"/>
    <col min="3" max="4" width="0" style="412" hidden="1" customWidth="1"/>
    <col min="5" max="5" width="9.140625" style="413" customWidth="1"/>
    <col min="6" max="8" width="0" style="412" hidden="1" customWidth="1"/>
    <col min="9" max="11" width="0" style="565" hidden="1" customWidth="1"/>
    <col min="12" max="12" width="11.57421875" style="565" customWidth="1"/>
    <col min="13" max="13" width="11.421875" style="565" customWidth="1"/>
    <col min="14" max="14" width="9.8515625" style="565" customWidth="1"/>
    <col min="15" max="15" width="9.140625" style="565" customWidth="1"/>
    <col min="16" max="16" width="9.28125" style="565" customWidth="1"/>
    <col min="17" max="17" width="9.140625" style="565" customWidth="1"/>
    <col min="18" max="18" width="12.00390625" style="565" customWidth="1"/>
    <col min="19" max="19" width="9.140625" style="773" customWidth="1"/>
    <col min="20" max="20" width="3.421875" style="565" customWidth="1"/>
    <col min="21" max="21" width="12.57421875" style="565" customWidth="1"/>
    <col min="22" max="22" width="11.8515625" style="565" customWidth="1"/>
    <col min="23" max="23" width="12.00390625" style="565" customWidth="1"/>
    <col min="24" max="16384" width="9.140625" style="412" customWidth="1"/>
  </cols>
  <sheetData>
    <row r="1" spans="1:23" s="332" customFormat="1" ht="18">
      <c r="A1" s="1096" t="s">
        <v>704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</row>
    <row r="2" spans="1:14" ht="21.75" customHeight="1">
      <c r="A2" s="968" t="s">
        <v>632</v>
      </c>
      <c r="B2" s="969"/>
      <c r="M2" s="970"/>
      <c r="N2" s="970"/>
    </row>
    <row r="3" spans="1:14" ht="12.75">
      <c r="A3" s="974"/>
      <c r="M3" s="970"/>
      <c r="N3" s="970"/>
    </row>
    <row r="4" spans="1:14" ht="13.5" thickBot="1">
      <c r="A4" s="1095"/>
      <c r="B4" s="415"/>
      <c r="C4" s="415"/>
      <c r="D4" s="415"/>
      <c r="E4" s="416"/>
      <c r="F4" s="415"/>
      <c r="G4" s="415"/>
      <c r="M4" s="970"/>
      <c r="N4" s="970"/>
    </row>
    <row r="5" spans="1:14" ht="15.75" thickBot="1">
      <c r="A5" s="971" t="s">
        <v>747</v>
      </c>
      <c r="B5" s="972"/>
      <c r="C5" s="346"/>
      <c r="D5" s="346"/>
      <c r="E5" s="1109" t="s">
        <v>748</v>
      </c>
      <c r="F5" s="406"/>
      <c r="G5" s="407"/>
      <c r="H5" s="406"/>
      <c r="I5" s="902"/>
      <c r="J5" s="903"/>
      <c r="K5" s="903"/>
      <c r="L5" s="903"/>
      <c r="M5" s="973"/>
      <c r="N5" s="973"/>
    </row>
    <row r="6" spans="1:14" ht="23.25" customHeight="1" thickBot="1">
      <c r="A6" s="974" t="s">
        <v>531</v>
      </c>
      <c r="M6" s="970"/>
      <c r="N6" s="970"/>
    </row>
    <row r="7" spans="1:23" ht="13.5" thickBot="1">
      <c r="A7" s="1190" t="s">
        <v>27</v>
      </c>
      <c r="B7" s="1191" t="s">
        <v>535</v>
      </c>
      <c r="C7" s="1192"/>
      <c r="D7" s="1193"/>
      <c r="E7" s="1111" t="s">
        <v>538</v>
      </c>
      <c r="F7" s="1194" t="s">
        <v>749</v>
      </c>
      <c r="G7" s="1191" t="s">
        <v>750</v>
      </c>
      <c r="H7" s="1191" t="s">
        <v>708</v>
      </c>
      <c r="I7" s="1195" t="s">
        <v>709</v>
      </c>
      <c r="J7" s="1195" t="s">
        <v>710</v>
      </c>
      <c r="K7" s="1195" t="s">
        <v>711</v>
      </c>
      <c r="L7" s="1196" t="s">
        <v>712</v>
      </c>
      <c r="M7" s="1196"/>
      <c r="N7" s="1196" t="s">
        <v>713</v>
      </c>
      <c r="O7" s="1196"/>
      <c r="P7" s="1196"/>
      <c r="Q7" s="1196"/>
      <c r="R7" s="1197" t="s">
        <v>714</v>
      </c>
      <c r="S7" s="1198" t="s">
        <v>534</v>
      </c>
      <c r="T7" s="1199"/>
      <c r="U7" s="981" t="s">
        <v>715</v>
      </c>
      <c r="V7" s="981"/>
      <c r="W7" s="981"/>
    </row>
    <row r="8" spans="1:23" ht="13.5" thickBot="1">
      <c r="A8" s="1200"/>
      <c r="B8" s="976"/>
      <c r="C8" s="428" t="s">
        <v>536</v>
      </c>
      <c r="D8" s="984" t="s">
        <v>537</v>
      </c>
      <c r="E8" s="1115"/>
      <c r="F8" s="977"/>
      <c r="G8" s="976"/>
      <c r="H8" s="976"/>
      <c r="I8" s="976"/>
      <c r="J8" s="976"/>
      <c r="K8" s="976"/>
      <c r="L8" s="986" t="s">
        <v>31</v>
      </c>
      <c r="M8" s="986" t="s">
        <v>32</v>
      </c>
      <c r="N8" s="987" t="s">
        <v>545</v>
      </c>
      <c r="O8" s="1116" t="s">
        <v>548</v>
      </c>
      <c r="P8" s="988" t="s">
        <v>551</v>
      </c>
      <c r="Q8" s="1117" t="s">
        <v>554</v>
      </c>
      <c r="R8" s="986" t="s">
        <v>555</v>
      </c>
      <c r="S8" s="1201" t="s">
        <v>556</v>
      </c>
      <c r="T8" s="1199"/>
      <c r="U8" s="1024" t="s">
        <v>716</v>
      </c>
      <c r="V8" s="1119" t="s">
        <v>717</v>
      </c>
      <c r="W8" s="1119" t="s">
        <v>718</v>
      </c>
    </row>
    <row r="9" spans="1:23" ht="12.75">
      <c r="A9" s="1202" t="s">
        <v>557</v>
      </c>
      <c r="B9" s="436"/>
      <c r="C9" s="437">
        <v>104</v>
      </c>
      <c r="D9" s="992">
        <v>104</v>
      </c>
      <c r="E9" s="1120"/>
      <c r="F9" s="994">
        <v>7</v>
      </c>
      <c r="G9" s="1121">
        <v>6</v>
      </c>
      <c r="H9" s="1121">
        <v>8</v>
      </c>
      <c r="I9" s="906">
        <v>8</v>
      </c>
      <c r="J9" s="906">
        <v>9</v>
      </c>
      <c r="K9" s="906">
        <v>9</v>
      </c>
      <c r="L9" s="1019"/>
      <c r="M9" s="1019"/>
      <c r="N9" s="1097">
        <v>9</v>
      </c>
      <c r="O9" s="1018">
        <f>U9</f>
        <v>9</v>
      </c>
      <c r="P9" s="1178">
        <f>V9</f>
        <v>0</v>
      </c>
      <c r="Q9" s="1018">
        <f>W9</f>
        <v>0</v>
      </c>
      <c r="R9" s="919" t="s">
        <v>558</v>
      </c>
      <c r="S9" s="1203" t="s">
        <v>558</v>
      </c>
      <c r="T9" s="1125"/>
      <c r="U9" s="1046">
        <v>9</v>
      </c>
      <c r="V9" s="906"/>
      <c r="W9" s="906"/>
    </row>
    <row r="10" spans="1:23" ht="13.5" thickBot="1">
      <c r="A10" s="1204" t="s">
        <v>559</v>
      </c>
      <c r="B10" s="449"/>
      <c r="C10" s="450">
        <v>101</v>
      </c>
      <c r="D10" s="1003">
        <v>104</v>
      </c>
      <c r="E10" s="1126"/>
      <c r="F10" s="1005">
        <v>7</v>
      </c>
      <c r="G10" s="1006">
        <v>6</v>
      </c>
      <c r="H10" s="1006">
        <v>8</v>
      </c>
      <c r="I10" s="909">
        <v>8</v>
      </c>
      <c r="J10" s="909">
        <v>7.752</v>
      </c>
      <c r="K10" s="909">
        <v>8</v>
      </c>
      <c r="L10" s="907"/>
      <c r="M10" s="907"/>
      <c r="N10" s="908">
        <v>7.825</v>
      </c>
      <c r="O10" s="1010">
        <f aca="true" t="shared" si="0" ref="O10:Q21">U10</f>
        <v>7.934</v>
      </c>
      <c r="P10" s="1029">
        <f t="shared" si="0"/>
        <v>0</v>
      </c>
      <c r="Q10" s="1028">
        <f t="shared" si="0"/>
        <v>0</v>
      </c>
      <c r="R10" s="909" t="s">
        <v>558</v>
      </c>
      <c r="S10" s="1205" t="s">
        <v>558</v>
      </c>
      <c r="T10" s="1125"/>
      <c r="U10" s="1170">
        <v>7.934</v>
      </c>
      <c r="V10" s="909"/>
      <c r="W10" s="909"/>
    </row>
    <row r="11" spans="1:23" ht="12.75">
      <c r="A11" s="1206" t="s">
        <v>560</v>
      </c>
      <c r="B11" s="460" t="s">
        <v>561</v>
      </c>
      <c r="C11" s="461">
        <v>37915</v>
      </c>
      <c r="D11" s="1012">
        <v>39774</v>
      </c>
      <c r="E11" s="1130" t="s">
        <v>562</v>
      </c>
      <c r="F11" s="1014">
        <v>1192</v>
      </c>
      <c r="G11" s="1037">
        <v>1351</v>
      </c>
      <c r="H11" s="1037">
        <v>1490</v>
      </c>
      <c r="I11" s="914">
        <v>1548</v>
      </c>
      <c r="J11" s="914">
        <v>1588</v>
      </c>
      <c r="K11" s="913">
        <v>1630</v>
      </c>
      <c r="L11" s="998" t="s">
        <v>558</v>
      </c>
      <c r="M11" s="1131" t="s">
        <v>558</v>
      </c>
      <c r="N11" s="912">
        <v>1630</v>
      </c>
      <c r="O11" s="1049">
        <f t="shared" si="0"/>
        <v>1648</v>
      </c>
      <c r="P11" s="1049">
        <f t="shared" si="0"/>
        <v>0</v>
      </c>
      <c r="Q11" s="1018">
        <f t="shared" si="0"/>
        <v>0</v>
      </c>
      <c r="R11" s="914" t="s">
        <v>558</v>
      </c>
      <c r="S11" s="1207" t="s">
        <v>558</v>
      </c>
      <c r="T11" s="1125"/>
      <c r="U11" s="1046">
        <v>1648</v>
      </c>
      <c r="V11" s="914"/>
      <c r="W11" s="914"/>
    </row>
    <row r="12" spans="1:23" ht="12.75">
      <c r="A12" s="1208" t="s">
        <v>563</v>
      </c>
      <c r="B12" s="474" t="s">
        <v>564</v>
      </c>
      <c r="C12" s="475">
        <v>-16164</v>
      </c>
      <c r="D12" s="1021">
        <v>-17825</v>
      </c>
      <c r="E12" s="1130" t="s">
        <v>565</v>
      </c>
      <c r="F12" s="1014">
        <v>-1192</v>
      </c>
      <c r="G12" s="1037">
        <v>-1256</v>
      </c>
      <c r="H12" s="1037">
        <v>1415</v>
      </c>
      <c r="I12" s="914">
        <v>1483</v>
      </c>
      <c r="J12" s="914">
        <v>1532</v>
      </c>
      <c r="K12" s="914">
        <v>1584</v>
      </c>
      <c r="L12" s="911" t="s">
        <v>558</v>
      </c>
      <c r="M12" s="1133" t="s">
        <v>558</v>
      </c>
      <c r="N12" s="916">
        <v>1587</v>
      </c>
      <c r="O12" s="1051">
        <f t="shared" si="0"/>
        <v>1607</v>
      </c>
      <c r="P12" s="1051">
        <f t="shared" si="0"/>
        <v>0</v>
      </c>
      <c r="Q12" s="1022">
        <f t="shared" si="0"/>
        <v>0</v>
      </c>
      <c r="R12" s="914" t="s">
        <v>558</v>
      </c>
      <c r="S12" s="1207" t="s">
        <v>558</v>
      </c>
      <c r="T12" s="1125"/>
      <c r="U12" s="1037">
        <v>1607</v>
      </c>
      <c r="V12" s="914"/>
      <c r="W12" s="914"/>
    </row>
    <row r="13" spans="1:23" ht="12.75">
      <c r="A13" s="1208" t="s">
        <v>566</v>
      </c>
      <c r="B13" s="474" t="s">
        <v>719</v>
      </c>
      <c r="C13" s="475">
        <v>604</v>
      </c>
      <c r="D13" s="1021">
        <v>619</v>
      </c>
      <c r="E13" s="1130" t="s">
        <v>568</v>
      </c>
      <c r="F13" s="1014"/>
      <c r="G13" s="1037"/>
      <c r="H13" s="1037"/>
      <c r="I13" s="914"/>
      <c r="J13" s="914"/>
      <c r="K13" s="914"/>
      <c r="L13" s="911" t="s">
        <v>558</v>
      </c>
      <c r="M13" s="1133" t="s">
        <v>558</v>
      </c>
      <c r="N13" s="916"/>
      <c r="O13" s="1051">
        <f t="shared" si="0"/>
        <v>0</v>
      </c>
      <c r="P13" s="1051">
        <f t="shared" si="0"/>
        <v>0</v>
      </c>
      <c r="Q13" s="1022">
        <f t="shared" si="0"/>
        <v>0</v>
      </c>
      <c r="R13" s="914" t="s">
        <v>558</v>
      </c>
      <c r="S13" s="1207" t="s">
        <v>558</v>
      </c>
      <c r="T13" s="1125"/>
      <c r="U13" s="1037">
        <v>0</v>
      </c>
      <c r="V13" s="914"/>
      <c r="W13" s="914"/>
    </row>
    <row r="14" spans="1:23" ht="12.75">
      <c r="A14" s="1208" t="s">
        <v>569</v>
      </c>
      <c r="B14" s="474" t="s">
        <v>720</v>
      </c>
      <c r="C14" s="475">
        <v>221</v>
      </c>
      <c r="D14" s="1021">
        <v>610</v>
      </c>
      <c r="E14" s="1130" t="s">
        <v>558</v>
      </c>
      <c r="F14" s="1014">
        <v>62</v>
      </c>
      <c r="G14" s="1037">
        <v>66</v>
      </c>
      <c r="H14" s="1037">
        <v>433</v>
      </c>
      <c r="I14" s="914">
        <v>400</v>
      </c>
      <c r="J14" s="914">
        <v>444</v>
      </c>
      <c r="K14" s="914">
        <v>469</v>
      </c>
      <c r="L14" s="911" t="s">
        <v>558</v>
      </c>
      <c r="M14" s="1133" t="s">
        <v>558</v>
      </c>
      <c r="N14" s="916">
        <v>1042</v>
      </c>
      <c r="O14" s="1051">
        <f t="shared" si="0"/>
        <v>839</v>
      </c>
      <c r="P14" s="1051">
        <f t="shared" si="0"/>
        <v>0</v>
      </c>
      <c r="Q14" s="1022">
        <f t="shared" si="0"/>
        <v>0</v>
      </c>
      <c r="R14" s="914" t="s">
        <v>558</v>
      </c>
      <c r="S14" s="1207" t="s">
        <v>558</v>
      </c>
      <c r="T14" s="1125"/>
      <c r="U14" s="1037">
        <v>839</v>
      </c>
      <c r="V14" s="914"/>
      <c r="W14" s="914"/>
    </row>
    <row r="15" spans="1:23" ht="13.5" thickBot="1">
      <c r="A15" s="1202" t="s">
        <v>571</v>
      </c>
      <c r="B15" s="479" t="s">
        <v>721</v>
      </c>
      <c r="C15" s="480">
        <v>2021</v>
      </c>
      <c r="D15" s="1023">
        <v>852</v>
      </c>
      <c r="E15" s="1136" t="s">
        <v>573</v>
      </c>
      <c r="F15" s="1025">
        <v>348</v>
      </c>
      <c r="G15" s="995">
        <v>421</v>
      </c>
      <c r="H15" s="995">
        <v>468</v>
      </c>
      <c r="I15" s="919">
        <v>551</v>
      </c>
      <c r="J15" s="919">
        <v>500</v>
      </c>
      <c r="K15" s="919">
        <v>474</v>
      </c>
      <c r="L15" s="1027" t="s">
        <v>558</v>
      </c>
      <c r="M15" s="1137" t="s">
        <v>558</v>
      </c>
      <c r="N15" s="905">
        <v>780</v>
      </c>
      <c r="O15" s="1056">
        <f t="shared" si="0"/>
        <v>974</v>
      </c>
      <c r="P15" s="1056">
        <f t="shared" si="0"/>
        <v>0</v>
      </c>
      <c r="Q15" s="1010">
        <f t="shared" si="0"/>
        <v>0</v>
      </c>
      <c r="R15" s="919" t="s">
        <v>558</v>
      </c>
      <c r="S15" s="1203" t="s">
        <v>558</v>
      </c>
      <c r="T15" s="1125"/>
      <c r="U15" s="1006">
        <v>974</v>
      </c>
      <c r="V15" s="919"/>
      <c r="W15" s="919"/>
    </row>
    <row r="16" spans="1:23" ht="15" thickBot="1">
      <c r="A16" s="1209" t="s">
        <v>574</v>
      </c>
      <c r="B16" s="492"/>
      <c r="C16" s="493">
        <v>24618</v>
      </c>
      <c r="D16" s="1032">
        <v>24087</v>
      </c>
      <c r="E16" s="1138"/>
      <c r="F16" s="920">
        <v>423</v>
      </c>
      <c r="G16" s="921">
        <v>590</v>
      </c>
      <c r="H16" s="921">
        <v>976</v>
      </c>
      <c r="I16" s="1033">
        <v>1016</v>
      </c>
      <c r="J16" s="1144">
        <f>J11-J12+J13+J14+J15</f>
        <v>1000</v>
      </c>
      <c r="K16" s="1144">
        <f>K11-K12+K13+K14+K15</f>
        <v>989</v>
      </c>
      <c r="L16" s="923" t="s">
        <v>558</v>
      </c>
      <c r="M16" s="1139" t="s">
        <v>558</v>
      </c>
      <c r="N16" s="924">
        <f>N11-N12+N13+N14+N15</f>
        <v>1865</v>
      </c>
      <c r="O16" s="923">
        <f>O11-O12+O13+O14+O15</f>
        <v>1854</v>
      </c>
      <c r="P16" s="924">
        <f>P11-P12+P13+P14+P15</f>
        <v>0</v>
      </c>
      <c r="Q16" s="923">
        <f>Q11-Q12+Q13+Q14+Q15</f>
        <v>0</v>
      </c>
      <c r="R16" s="1033" t="s">
        <v>558</v>
      </c>
      <c r="S16" s="1210" t="s">
        <v>558</v>
      </c>
      <c r="T16" s="1125"/>
      <c r="U16" s="1144">
        <f>U11-U12+U13+U14+U15</f>
        <v>1854</v>
      </c>
      <c r="V16" s="1144">
        <f>V11-V12+V13+V14+V15</f>
        <v>0</v>
      </c>
      <c r="W16" s="1144">
        <f>W11-W12+W13+W14+W15</f>
        <v>0</v>
      </c>
    </row>
    <row r="17" spans="1:23" ht="12.75">
      <c r="A17" s="1202" t="s">
        <v>575</v>
      </c>
      <c r="B17" s="460" t="s">
        <v>576</v>
      </c>
      <c r="C17" s="461">
        <v>7043</v>
      </c>
      <c r="D17" s="1012">
        <v>7240</v>
      </c>
      <c r="E17" s="1136">
        <v>401</v>
      </c>
      <c r="F17" s="1025"/>
      <c r="G17" s="995"/>
      <c r="H17" s="995">
        <v>75</v>
      </c>
      <c r="I17" s="919">
        <v>65</v>
      </c>
      <c r="J17" s="919">
        <v>55</v>
      </c>
      <c r="K17" s="919">
        <v>45</v>
      </c>
      <c r="L17" s="998" t="s">
        <v>558</v>
      </c>
      <c r="M17" s="1131" t="s">
        <v>558</v>
      </c>
      <c r="N17" s="1097">
        <v>43</v>
      </c>
      <c r="O17" s="1018">
        <f t="shared" si="0"/>
        <v>40</v>
      </c>
      <c r="P17" s="1017">
        <f>V17</f>
        <v>0</v>
      </c>
      <c r="Q17" s="1018">
        <f t="shared" si="0"/>
        <v>0</v>
      </c>
      <c r="R17" s="919" t="s">
        <v>558</v>
      </c>
      <c r="S17" s="1203" t="s">
        <v>558</v>
      </c>
      <c r="T17" s="1125"/>
      <c r="U17" s="1015">
        <v>40</v>
      </c>
      <c r="V17" s="919"/>
      <c r="W17" s="919"/>
    </row>
    <row r="18" spans="1:23" ht="12.75">
      <c r="A18" s="1208" t="s">
        <v>577</v>
      </c>
      <c r="B18" s="474" t="s">
        <v>578</v>
      </c>
      <c r="C18" s="475">
        <v>1001</v>
      </c>
      <c r="D18" s="1021">
        <v>820</v>
      </c>
      <c r="E18" s="1130" t="s">
        <v>579</v>
      </c>
      <c r="F18" s="1014">
        <v>179</v>
      </c>
      <c r="G18" s="1037">
        <v>119</v>
      </c>
      <c r="H18" s="1037">
        <v>197</v>
      </c>
      <c r="I18" s="914">
        <v>286</v>
      </c>
      <c r="J18" s="914">
        <v>182</v>
      </c>
      <c r="K18" s="914">
        <v>125</v>
      </c>
      <c r="L18" s="911" t="s">
        <v>558</v>
      </c>
      <c r="M18" s="1133" t="s">
        <v>558</v>
      </c>
      <c r="N18" s="916">
        <v>101</v>
      </c>
      <c r="O18" s="1022">
        <f t="shared" si="0"/>
        <v>263</v>
      </c>
      <c r="P18" s="1017">
        <f>V18</f>
        <v>0</v>
      </c>
      <c r="Q18" s="1022">
        <f t="shared" si="0"/>
        <v>0</v>
      </c>
      <c r="R18" s="914" t="s">
        <v>558</v>
      </c>
      <c r="S18" s="1207" t="s">
        <v>558</v>
      </c>
      <c r="T18" s="1125"/>
      <c r="U18" s="1037">
        <v>263</v>
      </c>
      <c r="V18" s="914"/>
      <c r="W18" s="914"/>
    </row>
    <row r="19" spans="1:23" ht="12.75">
      <c r="A19" s="1208" t="s">
        <v>580</v>
      </c>
      <c r="B19" s="474" t="s">
        <v>722</v>
      </c>
      <c r="C19" s="475">
        <v>14718</v>
      </c>
      <c r="D19" s="1021">
        <v>14718</v>
      </c>
      <c r="E19" s="1130" t="s">
        <v>558</v>
      </c>
      <c r="F19" s="1014"/>
      <c r="G19" s="1037"/>
      <c r="H19" s="1037"/>
      <c r="I19" s="914"/>
      <c r="J19" s="914"/>
      <c r="K19" s="914"/>
      <c r="L19" s="911" t="s">
        <v>558</v>
      </c>
      <c r="M19" s="1133" t="s">
        <v>558</v>
      </c>
      <c r="N19" s="916"/>
      <c r="O19" s="1022">
        <f t="shared" si="0"/>
        <v>0</v>
      </c>
      <c r="P19" s="1017">
        <f>V19</f>
        <v>0</v>
      </c>
      <c r="Q19" s="1022">
        <f t="shared" si="0"/>
        <v>0</v>
      </c>
      <c r="R19" s="914" t="s">
        <v>558</v>
      </c>
      <c r="S19" s="1207" t="s">
        <v>558</v>
      </c>
      <c r="T19" s="1125"/>
      <c r="U19" s="1037"/>
      <c r="V19" s="914"/>
      <c r="W19" s="914"/>
    </row>
    <row r="20" spans="1:23" ht="12.75">
      <c r="A20" s="1208" t="s">
        <v>582</v>
      </c>
      <c r="B20" s="474" t="s">
        <v>581</v>
      </c>
      <c r="C20" s="475">
        <v>1758</v>
      </c>
      <c r="D20" s="1021">
        <v>1762</v>
      </c>
      <c r="E20" s="1130" t="s">
        <v>558</v>
      </c>
      <c r="F20" s="1014">
        <v>175</v>
      </c>
      <c r="G20" s="1037">
        <v>235</v>
      </c>
      <c r="H20" s="1037">
        <v>648</v>
      </c>
      <c r="I20" s="914">
        <v>623</v>
      </c>
      <c r="J20" s="914">
        <v>627</v>
      </c>
      <c r="K20" s="914">
        <v>652</v>
      </c>
      <c r="L20" s="911" t="s">
        <v>558</v>
      </c>
      <c r="M20" s="1133" t="s">
        <v>558</v>
      </c>
      <c r="N20" s="916">
        <v>1488</v>
      </c>
      <c r="O20" s="1022">
        <f t="shared" si="0"/>
        <v>1491</v>
      </c>
      <c r="P20" s="1017">
        <f>V20</f>
        <v>0</v>
      </c>
      <c r="Q20" s="1022">
        <f t="shared" si="0"/>
        <v>0</v>
      </c>
      <c r="R20" s="914" t="s">
        <v>558</v>
      </c>
      <c r="S20" s="1207" t="s">
        <v>558</v>
      </c>
      <c r="T20" s="1125"/>
      <c r="U20" s="1037">
        <v>1491</v>
      </c>
      <c r="V20" s="914"/>
      <c r="W20" s="914"/>
    </row>
    <row r="21" spans="1:23" ht="13.5" thickBot="1">
      <c r="A21" s="1204" t="s">
        <v>584</v>
      </c>
      <c r="B21" s="505"/>
      <c r="C21" s="506">
        <v>0</v>
      </c>
      <c r="D21" s="1038">
        <v>0</v>
      </c>
      <c r="E21" s="1146" t="s">
        <v>558</v>
      </c>
      <c r="F21" s="1014"/>
      <c r="G21" s="1037"/>
      <c r="H21" s="1037"/>
      <c r="I21" s="1043"/>
      <c r="J21" s="1043"/>
      <c r="K21" s="1043"/>
      <c r="L21" s="907" t="s">
        <v>558</v>
      </c>
      <c r="M21" s="1147" t="s">
        <v>558</v>
      </c>
      <c r="N21" s="908"/>
      <c r="O21" s="1010">
        <f t="shared" si="0"/>
        <v>0</v>
      </c>
      <c r="P21" s="1029">
        <f>V21</f>
        <v>0</v>
      </c>
      <c r="Q21" s="1028">
        <f t="shared" si="0"/>
        <v>0</v>
      </c>
      <c r="R21" s="1043" t="s">
        <v>558</v>
      </c>
      <c r="S21" s="1211" t="s">
        <v>558</v>
      </c>
      <c r="T21" s="1125"/>
      <c r="U21" s="1170"/>
      <c r="V21" s="1043"/>
      <c r="W21" s="1043"/>
    </row>
    <row r="22" spans="1:23" ht="14.25">
      <c r="A22" s="1212" t="s">
        <v>586</v>
      </c>
      <c r="B22" s="460" t="s">
        <v>587</v>
      </c>
      <c r="C22" s="461">
        <v>12472</v>
      </c>
      <c r="D22" s="1012">
        <v>13728</v>
      </c>
      <c r="E22" s="1098" t="s">
        <v>558</v>
      </c>
      <c r="F22" s="1045">
        <v>2596</v>
      </c>
      <c r="G22" s="1046">
        <v>2870</v>
      </c>
      <c r="H22" s="1046">
        <v>3079</v>
      </c>
      <c r="I22" s="929">
        <v>3210</v>
      </c>
      <c r="J22" s="929">
        <v>3554</v>
      </c>
      <c r="K22" s="950">
        <v>3675</v>
      </c>
      <c r="L22" s="1103">
        <f>L35</f>
        <v>3571</v>
      </c>
      <c r="M22" s="1103">
        <f>M35</f>
        <v>3595</v>
      </c>
      <c r="N22" s="931">
        <v>895</v>
      </c>
      <c r="O22" s="1122">
        <f>U22-N22</f>
        <v>930</v>
      </c>
      <c r="P22" s="1213"/>
      <c r="Q22" s="1018">
        <f>W22-V22</f>
        <v>0</v>
      </c>
      <c r="R22" s="929">
        <f>SUM(N22:Q22)</f>
        <v>1825</v>
      </c>
      <c r="S22" s="1214">
        <f>(R22/M22)*100</f>
        <v>50.76495132127955</v>
      </c>
      <c r="T22" s="1125"/>
      <c r="U22" s="1046">
        <v>1825</v>
      </c>
      <c r="V22" s="1058"/>
      <c r="W22" s="929"/>
    </row>
    <row r="23" spans="1:23" ht="14.25">
      <c r="A23" s="1208" t="s">
        <v>588</v>
      </c>
      <c r="B23" s="474" t="s">
        <v>589</v>
      </c>
      <c r="C23" s="475">
        <v>0</v>
      </c>
      <c r="D23" s="1021">
        <v>0</v>
      </c>
      <c r="E23" s="1100" t="s">
        <v>558</v>
      </c>
      <c r="F23" s="1014"/>
      <c r="G23" s="1037"/>
      <c r="H23" s="1037"/>
      <c r="I23" s="936"/>
      <c r="J23" s="936"/>
      <c r="K23" s="936"/>
      <c r="L23" s="1104"/>
      <c r="M23" s="939"/>
      <c r="N23" s="938"/>
      <c r="O23" s="1134">
        <f aca="true" t="shared" si="1" ref="O23:O40">U23-N23</f>
        <v>0</v>
      </c>
      <c r="P23" s="1215"/>
      <c r="Q23" s="1036">
        <f aca="true" t="shared" si="2" ref="Q23:Q40">W23-V23</f>
        <v>0</v>
      </c>
      <c r="R23" s="936">
        <f aca="true" t="shared" si="3" ref="R23:R45">SUM(N23:Q23)</f>
        <v>0</v>
      </c>
      <c r="S23" s="1216" t="e">
        <f aca="true" t="shared" si="4" ref="S23:S45">(R23/M23)*100</f>
        <v>#DIV/0!</v>
      </c>
      <c r="T23" s="1125"/>
      <c r="U23" s="1037"/>
      <c r="V23" s="1052"/>
      <c r="W23" s="936"/>
    </row>
    <row r="24" spans="1:23" ht="15" thickBot="1">
      <c r="A24" s="1204" t="s">
        <v>590</v>
      </c>
      <c r="B24" s="505" t="s">
        <v>589</v>
      </c>
      <c r="C24" s="506">
        <v>0</v>
      </c>
      <c r="D24" s="1038">
        <v>1215</v>
      </c>
      <c r="E24" s="1101">
        <v>672</v>
      </c>
      <c r="F24" s="1053">
        <v>960</v>
      </c>
      <c r="G24" s="1054">
        <v>1192</v>
      </c>
      <c r="H24" s="1054">
        <v>1150</v>
      </c>
      <c r="I24" s="943">
        <v>1100</v>
      </c>
      <c r="J24" s="943">
        <v>1200</v>
      </c>
      <c r="K24" s="943">
        <v>1300</v>
      </c>
      <c r="L24" s="946">
        <f>L25+L26+L27+L28+L29</f>
        <v>1170</v>
      </c>
      <c r="M24" s="946">
        <f>M25+M26+M27+M28+M29</f>
        <v>1170</v>
      </c>
      <c r="N24" s="1073">
        <v>291</v>
      </c>
      <c r="O24" s="1127">
        <f t="shared" si="1"/>
        <v>291</v>
      </c>
      <c r="P24" s="1217"/>
      <c r="Q24" s="1184">
        <f t="shared" si="2"/>
        <v>0</v>
      </c>
      <c r="R24" s="943">
        <f t="shared" si="3"/>
        <v>582</v>
      </c>
      <c r="S24" s="1218">
        <f t="shared" si="4"/>
        <v>49.743589743589745</v>
      </c>
      <c r="T24" s="1125"/>
      <c r="U24" s="1006">
        <v>582</v>
      </c>
      <c r="V24" s="1059"/>
      <c r="W24" s="943"/>
    </row>
    <row r="25" spans="1:23" ht="14.25">
      <c r="A25" s="1206" t="s">
        <v>591</v>
      </c>
      <c r="B25" s="460" t="s">
        <v>723</v>
      </c>
      <c r="C25" s="461">
        <v>6341</v>
      </c>
      <c r="D25" s="1012">
        <v>6960</v>
      </c>
      <c r="E25" s="1098">
        <v>501</v>
      </c>
      <c r="F25" s="1014">
        <v>274</v>
      </c>
      <c r="G25" s="1037">
        <v>450</v>
      </c>
      <c r="H25" s="1037">
        <v>411</v>
      </c>
      <c r="I25" s="950">
        <v>244</v>
      </c>
      <c r="J25" s="950">
        <v>165</v>
      </c>
      <c r="K25" s="950">
        <v>288</v>
      </c>
      <c r="L25" s="1103">
        <v>230</v>
      </c>
      <c r="M25" s="1103">
        <v>230</v>
      </c>
      <c r="N25" s="952">
        <v>54</v>
      </c>
      <c r="O25" s="1122">
        <f t="shared" si="1"/>
        <v>58</v>
      </c>
      <c r="P25" s="1213"/>
      <c r="Q25" s="1018">
        <f t="shared" si="2"/>
        <v>0</v>
      </c>
      <c r="R25" s="929">
        <f t="shared" si="3"/>
        <v>112</v>
      </c>
      <c r="S25" s="1214">
        <f t="shared" si="4"/>
        <v>48.69565217391305</v>
      </c>
      <c r="T25" s="1125"/>
      <c r="U25" s="1015">
        <v>112</v>
      </c>
      <c r="V25" s="1050"/>
      <c r="W25" s="950"/>
    </row>
    <row r="26" spans="1:23" ht="14.25">
      <c r="A26" s="1208" t="s">
        <v>593</v>
      </c>
      <c r="B26" s="474" t="s">
        <v>724</v>
      </c>
      <c r="C26" s="475">
        <v>1745</v>
      </c>
      <c r="D26" s="1021">
        <v>2223</v>
      </c>
      <c r="E26" s="1100">
        <v>502</v>
      </c>
      <c r="F26" s="1014">
        <v>419</v>
      </c>
      <c r="G26" s="1037">
        <v>517</v>
      </c>
      <c r="H26" s="1037">
        <v>452</v>
      </c>
      <c r="I26" s="936">
        <v>460</v>
      </c>
      <c r="J26" s="936">
        <v>423</v>
      </c>
      <c r="K26" s="936">
        <v>467</v>
      </c>
      <c r="L26" s="1104">
        <v>500</v>
      </c>
      <c r="M26" s="1104">
        <v>492</v>
      </c>
      <c r="N26" s="938">
        <v>134</v>
      </c>
      <c r="O26" s="1134">
        <f t="shared" si="1"/>
        <v>97</v>
      </c>
      <c r="P26" s="1215"/>
      <c r="Q26" s="1036">
        <f t="shared" si="2"/>
        <v>0</v>
      </c>
      <c r="R26" s="936">
        <f t="shared" si="3"/>
        <v>231</v>
      </c>
      <c r="S26" s="1216">
        <f t="shared" si="4"/>
        <v>46.95121951219512</v>
      </c>
      <c r="T26" s="1125"/>
      <c r="U26" s="1037">
        <v>231</v>
      </c>
      <c r="V26" s="1052"/>
      <c r="W26" s="1189"/>
    </row>
    <row r="27" spans="1:23" ht="14.25">
      <c r="A27" s="1208" t="s">
        <v>595</v>
      </c>
      <c r="B27" s="474" t="s">
        <v>725</v>
      </c>
      <c r="C27" s="475">
        <v>0</v>
      </c>
      <c r="D27" s="1021">
        <v>0</v>
      </c>
      <c r="E27" s="1100">
        <v>504</v>
      </c>
      <c r="F27" s="1014"/>
      <c r="G27" s="1037"/>
      <c r="H27" s="1037"/>
      <c r="I27" s="936"/>
      <c r="J27" s="936"/>
      <c r="K27" s="936"/>
      <c r="L27" s="1104"/>
      <c r="M27" s="1104"/>
      <c r="N27" s="938"/>
      <c r="O27" s="1134">
        <f t="shared" si="1"/>
        <v>0</v>
      </c>
      <c r="P27" s="1215"/>
      <c r="Q27" s="1036">
        <f t="shared" si="2"/>
        <v>0</v>
      </c>
      <c r="R27" s="936">
        <f t="shared" si="3"/>
        <v>0</v>
      </c>
      <c r="S27" s="1216" t="e">
        <f t="shared" si="4"/>
        <v>#DIV/0!</v>
      </c>
      <c r="T27" s="1125"/>
      <c r="U27" s="1037"/>
      <c r="V27" s="1052"/>
      <c r="W27" s="936"/>
    </row>
    <row r="28" spans="1:23" ht="14.25">
      <c r="A28" s="1208" t="s">
        <v>597</v>
      </c>
      <c r="B28" s="474" t="s">
        <v>726</v>
      </c>
      <c r="C28" s="475">
        <v>428</v>
      </c>
      <c r="D28" s="1021">
        <v>253</v>
      </c>
      <c r="E28" s="1100">
        <v>511</v>
      </c>
      <c r="F28" s="1014">
        <v>286</v>
      </c>
      <c r="G28" s="1037">
        <v>151</v>
      </c>
      <c r="H28" s="1037">
        <v>41</v>
      </c>
      <c r="I28" s="936">
        <v>148</v>
      </c>
      <c r="J28" s="936">
        <v>101</v>
      </c>
      <c r="K28" s="936">
        <v>48</v>
      </c>
      <c r="L28" s="1104">
        <v>120</v>
      </c>
      <c r="M28" s="1104">
        <v>120</v>
      </c>
      <c r="N28" s="938">
        <v>16</v>
      </c>
      <c r="O28" s="1134">
        <f t="shared" si="1"/>
        <v>26</v>
      </c>
      <c r="P28" s="1215"/>
      <c r="Q28" s="1036">
        <f t="shared" si="2"/>
        <v>0</v>
      </c>
      <c r="R28" s="936">
        <f t="shared" si="3"/>
        <v>42</v>
      </c>
      <c r="S28" s="1216">
        <f t="shared" si="4"/>
        <v>35</v>
      </c>
      <c r="T28" s="1125"/>
      <c r="U28" s="1037">
        <v>42</v>
      </c>
      <c r="V28" s="1052"/>
      <c r="W28" s="936"/>
    </row>
    <row r="29" spans="1:23" ht="14.25">
      <c r="A29" s="1208" t="s">
        <v>599</v>
      </c>
      <c r="B29" s="474" t="s">
        <v>727</v>
      </c>
      <c r="C29" s="475">
        <v>1057</v>
      </c>
      <c r="D29" s="1021">
        <v>1451</v>
      </c>
      <c r="E29" s="1100">
        <v>518</v>
      </c>
      <c r="F29" s="1014">
        <v>187</v>
      </c>
      <c r="G29" s="1037">
        <v>211</v>
      </c>
      <c r="H29" s="1037">
        <v>257</v>
      </c>
      <c r="I29" s="936">
        <v>218</v>
      </c>
      <c r="J29" s="936">
        <v>236</v>
      </c>
      <c r="K29" s="936">
        <v>282</v>
      </c>
      <c r="L29" s="1104">
        <v>320</v>
      </c>
      <c r="M29" s="1104">
        <v>328</v>
      </c>
      <c r="N29" s="938">
        <v>60</v>
      </c>
      <c r="O29" s="1134">
        <f t="shared" si="1"/>
        <v>98</v>
      </c>
      <c r="P29" s="1215"/>
      <c r="Q29" s="1036">
        <f t="shared" si="2"/>
        <v>0</v>
      </c>
      <c r="R29" s="936">
        <f t="shared" si="3"/>
        <v>158</v>
      </c>
      <c r="S29" s="1216">
        <f t="shared" si="4"/>
        <v>48.170731707317074</v>
      </c>
      <c r="T29" s="1125"/>
      <c r="U29" s="1037">
        <v>158</v>
      </c>
      <c r="V29" s="1052"/>
      <c r="W29" s="936"/>
    </row>
    <row r="30" spans="1:23" ht="14.25">
      <c r="A30" s="1208" t="s">
        <v>601</v>
      </c>
      <c r="B30" s="409" t="s">
        <v>728</v>
      </c>
      <c r="C30" s="475">
        <v>10408</v>
      </c>
      <c r="D30" s="1021">
        <v>11792</v>
      </c>
      <c r="E30" s="1100">
        <v>521</v>
      </c>
      <c r="F30" s="1014">
        <v>1185</v>
      </c>
      <c r="G30" s="1037">
        <v>1220</v>
      </c>
      <c r="H30" s="1037">
        <v>1463</v>
      </c>
      <c r="I30" s="936">
        <v>1659</v>
      </c>
      <c r="J30" s="936">
        <v>1900</v>
      </c>
      <c r="K30" s="936">
        <v>1911</v>
      </c>
      <c r="L30" s="1104">
        <v>1756</v>
      </c>
      <c r="M30" s="1104">
        <v>1774</v>
      </c>
      <c r="N30" s="938">
        <v>481</v>
      </c>
      <c r="O30" s="1134">
        <f t="shared" si="1"/>
        <v>500</v>
      </c>
      <c r="P30" s="1215"/>
      <c r="Q30" s="1036">
        <f t="shared" si="2"/>
        <v>0</v>
      </c>
      <c r="R30" s="936">
        <f t="shared" si="3"/>
        <v>981</v>
      </c>
      <c r="S30" s="1216">
        <f t="shared" si="4"/>
        <v>55.29875986471251</v>
      </c>
      <c r="T30" s="1125"/>
      <c r="U30" s="1037">
        <v>981</v>
      </c>
      <c r="V30" s="1052"/>
      <c r="W30" s="936"/>
    </row>
    <row r="31" spans="1:23" ht="14.25">
      <c r="A31" s="1208" t="s">
        <v>603</v>
      </c>
      <c r="B31" s="409" t="s">
        <v>729</v>
      </c>
      <c r="C31" s="475">
        <v>3640</v>
      </c>
      <c r="D31" s="1021">
        <v>4174</v>
      </c>
      <c r="E31" s="1100" t="s">
        <v>605</v>
      </c>
      <c r="F31" s="1014">
        <v>456</v>
      </c>
      <c r="G31" s="1037">
        <v>472</v>
      </c>
      <c r="H31" s="1037">
        <v>548</v>
      </c>
      <c r="I31" s="936">
        <v>623</v>
      </c>
      <c r="J31" s="936">
        <v>687</v>
      </c>
      <c r="K31" s="936">
        <v>692</v>
      </c>
      <c r="L31" s="1104">
        <v>615</v>
      </c>
      <c r="M31" s="1104">
        <v>621</v>
      </c>
      <c r="N31" s="938">
        <v>167</v>
      </c>
      <c r="O31" s="1134">
        <f t="shared" si="1"/>
        <v>190</v>
      </c>
      <c r="P31" s="1215"/>
      <c r="Q31" s="1036">
        <f t="shared" si="2"/>
        <v>0</v>
      </c>
      <c r="R31" s="936">
        <f t="shared" si="3"/>
        <v>357</v>
      </c>
      <c r="S31" s="1216">
        <f t="shared" si="4"/>
        <v>57.48792270531401</v>
      </c>
      <c r="T31" s="1125"/>
      <c r="U31" s="1037">
        <v>357</v>
      </c>
      <c r="V31" s="1052"/>
      <c r="W31" s="1189"/>
    </row>
    <row r="32" spans="1:23" ht="14.25">
      <c r="A32" s="1208" t="s">
        <v>606</v>
      </c>
      <c r="B32" s="474" t="s">
        <v>730</v>
      </c>
      <c r="C32" s="475">
        <v>0</v>
      </c>
      <c r="D32" s="1021">
        <v>0</v>
      </c>
      <c r="E32" s="1100">
        <v>557</v>
      </c>
      <c r="F32" s="1014"/>
      <c r="G32" s="1037"/>
      <c r="H32" s="1037"/>
      <c r="I32" s="936"/>
      <c r="J32" s="936"/>
      <c r="K32" s="936"/>
      <c r="L32" s="1104"/>
      <c r="M32" s="1104"/>
      <c r="N32" s="938"/>
      <c r="O32" s="1134">
        <f t="shared" si="1"/>
        <v>0</v>
      </c>
      <c r="P32" s="1215"/>
      <c r="Q32" s="1036">
        <f t="shared" si="2"/>
        <v>0</v>
      </c>
      <c r="R32" s="936">
        <f t="shared" si="3"/>
        <v>0</v>
      </c>
      <c r="S32" s="1216" t="e">
        <f t="shared" si="4"/>
        <v>#DIV/0!</v>
      </c>
      <c r="T32" s="1125"/>
      <c r="U32" s="1037"/>
      <c r="V32" s="1052"/>
      <c r="W32" s="936"/>
    </row>
    <row r="33" spans="1:23" ht="14.25">
      <c r="A33" s="1208" t="s">
        <v>608</v>
      </c>
      <c r="B33" s="474" t="s">
        <v>731</v>
      </c>
      <c r="C33" s="475">
        <v>1711</v>
      </c>
      <c r="D33" s="1021">
        <v>1801</v>
      </c>
      <c r="E33" s="1100">
        <v>551</v>
      </c>
      <c r="F33" s="1014"/>
      <c r="G33" s="1037"/>
      <c r="H33" s="1037">
        <v>10</v>
      </c>
      <c r="I33" s="936">
        <v>10</v>
      </c>
      <c r="J33" s="936">
        <v>10</v>
      </c>
      <c r="K33" s="936">
        <v>10</v>
      </c>
      <c r="L33" s="1104"/>
      <c r="M33" s="1104"/>
      <c r="N33" s="938">
        <v>3</v>
      </c>
      <c r="O33" s="1134">
        <f t="shared" si="1"/>
        <v>2</v>
      </c>
      <c r="P33" s="1215"/>
      <c r="Q33" s="1036">
        <f t="shared" si="2"/>
        <v>0</v>
      </c>
      <c r="R33" s="936">
        <f t="shared" si="3"/>
        <v>5</v>
      </c>
      <c r="S33" s="1216" t="e">
        <f t="shared" si="4"/>
        <v>#DIV/0!</v>
      </c>
      <c r="T33" s="1125"/>
      <c r="U33" s="1037">
        <v>5</v>
      </c>
      <c r="V33" s="1052"/>
      <c r="W33" s="936"/>
    </row>
    <row r="34" spans="1:23" ht="15" thickBot="1">
      <c r="A34" s="1202" t="s">
        <v>610</v>
      </c>
      <c r="B34" s="479" t="s">
        <v>732</v>
      </c>
      <c r="C34" s="480">
        <v>569</v>
      </c>
      <c r="D34" s="1023">
        <v>614</v>
      </c>
      <c r="E34" s="1105" t="s">
        <v>611</v>
      </c>
      <c r="F34" s="1025">
        <v>14</v>
      </c>
      <c r="G34" s="995">
        <v>15</v>
      </c>
      <c r="H34" s="995">
        <v>20</v>
      </c>
      <c r="I34" s="959">
        <v>23</v>
      </c>
      <c r="J34" s="959">
        <v>131</v>
      </c>
      <c r="K34" s="959">
        <v>121</v>
      </c>
      <c r="L34" s="1106">
        <v>30</v>
      </c>
      <c r="M34" s="1106">
        <v>30</v>
      </c>
      <c r="N34" s="1107">
        <v>1</v>
      </c>
      <c r="O34" s="1127">
        <f t="shared" si="1"/>
        <v>36</v>
      </c>
      <c r="P34" s="1217"/>
      <c r="Q34" s="1184">
        <f t="shared" si="2"/>
        <v>0</v>
      </c>
      <c r="R34" s="943">
        <f t="shared" si="3"/>
        <v>37</v>
      </c>
      <c r="S34" s="1218">
        <f t="shared" si="4"/>
        <v>123.33333333333334</v>
      </c>
      <c r="T34" s="1125"/>
      <c r="U34" s="1170">
        <v>37</v>
      </c>
      <c r="V34" s="1057"/>
      <c r="W34" s="959"/>
    </row>
    <row r="35" spans="1:23" ht="15" thickBot="1">
      <c r="A35" s="1219" t="s">
        <v>612</v>
      </c>
      <c r="B35" s="545" t="s">
        <v>613</v>
      </c>
      <c r="C35" s="546">
        <f>SUM(C25:C34)</f>
        <v>25899</v>
      </c>
      <c r="D35" s="554">
        <f>SUM(D25:D34)</f>
        <v>29268</v>
      </c>
      <c r="E35" s="1157"/>
      <c r="F35" s="920">
        <f aca="true" t="shared" si="5" ref="F35:Q35">SUM(F25:F34)</f>
        <v>2821</v>
      </c>
      <c r="G35" s="921">
        <f t="shared" si="5"/>
        <v>3036</v>
      </c>
      <c r="H35" s="921">
        <f t="shared" si="5"/>
        <v>3202</v>
      </c>
      <c r="I35" s="921">
        <f t="shared" si="5"/>
        <v>3385</v>
      </c>
      <c r="J35" s="921">
        <f>SUM(J25:J34)</f>
        <v>3653</v>
      </c>
      <c r="K35" s="921">
        <f>SUM(K25:K34)</f>
        <v>3819</v>
      </c>
      <c r="L35" s="1158">
        <f t="shared" si="5"/>
        <v>3571</v>
      </c>
      <c r="M35" s="1062">
        <f t="shared" si="5"/>
        <v>3595</v>
      </c>
      <c r="N35" s="1186">
        <f t="shared" si="5"/>
        <v>916</v>
      </c>
      <c r="O35" s="1220">
        <f t="shared" si="5"/>
        <v>1007</v>
      </c>
      <c r="P35" s="1221">
        <f t="shared" si="5"/>
        <v>0</v>
      </c>
      <c r="Q35" s="1062">
        <f t="shared" si="5"/>
        <v>0</v>
      </c>
      <c r="R35" s="921">
        <f t="shared" si="3"/>
        <v>1923</v>
      </c>
      <c r="S35" s="1222">
        <f t="shared" si="4"/>
        <v>53.49095966620306</v>
      </c>
      <c r="T35" s="1125"/>
      <c r="U35" s="921">
        <f>SUM(U25:U34)</f>
        <v>1923</v>
      </c>
      <c r="V35" s="921">
        <f>SUM(V25:V34)</f>
        <v>0</v>
      </c>
      <c r="W35" s="920">
        <f>SUM(W25:W34)</f>
        <v>0</v>
      </c>
    </row>
    <row r="36" spans="1:23" ht="14.25">
      <c r="A36" s="1206" t="s">
        <v>614</v>
      </c>
      <c r="B36" s="460" t="s">
        <v>733</v>
      </c>
      <c r="C36" s="461">
        <v>0</v>
      </c>
      <c r="D36" s="1012">
        <v>0</v>
      </c>
      <c r="E36" s="1098">
        <v>601</v>
      </c>
      <c r="F36" s="1067"/>
      <c r="G36" s="1015"/>
      <c r="H36" s="1015"/>
      <c r="I36" s="950"/>
      <c r="J36" s="950"/>
      <c r="K36" s="950"/>
      <c r="L36" s="1103"/>
      <c r="M36" s="953"/>
      <c r="N36" s="931"/>
      <c r="O36" s="1122">
        <f t="shared" si="1"/>
        <v>0</v>
      </c>
      <c r="P36" s="1213"/>
      <c r="Q36" s="1018">
        <f t="shared" si="2"/>
        <v>0</v>
      </c>
      <c r="R36" s="929">
        <f t="shared" si="3"/>
        <v>0</v>
      </c>
      <c r="S36" s="1214" t="e">
        <f t="shared" si="4"/>
        <v>#DIV/0!</v>
      </c>
      <c r="T36" s="1125"/>
      <c r="U36" s="1015"/>
      <c r="V36" s="1050"/>
      <c r="W36" s="950"/>
    </row>
    <row r="37" spans="1:23" ht="14.25">
      <c r="A37" s="1208" t="s">
        <v>616</v>
      </c>
      <c r="B37" s="474" t="s">
        <v>734</v>
      </c>
      <c r="C37" s="475">
        <v>1190</v>
      </c>
      <c r="D37" s="1021">
        <v>1857</v>
      </c>
      <c r="E37" s="1100">
        <v>602</v>
      </c>
      <c r="F37" s="1014">
        <v>191</v>
      </c>
      <c r="G37" s="1037">
        <v>221</v>
      </c>
      <c r="H37" s="1037">
        <v>161</v>
      </c>
      <c r="I37" s="936">
        <v>217</v>
      </c>
      <c r="J37" s="936">
        <v>201</v>
      </c>
      <c r="K37" s="936">
        <v>223</v>
      </c>
      <c r="L37" s="1104"/>
      <c r="M37" s="939"/>
      <c r="N37" s="938">
        <v>56</v>
      </c>
      <c r="O37" s="1134">
        <f t="shared" si="1"/>
        <v>55</v>
      </c>
      <c r="P37" s="1215"/>
      <c r="Q37" s="1036">
        <f t="shared" si="2"/>
        <v>0</v>
      </c>
      <c r="R37" s="936">
        <f t="shared" si="3"/>
        <v>111</v>
      </c>
      <c r="S37" s="1216" t="e">
        <f t="shared" si="4"/>
        <v>#DIV/0!</v>
      </c>
      <c r="T37" s="1125"/>
      <c r="U37" s="1037">
        <v>111</v>
      </c>
      <c r="V37" s="1052"/>
      <c r="W37" s="936"/>
    </row>
    <row r="38" spans="1:23" ht="14.25">
      <c r="A38" s="1208" t="s">
        <v>618</v>
      </c>
      <c r="B38" s="474" t="s">
        <v>735</v>
      </c>
      <c r="C38" s="475">
        <v>0</v>
      </c>
      <c r="D38" s="1021">
        <v>0</v>
      </c>
      <c r="E38" s="1100">
        <v>604</v>
      </c>
      <c r="F38" s="1014"/>
      <c r="G38" s="1037"/>
      <c r="H38" s="1037"/>
      <c r="I38" s="936"/>
      <c r="J38" s="936"/>
      <c r="K38" s="936"/>
      <c r="L38" s="1104"/>
      <c r="M38" s="939"/>
      <c r="N38" s="938"/>
      <c r="O38" s="1134">
        <f t="shared" si="1"/>
        <v>0</v>
      </c>
      <c r="P38" s="1215"/>
      <c r="Q38" s="1036">
        <f t="shared" si="2"/>
        <v>0</v>
      </c>
      <c r="R38" s="936">
        <f t="shared" si="3"/>
        <v>0</v>
      </c>
      <c r="S38" s="1216" t="e">
        <f t="shared" si="4"/>
        <v>#DIV/0!</v>
      </c>
      <c r="T38" s="1125"/>
      <c r="U38" s="1037"/>
      <c r="V38" s="1052"/>
      <c r="W38" s="936"/>
    </row>
    <row r="39" spans="1:23" ht="15.75" customHeight="1">
      <c r="A39" s="1208" t="s">
        <v>620</v>
      </c>
      <c r="B39" s="474" t="s">
        <v>736</v>
      </c>
      <c r="C39" s="475">
        <v>12472</v>
      </c>
      <c r="D39" s="1021">
        <v>13728</v>
      </c>
      <c r="E39" s="1100" t="s">
        <v>622</v>
      </c>
      <c r="F39" s="1014">
        <v>2596</v>
      </c>
      <c r="G39" s="1037">
        <v>2870</v>
      </c>
      <c r="H39" s="1037">
        <v>3079</v>
      </c>
      <c r="I39" s="936">
        <v>3210</v>
      </c>
      <c r="J39" s="936">
        <v>3554</v>
      </c>
      <c r="K39" s="936">
        <v>3675</v>
      </c>
      <c r="L39" s="1104">
        <f>L35</f>
        <v>3571</v>
      </c>
      <c r="M39" s="939">
        <f>M35</f>
        <v>3595</v>
      </c>
      <c r="N39" s="938">
        <v>895</v>
      </c>
      <c r="O39" s="1134">
        <f t="shared" si="1"/>
        <v>930</v>
      </c>
      <c r="P39" s="1215"/>
      <c r="Q39" s="1036">
        <f t="shared" si="2"/>
        <v>0</v>
      </c>
      <c r="R39" s="936">
        <f t="shared" si="3"/>
        <v>1825</v>
      </c>
      <c r="S39" s="1216">
        <f t="shared" si="4"/>
        <v>50.76495132127955</v>
      </c>
      <c r="T39" s="1125"/>
      <c r="U39" s="1037">
        <v>1825</v>
      </c>
      <c r="V39" s="1052"/>
      <c r="W39" s="936"/>
    </row>
    <row r="40" spans="1:23" ht="15.75" customHeight="1" thickBot="1">
      <c r="A40" s="1202" t="s">
        <v>623</v>
      </c>
      <c r="B40" s="479" t="s">
        <v>732</v>
      </c>
      <c r="C40" s="480">
        <v>12330</v>
      </c>
      <c r="D40" s="1023">
        <v>13218</v>
      </c>
      <c r="E40" s="1105" t="s">
        <v>624</v>
      </c>
      <c r="F40" s="1025">
        <v>55</v>
      </c>
      <c r="G40" s="995">
        <v>14</v>
      </c>
      <c r="H40" s="995">
        <v>18</v>
      </c>
      <c r="I40" s="959"/>
      <c r="J40" s="959">
        <v>33</v>
      </c>
      <c r="K40" s="959">
        <v>87</v>
      </c>
      <c r="L40" s="1106"/>
      <c r="M40" s="962"/>
      <c r="N40" s="1107">
        <v>32</v>
      </c>
      <c r="O40" s="1127">
        <f t="shared" si="1"/>
        <v>14</v>
      </c>
      <c r="P40" s="1217"/>
      <c r="Q40" s="1184">
        <f t="shared" si="2"/>
        <v>0</v>
      </c>
      <c r="R40" s="943">
        <f t="shared" si="3"/>
        <v>46</v>
      </c>
      <c r="S40" s="1218" t="e">
        <f t="shared" si="4"/>
        <v>#DIV/0!</v>
      </c>
      <c r="T40" s="1125"/>
      <c r="U40" s="1170">
        <v>46</v>
      </c>
      <c r="V40" s="1057"/>
      <c r="W40" s="959"/>
    </row>
    <row r="41" spans="1:23" ht="18.75" customHeight="1" thickBot="1">
      <c r="A41" s="1219" t="s">
        <v>625</v>
      </c>
      <c r="B41" s="545" t="s">
        <v>626</v>
      </c>
      <c r="C41" s="546">
        <f>SUM(C36:C40)</f>
        <v>25992</v>
      </c>
      <c r="D41" s="554">
        <f>SUM(D36:D40)</f>
        <v>28803</v>
      </c>
      <c r="E41" s="1157" t="s">
        <v>558</v>
      </c>
      <c r="F41" s="920">
        <f aca="true" t="shared" si="6" ref="F41:Q41">SUM(F36:F40)</f>
        <v>2842</v>
      </c>
      <c r="G41" s="921">
        <f t="shared" si="6"/>
        <v>3105</v>
      </c>
      <c r="H41" s="921">
        <f t="shared" si="6"/>
        <v>3258</v>
      </c>
      <c r="I41" s="921">
        <f t="shared" si="6"/>
        <v>3427</v>
      </c>
      <c r="J41" s="921">
        <f>SUM(J36:J40)</f>
        <v>3788</v>
      </c>
      <c r="K41" s="921">
        <f>SUM(K36:K40)</f>
        <v>3985</v>
      </c>
      <c r="L41" s="1158">
        <f t="shared" si="6"/>
        <v>3571</v>
      </c>
      <c r="M41" s="1062">
        <f t="shared" si="6"/>
        <v>3595</v>
      </c>
      <c r="N41" s="1062">
        <f t="shared" si="6"/>
        <v>983</v>
      </c>
      <c r="O41" s="1159">
        <f t="shared" si="6"/>
        <v>999</v>
      </c>
      <c r="P41" s="1159">
        <f t="shared" si="6"/>
        <v>0</v>
      </c>
      <c r="Q41" s="1159">
        <f t="shared" si="6"/>
        <v>0</v>
      </c>
      <c r="R41" s="921">
        <f t="shared" si="3"/>
        <v>1982</v>
      </c>
      <c r="S41" s="1222">
        <f t="shared" si="4"/>
        <v>55.132127955493736</v>
      </c>
      <c r="T41" s="1125"/>
      <c r="U41" s="921">
        <f>SUM(U36:U40)</f>
        <v>1982</v>
      </c>
      <c r="V41" s="921">
        <f>SUM(V36:V40)</f>
        <v>0</v>
      </c>
      <c r="W41" s="921">
        <f>SUM(W36:W40)</f>
        <v>0</v>
      </c>
    </row>
    <row r="42" spans="1:23" ht="6.75" customHeight="1" thickBot="1">
      <c r="A42" s="1202"/>
      <c r="B42" s="482"/>
      <c r="C42" s="561"/>
      <c r="D42" s="1072"/>
      <c r="E42" s="1162"/>
      <c r="F42" s="1025"/>
      <c r="G42" s="995"/>
      <c r="H42" s="995"/>
      <c r="I42" s="920"/>
      <c r="J42" s="920"/>
      <c r="K42" s="920"/>
      <c r="L42" s="1163"/>
      <c r="M42" s="1164"/>
      <c r="N42" s="995"/>
      <c r="O42" s="1048"/>
      <c r="P42" s="1000"/>
      <c r="Q42" s="1077"/>
      <c r="R42" s="951"/>
      <c r="S42" s="1223"/>
      <c r="T42" s="1125"/>
      <c r="U42" s="995"/>
      <c r="V42" s="920"/>
      <c r="W42" s="920"/>
    </row>
    <row r="43" spans="1:23" ht="15" thickBot="1">
      <c r="A43" s="1224" t="s">
        <v>627</v>
      </c>
      <c r="B43" s="545" t="s">
        <v>589</v>
      </c>
      <c r="C43" s="546">
        <f>+C41-C39</f>
        <v>13520</v>
      </c>
      <c r="D43" s="554">
        <f>+D41-D39</f>
        <v>15075</v>
      </c>
      <c r="E43" s="1157" t="s">
        <v>558</v>
      </c>
      <c r="F43" s="920">
        <f aca="true" t="shared" si="7" ref="F43:Q43">F41-F39</f>
        <v>246</v>
      </c>
      <c r="G43" s="921">
        <f t="shared" si="7"/>
        <v>235</v>
      </c>
      <c r="H43" s="921">
        <f t="shared" si="7"/>
        <v>179</v>
      </c>
      <c r="I43" s="921">
        <f t="shared" si="7"/>
        <v>217</v>
      </c>
      <c r="J43" s="921">
        <f>J41-J39</f>
        <v>234</v>
      </c>
      <c r="K43" s="921">
        <f>K41-K39</f>
        <v>310</v>
      </c>
      <c r="L43" s="921">
        <f>L41-L39</f>
        <v>0</v>
      </c>
      <c r="M43" s="1071">
        <f t="shared" si="7"/>
        <v>0</v>
      </c>
      <c r="N43" s="1071">
        <f t="shared" si="7"/>
        <v>88</v>
      </c>
      <c r="O43" s="1071">
        <f t="shared" si="7"/>
        <v>69</v>
      </c>
      <c r="P43" s="921">
        <f t="shared" si="7"/>
        <v>0</v>
      </c>
      <c r="Q43" s="920">
        <f t="shared" si="7"/>
        <v>0</v>
      </c>
      <c r="R43" s="930">
        <f t="shared" si="3"/>
        <v>157</v>
      </c>
      <c r="S43" s="1214" t="e">
        <f t="shared" si="4"/>
        <v>#DIV/0!</v>
      </c>
      <c r="T43" s="1125"/>
      <c r="U43" s="921">
        <f>U41-U39</f>
        <v>157</v>
      </c>
      <c r="V43" s="921">
        <f>V41-V39</f>
        <v>0</v>
      </c>
      <c r="W43" s="921">
        <f>W41-W39</f>
        <v>0</v>
      </c>
    </row>
    <row r="44" spans="1:23" ht="15" thickBot="1">
      <c r="A44" s="1219" t="s">
        <v>628</v>
      </c>
      <c r="B44" s="545" t="s">
        <v>629</v>
      </c>
      <c r="C44" s="546">
        <f>+C41-C35</f>
        <v>93</v>
      </c>
      <c r="D44" s="554">
        <f>+D41-D35</f>
        <v>-465</v>
      </c>
      <c r="E44" s="1157" t="s">
        <v>558</v>
      </c>
      <c r="F44" s="920">
        <f aca="true" t="shared" si="8" ref="F44:Q44">F41-F35</f>
        <v>21</v>
      </c>
      <c r="G44" s="921">
        <f t="shared" si="8"/>
        <v>69</v>
      </c>
      <c r="H44" s="921">
        <f t="shared" si="8"/>
        <v>56</v>
      </c>
      <c r="I44" s="921">
        <f t="shared" si="8"/>
        <v>42</v>
      </c>
      <c r="J44" s="921">
        <f>J41-J35</f>
        <v>135</v>
      </c>
      <c r="K44" s="921">
        <f>K41-K35</f>
        <v>166</v>
      </c>
      <c r="L44" s="921">
        <f>L41-L35</f>
        <v>0</v>
      </c>
      <c r="M44" s="1071">
        <f t="shared" si="8"/>
        <v>0</v>
      </c>
      <c r="N44" s="1071">
        <f t="shared" si="8"/>
        <v>67</v>
      </c>
      <c r="O44" s="1071">
        <f t="shared" si="8"/>
        <v>-8</v>
      </c>
      <c r="P44" s="921">
        <f t="shared" si="8"/>
        <v>0</v>
      </c>
      <c r="Q44" s="920">
        <f t="shared" si="8"/>
        <v>0</v>
      </c>
      <c r="R44" s="930">
        <f t="shared" si="3"/>
        <v>59</v>
      </c>
      <c r="S44" s="1214" t="e">
        <f t="shared" si="4"/>
        <v>#DIV/0!</v>
      </c>
      <c r="T44" s="1125"/>
      <c r="U44" s="921">
        <f>U41-U35</f>
        <v>59</v>
      </c>
      <c r="V44" s="921">
        <f>V41-V35</f>
        <v>0</v>
      </c>
      <c r="W44" s="921">
        <f>W41-W35</f>
        <v>0</v>
      </c>
    </row>
    <row r="45" spans="1:23" ht="15" thickBot="1">
      <c r="A45" s="1225" t="s">
        <v>630</v>
      </c>
      <c r="B45" s="1226" t="s">
        <v>589</v>
      </c>
      <c r="C45" s="1227">
        <f>+C44-C39</f>
        <v>-12379</v>
      </c>
      <c r="D45" s="1228">
        <f>+D44-D39</f>
        <v>-14193</v>
      </c>
      <c r="E45" s="1168" t="s">
        <v>558</v>
      </c>
      <c r="F45" s="1229">
        <f aca="true" t="shared" si="9" ref="F45:Q45">F44-F39</f>
        <v>-2575</v>
      </c>
      <c r="G45" s="1230">
        <f t="shared" si="9"/>
        <v>-2801</v>
      </c>
      <c r="H45" s="1230">
        <f t="shared" si="9"/>
        <v>-3023</v>
      </c>
      <c r="I45" s="1230">
        <f t="shared" si="9"/>
        <v>-3168</v>
      </c>
      <c r="J45" s="1230">
        <f>J44-J39</f>
        <v>-3419</v>
      </c>
      <c r="K45" s="1230">
        <f>K44-K39</f>
        <v>-3509</v>
      </c>
      <c r="L45" s="1230">
        <f t="shared" si="9"/>
        <v>-3571</v>
      </c>
      <c r="M45" s="1231">
        <f t="shared" si="9"/>
        <v>-3595</v>
      </c>
      <c r="N45" s="1231">
        <f t="shared" si="9"/>
        <v>-828</v>
      </c>
      <c r="O45" s="1231">
        <f t="shared" si="9"/>
        <v>-938</v>
      </c>
      <c r="P45" s="1230">
        <f t="shared" si="9"/>
        <v>0</v>
      </c>
      <c r="Q45" s="1229">
        <f t="shared" si="9"/>
        <v>0</v>
      </c>
      <c r="R45" s="1232">
        <f t="shared" si="3"/>
        <v>-1766</v>
      </c>
      <c r="S45" s="1233">
        <f t="shared" si="4"/>
        <v>49.12378303198887</v>
      </c>
      <c r="T45" s="1125"/>
      <c r="U45" s="921">
        <f>U44-U39</f>
        <v>-1766</v>
      </c>
      <c r="V45" s="921">
        <f>V44-V39</f>
        <v>0</v>
      </c>
      <c r="W45" s="921">
        <f>W44-W39</f>
        <v>0</v>
      </c>
    </row>
    <row r="46" ht="12.75">
      <c r="A46" s="1095"/>
    </row>
    <row r="47" ht="12.75">
      <c r="A47" s="1095"/>
    </row>
    <row r="48" spans="1:23" ht="14.25">
      <c r="A48" s="1083" t="s">
        <v>737</v>
      </c>
      <c r="R48" s="412"/>
      <c r="S48" s="412"/>
      <c r="T48" s="412"/>
      <c r="U48" s="412"/>
      <c r="V48" s="412"/>
      <c r="W48" s="412"/>
    </row>
    <row r="49" spans="1:23" ht="14.25">
      <c r="A49" s="1084" t="s">
        <v>738</v>
      </c>
      <c r="R49" s="412"/>
      <c r="S49" s="412"/>
      <c r="T49" s="412"/>
      <c r="U49" s="412"/>
      <c r="V49" s="412"/>
      <c r="W49" s="412"/>
    </row>
    <row r="50" spans="1:23" ht="14.25">
      <c r="A50" s="1093" t="s">
        <v>739</v>
      </c>
      <c r="R50" s="412"/>
      <c r="S50" s="412"/>
      <c r="T50" s="412"/>
      <c r="U50" s="412"/>
      <c r="V50" s="412"/>
      <c r="W50" s="412"/>
    </row>
    <row r="51" spans="1:23" ht="14.25">
      <c r="A51" s="1094"/>
      <c r="R51" s="412"/>
      <c r="S51" s="412"/>
      <c r="T51" s="412"/>
      <c r="U51" s="412"/>
      <c r="V51" s="412"/>
      <c r="W51" s="412"/>
    </row>
    <row r="52" spans="1:23" ht="12.75">
      <c r="A52" s="1095" t="s">
        <v>751</v>
      </c>
      <c r="R52" s="412"/>
      <c r="S52" s="412"/>
      <c r="T52" s="412"/>
      <c r="U52" s="412"/>
      <c r="V52" s="412"/>
      <c r="W52" s="412"/>
    </row>
    <row r="53" spans="1:23" ht="12.75">
      <c r="A53" s="1095"/>
      <c r="R53" s="412"/>
      <c r="S53" s="412"/>
      <c r="T53" s="412"/>
      <c r="U53" s="412"/>
      <c r="V53" s="412"/>
      <c r="W53" s="412"/>
    </row>
    <row r="54" spans="1:23" ht="12.75">
      <c r="A54" s="1095" t="s">
        <v>752</v>
      </c>
      <c r="R54" s="412"/>
      <c r="S54" s="412"/>
      <c r="T54" s="412"/>
      <c r="U54" s="412"/>
      <c r="V54" s="412"/>
      <c r="W54" s="412"/>
    </row>
    <row r="55" ht="12.75">
      <c r="A55" s="1095"/>
    </row>
  </sheetData>
  <sheetProtection/>
  <mergeCells count="13"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  <mergeCell ref="I7:I8"/>
    <mergeCell ref="J7:J8"/>
    <mergeCell ref="K7:K8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0">
      <selection activeCell="O34" sqref="O34"/>
    </sheetView>
  </sheetViews>
  <sheetFormatPr defaultColWidth="9.140625" defaultRowHeight="12.75"/>
  <cols>
    <col min="1" max="1" width="37.7109375" style="412" customWidth="1"/>
    <col min="2" max="2" width="13.57421875" style="412" customWidth="1"/>
    <col min="3" max="4" width="0" style="412" hidden="1" customWidth="1"/>
    <col min="5" max="5" width="9.140625" style="413" customWidth="1"/>
    <col min="6" max="8" width="0" style="412" hidden="1" customWidth="1"/>
    <col min="9" max="10" width="0" style="565" hidden="1" customWidth="1"/>
    <col min="11" max="11" width="11.57421875" style="565" customWidth="1"/>
    <col min="12" max="12" width="11.421875" style="565" customWidth="1"/>
    <col min="13" max="13" width="9.8515625" style="565" customWidth="1"/>
    <col min="14" max="14" width="9.140625" style="565" customWidth="1"/>
    <col min="15" max="15" width="9.28125" style="565" customWidth="1"/>
    <col min="16" max="16" width="9.140625" style="565" customWidth="1"/>
    <col min="17" max="17" width="12.00390625" style="565" customWidth="1"/>
    <col min="18" max="18" width="9.140625" style="773" customWidth="1"/>
    <col min="19" max="19" width="3.421875" style="565" customWidth="1"/>
    <col min="20" max="20" width="12.57421875" style="565" customWidth="1"/>
    <col min="21" max="21" width="11.8515625" style="565" customWidth="1"/>
    <col min="22" max="22" width="12.00390625" style="565" customWidth="1"/>
    <col min="23" max="16384" width="9.140625" style="412" customWidth="1"/>
  </cols>
  <sheetData>
    <row r="1" spans="1:22" s="332" customFormat="1" ht="18">
      <c r="A1" s="1096" t="s">
        <v>704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</row>
    <row r="2" spans="1:13" ht="21.75" customHeight="1">
      <c r="A2" s="968" t="s">
        <v>632</v>
      </c>
      <c r="B2" s="969"/>
      <c r="L2" s="970"/>
      <c r="M2" s="970"/>
    </row>
    <row r="3" spans="1:13" ht="12.75">
      <c r="A3" s="974"/>
      <c r="L3" s="970"/>
      <c r="M3" s="970"/>
    </row>
    <row r="4" spans="1:13" ht="13.5" thickBot="1">
      <c r="A4" s="1095"/>
      <c r="B4" s="415"/>
      <c r="C4" s="415"/>
      <c r="D4" s="415"/>
      <c r="E4" s="416"/>
      <c r="F4" s="415"/>
      <c r="G4" s="415"/>
      <c r="L4" s="970"/>
      <c r="M4" s="970"/>
    </row>
    <row r="5" spans="1:13" ht="15.75" thickBot="1">
      <c r="A5" s="971" t="s">
        <v>747</v>
      </c>
      <c r="B5" s="972"/>
      <c r="C5" s="346"/>
      <c r="D5" s="346"/>
      <c r="E5" s="1176" t="s">
        <v>753</v>
      </c>
      <c r="F5" s="406"/>
      <c r="G5" s="407"/>
      <c r="H5" s="407"/>
      <c r="I5" s="903"/>
      <c r="J5" s="903"/>
      <c r="K5" s="903"/>
      <c r="L5" s="973"/>
      <c r="M5" s="973"/>
    </row>
    <row r="6" spans="1:13" ht="23.25" customHeight="1" thickBot="1">
      <c r="A6" s="974" t="s">
        <v>531</v>
      </c>
      <c r="L6" s="970"/>
      <c r="M6" s="970"/>
    </row>
    <row r="7" spans="1:22" ht="13.5" thickBot="1">
      <c r="A7" s="1110" t="s">
        <v>27</v>
      </c>
      <c r="B7" s="976" t="s">
        <v>535</v>
      </c>
      <c r="C7" s="420"/>
      <c r="D7" s="420"/>
      <c r="E7" s="976" t="s">
        <v>538</v>
      </c>
      <c r="F7" s="420"/>
      <c r="G7" s="420"/>
      <c r="H7" s="976" t="s">
        <v>708</v>
      </c>
      <c r="I7" s="978" t="s">
        <v>709</v>
      </c>
      <c r="J7" s="978" t="s">
        <v>710</v>
      </c>
      <c r="K7" s="1112" t="s">
        <v>754</v>
      </c>
      <c r="L7" s="1112"/>
      <c r="M7" s="1112" t="s">
        <v>713</v>
      </c>
      <c r="N7" s="1112"/>
      <c r="O7" s="1112"/>
      <c r="P7" s="1112"/>
      <c r="Q7" s="1113" t="s">
        <v>714</v>
      </c>
      <c r="R7" s="1114" t="s">
        <v>534</v>
      </c>
      <c r="T7" s="981" t="s">
        <v>715</v>
      </c>
      <c r="U7" s="981"/>
      <c r="V7" s="981"/>
    </row>
    <row r="8" spans="1:22" ht="13.5" thickBot="1">
      <c r="A8" s="1110"/>
      <c r="B8" s="976"/>
      <c r="C8" s="428" t="s">
        <v>536</v>
      </c>
      <c r="D8" s="428" t="s">
        <v>537</v>
      </c>
      <c r="E8" s="976"/>
      <c r="F8" s="428" t="s">
        <v>706</v>
      </c>
      <c r="G8" s="428" t="s">
        <v>707</v>
      </c>
      <c r="H8" s="976"/>
      <c r="I8" s="976"/>
      <c r="J8" s="976"/>
      <c r="K8" s="986" t="s">
        <v>31</v>
      </c>
      <c r="L8" s="986" t="s">
        <v>32</v>
      </c>
      <c r="M8" s="987" t="s">
        <v>545</v>
      </c>
      <c r="N8" s="1116" t="s">
        <v>548</v>
      </c>
      <c r="O8" s="988" t="s">
        <v>551</v>
      </c>
      <c r="P8" s="1117" t="s">
        <v>554</v>
      </c>
      <c r="Q8" s="986" t="s">
        <v>555</v>
      </c>
      <c r="R8" s="1118" t="s">
        <v>556</v>
      </c>
      <c r="T8" s="1024" t="s">
        <v>716</v>
      </c>
      <c r="U8" s="1119" t="s">
        <v>717</v>
      </c>
      <c r="V8" s="1119" t="s">
        <v>718</v>
      </c>
    </row>
    <row r="9" spans="1:22" ht="12.75">
      <c r="A9" s="991" t="s">
        <v>557</v>
      </c>
      <c r="B9" s="436"/>
      <c r="C9" s="437">
        <v>104</v>
      </c>
      <c r="D9" s="437">
        <v>104</v>
      </c>
      <c r="E9" s="438"/>
      <c r="F9" s="1121">
        <v>12</v>
      </c>
      <c r="G9" s="1121">
        <v>12</v>
      </c>
      <c r="H9" s="1121">
        <v>12</v>
      </c>
      <c r="I9" s="1181">
        <v>13</v>
      </c>
      <c r="J9" s="1181">
        <v>13</v>
      </c>
      <c r="K9" s="1019"/>
      <c r="L9" s="1019"/>
      <c r="M9" s="1097">
        <v>13</v>
      </c>
      <c r="N9" s="1018">
        <f>T9</f>
        <v>13</v>
      </c>
      <c r="O9" s="1178"/>
      <c r="P9" s="1018"/>
      <c r="Q9" s="919" t="s">
        <v>558</v>
      </c>
      <c r="R9" s="1124" t="s">
        <v>558</v>
      </c>
      <c r="S9" s="1125"/>
      <c r="T9" s="1046">
        <v>13</v>
      </c>
      <c r="U9" s="906"/>
      <c r="V9" s="1181"/>
    </row>
    <row r="10" spans="1:22" ht="13.5" thickBot="1">
      <c r="A10" s="1002" t="s">
        <v>559</v>
      </c>
      <c r="B10" s="449"/>
      <c r="C10" s="450">
        <v>101</v>
      </c>
      <c r="D10" s="450">
        <v>104</v>
      </c>
      <c r="E10" s="451"/>
      <c r="F10" s="1006">
        <v>12</v>
      </c>
      <c r="G10" s="1006">
        <v>12</v>
      </c>
      <c r="H10" s="1006">
        <v>12</v>
      </c>
      <c r="I10" s="1129">
        <v>12.5</v>
      </c>
      <c r="J10" s="1129">
        <v>13</v>
      </c>
      <c r="K10" s="907"/>
      <c r="L10" s="1147"/>
      <c r="M10" s="908">
        <v>13</v>
      </c>
      <c r="N10" s="1028">
        <f aca="true" t="shared" si="0" ref="N10:N21">T10</f>
        <v>13</v>
      </c>
      <c r="O10" s="1029"/>
      <c r="P10" s="1028"/>
      <c r="Q10" s="909" t="s">
        <v>558</v>
      </c>
      <c r="R10" s="1129" t="s">
        <v>558</v>
      </c>
      <c r="S10" s="1125"/>
      <c r="T10" s="1170">
        <v>13</v>
      </c>
      <c r="U10" s="909"/>
      <c r="V10" s="1129"/>
    </row>
    <row r="11" spans="1:22" ht="12.75">
      <c r="A11" s="1011" t="s">
        <v>560</v>
      </c>
      <c r="B11" s="460" t="s">
        <v>561</v>
      </c>
      <c r="C11" s="461">
        <v>37915</v>
      </c>
      <c r="D11" s="461">
        <v>39774</v>
      </c>
      <c r="E11" s="462" t="s">
        <v>562</v>
      </c>
      <c r="F11" s="1037">
        <v>1937</v>
      </c>
      <c r="G11" s="1037">
        <v>2360</v>
      </c>
      <c r="H11" s="1037">
        <v>2579</v>
      </c>
      <c r="I11" s="914">
        <v>2656</v>
      </c>
      <c r="J11" s="914">
        <v>2748</v>
      </c>
      <c r="K11" s="998" t="s">
        <v>558</v>
      </c>
      <c r="L11" s="1131" t="s">
        <v>558</v>
      </c>
      <c r="M11" s="912">
        <v>2759</v>
      </c>
      <c r="N11" s="1018">
        <f t="shared" si="0"/>
        <v>2764</v>
      </c>
      <c r="O11" s="1179"/>
      <c r="P11" s="1018"/>
      <c r="Q11" s="914" t="s">
        <v>558</v>
      </c>
      <c r="R11" s="1132" t="s">
        <v>558</v>
      </c>
      <c r="S11" s="1125"/>
      <c r="T11" s="1046">
        <v>2764</v>
      </c>
      <c r="U11" s="914"/>
      <c r="V11" s="914"/>
    </row>
    <row r="12" spans="1:22" ht="12.75">
      <c r="A12" s="1020" t="s">
        <v>563</v>
      </c>
      <c r="B12" s="474" t="s">
        <v>564</v>
      </c>
      <c r="C12" s="475">
        <v>-16164</v>
      </c>
      <c r="D12" s="475">
        <v>-17825</v>
      </c>
      <c r="E12" s="462" t="s">
        <v>565</v>
      </c>
      <c r="F12" s="1037">
        <v>-1776</v>
      </c>
      <c r="G12" s="1037">
        <v>-2076</v>
      </c>
      <c r="H12" s="1037">
        <v>2352</v>
      </c>
      <c r="I12" s="914">
        <v>2488</v>
      </c>
      <c r="J12" s="914">
        <v>2630</v>
      </c>
      <c r="K12" s="911" t="s">
        <v>558</v>
      </c>
      <c r="L12" s="1133" t="s">
        <v>558</v>
      </c>
      <c r="M12" s="916">
        <v>2688</v>
      </c>
      <c r="N12" s="1022">
        <f t="shared" si="0"/>
        <v>2699</v>
      </c>
      <c r="O12" s="1017"/>
      <c r="P12" s="1022"/>
      <c r="Q12" s="914" t="s">
        <v>558</v>
      </c>
      <c r="R12" s="1132" t="s">
        <v>558</v>
      </c>
      <c r="S12" s="1125"/>
      <c r="T12" s="1037">
        <v>2699</v>
      </c>
      <c r="U12" s="914"/>
      <c r="V12" s="914"/>
    </row>
    <row r="13" spans="1:22" ht="12.75">
      <c r="A13" s="1020" t="s">
        <v>566</v>
      </c>
      <c r="B13" s="474" t="s">
        <v>719</v>
      </c>
      <c r="C13" s="475">
        <v>604</v>
      </c>
      <c r="D13" s="475">
        <v>619</v>
      </c>
      <c r="E13" s="462" t="s">
        <v>568</v>
      </c>
      <c r="F13" s="1037"/>
      <c r="G13" s="1037"/>
      <c r="H13" s="1037"/>
      <c r="I13" s="914"/>
      <c r="J13" s="914"/>
      <c r="K13" s="911" t="s">
        <v>558</v>
      </c>
      <c r="L13" s="1133" t="s">
        <v>558</v>
      </c>
      <c r="M13" s="916"/>
      <c r="N13" s="1022">
        <f t="shared" si="0"/>
        <v>0</v>
      </c>
      <c r="O13" s="1017"/>
      <c r="P13" s="1022"/>
      <c r="Q13" s="914" t="s">
        <v>558</v>
      </c>
      <c r="R13" s="1132" t="s">
        <v>558</v>
      </c>
      <c r="S13" s="1125"/>
      <c r="T13" s="1037"/>
      <c r="U13" s="914"/>
      <c r="V13" s="914"/>
    </row>
    <row r="14" spans="1:22" ht="12.75">
      <c r="A14" s="1020" t="s">
        <v>569</v>
      </c>
      <c r="B14" s="474" t="s">
        <v>720</v>
      </c>
      <c r="C14" s="475">
        <v>221</v>
      </c>
      <c r="D14" s="475">
        <v>610</v>
      </c>
      <c r="E14" s="462" t="s">
        <v>558</v>
      </c>
      <c r="F14" s="1037">
        <v>340</v>
      </c>
      <c r="G14" s="1037">
        <v>371</v>
      </c>
      <c r="H14" s="1037">
        <v>345</v>
      </c>
      <c r="I14" s="914">
        <v>324</v>
      </c>
      <c r="J14" s="914">
        <v>322</v>
      </c>
      <c r="K14" s="911" t="s">
        <v>558</v>
      </c>
      <c r="L14" s="1133" t="s">
        <v>558</v>
      </c>
      <c r="M14" s="916">
        <v>942</v>
      </c>
      <c r="N14" s="1022">
        <f t="shared" si="0"/>
        <v>701</v>
      </c>
      <c r="O14" s="1017"/>
      <c r="P14" s="1022"/>
      <c r="Q14" s="914" t="s">
        <v>558</v>
      </c>
      <c r="R14" s="1132" t="s">
        <v>558</v>
      </c>
      <c r="S14" s="1125"/>
      <c r="T14" s="1037">
        <v>701</v>
      </c>
      <c r="U14" s="914"/>
      <c r="V14" s="914"/>
    </row>
    <row r="15" spans="1:22" ht="13.5" thickBot="1">
      <c r="A15" s="991" t="s">
        <v>571</v>
      </c>
      <c r="B15" s="479" t="s">
        <v>721</v>
      </c>
      <c r="C15" s="480">
        <v>2021</v>
      </c>
      <c r="D15" s="480">
        <v>852</v>
      </c>
      <c r="E15" s="481" t="s">
        <v>573</v>
      </c>
      <c r="F15" s="995">
        <v>625</v>
      </c>
      <c r="G15" s="995">
        <v>697</v>
      </c>
      <c r="H15" s="995">
        <v>933</v>
      </c>
      <c r="I15" s="919">
        <v>473</v>
      </c>
      <c r="J15" s="919">
        <v>545</v>
      </c>
      <c r="K15" s="1027" t="s">
        <v>558</v>
      </c>
      <c r="L15" s="1137" t="s">
        <v>558</v>
      </c>
      <c r="M15" s="905">
        <v>912</v>
      </c>
      <c r="N15" s="1022">
        <f t="shared" si="0"/>
        <v>1312</v>
      </c>
      <c r="O15" s="1009"/>
      <c r="P15" s="1028"/>
      <c r="Q15" s="919" t="s">
        <v>558</v>
      </c>
      <c r="R15" s="1124" t="s">
        <v>558</v>
      </c>
      <c r="S15" s="1125"/>
      <c r="T15" s="1006">
        <v>1312</v>
      </c>
      <c r="U15" s="919"/>
      <c r="V15" s="919"/>
    </row>
    <row r="16" spans="1:22" ht="15" thickBot="1">
      <c r="A16" s="1030" t="s">
        <v>574</v>
      </c>
      <c r="B16" s="492"/>
      <c r="C16" s="493">
        <v>24618</v>
      </c>
      <c r="D16" s="493">
        <v>24087</v>
      </c>
      <c r="E16" s="494"/>
      <c r="F16" s="921">
        <v>1130</v>
      </c>
      <c r="G16" s="921">
        <v>1361</v>
      </c>
      <c r="H16" s="921">
        <f>H11-H12+H14+H15</f>
        <v>1505</v>
      </c>
      <c r="I16" s="1033">
        <f>I11-I12+I14+I15</f>
        <v>965</v>
      </c>
      <c r="J16" s="1144">
        <f>J11-J12+J13+J14+J15</f>
        <v>985</v>
      </c>
      <c r="K16" s="923" t="s">
        <v>558</v>
      </c>
      <c r="L16" s="1139" t="s">
        <v>558</v>
      </c>
      <c r="M16" s="924">
        <f>M11-M12+M13+M14+M15</f>
        <v>1925</v>
      </c>
      <c r="N16" s="923">
        <f>N11-N12+N13+N14+N15</f>
        <v>2078</v>
      </c>
      <c r="O16" s="1180">
        <f>O11-O12+O13+O14+O15</f>
        <v>0</v>
      </c>
      <c r="P16" s="923">
        <f>P11-P12+P13+P14+P15</f>
        <v>0</v>
      </c>
      <c r="Q16" s="1033" t="s">
        <v>558</v>
      </c>
      <c r="R16" s="1143" t="s">
        <v>558</v>
      </c>
      <c r="S16" s="1125"/>
      <c r="T16" s="1144">
        <f>T11-T12+T13+T14+T15</f>
        <v>2078</v>
      </c>
      <c r="U16" s="1144">
        <f>U11-U12+U13+U14+U15</f>
        <v>0</v>
      </c>
      <c r="V16" s="1144">
        <f>V11-V12+V13+V14+V15</f>
        <v>0</v>
      </c>
    </row>
    <row r="17" spans="1:22" ht="12.75">
      <c r="A17" s="991" t="s">
        <v>575</v>
      </c>
      <c r="B17" s="460" t="s">
        <v>576</v>
      </c>
      <c r="C17" s="461">
        <v>7043</v>
      </c>
      <c r="D17" s="461">
        <v>7240</v>
      </c>
      <c r="E17" s="481">
        <v>401</v>
      </c>
      <c r="F17" s="995">
        <v>161</v>
      </c>
      <c r="G17" s="995">
        <v>284</v>
      </c>
      <c r="H17" s="995">
        <v>227</v>
      </c>
      <c r="I17" s="919">
        <v>168</v>
      </c>
      <c r="J17" s="919">
        <v>118</v>
      </c>
      <c r="K17" s="998" t="s">
        <v>558</v>
      </c>
      <c r="L17" s="1131" t="s">
        <v>558</v>
      </c>
      <c r="M17" s="905">
        <v>71</v>
      </c>
      <c r="N17" s="1018">
        <f t="shared" si="0"/>
        <v>65</v>
      </c>
      <c r="O17" s="1017"/>
      <c r="P17" s="1018"/>
      <c r="Q17" s="919" t="s">
        <v>558</v>
      </c>
      <c r="R17" s="1124" t="s">
        <v>558</v>
      </c>
      <c r="S17" s="1125"/>
      <c r="T17" s="1015">
        <v>65</v>
      </c>
      <c r="U17" s="919"/>
      <c r="V17" s="919"/>
    </row>
    <row r="18" spans="1:22" ht="12.75">
      <c r="A18" s="1020" t="s">
        <v>577</v>
      </c>
      <c r="B18" s="474" t="s">
        <v>578</v>
      </c>
      <c r="C18" s="475">
        <v>1001</v>
      </c>
      <c r="D18" s="475">
        <v>820</v>
      </c>
      <c r="E18" s="462" t="s">
        <v>579</v>
      </c>
      <c r="F18" s="1037">
        <v>106</v>
      </c>
      <c r="G18" s="1037">
        <v>200</v>
      </c>
      <c r="H18" s="1037">
        <v>556</v>
      </c>
      <c r="I18" s="914">
        <v>84</v>
      </c>
      <c r="J18" s="914">
        <v>146</v>
      </c>
      <c r="K18" s="911" t="s">
        <v>558</v>
      </c>
      <c r="L18" s="1133" t="s">
        <v>558</v>
      </c>
      <c r="M18" s="916">
        <v>197</v>
      </c>
      <c r="N18" s="1022">
        <f t="shared" si="0"/>
        <v>209</v>
      </c>
      <c r="O18" s="1017"/>
      <c r="P18" s="1022"/>
      <c r="Q18" s="914" t="s">
        <v>558</v>
      </c>
      <c r="R18" s="1132" t="s">
        <v>558</v>
      </c>
      <c r="S18" s="1125"/>
      <c r="T18" s="1037">
        <v>209</v>
      </c>
      <c r="U18" s="914"/>
      <c r="V18" s="914"/>
    </row>
    <row r="19" spans="1:22" ht="12.75">
      <c r="A19" s="1020" t="s">
        <v>580</v>
      </c>
      <c r="B19" s="474" t="s">
        <v>722</v>
      </c>
      <c r="C19" s="475">
        <v>14718</v>
      </c>
      <c r="D19" s="475">
        <v>14718</v>
      </c>
      <c r="E19" s="462" t="s">
        <v>558</v>
      </c>
      <c r="F19" s="1037"/>
      <c r="G19" s="1037"/>
      <c r="H19" s="1037"/>
      <c r="I19" s="914"/>
      <c r="J19" s="914"/>
      <c r="K19" s="911" t="s">
        <v>558</v>
      </c>
      <c r="L19" s="1133" t="s">
        <v>558</v>
      </c>
      <c r="M19" s="916"/>
      <c r="N19" s="1022">
        <f t="shared" si="0"/>
        <v>0</v>
      </c>
      <c r="O19" s="1017"/>
      <c r="P19" s="1022"/>
      <c r="Q19" s="914" t="s">
        <v>558</v>
      </c>
      <c r="R19" s="1132" t="s">
        <v>558</v>
      </c>
      <c r="S19" s="1125"/>
      <c r="T19" s="1037"/>
      <c r="U19" s="914"/>
      <c r="V19" s="914"/>
    </row>
    <row r="20" spans="1:22" ht="12.75">
      <c r="A20" s="1020" t="s">
        <v>582</v>
      </c>
      <c r="B20" s="474" t="s">
        <v>581</v>
      </c>
      <c r="C20" s="475">
        <v>1758</v>
      </c>
      <c r="D20" s="475">
        <v>1762</v>
      </c>
      <c r="E20" s="462" t="s">
        <v>558</v>
      </c>
      <c r="F20" s="1037">
        <v>269</v>
      </c>
      <c r="G20" s="1037">
        <v>272</v>
      </c>
      <c r="H20" s="1037">
        <v>722</v>
      </c>
      <c r="I20" s="914">
        <v>696</v>
      </c>
      <c r="J20" s="914">
        <v>719</v>
      </c>
      <c r="K20" s="911" t="s">
        <v>558</v>
      </c>
      <c r="L20" s="1133" t="s">
        <v>558</v>
      </c>
      <c r="M20" s="916">
        <v>1650</v>
      </c>
      <c r="N20" s="1022">
        <f t="shared" si="0"/>
        <v>1773</v>
      </c>
      <c r="O20" s="1017"/>
      <c r="P20" s="1022"/>
      <c r="Q20" s="914" t="s">
        <v>558</v>
      </c>
      <c r="R20" s="1132" t="s">
        <v>558</v>
      </c>
      <c r="S20" s="1125"/>
      <c r="T20" s="1037">
        <v>1773</v>
      </c>
      <c r="U20" s="914"/>
      <c r="V20" s="914"/>
    </row>
    <row r="21" spans="1:22" ht="13.5" thickBot="1">
      <c r="A21" s="1002" t="s">
        <v>584</v>
      </c>
      <c r="B21" s="505"/>
      <c r="C21" s="506">
        <v>0</v>
      </c>
      <c r="D21" s="506">
        <v>0</v>
      </c>
      <c r="E21" s="507" t="s">
        <v>558</v>
      </c>
      <c r="F21" s="1037"/>
      <c r="G21" s="1037"/>
      <c r="H21" s="1037"/>
      <c r="I21" s="1043"/>
      <c r="J21" s="1043"/>
      <c r="K21" s="907" t="s">
        <v>558</v>
      </c>
      <c r="L21" s="1147" t="s">
        <v>558</v>
      </c>
      <c r="M21" s="928"/>
      <c r="N21" s="1028">
        <f t="shared" si="0"/>
        <v>0</v>
      </c>
      <c r="O21" s="1029"/>
      <c r="P21" s="1028"/>
      <c r="Q21" s="1043" t="s">
        <v>558</v>
      </c>
      <c r="R21" s="1148" t="s">
        <v>558</v>
      </c>
      <c r="S21" s="1125"/>
      <c r="T21" s="1170"/>
      <c r="U21" s="1043"/>
      <c r="V21" s="1043"/>
    </row>
    <row r="22" spans="1:22" ht="14.25">
      <c r="A22" s="1044" t="s">
        <v>586</v>
      </c>
      <c r="B22" s="460" t="s">
        <v>587</v>
      </c>
      <c r="C22" s="461">
        <v>12472</v>
      </c>
      <c r="D22" s="461">
        <v>13728</v>
      </c>
      <c r="E22" s="394" t="s">
        <v>558</v>
      </c>
      <c r="F22" s="1046">
        <v>4589</v>
      </c>
      <c r="G22" s="1046">
        <v>4639</v>
      </c>
      <c r="H22" s="1046">
        <v>4404</v>
      </c>
      <c r="I22" s="929">
        <v>4342</v>
      </c>
      <c r="J22" s="929">
        <v>4912</v>
      </c>
      <c r="K22" s="1103">
        <f>K35</f>
        <v>5039</v>
      </c>
      <c r="L22" s="1103">
        <f>L35</f>
        <v>5047</v>
      </c>
      <c r="M22" s="931">
        <v>1254</v>
      </c>
      <c r="N22" s="1018">
        <f>T22-M22</f>
        <v>1270</v>
      </c>
      <c r="O22" s="1213"/>
      <c r="P22" s="1048"/>
      <c r="Q22" s="929">
        <f>SUM(M22:P22)</f>
        <v>2524</v>
      </c>
      <c r="R22" s="935">
        <f>(Q22/L22)*100</f>
        <v>50.00990687537151</v>
      </c>
      <c r="S22" s="1125"/>
      <c r="T22" s="1046">
        <v>2524</v>
      </c>
      <c r="U22" s="1058"/>
      <c r="V22" s="929"/>
    </row>
    <row r="23" spans="1:22" ht="14.25">
      <c r="A23" s="1020" t="s">
        <v>588</v>
      </c>
      <c r="B23" s="474" t="s">
        <v>589</v>
      </c>
      <c r="C23" s="475">
        <v>0</v>
      </c>
      <c r="D23" s="475">
        <v>0</v>
      </c>
      <c r="E23" s="396" t="s">
        <v>558</v>
      </c>
      <c r="F23" s="1037">
        <v>115</v>
      </c>
      <c r="G23" s="1037"/>
      <c r="H23" s="1037"/>
      <c r="I23" s="936"/>
      <c r="J23" s="936"/>
      <c r="K23" s="1104"/>
      <c r="L23" s="939"/>
      <c r="M23" s="938"/>
      <c r="N23" s="1036">
        <f aca="true" t="shared" si="1" ref="N23:N40">T23-M23</f>
        <v>0</v>
      </c>
      <c r="O23" s="1215"/>
      <c r="P23" s="1048"/>
      <c r="Q23" s="936">
        <f aca="true" t="shared" si="2" ref="Q23:Q45">SUM(M23:P23)</f>
        <v>0</v>
      </c>
      <c r="R23" s="942" t="e">
        <f aca="true" t="shared" si="3" ref="R23:R45">(Q23/L23)*100</f>
        <v>#DIV/0!</v>
      </c>
      <c r="S23" s="1125"/>
      <c r="T23" s="1037"/>
      <c r="U23" s="1052"/>
      <c r="V23" s="936"/>
    </row>
    <row r="24" spans="1:22" ht="15" thickBot="1">
      <c r="A24" s="1002" t="s">
        <v>590</v>
      </c>
      <c r="B24" s="505" t="s">
        <v>589</v>
      </c>
      <c r="C24" s="506">
        <v>0</v>
      </c>
      <c r="D24" s="506">
        <v>1215</v>
      </c>
      <c r="E24" s="398">
        <v>672</v>
      </c>
      <c r="F24" s="1054">
        <v>1331</v>
      </c>
      <c r="G24" s="1054">
        <v>1422</v>
      </c>
      <c r="H24" s="1054">
        <v>1150</v>
      </c>
      <c r="I24" s="943">
        <v>1100</v>
      </c>
      <c r="J24" s="943">
        <v>1250</v>
      </c>
      <c r="K24" s="946">
        <f>K25+K26+K27+K28+K29</f>
        <v>1100</v>
      </c>
      <c r="L24" s="946">
        <f>L25+L26+L27+L28+L29</f>
        <v>1100</v>
      </c>
      <c r="M24" s="1073">
        <v>978</v>
      </c>
      <c r="N24" s="1184">
        <f t="shared" si="1"/>
        <v>-426</v>
      </c>
      <c r="O24" s="1217"/>
      <c r="P24" s="1048"/>
      <c r="Q24" s="943">
        <f t="shared" si="2"/>
        <v>552</v>
      </c>
      <c r="R24" s="949">
        <f t="shared" si="3"/>
        <v>50.18181818181818</v>
      </c>
      <c r="S24" s="1125"/>
      <c r="T24" s="1006">
        <v>552</v>
      </c>
      <c r="U24" s="1059"/>
      <c r="V24" s="943"/>
    </row>
    <row r="25" spans="1:22" ht="14.25">
      <c r="A25" s="1011" t="s">
        <v>591</v>
      </c>
      <c r="B25" s="460" t="s">
        <v>723</v>
      </c>
      <c r="C25" s="461">
        <v>6341</v>
      </c>
      <c r="D25" s="461">
        <v>6960</v>
      </c>
      <c r="E25" s="394">
        <v>501</v>
      </c>
      <c r="F25" s="1037">
        <v>634</v>
      </c>
      <c r="G25" s="1037">
        <v>683</v>
      </c>
      <c r="H25" s="1037">
        <v>650</v>
      </c>
      <c r="I25" s="950">
        <v>453</v>
      </c>
      <c r="J25" s="950">
        <v>397</v>
      </c>
      <c r="K25" s="1103">
        <v>280</v>
      </c>
      <c r="L25" s="1103">
        <v>280</v>
      </c>
      <c r="M25" s="1103">
        <v>103</v>
      </c>
      <c r="N25" s="1187">
        <f t="shared" si="1"/>
        <v>113</v>
      </c>
      <c r="O25" s="1036"/>
      <c r="P25" s="1048"/>
      <c r="Q25" s="929">
        <f t="shared" si="2"/>
        <v>216</v>
      </c>
      <c r="R25" s="955">
        <f t="shared" si="3"/>
        <v>77.14285714285715</v>
      </c>
      <c r="S25" s="1125"/>
      <c r="T25" s="1015">
        <v>216</v>
      </c>
      <c r="U25" s="1050"/>
      <c r="V25" s="950"/>
    </row>
    <row r="26" spans="1:22" ht="14.25">
      <c r="A26" s="1020" t="s">
        <v>593</v>
      </c>
      <c r="B26" s="474" t="s">
        <v>724</v>
      </c>
      <c r="C26" s="475">
        <v>1745</v>
      </c>
      <c r="D26" s="475">
        <v>2223</v>
      </c>
      <c r="E26" s="396">
        <v>502</v>
      </c>
      <c r="F26" s="1037">
        <v>365</v>
      </c>
      <c r="G26" s="1037">
        <v>421</v>
      </c>
      <c r="H26" s="1037">
        <v>485</v>
      </c>
      <c r="I26" s="936">
        <v>408</v>
      </c>
      <c r="J26" s="936">
        <v>391</v>
      </c>
      <c r="K26" s="1104">
        <v>440</v>
      </c>
      <c r="L26" s="1104">
        <v>440</v>
      </c>
      <c r="M26" s="1104">
        <v>113</v>
      </c>
      <c r="N26" s="1187">
        <f t="shared" si="1"/>
        <v>90</v>
      </c>
      <c r="O26" s="1022"/>
      <c r="P26" s="1048"/>
      <c r="Q26" s="936">
        <f t="shared" si="2"/>
        <v>203</v>
      </c>
      <c r="R26" s="941">
        <f t="shared" si="3"/>
        <v>46.13636363636363</v>
      </c>
      <c r="S26" s="1125"/>
      <c r="T26" s="1037">
        <v>203</v>
      </c>
      <c r="U26" s="1052"/>
      <c r="V26" s="936"/>
    </row>
    <row r="27" spans="1:22" ht="14.25">
      <c r="A27" s="1020" t="s">
        <v>595</v>
      </c>
      <c r="B27" s="474" t="s">
        <v>725</v>
      </c>
      <c r="C27" s="475">
        <v>0</v>
      </c>
      <c r="D27" s="475">
        <v>0</v>
      </c>
      <c r="E27" s="396">
        <v>504</v>
      </c>
      <c r="F27" s="1037"/>
      <c r="G27" s="1037"/>
      <c r="H27" s="1037"/>
      <c r="I27" s="936"/>
      <c r="J27" s="936"/>
      <c r="K27" s="1104"/>
      <c r="L27" s="1104"/>
      <c r="M27" s="1104"/>
      <c r="N27" s="1187">
        <f t="shared" si="1"/>
        <v>0</v>
      </c>
      <c r="O27" s="1022"/>
      <c r="P27" s="1048"/>
      <c r="Q27" s="936">
        <f t="shared" si="2"/>
        <v>0</v>
      </c>
      <c r="R27" s="941" t="e">
        <f t="shared" si="3"/>
        <v>#DIV/0!</v>
      </c>
      <c r="S27" s="1125"/>
      <c r="T27" s="1037"/>
      <c r="U27" s="1052"/>
      <c r="V27" s="936"/>
    </row>
    <row r="28" spans="1:22" ht="14.25">
      <c r="A28" s="1020" t="s">
        <v>597</v>
      </c>
      <c r="B28" s="474" t="s">
        <v>726</v>
      </c>
      <c r="C28" s="475">
        <v>428</v>
      </c>
      <c r="D28" s="475">
        <v>253</v>
      </c>
      <c r="E28" s="396">
        <v>511</v>
      </c>
      <c r="F28" s="1037">
        <v>70</v>
      </c>
      <c r="G28" s="1037">
        <v>121</v>
      </c>
      <c r="H28" s="1037">
        <v>73</v>
      </c>
      <c r="I28" s="936">
        <v>449</v>
      </c>
      <c r="J28" s="936">
        <v>60</v>
      </c>
      <c r="K28" s="1104">
        <v>120</v>
      </c>
      <c r="L28" s="1104">
        <v>120</v>
      </c>
      <c r="M28" s="1104">
        <v>24</v>
      </c>
      <c r="N28" s="1187">
        <f t="shared" si="1"/>
        <v>17</v>
      </c>
      <c r="O28" s="1022"/>
      <c r="P28" s="1048"/>
      <c r="Q28" s="936">
        <f t="shared" si="2"/>
        <v>41</v>
      </c>
      <c r="R28" s="941">
        <f t="shared" si="3"/>
        <v>34.166666666666664</v>
      </c>
      <c r="S28" s="1125"/>
      <c r="T28" s="1037">
        <v>41</v>
      </c>
      <c r="U28" s="1052"/>
      <c r="V28" s="936"/>
    </row>
    <row r="29" spans="1:22" ht="14.25">
      <c r="A29" s="1020" t="s">
        <v>599</v>
      </c>
      <c r="B29" s="474" t="s">
        <v>727</v>
      </c>
      <c r="C29" s="475">
        <v>1057</v>
      </c>
      <c r="D29" s="475">
        <v>1451</v>
      </c>
      <c r="E29" s="396">
        <v>518</v>
      </c>
      <c r="F29" s="1037">
        <v>195</v>
      </c>
      <c r="G29" s="1037">
        <v>246</v>
      </c>
      <c r="H29" s="1037">
        <v>207</v>
      </c>
      <c r="I29" s="936">
        <v>275</v>
      </c>
      <c r="J29" s="936">
        <v>257</v>
      </c>
      <c r="K29" s="1104">
        <v>260</v>
      </c>
      <c r="L29" s="1104">
        <v>260</v>
      </c>
      <c r="M29" s="1104">
        <v>94</v>
      </c>
      <c r="N29" s="1187">
        <f t="shared" si="1"/>
        <v>104</v>
      </c>
      <c r="O29" s="1022"/>
      <c r="P29" s="1048"/>
      <c r="Q29" s="936">
        <f t="shared" si="2"/>
        <v>198</v>
      </c>
      <c r="R29" s="941">
        <f t="shared" si="3"/>
        <v>76.15384615384615</v>
      </c>
      <c r="S29" s="1125"/>
      <c r="T29" s="1037">
        <v>198</v>
      </c>
      <c r="U29" s="1052"/>
      <c r="V29" s="1189"/>
    </row>
    <row r="30" spans="1:22" ht="14.25">
      <c r="A30" s="1020" t="s">
        <v>601</v>
      </c>
      <c r="B30" s="409" t="s">
        <v>728</v>
      </c>
      <c r="C30" s="475">
        <v>10408</v>
      </c>
      <c r="D30" s="475">
        <v>11792</v>
      </c>
      <c r="E30" s="396">
        <v>521</v>
      </c>
      <c r="F30" s="1037">
        <v>2310</v>
      </c>
      <c r="G30" s="1037">
        <v>2396</v>
      </c>
      <c r="H30" s="1037">
        <v>2490</v>
      </c>
      <c r="I30" s="936">
        <v>2520</v>
      </c>
      <c r="J30" s="936">
        <v>2926</v>
      </c>
      <c r="K30" s="1104">
        <v>2882</v>
      </c>
      <c r="L30" s="1104">
        <v>2888</v>
      </c>
      <c r="M30" s="1104">
        <v>748</v>
      </c>
      <c r="N30" s="1187">
        <f t="shared" si="1"/>
        <v>747</v>
      </c>
      <c r="O30" s="1022"/>
      <c r="P30" s="1048"/>
      <c r="Q30" s="936">
        <f t="shared" si="2"/>
        <v>1495</v>
      </c>
      <c r="R30" s="941">
        <f t="shared" si="3"/>
        <v>51.76592797783933</v>
      </c>
      <c r="S30" s="1125"/>
      <c r="T30" s="1037">
        <v>1495</v>
      </c>
      <c r="U30" s="1052"/>
      <c r="V30" s="936"/>
    </row>
    <row r="31" spans="1:22" ht="14.25">
      <c r="A31" s="1020" t="s">
        <v>603</v>
      </c>
      <c r="B31" s="409" t="s">
        <v>729</v>
      </c>
      <c r="C31" s="475">
        <v>3640</v>
      </c>
      <c r="D31" s="475">
        <v>4174</v>
      </c>
      <c r="E31" s="396" t="s">
        <v>605</v>
      </c>
      <c r="F31" s="1037">
        <v>897</v>
      </c>
      <c r="G31" s="1037">
        <v>935</v>
      </c>
      <c r="H31" s="1037">
        <v>953</v>
      </c>
      <c r="I31" s="936">
        <v>948</v>
      </c>
      <c r="J31" s="936">
        <v>1108</v>
      </c>
      <c r="K31" s="1104">
        <v>1009</v>
      </c>
      <c r="L31" s="1104">
        <v>1011</v>
      </c>
      <c r="M31" s="1104">
        <v>274</v>
      </c>
      <c r="N31" s="1187">
        <f t="shared" si="1"/>
        <v>279</v>
      </c>
      <c r="O31" s="1022"/>
      <c r="P31" s="1048"/>
      <c r="Q31" s="936">
        <f t="shared" si="2"/>
        <v>553</v>
      </c>
      <c r="R31" s="941">
        <f t="shared" si="3"/>
        <v>54.69831849653808</v>
      </c>
      <c r="S31" s="1125"/>
      <c r="T31" s="1037">
        <v>553</v>
      </c>
      <c r="U31" s="1052"/>
      <c r="V31" s="936"/>
    </row>
    <row r="32" spans="1:22" ht="14.25">
      <c r="A32" s="1020" t="s">
        <v>606</v>
      </c>
      <c r="B32" s="474" t="s">
        <v>730</v>
      </c>
      <c r="C32" s="475">
        <v>0</v>
      </c>
      <c r="D32" s="475">
        <v>0</v>
      </c>
      <c r="E32" s="396">
        <v>557</v>
      </c>
      <c r="F32" s="1037"/>
      <c r="G32" s="1037"/>
      <c r="H32" s="1037"/>
      <c r="I32" s="936"/>
      <c r="J32" s="936"/>
      <c r="K32" s="1104">
        <v>0</v>
      </c>
      <c r="L32" s="1104">
        <v>0</v>
      </c>
      <c r="M32" s="1104"/>
      <c r="N32" s="1187">
        <f t="shared" si="1"/>
        <v>0</v>
      </c>
      <c r="O32" s="1022"/>
      <c r="P32" s="1048"/>
      <c r="Q32" s="936">
        <f t="shared" si="2"/>
        <v>0</v>
      </c>
      <c r="R32" s="941" t="e">
        <f t="shared" si="3"/>
        <v>#DIV/0!</v>
      </c>
      <c r="S32" s="1125"/>
      <c r="T32" s="1037"/>
      <c r="U32" s="1052"/>
      <c r="V32" s="936"/>
    </row>
    <row r="33" spans="1:22" ht="14.25">
      <c r="A33" s="1020" t="s">
        <v>608</v>
      </c>
      <c r="B33" s="474" t="s">
        <v>731</v>
      </c>
      <c r="C33" s="475">
        <v>1711</v>
      </c>
      <c r="D33" s="475">
        <v>1801</v>
      </c>
      <c r="E33" s="396">
        <v>551</v>
      </c>
      <c r="F33" s="1037">
        <v>21</v>
      </c>
      <c r="G33" s="1037">
        <v>40</v>
      </c>
      <c r="H33" s="1037">
        <v>60</v>
      </c>
      <c r="I33" s="936">
        <v>59</v>
      </c>
      <c r="J33" s="936">
        <v>59</v>
      </c>
      <c r="K33" s="1104"/>
      <c r="L33" s="1104"/>
      <c r="M33" s="1104">
        <v>7</v>
      </c>
      <c r="N33" s="1187">
        <f t="shared" si="1"/>
        <v>6</v>
      </c>
      <c r="O33" s="1022"/>
      <c r="P33" s="1048"/>
      <c r="Q33" s="936">
        <f t="shared" si="2"/>
        <v>13</v>
      </c>
      <c r="R33" s="941" t="e">
        <f t="shared" si="3"/>
        <v>#DIV/0!</v>
      </c>
      <c r="S33" s="1125"/>
      <c r="T33" s="1037">
        <v>13</v>
      </c>
      <c r="U33" s="1052"/>
      <c r="V33" s="936"/>
    </row>
    <row r="34" spans="1:22" ht="15" thickBot="1">
      <c r="A34" s="991" t="s">
        <v>610</v>
      </c>
      <c r="B34" s="479" t="s">
        <v>732</v>
      </c>
      <c r="C34" s="480">
        <v>569</v>
      </c>
      <c r="D34" s="480">
        <v>614</v>
      </c>
      <c r="E34" s="401" t="s">
        <v>611</v>
      </c>
      <c r="F34" s="995">
        <v>18</v>
      </c>
      <c r="G34" s="995">
        <v>20</v>
      </c>
      <c r="H34" s="995">
        <v>28</v>
      </c>
      <c r="I34" s="959">
        <v>21</v>
      </c>
      <c r="J34" s="959">
        <v>78</v>
      </c>
      <c r="K34" s="1106">
        <v>48</v>
      </c>
      <c r="L34" s="1106">
        <v>48</v>
      </c>
      <c r="M34" s="1108">
        <v>5</v>
      </c>
      <c r="N34" s="1187">
        <f t="shared" si="1"/>
        <v>8</v>
      </c>
      <c r="O34" s="1028"/>
      <c r="P34" s="1048"/>
      <c r="Q34" s="959">
        <f t="shared" si="2"/>
        <v>13</v>
      </c>
      <c r="R34" s="964">
        <f t="shared" si="3"/>
        <v>27.083333333333332</v>
      </c>
      <c r="S34" s="1125"/>
      <c r="T34" s="1170">
        <v>13</v>
      </c>
      <c r="U34" s="1057"/>
      <c r="V34" s="1234"/>
    </row>
    <row r="35" spans="1:22" ht="15" thickBot="1">
      <c r="A35" s="1060" t="s">
        <v>612</v>
      </c>
      <c r="B35" s="545" t="s">
        <v>613</v>
      </c>
      <c r="C35" s="546">
        <f>SUM(C25:C34)</f>
        <v>25899</v>
      </c>
      <c r="D35" s="546">
        <f>SUM(D25:D34)</f>
        <v>29268</v>
      </c>
      <c r="E35" s="547"/>
      <c r="F35" s="921">
        <f aca="true" t="shared" si="4" ref="F35:P35">SUM(F25:F34)</f>
        <v>4510</v>
      </c>
      <c r="G35" s="921">
        <f t="shared" si="4"/>
        <v>4862</v>
      </c>
      <c r="H35" s="921">
        <f t="shared" si="4"/>
        <v>4946</v>
      </c>
      <c r="I35" s="921">
        <f t="shared" si="4"/>
        <v>5133</v>
      </c>
      <c r="J35" s="921">
        <f>SUM(J25:J34)</f>
        <v>5276</v>
      </c>
      <c r="K35" s="1158">
        <f t="shared" si="4"/>
        <v>5039</v>
      </c>
      <c r="L35" s="1158">
        <f t="shared" si="4"/>
        <v>5047</v>
      </c>
      <c r="M35" s="1186">
        <f t="shared" si="4"/>
        <v>1368</v>
      </c>
      <c r="N35" s="1186">
        <f t="shared" si="4"/>
        <v>1364</v>
      </c>
      <c r="O35" s="1062">
        <f t="shared" si="4"/>
        <v>0</v>
      </c>
      <c r="P35" s="1062">
        <f t="shared" si="4"/>
        <v>0</v>
      </c>
      <c r="Q35" s="921">
        <f t="shared" si="2"/>
        <v>2732</v>
      </c>
      <c r="R35" s="1071">
        <f t="shared" si="3"/>
        <v>54.13116702991876</v>
      </c>
      <c r="S35" s="1125"/>
      <c r="T35" s="921">
        <f>SUM(T25:T34)</f>
        <v>2732</v>
      </c>
      <c r="U35" s="921">
        <f>SUM(U25:U34)</f>
        <v>0</v>
      </c>
      <c r="V35" s="920">
        <f>SUM(V25:V34)</f>
        <v>0</v>
      </c>
    </row>
    <row r="36" spans="1:22" ht="14.25">
      <c r="A36" s="1011" t="s">
        <v>614</v>
      </c>
      <c r="B36" s="460" t="s">
        <v>733</v>
      </c>
      <c r="C36" s="461">
        <v>0</v>
      </c>
      <c r="D36" s="461">
        <v>0</v>
      </c>
      <c r="E36" s="394">
        <v>601</v>
      </c>
      <c r="F36" s="1015"/>
      <c r="G36" s="1015"/>
      <c r="H36" s="1015"/>
      <c r="I36" s="950"/>
      <c r="J36" s="950"/>
      <c r="K36" s="1103"/>
      <c r="L36" s="953"/>
      <c r="M36" s="932"/>
      <c r="N36" s="1187">
        <f t="shared" si="1"/>
        <v>0</v>
      </c>
      <c r="O36" s="1018"/>
      <c r="P36" s="1048"/>
      <c r="Q36" s="950">
        <f t="shared" si="2"/>
        <v>0</v>
      </c>
      <c r="R36" s="955" t="e">
        <f t="shared" si="3"/>
        <v>#DIV/0!</v>
      </c>
      <c r="S36" s="1125"/>
      <c r="T36" s="1015"/>
      <c r="U36" s="1050"/>
      <c r="V36" s="950"/>
    </row>
    <row r="37" spans="1:22" ht="14.25">
      <c r="A37" s="1020" t="s">
        <v>616</v>
      </c>
      <c r="B37" s="474" t="s">
        <v>734</v>
      </c>
      <c r="C37" s="475">
        <v>1190</v>
      </c>
      <c r="D37" s="475">
        <v>1857</v>
      </c>
      <c r="E37" s="396">
        <v>602</v>
      </c>
      <c r="F37" s="1037">
        <v>266</v>
      </c>
      <c r="G37" s="1037">
        <v>253</v>
      </c>
      <c r="H37" s="1037">
        <v>355</v>
      </c>
      <c r="I37" s="936">
        <v>364</v>
      </c>
      <c r="J37" s="936">
        <v>362</v>
      </c>
      <c r="K37" s="1104"/>
      <c r="L37" s="939"/>
      <c r="M37" s="1104">
        <v>93</v>
      </c>
      <c r="N37" s="1187">
        <f t="shared" si="1"/>
        <v>94</v>
      </c>
      <c r="O37" s="1022"/>
      <c r="P37" s="1048"/>
      <c r="Q37" s="936">
        <f t="shared" si="2"/>
        <v>187</v>
      </c>
      <c r="R37" s="941" t="e">
        <f t="shared" si="3"/>
        <v>#DIV/0!</v>
      </c>
      <c r="S37" s="1125"/>
      <c r="T37" s="1037">
        <v>187</v>
      </c>
      <c r="U37" s="1052"/>
      <c r="V37" s="936"/>
    </row>
    <row r="38" spans="1:22" ht="14.25">
      <c r="A38" s="1020" t="s">
        <v>618</v>
      </c>
      <c r="B38" s="474" t="s">
        <v>735</v>
      </c>
      <c r="C38" s="475">
        <v>0</v>
      </c>
      <c r="D38" s="475">
        <v>0</v>
      </c>
      <c r="E38" s="396">
        <v>604</v>
      </c>
      <c r="F38" s="1037"/>
      <c r="G38" s="1037"/>
      <c r="H38" s="1037"/>
      <c r="I38" s="936"/>
      <c r="J38" s="936"/>
      <c r="K38" s="1104"/>
      <c r="L38" s="939"/>
      <c r="M38" s="1104"/>
      <c r="N38" s="1187">
        <f t="shared" si="1"/>
        <v>0</v>
      </c>
      <c r="O38" s="1022"/>
      <c r="P38" s="1048"/>
      <c r="Q38" s="936">
        <f t="shared" si="2"/>
        <v>0</v>
      </c>
      <c r="R38" s="941" t="e">
        <f t="shared" si="3"/>
        <v>#DIV/0!</v>
      </c>
      <c r="S38" s="1125"/>
      <c r="T38" s="1037"/>
      <c r="U38" s="1052"/>
      <c r="V38" s="936"/>
    </row>
    <row r="39" spans="1:22" ht="14.25">
      <c r="A39" s="1020" t="s">
        <v>620</v>
      </c>
      <c r="B39" s="474" t="s">
        <v>736</v>
      </c>
      <c r="C39" s="475">
        <v>12472</v>
      </c>
      <c r="D39" s="475">
        <v>13728</v>
      </c>
      <c r="E39" s="396" t="s">
        <v>622</v>
      </c>
      <c r="F39" s="1037">
        <v>4475</v>
      </c>
      <c r="G39" s="1037">
        <v>4639</v>
      </c>
      <c r="H39" s="1037">
        <v>4404</v>
      </c>
      <c r="I39" s="936">
        <v>4342</v>
      </c>
      <c r="J39" s="936">
        <v>4912</v>
      </c>
      <c r="K39" s="1104">
        <f>K35</f>
        <v>5039</v>
      </c>
      <c r="L39" s="939">
        <f>L35</f>
        <v>5047</v>
      </c>
      <c r="M39" s="1104">
        <v>1254</v>
      </c>
      <c r="N39" s="1187">
        <f t="shared" si="1"/>
        <v>1270</v>
      </c>
      <c r="O39" s="1022"/>
      <c r="P39" s="1048"/>
      <c r="Q39" s="936">
        <f t="shared" si="2"/>
        <v>2524</v>
      </c>
      <c r="R39" s="941">
        <f t="shared" si="3"/>
        <v>50.00990687537151</v>
      </c>
      <c r="S39" s="1125"/>
      <c r="T39" s="1037">
        <v>2524</v>
      </c>
      <c r="U39" s="1052"/>
      <c r="V39" s="936"/>
    </row>
    <row r="40" spans="1:22" ht="15" thickBot="1">
      <c r="A40" s="991" t="s">
        <v>623</v>
      </c>
      <c r="B40" s="479" t="s">
        <v>732</v>
      </c>
      <c r="C40" s="480">
        <v>12330</v>
      </c>
      <c r="D40" s="480">
        <v>13218</v>
      </c>
      <c r="E40" s="401" t="s">
        <v>624</v>
      </c>
      <c r="F40" s="995">
        <v>20</v>
      </c>
      <c r="G40" s="995">
        <v>175</v>
      </c>
      <c r="H40" s="995">
        <v>187</v>
      </c>
      <c r="I40" s="959">
        <v>444</v>
      </c>
      <c r="J40" s="959">
        <v>4</v>
      </c>
      <c r="K40" s="1106"/>
      <c r="L40" s="962"/>
      <c r="M40" s="1108">
        <v>26</v>
      </c>
      <c r="N40" s="1187">
        <f t="shared" si="1"/>
        <v>25</v>
      </c>
      <c r="O40" s="1028"/>
      <c r="P40" s="1048"/>
      <c r="Q40" s="943">
        <f t="shared" si="2"/>
        <v>51</v>
      </c>
      <c r="R40" s="948" t="e">
        <f t="shared" si="3"/>
        <v>#DIV/0!</v>
      </c>
      <c r="S40" s="1125"/>
      <c r="T40" s="1170">
        <v>51</v>
      </c>
      <c r="U40" s="1057"/>
      <c r="V40" s="959"/>
    </row>
    <row r="41" spans="1:22" ht="15" thickBot="1">
      <c r="A41" s="1060" t="s">
        <v>625</v>
      </c>
      <c r="B41" s="545" t="s">
        <v>626</v>
      </c>
      <c r="C41" s="546">
        <f>SUM(C36:C40)</f>
        <v>25992</v>
      </c>
      <c r="D41" s="546">
        <f>SUM(D36:D40)</f>
        <v>28803</v>
      </c>
      <c r="E41" s="547" t="s">
        <v>558</v>
      </c>
      <c r="F41" s="921">
        <f aca="true" t="shared" si="5" ref="F41:P41">SUM(F36:F40)</f>
        <v>4761</v>
      </c>
      <c r="G41" s="921">
        <f t="shared" si="5"/>
        <v>5067</v>
      </c>
      <c r="H41" s="921">
        <f t="shared" si="5"/>
        <v>4946</v>
      </c>
      <c r="I41" s="921">
        <f t="shared" si="5"/>
        <v>5150</v>
      </c>
      <c r="J41" s="921">
        <f>SUM(J36:J40)</f>
        <v>5278</v>
      </c>
      <c r="K41" s="1158">
        <f t="shared" si="5"/>
        <v>5039</v>
      </c>
      <c r="L41" s="1062">
        <f t="shared" si="5"/>
        <v>5047</v>
      </c>
      <c r="M41" s="921">
        <f t="shared" si="5"/>
        <v>1373</v>
      </c>
      <c r="N41" s="922">
        <f t="shared" si="5"/>
        <v>1389</v>
      </c>
      <c r="O41" s="921">
        <f t="shared" si="5"/>
        <v>0</v>
      </c>
      <c r="P41" s="1235">
        <f t="shared" si="5"/>
        <v>0</v>
      </c>
      <c r="Q41" s="951">
        <f t="shared" si="2"/>
        <v>2762</v>
      </c>
      <c r="R41" s="956">
        <f t="shared" si="3"/>
        <v>54.72557955220923</v>
      </c>
      <c r="S41" s="1125"/>
      <c r="T41" s="921">
        <f>SUM(T36:T40)</f>
        <v>2762</v>
      </c>
      <c r="U41" s="921">
        <f>SUM(U36:U40)</f>
        <v>0</v>
      </c>
      <c r="V41" s="921">
        <f>SUM(V36:V40)</f>
        <v>0</v>
      </c>
    </row>
    <row r="42" spans="1:22" ht="6.75" customHeight="1" thickBot="1">
      <c r="A42" s="991"/>
      <c r="B42" s="482"/>
      <c r="C42" s="561"/>
      <c r="D42" s="561"/>
      <c r="E42" s="562"/>
      <c r="F42" s="995"/>
      <c r="G42" s="995"/>
      <c r="H42" s="995"/>
      <c r="I42" s="920"/>
      <c r="J42" s="920"/>
      <c r="K42" s="1163"/>
      <c r="L42" s="1164"/>
      <c r="M42" s="995"/>
      <c r="N42" s="1048"/>
      <c r="O42" s="1042"/>
      <c r="P42" s="1077"/>
      <c r="Q42" s="930"/>
      <c r="R42" s="935"/>
      <c r="S42" s="1125"/>
      <c r="T42" s="995"/>
      <c r="U42" s="920"/>
      <c r="V42" s="920"/>
    </row>
    <row r="43" spans="1:22" ht="15" thickBot="1">
      <c r="A43" s="1078" t="s">
        <v>627</v>
      </c>
      <c r="B43" s="545" t="s">
        <v>589</v>
      </c>
      <c r="C43" s="546">
        <f>+C41-C39</f>
        <v>13520</v>
      </c>
      <c r="D43" s="546">
        <f>+D41-D39</f>
        <v>15075</v>
      </c>
      <c r="E43" s="547" t="s">
        <v>558</v>
      </c>
      <c r="F43" s="921">
        <f aca="true" t="shared" si="6" ref="F43:P43">F41-F39</f>
        <v>286</v>
      </c>
      <c r="G43" s="921">
        <f t="shared" si="6"/>
        <v>428</v>
      </c>
      <c r="H43" s="921">
        <f t="shared" si="6"/>
        <v>542</v>
      </c>
      <c r="I43" s="921">
        <f t="shared" si="6"/>
        <v>808</v>
      </c>
      <c r="J43" s="921">
        <f>J41-J39</f>
        <v>366</v>
      </c>
      <c r="K43" s="921">
        <f>K41-K39</f>
        <v>0</v>
      </c>
      <c r="L43" s="1071">
        <f t="shared" si="6"/>
        <v>0</v>
      </c>
      <c r="M43" s="921">
        <f t="shared" si="6"/>
        <v>119</v>
      </c>
      <c r="N43" s="921">
        <f t="shared" si="6"/>
        <v>119</v>
      </c>
      <c r="O43" s="921">
        <f t="shared" si="6"/>
        <v>0</v>
      </c>
      <c r="P43" s="920">
        <f t="shared" si="6"/>
        <v>0</v>
      </c>
      <c r="Q43" s="930">
        <f t="shared" si="2"/>
        <v>238</v>
      </c>
      <c r="R43" s="935" t="e">
        <f t="shared" si="3"/>
        <v>#DIV/0!</v>
      </c>
      <c r="S43" s="1125"/>
      <c r="T43" s="921">
        <f>T41-T39</f>
        <v>238</v>
      </c>
      <c r="U43" s="921">
        <f>U41-U39</f>
        <v>0</v>
      </c>
      <c r="V43" s="921">
        <f>V41-V39</f>
        <v>0</v>
      </c>
    </row>
    <row r="44" spans="1:22" ht="15" thickBot="1">
      <c r="A44" s="1060" t="s">
        <v>628</v>
      </c>
      <c r="B44" s="545" t="s">
        <v>629</v>
      </c>
      <c r="C44" s="546">
        <f>+C41-C35</f>
        <v>93</v>
      </c>
      <c r="D44" s="546">
        <f>+D41-D35</f>
        <v>-465</v>
      </c>
      <c r="E44" s="547" t="s">
        <v>558</v>
      </c>
      <c r="F44" s="921">
        <f aca="true" t="shared" si="7" ref="F44:P44">F41-F35</f>
        <v>251</v>
      </c>
      <c r="G44" s="921">
        <f t="shared" si="7"/>
        <v>205</v>
      </c>
      <c r="H44" s="921">
        <f t="shared" si="7"/>
        <v>0</v>
      </c>
      <c r="I44" s="921">
        <f t="shared" si="7"/>
        <v>17</v>
      </c>
      <c r="J44" s="921">
        <f>J41-J35</f>
        <v>2</v>
      </c>
      <c r="K44" s="921">
        <f>K41-K35</f>
        <v>0</v>
      </c>
      <c r="L44" s="1071">
        <f t="shared" si="7"/>
        <v>0</v>
      </c>
      <c r="M44" s="921">
        <f t="shared" si="7"/>
        <v>5</v>
      </c>
      <c r="N44" s="921">
        <f t="shared" si="7"/>
        <v>25</v>
      </c>
      <c r="O44" s="921">
        <f t="shared" si="7"/>
        <v>0</v>
      </c>
      <c r="P44" s="920">
        <f t="shared" si="7"/>
        <v>0</v>
      </c>
      <c r="Q44" s="930">
        <f t="shared" si="2"/>
        <v>30</v>
      </c>
      <c r="R44" s="935" t="e">
        <f t="shared" si="3"/>
        <v>#DIV/0!</v>
      </c>
      <c r="S44" s="1125"/>
      <c r="T44" s="921">
        <f>T41-T35</f>
        <v>30</v>
      </c>
      <c r="U44" s="921">
        <f>U41-U35</f>
        <v>0</v>
      </c>
      <c r="V44" s="921">
        <f>V41-V35</f>
        <v>0</v>
      </c>
    </row>
    <row r="45" spans="1:22" ht="15" thickBot="1">
      <c r="A45" s="1081" t="s">
        <v>630</v>
      </c>
      <c r="B45" s="573" t="s">
        <v>589</v>
      </c>
      <c r="C45" s="574">
        <f>+C44-C39</f>
        <v>-12379</v>
      </c>
      <c r="D45" s="574">
        <f>+D44-D39</f>
        <v>-14193</v>
      </c>
      <c r="E45" s="575" t="s">
        <v>558</v>
      </c>
      <c r="F45" s="921">
        <f aca="true" t="shared" si="8" ref="F45:P45">F44-F39</f>
        <v>-4224</v>
      </c>
      <c r="G45" s="921">
        <f t="shared" si="8"/>
        <v>-4434</v>
      </c>
      <c r="H45" s="921">
        <f t="shared" si="8"/>
        <v>-4404</v>
      </c>
      <c r="I45" s="921">
        <f t="shared" si="8"/>
        <v>-4325</v>
      </c>
      <c r="J45" s="921">
        <f>J44-J39</f>
        <v>-4910</v>
      </c>
      <c r="K45" s="921">
        <f t="shared" si="8"/>
        <v>-5039</v>
      </c>
      <c r="L45" s="1071">
        <f t="shared" si="8"/>
        <v>-5047</v>
      </c>
      <c r="M45" s="921">
        <f t="shared" si="8"/>
        <v>-1249</v>
      </c>
      <c r="N45" s="921">
        <f t="shared" si="8"/>
        <v>-1245</v>
      </c>
      <c r="O45" s="921">
        <f t="shared" si="8"/>
        <v>0</v>
      </c>
      <c r="P45" s="920">
        <f t="shared" si="8"/>
        <v>0</v>
      </c>
      <c r="Q45" s="930">
        <f t="shared" si="2"/>
        <v>-2494</v>
      </c>
      <c r="R45" s="1071">
        <f t="shared" si="3"/>
        <v>49.415494353081044</v>
      </c>
      <c r="S45" s="1125"/>
      <c r="T45" s="921">
        <f>T44-T39</f>
        <v>-2494</v>
      </c>
      <c r="U45" s="921">
        <f>U44-U39</f>
        <v>0</v>
      </c>
      <c r="V45" s="921">
        <f>V44-V39</f>
        <v>0</v>
      </c>
    </row>
    <row r="46" ht="12.75">
      <c r="A46" s="1095"/>
    </row>
    <row r="47" ht="12.75">
      <c r="A47" s="1095"/>
    </row>
    <row r="48" spans="1:22" ht="14.25">
      <c r="A48" s="1083" t="s">
        <v>737</v>
      </c>
      <c r="Q48" s="412"/>
      <c r="R48" s="412"/>
      <c r="S48" s="412"/>
      <c r="T48" s="412"/>
      <c r="U48" s="412"/>
      <c r="V48" s="412"/>
    </row>
    <row r="49" spans="1:22" ht="14.25">
      <c r="A49" s="1084" t="s">
        <v>738</v>
      </c>
      <c r="Q49" s="412"/>
      <c r="R49" s="412"/>
      <c r="S49" s="412"/>
      <c r="T49" s="412"/>
      <c r="U49" s="412"/>
      <c r="V49" s="412"/>
    </row>
    <row r="50" spans="1:22" ht="14.25">
      <c r="A50" s="1093" t="s">
        <v>739</v>
      </c>
      <c r="Q50" s="412"/>
      <c r="R50" s="412"/>
      <c r="S50" s="412"/>
      <c r="T50" s="412"/>
      <c r="U50" s="412"/>
      <c r="V50" s="412"/>
    </row>
    <row r="51" spans="1:22" ht="14.25">
      <c r="A51" s="1094"/>
      <c r="Q51" s="412"/>
      <c r="R51" s="412"/>
      <c r="S51" s="412"/>
      <c r="T51" s="412"/>
      <c r="U51" s="412"/>
      <c r="V51" s="412"/>
    </row>
    <row r="52" spans="1:22" ht="12.75">
      <c r="A52" s="1095" t="s">
        <v>755</v>
      </c>
      <c r="Q52" s="412"/>
      <c r="R52" s="412"/>
      <c r="S52" s="412"/>
      <c r="T52" s="412"/>
      <c r="U52" s="412"/>
      <c r="V52" s="412"/>
    </row>
    <row r="53" spans="1:22" ht="12.75">
      <c r="A53" s="1095"/>
      <c r="Q53" s="412"/>
      <c r="R53" s="412"/>
      <c r="S53" s="412"/>
      <c r="T53" s="412"/>
      <c r="U53" s="412"/>
      <c r="V53" s="412"/>
    </row>
    <row r="54" spans="1:22" ht="12.75">
      <c r="A54" s="1095" t="s">
        <v>756</v>
      </c>
      <c r="Q54" s="412"/>
      <c r="R54" s="412"/>
      <c r="S54" s="412"/>
      <c r="T54" s="412"/>
      <c r="U54" s="412"/>
      <c r="V54" s="412"/>
    </row>
    <row r="57" ht="12.75">
      <c r="A57" s="1095"/>
    </row>
    <row r="58" ht="12.75">
      <c r="A58" s="1095"/>
    </row>
    <row r="59" ht="12.75">
      <c r="A59" s="1095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3">
      <selection activeCell="A12" sqref="A12"/>
    </sheetView>
  </sheetViews>
  <sheetFormatPr defaultColWidth="9.140625" defaultRowHeight="12.75"/>
  <cols>
    <col min="1" max="1" width="37.7109375" style="412" customWidth="1"/>
    <col min="2" max="4" width="0" style="412" hidden="1" customWidth="1"/>
    <col min="5" max="5" width="9.140625" style="413" customWidth="1"/>
    <col min="6" max="8" width="0" style="412" hidden="1" customWidth="1"/>
    <col min="9" max="11" width="0" style="565" hidden="1" customWidth="1"/>
    <col min="12" max="12" width="11.57421875" style="565" customWidth="1"/>
    <col min="13" max="13" width="11.421875" style="565" customWidth="1"/>
    <col min="14" max="14" width="9.8515625" style="565" customWidth="1"/>
    <col min="15" max="15" width="9.140625" style="565" customWidth="1"/>
    <col min="16" max="16" width="9.28125" style="565" customWidth="1"/>
    <col min="17" max="17" width="9.140625" style="565" customWidth="1"/>
    <col min="18" max="18" width="12.00390625" style="565" customWidth="1"/>
    <col min="19" max="19" width="9.140625" style="773" customWidth="1"/>
    <col min="20" max="20" width="3.421875" style="565" customWidth="1"/>
    <col min="21" max="21" width="12.57421875" style="565" customWidth="1"/>
    <col min="22" max="22" width="11.8515625" style="565" customWidth="1"/>
    <col min="23" max="23" width="12.00390625" style="565" customWidth="1"/>
    <col min="24" max="16384" width="9.140625" style="412" customWidth="1"/>
  </cols>
  <sheetData>
    <row r="1" spans="1:23" s="332" customFormat="1" ht="18">
      <c r="A1" s="1249" t="s">
        <v>704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</row>
    <row r="2" spans="1:14" ht="21.75" customHeight="1">
      <c r="A2" s="968" t="s">
        <v>632</v>
      </c>
      <c r="B2" s="969"/>
      <c r="M2" s="970"/>
      <c r="N2" s="970"/>
    </row>
    <row r="3" spans="1:14" ht="12.75">
      <c r="A3" s="974"/>
      <c r="M3" s="970"/>
      <c r="N3" s="970"/>
    </row>
    <row r="4" spans="1:14" ht="13.5" thickBot="1">
      <c r="A4" s="1095"/>
      <c r="B4" s="415"/>
      <c r="C4" s="415"/>
      <c r="D4" s="415"/>
      <c r="E4" s="416"/>
      <c r="F4" s="415"/>
      <c r="G4" s="415"/>
      <c r="M4" s="970"/>
      <c r="N4" s="970"/>
    </row>
    <row r="5" spans="1:14" ht="15.75" thickBot="1">
      <c r="A5" s="971" t="s">
        <v>747</v>
      </c>
      <c r="B5" s="1175"/>
      <c r="C5" s="406"/>
      <c r="D5" s="406"/>
      <c r="E5" s="1176" t="s">
        <v>757</v>
      </c>
      <c r="F5" s="406"/>
      <c r="G5" s="407"/>
      <c r="H5" s="407"/>
      <c r="I5" s="903"/>
      <c r="J5" s="903"/>
      <c r="K5" s="903"/>
      <c r="L5" s="903"/>
      <c r="M5" s="973"/>
      <c r="N5" s="973"/>
    </row>
    <row r="6" spans="1:14" ht="23.25" customHeight="1" thickBot="1">
      <c r="A6" s="974" t="s">
        <v>531</v>
      </c>
      <c r="M6" s="970"/>
      <c r="N6" s="970"/>
    </row>
    <row r="7" spans="1:23" ht="13.5" thickBot="1">
      <c r="A7" s="1110" t="s">
        <v>27</v>
      </c>
      <c r="B7" s="976" t="s">
        <v>535</v>
      </c>
      <c r="C7" s="1237"/>
      <c r="D7" s="1238"/>
      <c r="E7" s="976" t="s">
        <v>538</v>
      </c>
      <c r="F7" s="1239"/>
      <c r="G7" s="1237"/>
      <c r="H7" s="976" t="s">
        <v>708</v>
      </c>
      <c r="I7" s="979" t="s">
        <v>709</v>
      </c>
      <c r="J7" s="979" t="s">
        <v>710</v>
      </c>
      <c r="K7" s="979" t="s">
        <v>711</v>
      </c>
      <c r="L7" s="1112" t="s">
        <v>712</v>
      </c>
      <c r="M7" s="1112"/>
      <c r="N7" s="1112" t="s">
        <v>713</v>
      </c>
      <c r="O7" s="1112"/>
      <c r="P7" s="1112"/>
      <c r="Q7" s="1112"/>
      <c r="R7" s="1240" t="s">
        <v>714</v>
      </c>
      <c r="S7" s="1114" t="s">
        <v>534</v>
      </c>
      <c r="U7" s="981" t="s">
        <v>715</v>
      </c>
      <c r="V7" s="981"/>
      <c r="W7" s="981"/>
    </row>
    <row r="8" spans="1:23" ht="13.5" thickBot="1">
      <c r="A8" s="1110"/>
      <c r="B8" s="976"/>
      <c r="C8" s="1241" t="s">
        <v>536</v>
      </c>
      <c r="D8" s="1242" t="s">
        <v>537</v>
      </c>
      <c r="E8" s="976"/>
      <c r="F8" s="1243" t="s">
        <v>706</v>
      </c>
      <c r="G8" s="1241" t="s">
        <v>707</v>
      </c>
      <c r="H8" s="976"/>
      <c r="I8" s="976"/>
      <c r="J8" s="976"/>
      <c r="K8" s="976"/>
      <c r="L8" s="986" t="s">
        <v>31</v>
      </c>
      <c r="M8" s="986" t="s">
        <v>32</v>
      </c>
      <c r="N8" s="987" t="s">
        <v>545</v>
      </c>
      <c r="O8" s="1116" t="s">
        <v>548</v>
      </c>
      <c r="P8" s="988" t="s">
        <v>551</v>
      </c>
      <c r="Q8" s="1117" t="s">
        <v>554</v>
      </c>
      <c r="R8" s="986" t="s">
        <v>555</v>
      </c>
      <c r="S8" s="1118" t="s">
        <v>556</v>
      </c>
      <c r="U8" s="1024" t="s">
        <v>716</v>
      </c>
      <c r="V8" s="1119" t="s">
        <v>717</v>
      </c>
      <c r="W8" s="1119" t="s">
        <v>718</v>
      </c>
    </row>
    <row r="9" spans="1:23" ht="12.75">
      <c r="A9" s="991" t="s">
        <v>557</v>
      </c>
      <c r="B9" s="436"/>
      <c r="C9" s="437">
        <v>104</v>
      </c>
      <c r="D9" s="992">
        <v>104</v>
      </c>
      <c r="E9" s="993"/>
      <c r="F9" s="994">
        <v>10</v>
      </c>
      <c r="G9" s="1121">
        <v>10</v>
      </c>
      <c r="H9" s="1121">
        <v>10</v>
      </c>
      <c r="I9" s="906">
        <v>10</v>
      </c>
      <c r="J9" s="906">
        <v>10</v>
      </c>
      <c r="K9" s="906">
        <v>10</v>
      </c>
      <c r="L9" s="1019"/>
      <c r="M9" s="1019"/>
      <c r="N9" s="1097"/>
      <c r="O9" s="1018">
        <f>U9</f>
        <v>0</v>
      </c>
      <c r="P9" s="1178"/>
      <c r="Q9" s="1018"/>
      <c r="R9" s="919" t="s">
        <v>558</v>
      </c>
      <c r="S9" s="1124" t="s">
        <v>558</v>
      </c>
      <c r="T9" s="1125"/>
      <c r="U9" s="1046"/>
      <c r="V9" s="906"/>
      <c r="W9" s="906"/>
    </row>
    <row r="10" spans="1:23" ht="13.5" thickBot="1">
      <c r="A10" s="1002" t="s">
        <v>559</v>
      </c>
      <c r="B10" s="449"/>
      <c r="C10" s="450">
        <v>101</v>
      </c>
      <c r="D10" s="1003">
        <v>104</v>
      </c>
      <c r="E10" s="1004"/>
      <c r="F10" s="1005">
        <v>9</v>
      </c>
      <c r="G10" s="1006">
        <v>9</v>
      </c>
      <c r="H10" s="1006">
        <v>9</v>
      </c>
      <c r="I10" s="909">
        <v>9</v>
      </c>
      <c r="J10" s="909">
        <v>9</v>
      </c>
      <c r="K10" s="909">
        <v>9</v>
      </c>
      <c r="L10" s="907"/>
      <c r="M10" s="907"/>
      <c r="N10" s="908"/>
      <c r="O10" s="1010">
        <f aca="true" t="shared" si="0" ref="O10:O21">U10</f>
        <v>0</v>
      </c>
      <c r="P10" s="1029"/>
      <c r="Q10" s="1028"/>
      <c r="R10" s="909" t="s">
        <v>558</v>
      </c>
      <c r="S10" s="1129" t="s">
        <v>558</v>
      </c>
      <c r="T10" s="1125"/>
      <c r="U10" s="1170"/>
      <c r="V10" s="909"/>
      <c r="W10" s="909"/>
    </row>
    <row r="11" spans="1:23" ht="12.75">
      <c r="A11" s="1011" t="s">
        <v>560</v>
      </c>
      <c r="B11" s="460" t="s">
        <v>561</v>
      </c>
      <c r="C11" s="461">
        <v>37915</v>
      </c>
      <c r="D11" s="1012">
        <v>39774</v>
      </c>
      <c r="E11" s="1013" t="s">
        <v>562</v>
      </c>
      <c r="F11" s="1014">
        <v>1910.49</v>
      </c>
      <c r="G11" s="1037">
        <v>2472</v>
      </c>
      <c r="H11" s="1037">
        <v>2529</v>
      </c>
      <c r="I11" s="914">
        <v>2500</v>
      </c>
      <c r="J11" s="914">
        <v>2683</v>
      </c>
      <c r="K11" s="913">
        <v>2877</v>
      </c>
      <c r="L11" s="998" t="s">
        <v>558</v>
      </c>
      <c r="M11" s="998" t="s">
        <v>558</v>
      </c>
      <c r="N11" s="912">
        <v>2877</v>
      </c>
      <c r="O11" s="1018">
        <f t="shared" si="0"/>
        <v>2877</v>
      </c>
      <c r="P11" s="1179"/>
      <c r="Q11" s="1018"/>
      <c r="R11" s="914" t="s">
        <v>558</v>
      </c>
      <c r="S11" s="1132" t="s">
        <v>558</v>
      </c>
      <c r="T11" s="1125"/>
      <c r="U11" s="1046">
        <v>2877</v>
      </c>
      <c r="V11" s="914"/>
      <c r="W11" s="914"/>
    </row>
    <row r="12" spans="1:23" ht="12.75">
      <c r="A12" s="1020" t="s">
        <v>563</v>
      </c>
      <c r="B12" s="474" t="s">
        <v>564</v>
      </c>
      <c r="C12" s="475">
        <v>-16164</v>
      </c>
      <c r="D12" s="1021">
        <v>-17825</v>
      </c>
      <c r="E12" s="1013" t="s">
        <v>565</v>
      </c>
      <c r="F12" s="1014">
        <v>-1864.79</v>
      </c>
      <c r="G12" s="1037">
        <v>-2333</v>
      </c>
      <c r="H12" s="1037">
        <v>2430</v>
      </c>
      <c r="I12" s="914">
        <v>2430</v>
      </c>
      <c r="J12" s="914">
        <v>2639</v>
      </c>
      <c r="K12" s="914">
        <v>2833</v>
      </c>
      <c r="L12" s="911" t="s">
        <v>558</v>
      </c>
      <c r="M12" s="911" t="s">
        <v>558</v>
      </c>
      <c r="N12" s="916">
        <v>2833</v>
      </c>
      <c r="O12" s="1022">
        <f t="shared" si="0"/>
        <v>2833</v>
      </c>
      <c r="P12" s="1017"/>
      <c r="Q12" s="1022"/>
      <c r="R12" s="914" t="s">
        <v>558</v>
      </c>
      <c r="S12" s="1132" t="s">
        <v>558</v>
      </c>
      <c r="T12" s="1125"/>
      <c r="U12" s="1037">
        <v>2833</v>
      </c>
      <c r="V12" s="914"/>
      <c r="W12" s="914"/>
    </row>
    <row r="13" spans="1:23" ht="12.75">
      <c r="A13" s="1020" t="s">
        <v>566</v>
      </c>
      <c r="B13" s="474" t="s">
        <v>719</v>
      </c>
      <c r="C13" s="475">
        <v>604</v>
      </c>
      <c r="D13" s="1021">
        <v>619</v>
      </c>
      <c r="E13" s="1013" t="s">
        <v>568</v>
      </c>
      <c r="F13" s="1014">
        <v>17</v>
      </c>
      <c r="G13" s="1037">
        <v>21</v>
      </c>
      <c r="H13" s="1037">
        <v>23</v>
      </c>
      <c r="I13" s="914">
        <v>32</v>
      </c>
      <c r="J13" s="914">
        <v>33</v>
      </c>
      <c r="K13" s="914">
        <v>20</v>
      </c>
      <c r="L13" s="911" t="s">
        <v>558</v>
      </c>
      <c r="M13" s="911" t="s">
        <v>558</v>
      </c>
      <c r="N13" s="916">
        <v>7</v>
      </c>
      <c r="O13" s="1022">
        <f t="shared" si="0"/>
        <v>9</v>
      </c>
      <c r="P13" s="1017"/>
      <c r="Q13" s="1022"/>
      <c r="R13" s="914" t="s">
        <v>558</v>
      </c>
      <c r="S13" s="1132" t="s">
        <v>558</v>
      </c>
      <c r="T13" s="1125"/>
      <c r="U13" s="1037">
        <v>9</v>
      </c>
      <c r="V13" s="914"/>
      <c r="W13" s="914"/>
    </row>
    <row r="14" spans="1:23" ht="12.75">
      <c r="A14" s="1020" t="s">
        <v>569</v>
      </c>
      <c r="B14" s="474" t="s">
        <v>720</v>
      </c>
      <c r="C14" s="475">
        <v>221</v>
      </c>
      <c r="D14" s="1021">
        <v>610</v>
      </c>
      <c r="E14" s="1013" t="s">
        <v>558</v>
      </c>
      <c r="F14" s="1014">
        <v>277</v>
      </c>
      <c r="G14" s="1037">
        <v>397</v>
      </c>
      <c r="H14" s="1037">
        <v>476</v>
      </c>
      <c r="I14" s="914">
        <v>459</v>
      </c>
      <c r="J14" s="914">
        <v>467</v>
      </c>
      <c r="K14" s="914">
        <v>527</v>
      </c>
      <c r="L14" s="911" t="s">
        <v>558</v>
      </c>
      <c r="M14" s="911" t="s">
        <v>558</v>
      </c>
      <c r="N14" s="916">
        <v>1007</v>
      </c>
      <c r="O14" s="1022">
        <f t="shared" si="0"/>
        <v>829</v>
      </c>
      <c r="P14" s="1017"/>
      <c r="Q14" s="1022"/>
      <c r="R14" s="914" t="s">
        <v>558</v>
      </c>
      <c r="S14" s="1132" t="s">
        <v>558</v>
      </c>
      <c r="T14" s="1125"/>
      <c r="U14" s="1037">
        <v>829</v>
      </c>
      <c r="V14" s="914"/>
      <c r="W14" s="914"/>
    </row>
    <row r="15" spans="1:23" ht="13.5" thickBot="1">
      <c r="A15" s="991" t="s">
        <v>571</v>
      </c>
      <c r="B15" s="479" t="s">
        <v>721</v>
      </c>
      <c r="C15" s="480">
        <v>2021</v>
      </c>
      <c r="D15" s="1023">
        <v>852</v>
      </c>
      <c r="E15" s="1024" t="s">
        <v>573</v>
      </c>
      <c r="F15" s="1025">
        <v>586</v>
      </c>
      <c r="G15" s="995">
        <v>530</v>
      </c>
      <c r="H15" s="995">
        <v>649</v>
      </c>
      <c r="I15" s="919">
        <v>628</v>
      </c>
      <c r="J15" s="919">
        <v>836</v>
      </c>
      <c r="K15" s="919">
        <v>604</v>
      </c>
      <c r="L15" s="1027" t="s">
        <v>558</v>
      </c>
      <c r="M15" s="1027" t="s">
        <v>558</v>
      </c>
      <c r="N15" s="905">
        <v>944</v>
      </c>
      <c r="O15" s="1028">
        <f t="shared" si="0"/>
        <v>1454</v>
      </c>
      <c r="P15" s="1009"/>
      <c r="Q15" s="1028"/>
      <c r="R15" s="919" t="s">
        <v>558</v>
      </c>
      <c r="S15" s="1124" t="s">
        <v>558</v>
      </c>
      <c r="T15" s="1125"/>
      <c r="U15" s="1006">
        <v>1454</v>
      </c>
      <c r="V15" s="919"/>
      <c r="W15" s="919"/>
    </row>
    <row r="16" spans="1:23" ht="15" thickBot="1">
      <c r="A16" s="1030" t="s">
        <v>574</v>
      </c>
      <c r="B16" s="492"/>
      <c r="C16" s="493">
        <v>24618</v>
      </c>
      <c r="D16" s="1032">
        <v>24087</v>
      </c>
      <c r="E16" s="504"/>
      <c r="F16" s="920">
        <v>946</v>
      </c>
      <c r="G16" s="921">
        <v>1109</v>
      </c>
      <c r="H16" s="921">
        <f>H11-H12+H13+H14+H15</f>
        <v>1247</v>
      </c>
      <c r="I16" s="921">
        <f>I11-I12+I13+I14+I15</f>
        <v>1189</v>
      </c>
      <c r="J16" s="1144">
        <f>J11-J12+J13+J14+J15</f>
        <v>1380</v>
      </c>
      <c r="K16" s="1144">
        <f>K11-K12+K13+K14+K15</f>
        <v>1195</v>
      </c>
      <c r="L16" s="923" t="s">
        <v>558</v>
      </c>
      <c r="M16" s="923" t="s">
        <v>558</v>
      </c>
      <c r="N16" s="1244">
        <f>N11-N12+N13+N14+N15</f>
        <v>2002</v>
      </c>
      <c r="O16" s="1144">
        <f>O11-O12+O13+O14+O15</f>
        <v>2336</v>
      </c>
      <c r="P16" s="1178"/>
      <c r="Q16" s="1245"/>
      <c r="R16" s="1033" t="s">
        <v>558</v>
      </c>
      <c r="S16" s="1143" t="s">
        <v>558</v>
      </c>
      <c r="T16" s="1125"/>
      <c r="U16" s="1144">
        <f>U11-U12+U13+U14+U15</f>
        <v>2336</v>
      </c>
      <c r="V16" s="1144"/>
      <c r="W16" s="1144"/>
    </row>
    <row r="17" spans="1:23" ht="12.75">
      <c r="A17" s="991" t="s">
        <v>575</v>
      </c>
      <c r="B17" s="460" t="s">
        <v>576</v>
      </c>
      <c r="C17" s="461">
        <v>7043</v>
      </c>
      <c r="D17" s="1012">
        <v>7240</v>
      </c>
      <c r="E17" s="1024">
        <v>401</v>
      </c>
      <c r="F17" s="1025">
        <v>60</v>
      </c>
      <c r="G17" s="995">
        <v>154</v>
      </c>
      <c r="H17" s="995">
        <v>113</v>
      </c>
      <c r="I17" s="919">
        <v>84</v>
      </c>
      <c r="J17" s="919">
        <v>59</v>
      </c>
      <c r="K17" s="919">
        <v>59</v>
      </c>
      <c r="L17" s="998" t="s">
        <v>558</v>
      </c>
      <c r="M17" s="998" t="s">
        <v>558</v>
      </c>
      <c r="N17" s="905">
        <v>58</v>
      </c>
      <c r="O17" s="1036">
        <f t="shared" si="0"/>
        <v>58</v>
      </c>
      <c r="P17" s="1179"/>
      <c r="Q17" s="1018"/>
      <c r="R17" s="919" t="s">
        <v>558</v>
      </c>
      <c r="S17" s="1124" t="s">
        <v>558</v>
      </c>
      <c r="T17" s="1125"/>
      <c r="U17" s="1015">
        <v>58</v>
      </c>
      <c r="V17" s="919"/>
      <c r="W17" s="919"/>
    </row>
    <row r="18" spans="1:23" ht="12.75">
      <c r="A18" s="1020" t="s">
        <v>577</v>
      </c>
      <c r="B18" s="474" t="s">
        <v>578</v>
      </c>
      <c r="C18" s="475">
        <v>1001</v>
      </c>
      <c r="D18" s="1021">
        <v>820</v>
      </c>
      <c r="E18" s="1013" t="s">
        <v>579</v>
      </c>
      <c r="F18" s="1014">
        <v>364</v>
      </c>
      <c r="G18" s="1037">
        <v>213</v>
      </c>
      <c r="H18" s="1037">
        <v>352</v>
      </c>
      <c r="I18" s="914">
        <v>246</v>
      </c>
      <c r="J18" s="914">
        <v>236</v>
      </c>
      <c r="K18" s="914">
        <v>223</v>
      </c>
      <c r="L18" s="911" t="s">
        <v>558</v>
      </c>
      <c r="M18" s="911" t="s">
        <v>558</v>
      </c>
      <c r="N18" s="916">
        <v>224</v>
      </c>
      <c r="O18" s="1022">
        <f t="shared" si="0"/>
        <v>348</v>
      </c>
      <c r="P18" s="1017"/>
      <c r="Q18" s="1022"/>
      <c r="R18" s="914" t="s">
        <v>558</v>
      </c>
      <c r="S18" s="1132" t="s">
        <v>558</v>
      </c>
      <c r="T18" s="1125"/>
      <c r="U18" s="1037">
        <v>348</v>
      </c>
      <c r="V18" s="914"/>
      <c r="W18" s="914"/>
    </row>
    <row r="19" spans="1:23" ht="12.75">
      <c r="A19" s="1020" t="s">
        <v>580</v>
      </c>
      <c r="B19" s="474" t="s">
        <v>722</v>
      </c>
      <c r="C19" s="475">
        <v>14718</v>
      </c>
      <c r="D19" s="1021">
        <v>14718</v>
      </c>
      <c r="E19" s="1013" t="s">
        <v>558</v>
      </c>
      <c r="F19" s="1014">
        <v>0</v>
      </c>
      <c r="G19" s="1037">
        <v>0</v>
      </c>
      <c r="H19" s="1037">
        <v>0</v>
      </c>
      <c r="I19" s="914">
        <v>0</v>
      </c>
      <c r="J19" s="914">
        <v>0</v>
      </c>
      <c r="K19" s="914">
        <v>0</v>
      </c>
      <c r="L19" s="911" t="s">
        <v>558</v>
      </c>
      <c r="M19" s="911" t="s">
        <v>558</v>
      </c>
      <c r="N19" s="916"/>
      <c r="O19" s="1022">
        <f t="shared" si="0"/>
        <v>0</v>
      </c>
      <c r="P19" s="1017"/>
      <c r="Q19" s="1022"/>
      <c r="R19" s="914" t="s">
        <v>558</v>
      </c>
      <c r="S19" s="1132" t="s">
        <v>558</v>
      </c>
      <c r="T19" s="1125"/>
      <c r="U19" s="1037">
        <v>0</v>
      </c>
      <c r="V19" s="914"/>
      <c r="W19" s="914"/>
    </row>
    <row r="20" spans="1:23" ht="12.75">
      <c r="A20" s="1020" t="s">
        <v>582</v>
      </c>
      <c r="B20" s="474" t="s">
        <v>581</v>
      </c>
      <c r="C20" s="475">
        <v>1758</v>
      </c>
      <c r="D20" s="1021">
        <v>1762</v>
      </c>
      <c r="E20" s="1013" t="s">
        <v>558</v>
      </c>
      <c r="F20" s="1014">
        <v>195</v>
      </c>
      <c r="G20" s="1037">
        <v>249</v>
      </c>
      <c r="H20" s="1037">
        <v>742</v>
      </c>
      <c r="I20" s="914">
        <v>745</v>
      </c>
      <c r="J20" s="914">
        <v>984</v>
      </c>
      <c r="K20" s="914">
        <v>804</v>
      </c>
      <c r="L20" s="911" t="s">
        <v>558</v>
      </c>
      <c r="M20" s="911" t="s">
        <v>558</v>
      </c>
      <c r="N20" s="916">
        <v>1656</v>
      </c>
      <c r="O20" s="1022">
        <f t="shared" si="0"/>
        <v>1798</v>
      </c>
      <c r="P20" s="1017"/>
      <c r="Q20" s="1022"/>
      <c r="R20" s="914" t="s">
        <v>558</v>
      </c>
      <c r="S20" s="1132" t="s">
        <v>558</v>
      </c>
      <c r="T20" s="1125"/>
      <c r="U20" s="1037">
        <v>1798</v>
      </c>
      <c r="V20" s="914"/>
      <c r="W20" s="914"/>
    </row>
    <row r="21" spans="1:23" ht="13.5" thickBot="1">
      <c r="A21" s="1002" t="s">
        <v>584</v>
      </c>
      <c r="B21" s="505"/>
      <c r="C21" s="506">
        <v>0</v>
      </c>
      <c r="D21" s="1038">
        <v>0</v>
      </c>
      <c r="E21" s="1039" t="s">
        <v>558</v>
      </c>
      <c r="F21" s="1014">
        <v>0</v>
      </c>
      <c r="G21" s="1037">
        <v>0</v>
      </c>
      <c r="H21" s="1037">
        <v>0</v>
      </c>
      <c r="I21" s="1043">
        <v>0</v>
      </c>
      <c r="J21" s="1043">
        <v>0</v>
      </c>
      <c r="K21" s="1043">
        <v>0</v>
      </c>
      <c r="L21" s="907" t="s">
        <v>558</v>
      </c>
      <c r="M21" s="907" t="s">
        <v>558</v>
      </c>
      <c r="N21" s="928"/>
      <c r="O21" s="1028">
        <f t="shared" si="0"/>
        <v>0</v>
      </c>
      <c r="P21" s="1029"/>
      <c r="Q21" s="1028"/>
      <c r="R21" s="1043" t="s">
        <v>558</v>
      </c>
      <c r="S21" s="1148" t="s">
        <v>558</v>
      </c>
      <c r="T21" s="1125"/>
      <c r="U21" s="1170">
        <v>0</v>
      </c>
      <c r="V21" s="1043"/>
      <c r="W21" s="1043"/>
    </row>
    <row r="22" spans="1:23" ht="14.25">
      <c r="A22" s="1044" t="s">
        <v>586</v>
      </c>
      <c r="B22" s="460" t="s">
        <v>587</v>
      </c>
      <c r="C22" s="461">
        <v>12472</v>
      </c>
      <c r="D22" s="1012">
        <v>13728</v>
      </c>
      <c r="E22" s="394" t="s">
        <v>558</v>
      </c>
      <c r="F22" s="1045">
        <v>3705</v>
      </c>
      <c r="G22" s="1046">
        <v>3925</v>
      </c>
      <c r="H22" s="1046">
        <v>4006</v>
      </c>
      <c r="I22" s="929">
        <v>3942</v>
      </c>
      <c r="J22" s="929">
        <v>4360</v>
      </c>
      <c r="K22" s="950">
        <v>4443</v>
      </c>
      <c r="L22" s="1103">
        <f>L35</f>
        <v>4354</v>
      </c>
      <c r="M22" s="1103">
        <f>M35</f>
        <v>4392</v>
      </c>
      <c r="N22" s="931">
        <v>1103</v>
      </c>
      <c r="O22" s="1018">
        <f>U22-N22</f>
        <v>1081</v>
      </c>
      <c r="P22" s="1213"/>
      <c r="Q22" s="1018"/>
      <c r="R22" s="929">
        <f>SUM(N22:Q22)</f>
        <v>2184</v>
      </c>
      <c r="S22" s="935">
        <f>(R22/M22)*100</f>
        <v>49.72677595628415</v>
      </c>
      <c r="T22" s="1125"/>
      <c r="U22" s="1046">
        <v>2184</v>
      </c>
      <c r="V22" s="1058"/>
      <c r="W22" s="929"/>
    </row>
    <row r="23" spans="1:23" ht="14.25">
      <c r="A23" s="1020" t="s">
        <v>588</v>
      </c>
      <c r="B23" s="474" t="s">
        <v>589</v>
      </c>
      <c r="C23" s="475">
        <v>0</v>
      </c>
      <c r="D23" s="1021">
        <v>0</v>
      </c>
      <c r="E23" s="396" t="s">
        <v>558</v>
      </c>
      <c r="F23" s="1014"/>
      <c r="G23" s="1037">
        <v>0</v>
      </c>
      <c r="H23" s="1037">
        <v>0</v>
      </c>
      <c r="I23" s="936"/>
      <c r="J23" s="936">
        <v>0</v>
      </c>
      <c r="K23" s="936"/>
      <c r="L23" s="1104"/>
      <c r="M23" s="939"/>
      <c r="N23" s="938"/>
      <c r="O23" s="1036">
        <f aca="true" t="shared" si="1" ref="O23:O40">U23-N23</f>
        <v>0</v>
      </c>
      <c r="P23" s="1215"/>
      <c r="Q23" s="1036"/>
      <c r="R23" s="936">
        <f aca="true" t="shared" si="2" ref="R23:R45">SUM(N23:Q23)</f>
        <v>0</v>
      </c>
      <c r="S23" s="942" t="e">
        <f aca="true" t="shared" si="3" ref="S23:S45">(R23/M23)*100</f>
        <v>#DIV/0!</v>
      </c>
      <c r="T23" s="1125"/>
      <c r="U23" s="1037">
        <v>0</v>
      </c>
      <c r="V23" s="1052"/>
      <c r="W23" s="936"/>
    </row>
    <row r="24" spans="1:23" ht="15" thickBot="1">
      <c r="A24" s="1002" t="s">
        <v>590</v>
      </c>
      <c r="B24" s="505" t="s">
        <v>589</v>
      </c>
      <c r="C24" s="506">
        <v>0</v>
      </c>
      <c r="D24" s="1038">
        <v>1215</v>
      </c>
      <c r="E24" s="398">
        <v>672</v>
      </c>
      <c r="F24" s="1053">
        <v>1145</v>
      </c>
      <c r="G24" s="1054">
        <v>1350</v>
      </c>
      <c r="H24" s="1054">
        <v>1190</v>
      </c>
      <c r="I24" s="943">
        <v>1100</v>
      </c>
      <c r="J24" s="943">
        <v>1300</v>
      </c>
      <c r="K24" s="943">
        <v>1400</v>
      </c>
      <c r="L24" s="946">
        <f>L25+L26+L28+L29</f>
        <v>1300</v>
      </c>
      <c r="M24" s="946">
        <f>M25+M26+M28+M29</f>
        <v>1300</v>
      </c>
      <c r="N24" s="1073">
        <v>325</v>
      </c>
      <c r="O24" s="1184">
        <f t="shared" si="1"/>
        <v>323</v>
      </c>
      <c r="P24" s="1217"/>
      <c r="Q24" s="1184"/>
      <c r="R24" s="943">
        <f t="shared" si="2"/>
        <v>648</v>
      </c>
      <c r="S24" s="949">
        <f t="shared" si="3"/>
        <v>49.84615384615385</v>
      </c>
      <c r="T24" s="1125"/>
      <c r="U24" s="1006">
        <v>648</v>
      </c>
      <c r="V24" s="1059"/>
      <c r="W24" s="943"/>
    </row>
    <row r="25" spans="1:23" ht="14.25">
      <c r="A25" s="1011" t="s">
        <v>591</v>
      </c>
      <c r="B25" s="910" t="s">
        <v>723</v>
      </c>
      <c r="C25" s="461">
        <v>6341</v>
      </c>
      <c r="D25" s="1012">
        <v>6960</v>
      </c>
      <c r="E25" s="394">
        <v>501</v>
      </c>
      <c r="F25" s="1014">
        <v>503</v>
      </c>
      <c r="G25" s="1037">
        <v>881</v>
      </c>
      <c r="H25" s="1037">
        <v>732</v>
      </c>
      <c r="I25" s="950">
        <v>548</v>
      </c>
      <c r="J25" s="950">
        <v>746</v>
      </c>
      <c r="K25" s="950">
        <v>1061</v>
      </c>
      <c r="L25" s="1103">
        <v>200</v>
      </c>
      <c r="M25" s="1103">
        <v>200</v>
      </c>
      <c r="N25" s="952">
        <v>186</v>
      </c>
      <c r="O25" s="1018">
        <f t="shared" si="1"/>
        <v>202</v>
      </c>
      <c r="P25" s="1213"/>
      <c r="Q25" s="1018"/>
      <c r="R25" s="950">
        <f t="shared" si="2"/>
        <v>388</v>
      </c>
      <c r="S25" s="956">
        <f t="shared" si="3"/>
        <v>194</v>
      </c>
      <c r="T25" s="1125"/>
      <c r="U25" s="1015">
        <v>388</v>
      </c>
      <c r="V25" s="1050"/>
      <c r="W25" s="950"/>
    </row>
    <row r="26" spans="1:23" ht="14.25">
      <c r="A26" s="1020" t="s">
        <v>593</v>
      </c>
      <c r="B26" s="915" t="s">
        <v>724</v>
      </c>
      <c r="C26" s="475">
        <v>1745</v>
      </c>
      <c r="D26" s="1021">
        <v>2223</v>
      </c>
      <c r="E26" s="396">
        <v>502</v>
      </c>
      <c r="F26" s="1014">
        <v>357</v>
      </c>
      <c r="G26" s="1037">
        <v>361</v>
      </c>
      <c r="H26" s="1037">
        <v>412</v>
      </c>
      <c r="I26" s="936">
        <v>444</v>
      </c>
      <c r="J26" s="936">
        <v>405</v>
      </c>
      <c r="K26" s="936">
        <v>387</v>
      </c>
      <c r="L26" s="1104">
        <v>400</v>
      </c>
      <c r="M26" s="1104">
        <v>400</v>
      </c>
      <c r="N26" s="938">
        <v>148</v>
      </c>
      <c r="O26" s="1036">
        <f t="shared" si="1"/>
        <v>115</v>
      </c>
      <c r="P26" s="1215"/>
      <c r="Q26" s="1036"/>
      <c r="R26" s="936">
        <f t="shared" si="2"/>
        <v>263</v>
      </c>
      <c r="S26" s="942">
        <f t="shared" si="3"/>
        <v>65.75</v>
      </c>
      <c r="T26" s="1125"/>
      <c r="U26" s="1037">
        <v>263</v>
      </c>
      <c r="V26" s="1052"/>
      <c r="W26" s="936"/>
    </row>
    <row r="27" spans="1:23" ht="14.25">
      <c r="A27" s="1020" t="s">
        <v>595</v>
      </c>
      <c r="B27" s="915" t="s">
        <v>725</v>
      </c>
      <c r="C27" s="475">
        <v>0</v>
      </c>
      <c r="D27" s="1021">
        <v>0</v>
      </c>
      <c r="E27" s="396">
        <v>504</v>
      </c>
      <c r="F27" s="1014">
        <v>0</v>
      </c>
      <c r="G27" s="1037">
        <v>0</v>
      </c>
      <c r="H27" s="1037">
        <v>0</v>
      </c>
      <c r="I27" s="936">
        <v>0</v>
      </c>
      <c r="J27" s="936">
        <v>0</v>
      </c>
      <c r="K27" s="936"/>
      <c r="L27" s="1104"/>
      <c r="M27" s="1104"/>
      <c r="N27" s="938"/>
      <c r="O27" s="1036">
        <f t="shared" si="1"/>
        <v>0</v>
      </c>
      <c r="P27" s="1215"/>
      <c r="Q27" s="1036"/>
      <c r="R27" s="1246">
        <f t="shared" si="2"/>
        <v>0</v>
      </c>
      <c r="S27" s="1247" t="e">
        <f t="shared" si="3"/>
        <v>#DIV/0!</v>
      </c>
      <c r="T27" s="1125"/>
      <c r="U27" s="1037">
        <v>0</v>
      </c>
      <c r="V27" s="1052"/>
      <c r="W27" s="936"/>
    </row>
    <row r="28" spans="1:23" ht="14.25">
      <c r="A28" s="1020" t="s">
        <v>597</v>
      </c>
      <c r="B28" s="915" t="s">
        <v>726</v>
      </c>
      <c r="C28" s="475">
        <v>428</v>
      </c>
      <c r="D28" s="1021">
        <v>253</v>
      </c>
      <c r="E28" s="396">
        <v>511</v>
      </c>
      <c r="F28" s="1014">
        <v>307</v>
      </c>
      <c r="G28" s="1037">
        <v>518</v>
      </c>
      <c r="H28" s="1037">
        <v>234</v>
      </c>
      <c r="I28" s="936">
        <v>217</v>
      </c>
      <c r="J28" s="936">
        <v>470</v>
      </c>
      <c r="K28" s="936">
        <v>254</v>
      </c>
      <c r="L28" s="1104">
        <v>430</v>
      </c>
      <c r="M28" s="1104">
        <v>430</v>
      </c>
      <c r="N28" s="938">
        <v>152</v>
      </c>
      <c r="O28" s="1036">
        <f t="shared" si="1"/>
        <v>0</v>
      </c>
      <c r="P28" s="1215"/>
      <c r="Q28" s="1036"/>
      <c r="R28" s="936">
        <f t="shared" si="2"/>
        <v>152</v>
      </c>
      <c r="S28" s="942">
        <f t="shared" si="3"/>
        <v>35.348837209302324</v>
      </c>
      <c r="T28" s="1125"/>
      <c r="U28" s="1037">
        <v>152</v>
      </c>
      <c r="V28" s="1052"/>
      <c r="W28" s="936"/>
    </row>
    <row r="29" spans="1:23" ht="14.25">
      <c r="A29" s="1020" t="s">
        <v>599</v>
      </c>
      <c r="B29" s="915" t="s">
        <v>727</v>
      </c>
      <c r="C29" s="475">
        <v>1057</v>
      </c>
      <c r="D29" s="1021">
        <v>1451</v>
      </c>
      <c r="E29" s="396">
        <v>518</v>
      </c>
      <c r="F29" s="1014">
        <v>286</v>
      </c>
      <c r="G29" s="1037">
        <v>217</v>
      </c>
      <c r="H29" s="1037">
        <v>278</v>
      </c>
      <c r="I29" s="936">
        <v>259</v>
      </c>
      <c r="J29" s="936">
        <v>268</v>
      </c>
      <c r="K29" s="936">
        <v>269</v>
      </c>
      <c r="L29" s="1104">
        <v>270</v>
      </c>
      <c r="M29" s="1104">
        <v>270</v>
      </c>
      <c r="N29" s="938">
        <v>34</v>
      </c>
      <c r="O29" s="1036">
        <f t="shared" si="1"/>
        <v>85</v>
      </c>
      <c r="P29" s="1215"/>
      <c r="Q29" s="1036"/>
      <c r="R29" s="936">
        <f t="shared" si="2"/>
        <v>119</v>
      </c>
      <c r="S29" s="942">
        <f t="shared" si="3"/>
        <v>44.074074074074076</v>
      </c>
      <c r="T29" s="1125"/>
      <c r="U29" s="1037">
        <v>119</v>
      </c>
      <c r="V29" s="1052"/>
      <c r="W29" s="936"/>
    </row>
    <row r="30" spans="1:23" ht="14.25">
      <c r="A30" s="1020" t="s">
        <v>601</v>
      </c>
      <c r="B30" s="958" t="s">
        <v>728</v>
      </c>
      <c r="C30" s="475">
        <v>10408</v>
      </c>
      <c r="D30" s="1021">
        <v>11792</v>
      </c>
      <c r="E30" s="396">
        <v>521</v>
      </c>
      <c r="F30" s="1014">
        <v>1901</v>
      </c>
      <c r="G30" s="1037">
        <v>1921</v>
      </c>
      <c r="H30" s="1037">
        <v>2177</v>
      </c>
      <c r="I30" s="936">
        <v>2180</v>
      </c>
      <c r="J30" s="936">
        <v>2306</v>
      </c>
      <c r="K30" s="936">
        <v>2326</v>
      </c>
      <c r="L30" s="1104">
        <v>2234</v>
      </c>
      <c r="M30" s="1104">
        <v>2262</v>
      </c>
      <c r="N30" s="938">
        <v>558</v>
      </c>
      <c r="O30" s="1036">
        <f t="shared" si="1"/>
        <v>542</v>
      </c>
      <c r="P30" s="1215"/>
      <c r="Q30" s="1036"/>
      <c r="R30" s="936">
        <f t="shared" si="2"/>
        <v>1100</v>
      </c>
      <c r="S30" s="942">
        <f t="shared" si="3"/>
        <v>48.629531388152074</v>
      </c>
      <c r="T30" s="1125"/>
      <c r="U30" s="1037">
        <v>1100</v>
      </c>
      <c r="V30" s="1052"/>
      <c r="W30" s="936"/>
    </row>
    <row r="31" spans="1:23" ht="14.25">
      <c r="A31" s="1020" t="s">
        <v>603</v>
      </c>
      <c r="B31" s="958" t="s">
        <v>729</v>
      </c>
      <c r="C31" s="475">
        <v>3640</v>
      </c>
      <c r="D31" s="1021">
        <v>4174</v>
      </c>
      <c r="E31" s="396" t="s">
        <v>605</v>
      </c>
      <c r="F31" s="1014">
        <v>674</v>
      </c>
      <c r="G31" s="1037">
        <v>689</v>
      </c>
      <c r="H31" s="1037">
        <v>772</v>
      </c>
      <c r="I31" s="936">
        <v>770</v>
      </c>
      <c r="J31" s="936">
        <v>805</v>
      </c>
      <c r="K31" s="936">
        <v>819</v>
      </c>
      <c r="L31" s="1104">
        <v>782</v>
      </c>
      <c r="M31" s="1104">
        <v>792</v>
      </c>
      <c r="N31" s="938">
        <v>197</v>
      </c>
      <c r="O31" s="1036">
        <f t="shared" si="1"/>
        <v>200</v>
      </c>
      <c r="P31" s="1215"/>
      <c r="Q31" s="1036"/>
      <c r="R31" s="936">
        <f t="shared" si="2"/>
        <v>397</v>
      </c>
      <c r="S31" s="942">
        <f t="shared" si="3"/>
        <v>50.12626262626263</v>
      </c>
      <c r="T31" s="1125"/>
      <c r="U31" s="1037">
        <v>397</v>
      </c>
      <c r="V31" s="1052"/>
      <c r="W31" s="936"/>
    </row>
    <row r="32" spans="1:23" ht="14.25">
      <c r="A32" s="1020" t="s">
        <v>606</v>
      </c>
      <c r="B32" s="915" t="s">
        <v>730</v>
      </c>
      <c r="C32" s="475">
        <v>0</v>
      </c>
      <c r="D32" s="1021">
        <v>0</v>
      </c>
      <c r="E32" s="396">
        <v>557</v>
      </c>
      <c r="F32" s="1014">
        <v>0</v>
      </c>
      <c r="G32" s="1037">
        <v>0</v>
      </c>
      <c r="H32" s="1037">
        <v>0</v>
      </c>
      <c r="I32" s="936">
        <v>0</v>
      </c>
      <c r="J32" s="936">
        <v>0</v>
      </c>
      <c r="K32" s="936">
        <v>0</v>
      </c>
      <c r="L32" s="1104"/>
      <c r="M32" s="1104"/>
      <c r="N32" s="938"/>
      <c r="O32" s="1036">
        <f t="shared" si="1"/>
        <v>0</v>
      </c>
      <c r="P32" s="1215"/>
      <c r="Q32" s="1036"/>
      <c r="R32" s="936">
        <f t="shared" si="2"/>
        <v>0</v>
      </c>
      <c r="S32" s="942" t="e">
        <f t="shared" si="3"/>
        <v>#DIV/0!</v>
      </c>
      <c r="T32" s="1125"/>
      <c r="U32" s="1037">
        <v>0</v>
      </c>
      <c r="V32" s="1052"/>
      <c r="W32" s="936"/>
    </row>
    <row r="33" spans="1:23" ht="14.25">
      <c r="A33" s="1020" t="s">
        <v>608</v>
      </c>
      <c r="B33" s="915" t="s">
        <v>731</v>
      </c>
      <c r="C33" s="475">
        <v>1711</v>
      </c>
      <c r="D33" s="1021">
        <v>1801</v>
      </c>
      <c r="E33" s="396">
        <v>551</v>
      </c>
      <c r="F33" s="1014">
        <v>16</v>
      </c>
      <c r="G33" s="1037">
        <v>13</v>
      </c>
      <c r="H33" s="1037">
        <v>40</v>
      </c>
      <c r="I33" s="936">
        <v>30</v>
      </c>
      <c r="J33" s="936">
        <v>25</v>
      </c>
      <c r="K33" s="936">
        <v>0</v>
      </c>
      <c r="L33" s="1104"/>
      <c r="M33" s="1104"/>
      <c r="N33" s="938"/>
      <c r="O33" s="1036">
        <f t="shared" si="1"/>
        <v>0</v>
      </c>
      <c r="P33" s="1215"/>
      <c r="Q33" s="1036"/>
      <c r="R33" s="936">
        <f t="shared" si="2"/>
        <v>0</v>
      </c>
      <c r="S33" s="942" t="e">
        <f t="shared" si="3"/>
        <v>#DIV/0!</v>
      </c>
      <c r="T33" s="1125"/>
      <c r="U33" s="1037">
        <v>0</v>
      </c>
      <c r="V33" s="1052"/>
      <c r="W33" s="936"/>
    </row>
    <row r="34" spans="1:23" ht="15" thickBot="1">
      <c r="A34" s="991" t="s">
        <v>610</v>
      </c>
      <c r="B34" s="917" t="s">
        <v>732</v>
      </c>
      <c r="C34" s="480">
        <v>569</v>
      </c>
      <c r="D34" s="1023">
        <v>614</v>
      </c>
      <c r="E34" s="401" t="s">
        <v>611</v>
      </c>
      <c r="F34" s="1025">
        <v>22</v>
      </c>
      <c r="G34" s="995">
        <v>15</v>
      </c>
      <c r="H34" s="995">
        <v>21</v>
      </c>
      <c r="I34" s="959">
        <v>19</v>
      </c>
      <c r="J34" s="959">
        <v>24</v>
      </c>
      <c r="K34" s="959">
        <v>16</v>
      </c>
      <c r="L34" s="1106">
        <v>38</v>
      </c>
      <c r="M34" s="1106">
        <v>38</v>
      </c>
      <c r="N34" s="1107">
        <v>4</v>
      </c>
      <c r="O34" s="1184">
        <f t="shared" si="1"/>
        <v>4</v>
      </c>
      <c r="P34" s="1217"/>
      <c r="Q34" s="1184"/>
      <c r="R34" s="943">
        <f t="shared" si="2"/>
        <v>8</v>
      </c>
      <c r="S34" s="949">
        <f t="shared" si="3"/>
        <v>21.052631578947366</v>
      </c>
      <c r="T34" s="1125"/>
      <c r="U34" s="1170">
        <v>8</v>
      </c>
      <c r="V34" s="1057"/>
      <c r="W34" s="959"/>
    </row>
    <row r="35" spans="1:23" ht="15" thickBot="1">
      <c r="A35" s="1060" t="s">
        <v>612</v>
      </c>
      <c r="B35" s="1031" t="s">
        <v>613</v>
      </c>
      <c r="C35" s="546">
        <f>SUM(C25:C34)</f>
        <v>25899</v>
      </c>
      <c r="D35" s="554">
        <f>SUM(D25:D34)</f>
        <v>29268</v>
      </c>
      <c r="E35" s="547"/>
      <c r="F35" s="920">
        <f aca="true" t="shared" si="4" ref="F35:Q35">SUM(F25:F34)</f>
        <v>4066</v>
      </c>
      <c r="G35" s="921">
        <f t="shared" si="4"/>
        <v>4615</v>
      </c>
      <c r="H35" s="921">
        <f t="shared" si="4"/>
        <v>4666</v>
      </c>
      <c r="I35" s="921">
        <f t="shared" si="4"/>
        <v>4467</v>
      </c>
      <c r="J35" s="921">
        <f>SUM(J25:J34)</f>
        <v>5049</v>
      </c>
      <c r="K35" s="921">
        <f>SUM(K25:K34)</f>
        <v>5132</v>
      </c>
      <c r="L35" s="1158">
        <f t="shared" si="4"/>
        <v>4354</v>
      </c>
      <c r="M35" s="1062">
        <f t="shared" si="4"/>
        <v>4392</v>
      </c>
      <c r="N35" s="1186">
        <f t="shared" si="4"/>
        <v>1279</v>
      </c>
      <c r="O35" s="1062">
        <f t="shared" si="4"/>
        <v>1148</v>
      </c>
      <c r="P35" s="1221">
        <f t="shared" si="4"/>
        <v>0</v>
      </c>
      <c r="Q35" s="1062">
        <f t="shared" si="4"/>
        <v>0</v>
      </c>
      <c r="R35" s="921">
        <f t="shared" si="2"/>
        <v>2427</v>
      </c>
      <c r="S35" s="1071">
        <f t="shared" si="3"/>
        <v>55.259562841530055</v>
      </c>
      <c r="T35" s="1125"/>
      <c r="U35" s="921">
        <f>SUM(U25:U34)</f>
        <v>2427</v>
      </c>
      <c r="V35" s="921">
        <f>SUM(V25:V34)</f>
        <v>0</v>
      </c>
      <c r="W35" s="921">
        <f>SUM(W25:W34)</f>
        <v>0</v>
      </c>
    </row>
    <row r="36" spans="1:23" ht="14.25">
      <c r="A36" s="1011" t="s">
        <v>614</v>
      </c>
      <c r="B36" s="910" t="s">
        <v>733</v>
      </c>
      <c r="C36" s="461">
        <v>0</v>
      </c>
      <c r="D36" s="1012">
        <v>0</v>
      </c>
      <c r="E36" s="394">
        <v>601</v>
      </c>
      <c r="F36" s="1067">
        <v>0</v>
      </c>
      <c r="G36" s="1015">
        <v>0</v>
      </c>
      <c r="H36" s="1015">
        <v>0</v>
      </c>
      <c r="I36" s="950">
        <v>0</v>
      </c>
      <c r="J36" s="950">
        <v>0</v>
      </c>
      <c r="K36" s="950">
        <v>0</v>
      </c>
      <c r="L36" s="1103"/>
      <c r="M36" s="953"/>
      <c r="N36" s="931"/>
      <c r="O36" s="1036">
        <f t="shared" si="1"/>
        <v>0</v>
      </c>
      <c r="P36" s="1213"/>
      <c r="Q36" s="1048"/>
      <c r="R36" s="929">
        <f t="shared" si="2"/>
        <v>0</v>
      </c>
      <c r="S36" s="935" t="e">
        <f t="shared" si="3"/>
        <v>#DIV/0!</v>
      </c>
      <c r="T36" s="1125"/>
      <c r="U36" s="1015">
        <v>0</v>
      </c>
      <c r="V36" s="1050"/>
      <c r="W36" s="950"/>
    </row>
    <row r="37" spans="1:23" ht="14.25">
      <c r="A37" s="1020" t="s">
        <v>616</v>
      </c>
      <c r="B37" s="915" t="s">
        <v>734</v>
      </c>
      <c r="C37" s="475">
        <v>1190</v>
      </c>
      <c r="D37" s="1021">
        <v>1857</v>
      </c>
      <c r="E37" s="396">
        <v>602</v>
      </c>
      <c r="F37" s="1014">
        <v>454</v>
      </c>
      <c r="G37" s="1037">
        <v>476</v>
      </c>
      <c r="H37" s="1037">
        <v>626</v>
      </c>
      <c r="I37" s="936">
        <v>616</v>
      </c>
      <c r="J37" s="936">
        <v>634</v>
      </c>
      <c r="K37" s="936">
        <v>684</v>
      </c>
      <c r="L37" s="1104"/>
      <c r="M37" s="939"/>
      <c r="N37" s="938">
        <v>131</v>
      </c>
      <c r="O37" s="1036">
        <f t="shared" si="1"/>
        <v>219</v>
      </c>
      <c r="P37" s="1215"/>
      <c r="Q37" s="1048"/>
      <c r="R37" s="936">
        <f t="shared" si="2"/>
        <v>350</v>
      </c>
      <c r="S37" s="942" t="e">
        <f t="shared" si="3"/>
        <v>#DIV/0!</v>
      </c>
      <c r="T37" s="1125"/>
      <c r="U37" s="1037">
        <v>350</v>
      </c>
      <c r="V37" s="1052"/>
      <c r="W37" s="936"/>
    </row>
    <row r="38" spans="1:23" ht="14.25">
      <c r="A38" s="1020" t="s">
        <v>618</v>
      </c>
      <c r="B38" s="915" t="s">
        <v>735</v>
      </c>
      <c r="C38" s="475">
        <v>0</v>
      </c>
      <c r="D38" s="1021">
        <v>0</v>
      </c>
      <c r="E38" s="396">
        <v>604</v>
      </c>
      <c r="F38" s="1014">
        <v>0</v>
      </c>
      <c r="G38" s="1037">
        <v>0</v>
      </c>
      <c r="H38" s="1037">
        <v>0</v>
      </c>
      <c r="I38" s="936">
        <v>0</v>
      </c>
      <c r="J38" s="936">
        <v>0</v>
      </c>
      <c r="K38" s="936">
        <v>0</v>
      </c>
      <c r="L38" s="1104"/>
      <c r="M38" s="939"/>
      <c r="N38" s="938"/>
      <c r="O38" s="1036">
        <f t="shared" si="1"/>
        <v>0</v>
      </c>
      <c r="P38" s="1215"/>
      <c r="Q38" s="1048"/>
      <c r="R38" s="936">
        <f t="shared" si="2"/>
        <v>0</v>
      </c>
      <c r="S38" s="942" t="e">
        <f t="shared" si="3"/>
        <v>#DIV/0!</v>
      </c>
      <c r="T38" s="1125"/>
      <c r="U38" s="1037">
        <v>0</v>
      </c>
      <c r="V38" s="1052"/>
      <c r="W38" s="936"/>
    </row>
    <row r="39" spans="1:23" ht="14.25">
      <c r="A39" s="1020" t="s">
        <v>620</v>
      </c>
      <c r="B39" s="915" t="s">
        <v>736</v>
      </c>
      <c r="C39" s="475">
        <v>12472</v>
      </c>
      <c r="D39" s="1021">
        <v>13728</v>
      </c>
      <c r="E39" s="396" t="s">
        <v>622</v>
      </c>
      <c r="F39" s="1014">
        <v>3705</v>
      </c>
      <c r="G39" s="1037">
        <v>3925</v>
      </c>
      <c r="H39" s="1037">
        <v>4006</v>
      </c>
      <c r="I39" s="936">
        <v>3942</v>
      </c>
      <c r="J39" s="936">
        <v>4360</v>
      </c>
      <c r="K39" s="936">
        <v>4443</v>
      </c>
      <c r="L39" s="1104">
        <f>L35</f>
        <v>4354</v>
      </c>
      <c r="M39" s="939">
        <f>M35</f>
        <v>4392</v>
      </c>
      <c r="N39" s="938">
        <v>1103</v>
      </c>
      <c r="O39" s="1036">
        <f t="shared" si="1"/>
        <v>1081</v>
      </c>
      <c r="P39" s="1215"/>
      <c r="Q39" s="1048"/>
      <c r="R39" s="936">
        <f t="shared" si="2"/>
        <v>2184</v>
      </c>
      <c r="S39" s="942">
        <f t="shared" si="3"/>
        <v>49.72677595628415</v>
      </c>
      <c r="T39" s="1125"/>
      <c r="U39" s="1037">
        <v>2184</v>
      </c>
      <c r="V39" s="1052"/>
      <c r="W39" s="936"/>
    </row>
    <row r="40" spans="1:23" ht="15" thickBot="1">
      <c r="A40" s="991" t="s">
        <v>623</v>
      </c>
      <c r="B40" s="917" t="s">
        <v>732</v>
      </c>
      <c r="C40" s="480">
        <v>12330</v>
      </c>
      <c r="D40" s="1023">
        <v>13218</v>
      </c>
      <c r="E40" s="401" t="s">
        <v>624</v>
      </c>
      <c r="F40" s="1025">
        <v>100</v>
      </c>
      <c r="G40" s="995">
        <v>323</v>
      </c>
      <c r="H40" s="995">
        <v>74</v>
      </c>
      <c r="I40" s="959">
        <v>23</v>
      </c>
      <c r="J40" s="959">
        <v>156</v>
      </c>
      <c r="K40" s="959">
        <v>115</v>
      </c>
      <c r="L40" s="1106"/>
      <c r="M40" s="962"/>
      <c r="N40" s="1107"/>
      <c r="O40" s="1184">
        <f t="shared" si="1"/>
        <v>24</v>
      </c>
      <c r="P40" s="1217"/>
      <c r="Q40" s="1048"/>
      <c r="R40" s="943">
        <f t="shared" si="2"/>
        <v>24</v>
      </c>
      <c r="S40" s="949" t="e">
        <f t="shared" si="3"/>
        <v>#DIV/0!</v>
      </c>
      <c r="T40" s="1125"/>
      <c r="U40" s="1170">
        <v>24</v>
      </c>
      <c r="V40" s="1057"/>
      <c r="W40" s="959"/>
    </row>
    <row r="41" spans="1:23" ht="15" thickBot="1">
      <c r="A41" s="1060" t="s">
        <v>625</v>
      </c>
      <c r="B41" s="1031" t="s">
        <v>626</v>
      </c>
      <c r="C41" s="546">
        <f>SUM(C36:C40)</f>
        <v>25992</v>
      </c>
      <c r="D41" s="554">
        <f>SUM(D36:D40)</f>
        <v>28803</v>
      </c>
      <c r="E41" s="547" t="s">
        <v>558</v>
      </c>
      <c r="F41" s="920">
        <f aca="true" t="shared" si="5" ref="F41:Q41">SUM(F36:F40)</f>
        <v>4259</v>
      </c>
      <c r="G41" s="921">
        <f t="shared" si="5"/>
        <v>4724</v>
      </c>
      <c r="H41" s="921">
        <f t="shared" si="5"/>
        <v>4706</v>
      </c>
      <c r="I41" s="921">
        <f t="shared" si="5"/>
        <v>4581</v>
      </c>
      <c r="J41" s="921">
        <f>SUM(J36:J40)</f>
        <v>5150</v>
      </c>
      <c r="K41" s="921">
        <f>SUM(K36:K40)</f>
        <v>5242</v>
      </c>
      <c r="L41" s="1158">
        <f t="shared" si="5"/>
        <v>4354</v>
      </c>
      <c r="M41" s="1062">
        <f t="shared" si="5"/>
        <v>4392</v>
      </c>
      <c r="N41" s="1062">
        <f t="shared" si="5"/>
        <v>1234</v>
      </c>
      <c r="O41" s="1159">
        <f t="shared" si="5"/>
        <v>1324</v>
      </c>
      <c r="P41" s="1248">
        <f t="shared" si="5"/>
        <v>0</v>
      </c>
      <c r="Q41" s="1248">
        <f t="shared" si="5"/>
        <v>0</v>
      </c>
      <c r="R41" s="951">
        <f t="shared" si="2"/>
        <v>2558</v>
      </c>
      <c r="S41" s="1071">
        <f t="shared" si="3"/>
        <v>58.24225865209471</v>
      </c>
      <c r="T41" s="1125"/>
      <c r="U41" s="921">
        <f>SUM(U36:U40)</f>
        <v>2558</v>
      </c>
      <c r="V41" s="921">
        <f>SUM(V36:V40)</f>
        <v>0</v>
      </c>
      <c r="W41" s="921">
        <f>SUM(W36:W40)</f>
        <v>0</v>
      </c>
    </row>
    <row r="42" spans="1:23" ht="6.75" customHeight="1" thickBot="1">
      <c r="A42" s="991"/>
      <c r="B42" s="482"/>
      <c r="C42" s="561"/>
      <c r="D42" s="1072"/>
      <c r="E42" s="562"/>
      <c r="F42" s="1025"/>
      <c r="G42" s="995"/>
      <c r="H42" s="995"/>
      <c r="I42" s="920"/>
      <c r="J42" s="920"/>
      <c r="K42" s="920"/>
      <c r="L42" s="1163"/>
      <c r="M42" s="1164"/>
      <c r="N42" s="995"/>
      <c r="O42" s="1187"/>
      <c r="P42" s="1000"/>
      <c r="Q42" s="1077"/>
      <c r="R42" s="930"/>
      <c r="S42" s="956"/>
      <c r="T42" s="1125"/>
      <c r="U42" s="995"/>
      <c r="V42" s="920"/>
      <c r="W42" s="920"/>
    </row>
    <row r="43" spans="1:23" ht="15" thickBot="1">
      <c r="A43" s="1078" t="s">
        <v>627</v>
      </c>
      <c r="B43" s="545" t="s">
        <v>589</v>
      </c>
      <c r="C43" s="546">
        <f>+C41-C39</f>
        <v>13520</v>
      </c>
      <c r="D43" s="554">
        <f>+D41-D39</f>
        <v>15075</v>
      </c>
      <c r="E43" s="547" t="s">
        <v>558</v>
      </c>
      <c r="F43" s="920">
        <f aca="true" t="shared" si="6" ref="F43:Q43">F41-F39</f>
        <v>554</v>
      </c>
      <c r="G43" s="921">
        <f t="shared" si="6"/>
        <v>799</v>
      </c>
      <c r="H43" s="921">
        <f t="shared" si="6"/>
        <v>700</v>
      </c>
      <c r="I43" s="921">
        <f t="shared" si="6"/>
        <v>639</v>
      </c>
      <c r="J43" s="921">
        <f>J41-J39</f>
        <v>790</v>
      </c>
      <c r="K43" s="921">
        <f>K41-K39</f>
        <v>799</v>
      </c>
      <c r="L43" s="921">
        <f>L41-L39</f>
        <v>0</v>
      </c>
      <c r="M43" s="1071">
        <f t="shared" si="6"/>
        <v>0</v>
      </c>
      <c r="N43" s="1071">
        <f t="shared" si="6"/>
        <v>131</v>
      </c>
      <c r="O43" s="1071">
        <f t="shared" si="6"/>
        <v>243</v>
      </c>
      <c r="P43" s="921">
        <f t="shared" si="6"/>
        <v>0</v>
      </c>
      <c r="Q43" s="920">
        <f t="shared" si="6"/>
        <v>0</v>
      </c>
      <c r="R43" s="930">
        <f t="shared" si="2"/>
        <v>374</v>
      </c>
      <c r="S43" s="935" t="e">
        <f t="shared" si="3"/>
        <v>#DIV/0!</v>
      </c>
      <c r="T43" s="1125"/>
      <c r="U43" s="921">
        <f>U41-U39</f>
        <v>374</v>
      </c>
      <c r="V43" s="921">
        <f>V41-V39</f>
        <v>0</v>
      </c>
      <c r="W43" s="921">
        <f>W41-W39</f>
        <v>0</v>
      </c>
    </row>
    <row r="44" spans="1:23" ht="15" thickBot="1">
      <c r="A44" s="1060" t="s">
        <v>628</v>
      </c>
      <c r="B44" s="545" t="s">
        <v>629</v>
      </c>
      <c r="C44" s="546">
        <f>+C41-C35</f>
        <v>93</v>
      </c>
      <c r="D44" s="554">
        <f>+D41-D35</f>
        <v>-465</v>
      </c>
      <c r="E44" s="547" t="s">
        <v>558</v>
      </c>
      <c r="F44" s="920">
        <f aca="true" t="shared" si="7" ref="F44:Q44">F41-F35</f>
        <v>193</v>
      </c>
      <c r="G44" s="921">
        <f t="shared" si="7"/>
        <v>109</v>
      </c>
      <c r="H44" s="921">
        <f t="shared" si="7"/>
        <v>40</v>
      </c>
      <c r="I44" s="921">
        <f t="shared" si="7"/>
        <v>114</v>
      </c>
      <c r="J44" s="921">
        <f>J41-J35</f>
        <v>101</v>
      </c>
      <c r="K44" s="921">
        <f>K41-K35</f>
        <v>110</v>
      </c>
      <c r="L44" s="921">
        <f>L41-L35</f>
        <v>0</v>
      </c>
      <c r="M44" s="1071">
        <f t="shared" si="7"/>
        <v>0</v>
      </c>
      <c r="N44" s="1188">
        <f t="shared" si="7"/>
        <v>-45</v>
      </c>
      <c r="O44" s="1071">
        <f t="shared" si="7"/>
        <v>176</v>
      </c>
      <c r="P44" s="921">
        <f t="shared" si="7"/>
        <v>0</v>
      </c>
      <c r="Q44" s="920">
        <f t="shared" si="7"/>
        <v>0</v>
      </c>
      <c r="R44" s="930">
        <f t="shared" si="2"/>
        <v>131</v>
      </c>
      <c r="S44" s="935" t="e">
        <f t="shared" si="3"/>
        <v>#DIV/0!</v>
      </c>
      <c r="T44" s="1125"/>
      <c r="U44" s="921">
        <f>U41-U35</f>
        <v>131</v>
      </c>
      <c r="V44" s="921">
        <f>V41-V35</f>
        <v>0</v>
      </c>
      <c r="W44" s="921">
        <f>W41-W35</f>
        <v>0</v>
      </c>
    </row>
    <row r="45" spans="1:23" ht="15" thickBot="1">
      <c r="A45" s="1081" t="s">
        <v>630</v>
      </c>
      <c r="B45" s="573" t="s">
        <v>589</v>
      </c>
      <c r="C45" s="574">
        <f>+C44-C39</f>
        <v>-12379</v>
      </c>
      <c r="D45" s="527">
        <f>+D44-D39</f>
        <v>-14193</v>
      </c>
      <c r="E45" s="575" t="s">
        <v>558</v>
      </c>
      <c r="F45" s="920">
        <f aca="true" t="shared" si="8" ref="F45:Q45">F44-F39</f>
        <v>-3512</v>
      </c>
      <c r="G45" s="921">
        <f t="shared" si="8"/>
        <v>-3816</v>
      </c>
      <c r="H45" s="921">
        <f t="shared" si="8"/>
        <v>-3966</v>
      </c>
      <c r="I45" s="921">
        <f t="shared" si="8"/>
        <v>-3828</v>
      </c>
      <c r="J45" s="921">
        <f>J44-J39</f>
        <v>-4259</v>
      </c>
      <c r="K45" s="921">
        <f>K44-K39</f>
        <v>-4333</v>
      </c>
      <c r="L45" s="921">
        <f t="shared" si="8"/>
        <v>-4354</v>
      </c>
      <c r="M45" s="1071">
        <f t="shared" si="8"/>
        <v>-4392</v>
      </c>
      <c r="N45" s="1071">
        <f t="shared" si="8"/>
        <v>-1148</v>
      </c>
      <c r="O45" s="1080">
        <f t="shared" si="8"/>
        <v>-905</v>
      </c>
      <c r="P45" s="921">
        <f t="shared" si="8"/>
        <v>0</v>
      </c>
      <c r="Q45" s="920">
        <f t="shared" si="8"/>
        <v>0</v>
      </c>
      <c r="R45" s="922">
        <f t="shared" si="2"/>
        <v>-2053</v>
      </c>
      <c r="S45" s="1071">
        <f t="shared" si="3"/>
        <v>46.744080145719494</v>
      </c>
      <c r="T45" s="1125"/>
      <c r="U45" s="921">
        <f>U44-U39</f>
        <v>-2053</v>
      </c>
      <c r="V45" s="921">
        <f>V44-V39</f>
        <v>0</v>
      </c>
      <c r="W45" s="921">
        <f>W44-W39</f>
        <v>0</v>
      </c>
    </row>
    <row r="46" ht="12.75">
      <c r="A46" s="1095"/>
    </row>
    <row r="47" ht="12.75">
      <c r="A47" s="1095"/>
    </row>
    <row r="48" spans="1:23" ht="14.25">
      <c r="A48" s="1083" t="s">
        <v>737</v>
      </c>
      <c r="R48" s="412"/>
      <c r="S48" s="412"/>
      <c r="T48" s="412"/>
      <c r="U48" s="412"/>
      <c r="V48" s="412"/>
      <c r="W48" s="412"/>
    </row>
    <row r="49" spans="1:23" ht="14.25">
      <c r="A49" s="1084" t="s">
        <v>738</v>
      </c>
      <c r="R49" s="412"/>
      <c r="S49" s="412"/>
      <c r="T49" s="412"/>
      <c r="U49" s="412"/>
      <c r="V49" s="412"/>
      <c r="W49" s="412"/>
    </row>
    <row r="50" spans="1:23" ht="14.25">
      <c r="A50" s="1093" t="s">
        <v>739</v>
      </c>
      <c r="R50" s="412"/>
      <c r="S50" s="412"/>
      <c r="T50" s="412"/>
      <c r="U50" s="412"/>
      <c r="V50" s="412"/>
      <c r="W50" s="412"/>
    </row>
    <row r="51" spans="1:23" ht="14.25">
      <c r="A51" s="1094"/>
      <c r="R51" s="412"/>
      <c r="S51" s="412"/>
      <c r="T51" s="412"/>
      <c r="U51" s="412"/>
      <c r="V51" s="412"/>
      <c r="W51" s="412"/>
    </row>
    <row r="52" spans="1:23" ht="12.75">
      <c r="A52" s="1095" t="s">
        <v>743</v>
      </c>
      <c r="R52" s="412"/>
      <c r="S52" s="412"/>
      <c r="T52" s="412"/>
      <c r="U52" s="412"/>
      <c r="V52" s="412"/>
      <c r="W52" s="412"/>
    </row>
    <row r="53" spans="1:23" ht="12.75">
      <c r="A53" s="1095"/>
      <c r="R53" s="412"/>
      <c r="S53" s="412"/>
      <c r="T53" s="412"/>
      <c r="U53" s="412"/>
      <c r="V53" s="412"/>
      <c r="W53" s="412"/>
    </row>
    <row r="54" spans="1:23" ht="12.75">
      <c r="A54" s="1095" t="s">
        <v>746</v>
      </c>
      <c r="R54" s="412"/>
      <c r="S54" s="412"/>
      <c r="T54" s="412"/>
      <c r="U54" s="412"/>
      <c r="V54" s="412"/>
      <c r="W54" s="412"/>
    </row>
    <row r="55" ht="12.75">
      <c r="A55" s="1095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0">
      <selection activeCell="A9" sqref="A9"/>
    </sheetView>
  </sheetViews>
  <sheetFormatPr defaultColWidth="9.140625" defaultRowHeight="12.75"/>
  <cols>
    <col min="1" max="1" width="37.7109375" style="412" customWidth="1"/>
    <col min="2" max="4" width="0" style="412" hidden="1" customWidth="1"/>
    <col min="5" max="5" width="9.140625" style="413" customWidth="1"/>
    <col min="6" max="8" width="0" style="412" hidden="1" customWidth="1"/>
    <col min="9" max="11" width="0" style="565" hidden="1" customWidth="1"/>
    <col min="12" max="12" width="11.57421875" style="565" customWidth="1"/>
    <col min="13" max="13" width="11.421875" style="565" customWidth="1"/>
    <col min="14" max="14" width="9.8515625" style="565" customWidth="1"/>
    <col min="15" max="15" width="9.140625" style="565" customWidth="1"/>
    <col min="16" max="16" width="9.28125" style="565" customWidth="1"/>
    <col min="17" max="17" width="9.140625" style="565" customWidth="1"/>
    <col min="18" max="18" width="12.00390625" style="565" customWidth="1"/>
    <col min="19" max="19" width="9.140625" style="773" customWidth="1"/>
    <col min="20" max="20" width="3.421875" style="565" customWidth="1"/>
    <col min="21" max="21" width="12.57421875" style="565" customWidth="1"/>
    <col min="22" max="22" width="11.8515625" style="565" customWidth="1"/>
    <col min="23" max="23" width="12.00390625" style="565" customWidth="1"/>
    <col min="24" max="16384" width="9.140625" style="412" customWidth="1"/>
  </cols>
  <sheetData>
    <row r="1" spans="1:23" s="332" customFormat="1" ht="18">
      <c r="A1" s="1249" t="s">
        <v>704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</row>
    <row r="2" spans="1:14" ht="21.75" customHeight="1">
      <c r="A2" s="968" t="s">
        <v>632</v>
      </c>
      <c r="B2" s="969"/>
      <c r="M2" s="970"/>
      <c r="N2" s="970"/>
    </row>
    <row r="3" spans="1:14" ht="12.75">
      <c r="A3" s="974"/>
      <c r="M3" s="970"/>
      <c r="N3" s="970"/>
    </row>
    <row r="4" spans="1:14" ht="13.5" thickBot="1">
      <c r="A4" s="1095"/>
      <c r="B4" s="415"/>
      <c r="C4" s="415"/>
      <c r="D4" s="415"/>
      <c r="E4" s="416"/>
      <c r="F4" s="415"/>
      <c r="G4" s="415"/>
      <c r="M4" s="970"/>
      <c r="N4" s="970"/>
    </row>
    <row r="5" spans="1:14" ht="15.75" thickBot="1">
      <c r="A5" s="971" t="s">
        <v>747</v>
      </c>
      <c r="B5" s="972"/>
      <c r="C5" s="1250"/>
      <c r="D5" s="1250"/>
      <c r="E5" s="1255" t="s">
        <v>758</v>
      </c>
      <c r="F5" s="1251"/>
      <c r="G5" s="1252"/>
      <c r="H5" s="1251"/>
      <c r="I5" s="1253"/>
      <c r="J5" s="1254"/>
      <c r="K5" s="1254"/>
      <c r="L5" s="903"/>
      <c r="M5" s="973"/>
      <c r="N5" s="973"/>
    </row>
    <row r="6" spans="1:14" ht="23.25" customHeight="1" thickBot="1">
      <c r="A6" s="974" t="s">
        <v>531</v>
      </c>
      <c r="M6" s="970"/>
      <c r="N6" s="970"/>
    </row>
    <row r="7" spans="1:23" ht="13.5" thickBot="1">
      <c r="A7" s="1110" t="s">
        <v>27</v>
      </c>
      <c r="B7" s="976" t="s">
        <v>535</v>
      </c>
      <c r="C7" s="420"/>
      <c r="D7" s="419"/>
      <c r="E7" s="976" t="s">
        <v>538</v>
      </c>
      <c r="F7" s="422"/>
      <c r="G7" s="420"/>
      <c r="H7" s="976" t="s">
        <v>708</v>
      </c>
      <c r="I7" s="979" t="s">
        <v>709</v>
      </c>
      <c r="J7" s="979" t="s">
        <v>710</v>
      </c>
      <c r="K7" s="979" t="s">
        <v>711</v>
      </c>
      <c r="L7" s="1112" t="s">
        <v>712</v>
      </c>
      <c r="M7" s="1112"/>
      <c r="N7" s="1112" t="s">
        <v>713</v>
      </c>
      <c r="O7" s="1112"/>
      <c r="P7" s="1112"/>
      <c r="Q7" s="1112"/>
      <c r="R7" s="1240" t="s">
        <v>714</v>
      </c>
      <c r="S7" s="1114" t="s">
        <v>534</v>
      </c>
      <c r="U7" s="981" t="s">
        <v>715</v>
      </c>
      <c r="V7" s="981"/>
      <c r="W7" s="981"/>
    </row>
    <row r="8" spans="1:23" ht="13.5" thickBot="1">
      <c r="A8" s="1110"/>
      <c r="B8" s="976"/>
      <c r="C8" s="428" t="s">
        <v>536</v>
      </c>
      <c r="D8" s="984" t="s">
        <v>537</v>
      </c>
      <c r="E8" s="976"/>
      <c r="F8" s="429" t="s">
        <v>706</v>
      </c>
      <c r="G8" s="428" t="s">
        <v>707</v>
      </c>
      <c r="H8" s="976"/>
      <c r="I8" s="979"/>
      <c r="J8" s="979"/>
      <c r="K8" s="979"/>
      <c r="L8" s="986" t="s">
        <v>31</v>
      </c>
      <c r="M8" s="986" t="s">
        <v>32</v>
      </c>
      <c r="N8" s="987" t="s">
        <v>545</v>
      </c>
      <c r="O8" s="1116" t="s">
        <v>548</v>
      </c>
      <c r="P8" s="988" t="s">
        <v>551</v>
      </c>
      <c r="Q8" s="1117" t="s">
        <v>554</v>
      </c>
      <c r="R8" s="986" t="s">
        <v>555</v>
      </c>
      <c r="S8" s="1118" t="s">
        <v>556</v>
      </c>
      <c r="U8" s="1024" t="s">
        <v>716</v>
      </c>
      <c r="V8" s="1119" t="s">
        <v>717</v>
      </c>
      <c r="W8" s="1119" t="s">
        <v>718</v>
      </c>
    </row>
    <row r="9" spans="1:23" ht="12.75">
      <c r="A9" s="991" t="s">
        <v>557</v>
      </c>
      <c r="B9" s="436"/>
      <c r="C9" s="437">
        <v>104</v>
      </c>
      <c r="D9" s="992">
        <v>104</v>
      </c>
      <c r="E9" s="993"/>
      <c r="F9" s="994">
        <v>6</v>
      </c>
      <c r="G9" s="1121">
        <v>6</v>
      </c>
      <c r="H9" s="1121">
        <v>9</v>
      </c>
      <c r="I9" s="906">
        <v>10</v>
      </c>
      <c r="J9" s="906">
        <v>10</v>
      </c>
      <c r="K9" s="906">
        <v>10</v>
      </c>
      <c r="L9" s="1019"/>
      <c r="M9" s="1019"/>
      <c r="N9" s="1097"/>
      <c r="O9" s="1018">
        <f>U9</f>
        <v>0</v>
      </c>
      <c r="P9" s="1178"/>
      <c r="Q9" s="1018"/>
      <c r="R9" s="919" t="s">
        <v>558</v>
      </c>
      <c r="S9" s="1124" t="s">
        <v>558</v>
      </c>
      <c r="T9" s="1125"/>
      <c r="U9" s="1046"/>
      <c r="V9" s="906"/>
      <c r="W9" s="906"/>
    </row>
    <row r="10" spans="1:23" ht="13.5" thickBot="1">
      <c r="A10" s="1002" t="s">
        <v>559</v>
      </c>
      <c r="B10" s="449"/>
      <c r="C10" s="450">
        <v>101</v>
      </c>
      <c r="D10" s="1003">
        <v>104</v>
      </c>
      <c r="E10" s="1004"/>
      <c r="F10" s="1005">
        <v>6.2</v>
      </c>
      <c r="G10" s="1006">
        <v>6</v>
      </c>
      <c r="H10" s="1006">
        <v>9</v>
      </c>
      <c r="I10" s="909">
        <v>9</v>
      </c>
      <c r="J10" s="909">
        <v>9</v>
      </c>
      <c r="K10" s="909">
        <v>9</v>
      </c>
      <c r="L10" s="907"/>
      <c r="M10" s="907"/>
      <c r="N10" s="908"/>
      <c r="O10" s="1010">
        <f aca="true" t="shared" si="0" ref="O10:O21">U10</f>
        <v>0</v>
      </c>
      <c r="P10" s="1029"/>
      <c r="Q10" s="1028"/>
      <c r="R10" s="909" t="s">
        <v>558</v>
      </c>
      <c r="S10" s="1129" t="s">
        <v>558</v>
      </c>
      <c r="T10" s="1125"/>
      <c r="U10" s="1170"/>
      <c r="V10" s="909"/>
      <c r="W10" s="909"/>
    </row>
    <row r="11" spans="1:24" ht="12.75">
      <c r="A11" s="1011" t="s">
        <v>560</v>
      </c>
      <c r="B11" s="460" t="s">
        <v>561</v>
      </c>
      <c r="C11" s="461">
        <v>37915</v>
      </c>
      <c r="D11" s="1012">
        <v>39774</v>
      </c>
      <c r="E11" s="1013" t="s">
        <v>562</v>
      </c>
      <c r="F11" s="1014">
        <v>1168</v>
      </c>
      <c r="G11" s="1037">
        <v>1177</v>
      </c>
      <c r="H11" s="1037">
        <v>1361</v>
      </c>
      <c r="I11" s="914">
        <v>1504</v>
      </c>
      <c r="J11" s="914">
        <v>1655</v>
      </c>
      <c r="K11" s="913">
        <v>1801</v>
      </c>
      <c r="L11" s="998" t="s">
        <v>558</v>
      </c>
      <c r="M11" s="998" t="s">
        <v>558</v>
      </c>
      <c r="N11" s="912">
        <v>1801</v>
      </c>
      <c r="O11" s="1018">
        <f t="shared" si="0"/>
        <v>1801</v>
      </c>
      <c r="P11" s="1179"/>
      <c r="Q11" s="1018"/>
      <c r="R11" s="914" t="s">
        <v>558</v>
      </c>
      <c r="S11" s="1132" t="s">
        <v>558</v>
      </c>
      <c r="T11" s="1125"/>
      <c r="U11" s="1046">
        <v>1801</v>
      </c>
      <c r="V11" s="914"/>
      <c r="W11" s="914"/>
      <c r="X11" s="412">
        <v>1</v>
      </c>
    </row>
    <row r="12" spans="1:23" ht="12.75">
      <c r="A12" s="1020" t="s">
        <v>563</v>
      </c>
      <c r="B12" s="474" t="s">
        <v>564</v>
      </c>
      <c r="C12" s="475">
        <v>-16164</v>
      </c>
      <c r="D12" s="1021">
        <v>-17825</v>
      </c>
      <c r="E12" s="1013" t="s">
        <v>565</v>
      </c>
      <c r="F12" s="1014">
        <v>-1168</v>
      </c>
      <c r="G12" s="1037">
        <v>-1177</v>
      </c>
      <c r="H12" s="1037">
        <v>1361</v>
      </c>
      <c r="I12" s="914">
        <v>1504</v>
      </c>
      <c r="J12" s="914">
        <v>1655</v>
      </c>
      <c r="K12" s="914">
        <v>1801</v>
      </c>
      <c r="L12" s="911" t="s">
        <v>558</v>
      </c>
      <c r="M12" s="911" t="s">
        <v>558</v>
      </c>
      <c r="N12" s="916">
        <v>1801</v>
      </c>
      <c r="O12" s="1022">
        <f t="shared" si="0"/>
        <v>1801</v>
      </c>
      <c r="P12" s="1017"/>
      <c r="Q12" s="1022"/>
      <c r="R12" s="914" t="s">
        <v>558</v>
      </c>
      <c r="S12" s="1132" t="s">
        <v>558</v>
      </c>
      <c r="T12" s="1125"/>
      <c r="U12" s="1037">
        <v>1801</v>
      </c>
      <c r="V12" s="914"/>
      <c r="W12" s="914"/>
    </row>
    <row r="13" spans="1:23" ht="12.75">
      <c r="A13" s="1020" t="s">
        <v>566</v>
      </c>
      <c r="B13" s="474" t="s">
        <v>719</v>
      </c>
      <c r="C13" s="475">
        <v>604</v>
      </c>
      <c r="D13" s="1021">
        <v>619</v>
      </c>
      <c r="E13" s="1013" t="s">
        <v>568</v>
      </c>
      <c r="F13" s="1014"/>
      <c r="G13" s="1037">
        <v>0</v>
      </c>
      <c r="H13" s="1037">
        <v>0</v>
      </c>
      <c r="I13" s="914">
        <v>0</v>
      </c>
      <c r="J13" s="914">
        <v>0</v>
      </c>
      <c r="K13" s="914">
        <v>0</v>
      </c>
      <c r="L13" s="911" t="s">
        <v>558</v>
      </c>
      <c r="M13" s="911" t="s">
        <v>558</v>
      </c>
      <c r="N13" s="916">
        <v>0</v>
      </c>
      <c r="O13" s="1022">
        <f t="shared" si="0"/>
        <v>0</v>
      </c>
      <c r="P13" s="1017"/>
      <c r="Q13" s="1022"/>
      <c r="R13" s="914" t="s">
        <v>558</v>
      </c>
      <c r="S13" s="1132" t="s">
        <v>558</v>
      </c>
      <c r="T13" s="1125"/>
      <c r="U13" s="1037">
        <v>0</v>
      </c>
      <c r="V13" s="914"/>
      <c r="W13" s="914"/>
    </row>
    <row r="14" spans="1:23" ht="12.75">
      <c r="A14" s="1020" t="s">
        <v>569</v>
      </c>
      <c r="B14" s="474" t="s">
        <v>720</v>
      </c>
      <c r="C14" s="475">
        <v>221</v>
      </c>
      <c r="D14" s="1021">
        <v>610</v>
      </c>
      <c r="E14" s="1013" t="s">
        <v>558</v>
      </c>
      <c r="F14" s="1014">
        <v>186</v>
      </c>
      <c r="G14" s="1037">
        <v>261</v>
      </c>
      <c r="H14" s="1037">
        <v>217</v>
      </c>
      <c r="I14" s="914">
        <v>97</v>
      </c>
      <c r="J14" s="914">
        <v>493</v>
      </c>
      <c r="K14" s="914">
        <v>467</v>
      </c>
      <c r="L14" s="911" t="s">
        <v>558</v>
      </c>
      <c r="M14" s="911" t="s">
        <v>558</v>
      </c>
      <c r="N14" s="916">
        <v>1077</v>
      </c>
      <c r="O14" s="1022">
        <f t="shared" si="0"/>
        <v>930</v>
      </c>
      <c r="P14" s="1017"/>
      <c r="Q14" s="1022"/>
      <c r="R14" s="914" t="s">
        <v>558</v>
      </c>
      <c r="S14" s="1132" t="s">
        <v>558</v>
      </c>
      <c r="T14" s="1125"/>
      <c r="U14" s="1037">
        <v>930</v>
      </c>
      <c r="V14" s="914"/>
      <c r="W14" s="914"/>
    </row>
    <row r="15" spans="1:23" ht="13.5" thickBot="1">
      <c r="A15" s="991" t="s">
        <v>571</v>
      </c>
      <c r="B15" s="479" t="s">
        <v>721</v>
      </c>
      <c r="C15" s="480">
        <v>2021</v>
      </c>
      <c r="D15" s="1023">
        <v>852</v>
      </c>
      <c r="E15" s="1024" t="s">
        <v>573</v>
      </c>
      <c r="F15" s="1025">
        <v>313</v>
      </c>
      <c r="G15" s="995">
        <v>436</v>
      </c>
      <c r="H15" s="995">
        <v>425</v>
      </c>
      <c r="I15" s="919">
        <v>667</v>
      </c>
      <c r="J15" s="919">
        <v>290</v>
      </c>
      <c r="K15" s="919">
        <v>514</v>
      </c>
      <c r="L15" s="1027" t="s">
        <v>558</v>
      </c>
      <c r="M15" s="1027" t="s">
        <v>558</v>
      </c>
      <c r="N15" s="905">
        <v>741</v>
      </c>
      <c r="O15" s="1010">
        <f t="shared" si="0"/>
        <v>935</v>
      </c>
      <c r="P15" s="1009"/>
      <c r="Q15" s="1028"/>
      <c r="R15" s="919" t="s">
        <v>558</v>
      </c>
      <c r="S15" s="1124" t="s">
        <v>558</v>
      </c>
      <c r="T15" s="1125"/>
      <c r="U15" s="1006">
        <v>935</v>
      </c>
      <c r="V15" s="919"/>
      <c r="W15" s="919"/>
    </row>
    <row r="16" spans="1:23" ht="15" thickBot="1">
      <c r="A16" s="1030" t="s">
        <v>574</v>
      </c>
      <c r="B16" s="492"/>
      <c r="C16" s="493">
        <v>24618</v>
      </c>
      <c r="D16" s="1032">
        <v>24087</v>
      </c>
      <c r="E16" s="504"/>
      <c r="F16" s="920">
        <v>515</v>
      </c>
      <c r="G16" s="921">
        <v>698</v>
      </c>
      <c r="H16" s="921">
        <f>H11-H12+H14+H15</f>
        <v>642</v>
      </c>
      <c r="I16" s="921">
        <f>I11-I12+I14+I15</f>
        <v>764</v>
      </c>
      <c r="J16" s="923">
        <f>J11-J12+J13+J14+J15</f>
        <v>783</v>
      </c>
      <c r="K16" s="923">
        <f>K11-K12+K13+K14+K15</f>
        <v>981</v>
      </c>
      <c r="L16" s="923" t="s">
        <v>558</v>
      </c>
      <c r="M16" s="923" t="s">
        <v>558</v>
      </c>
      <c r="N16" s="1244">
        <f>N11-N12+N13+N14+N15</f>
        <v>1818</v>
      </c>
      <c r="O16" s="1256">
        <f>O11-O12+O13+O14+O15</f>
        <v>1865</v>
      </c>
      <c r="P16" s="1257">
        <f>P11-P12+P13+P14+P15</f>
        <v>0</v>
      </c>
      <c r="Q16" s="1144">
        <f>Q11-Q12+Q13+Q14+Q15</f>
        <v>0</v>
      </c>
      <c r="R16" s="1033" t="s">
        <v>558</v>
      </c>
      <c r="S16" s="1143" t="s">
        <v>558</v>
      </c>
      <c r="T16" s="1125"/>
      <c r="U16" s="1144">
        <f>U11-U12+U13+U14+U15</f>
        <v>1865</v>
      </c>
      <c r="V16" s="1144">
        <f>V11-V12+V13+V14+V15</f>
        <v>0</v>
      </c>
      <c r="W16" s="1144">
        <f>W11-W12+W13+W14+W15</f>
        <v>0</v>
      </c>
    </row>
    <row r="17" spans="1:23" ht="12.75">
      <c r="A17" s="991" t="s">
        <v>575</v>
      </c>
      <c r="B17" s="460" t="s">
        <v>576</v>
      </c>
      <c r="C17" s="461">
        <v>7043</v>
      </c>
      <c r="D17" s="1012">
        <v>7240</v>
      </c>
      <c r="E17" s="1024">
        <v>401</v>
      </c>
      <c r="F17" s="1025"/>
      <c r="G17" s="995">
        <v>0</v>
      </c>
      <c r="H17" s="995">
        <v>0</v>
      </c>
      <c r="I17" s="919">
        <v>0</v>
      </c>
      <c r="J17" s="919">
        <v>0</v>
      </c>
      <c r="K17" s="919">
        <v>0</v>
      </c>
      <c r="L17" s="998" t="s">
        <v>558</v>
      </c>
      <c r="M17" s="998" t="s">
        <v>558</v>
      </c>
      <c r="N17" s="905">
        <v>0</v>
      </c>
      <c r="O17" s="1036">
        <f t="shared" si="0"/>
        <v>0</v>
      </c>
      <c r="P17" s="1017"/>
      <c r="Q17" s="1018"/>
      <c r="R17" s="919" t="s">
        <v>558</v>
      </c>
      <c r="S17" s="1124" t="s">
        <v>558</v>
      </c>
      <c r="T17" s="1125"/>
      <c r="U17" s="1015">
        <v>0</v>
      </c>
      <c r="V17" s="919"/>
      <c r="W17" s="919"/>
    </row>
    <row r="18" spans="1:23" ht="12.75">
      <c r="A18" s="1020" t="s">
        <v>577</v>
      </c>
      <c r="B18" s="474" t="s">
        <v>578</v>
      </c>
      <c r="C18" s="475">
        <v>1001</v>
      </c>
      <c r="D18" s="1021">
        <v>820</v>
      </c>
      <c r="E18" s="1013" t="s">
        <v>579</v>
      </c>
      <c r="F18" s="1014">
        <v>101</v>
      </c>
      <c r="G18" s="1037">
        <v>120</v>
      </c>
      <c r="H18" s="1037">
        <v>226</v>
      </c>
      <c r="I18" s="914">
        <v>189</v>
      </c>
      <c r="J18" s="914">
        <v>103</v>
      </c>
      <c r="K18" s="914">
        <v>100</v>
      </c>
      <c r="L18" s="911" t="s">
        <v>558</v>
      </c>
      <c r="M18" s="911" t="s">
        <v>558</v>
      </c>
      <c r="N18" s="916">
        <v>104</v>
      </c>
      <c r="O18" s="1022">
        <f t="shared" si="0"/>
        <v>268</v>
      </c>
      <c r="P18" s="1017"/>
      <c r="Q18" s="1022"/>
      <c r="R18" s="914" t="s">
        <v>558</v>
      </c>
      <c r="S18" s="1132" t="s">
        <v>558</v>
      </c>
      <c r="T18" s="1125"/>
      <c r="U18" s="1037">
        <v>268</v>
      </c>
      <c r="V18" s="914"/>
      <c r="W18" s="914"/>
    </row>
    <row r="19" spans="1:23" ht="12.75">
      <c r="A19" s="1020" t="s">
        <v>580</v>
      </c>
      <c r="B19" s="474" t="s">
        <v>722</v>
      </c>
      <c r="C19" s="475">
        <v>14718</v>
      </c>
      <c r="D19" s="1021">
        <v>14718</v>
      </c>
      <c r="E19" s="1013" t="s">
        <v>558</v>
      </c>
      <c r="F19" s="1014"/>
      <c r="G19" s="1037">
        <v>0</v>
      </c>
      <c r="H19" s="1037">
        <v>0</v>
      </c>
      <c r="I19" s="914">
        <v>0</v>
      </c>
      <c r="J19" s="914">
        <v>0</v>
      </c>
      <c r="K19" s="914">
        <v>0</v>
      </c>
      <c r="L19" s="911" t="s">
        <v>558</v>
      </c>
      <c r="M19" s="911" t="s">
        <v>558</v>
      </c>
      <c r="N19" s="916">
        <v>0</v>
      </c>
      <c r="O19" s="1022">
        <f t="shared" si="0"/>
        <v>0</v>
      </c>
      <c r="P19" s="1017"/>
      <c r="Q19" s="1022"/>
      <c r="R19" s="914" t="s">
        <v>558</v>
      </c>
      <c r="S19" s="1132" t="s">
        <v>558</v>
      </c>
      <c r="T19" s="1125"/>
      <c r="U19" s="1037">
        <v>0</v>
      </c>
      <c r="V19" s="914"/>
      <c r="W19" s="914"/>
    </row>
    <row r="20" spans="1:23" ht="12.75">
      <c r="A20" s="1020" t="s">
        <v>582</v>
      </c>
      <c r="B20" s="474" t="s">
        <v>581</v>
      </c>
      <c r="C20" s="475">
        <v>1758</v>
      </c>
      <c r="D20" s="1021">
        <v>1762</v>
      </c>
      <c r="E20" s="1013" t="s">
        <v>558</v>
      </c>
      <c r="F20" s="1014">
        <v>162</v>
      </c>
      <c r="G20" s="1037">
        <v>241</v>
      </c>
      <c r="H20" s="1037">
        <v>416</v>
      </c>
      <c r="I20" s="914">
        <v>435</v>
      </c>
      <c r="J20" s="914">
        <v>656</v>
      </c>
      <c r="K20" s="914">
        <v>699</v>
      </c>
      <c r="L20" s="911" t="s">
        <v>558</v>
      </c>
      <c r="M20" s="911" t="s">
        <v>558</v>
      </c>
      <c r="N20" s="916">
        <v>1648</v>
      </c>
      <c r="O20" s="1022">
        <f t="shared" si="0"/>
        <v>1302</v>
      </c>
      <c r="P20" s="1017"/>
      <c r="Q20" s="1022"/>
      <c r="R20" s="914" t="s">
        <v>558</v>
      </c>
      <c r="S20" s="1132" t="s">
        <v>558</v>
      </c>
      <c r="T20" s="1125"/>
      <c r="U20" s="1037">
        <v>1302</v>
      </c>
      <c r="V20" s="914"/>
      <c r="W20" s="914"/>
    </row>
    <row r="21" spans="1:23" ht="13.5" thickBot="1">
      <c r="A21" s="1002" t="s">
        <v>584</v>
      </c>
      <c r="B21" s="505"/>
      <c r="C21" s="506">
        <v>0</v>
      </c>
      <c r="D21" s="1038">
        <v>0</v>
      </c>
      <c r="E21" s="1039" t="s">
        <v>558</v>
      </c>
      <c r="F21" s="1014"/>
      <c r="G21" s="1037">
        <v>0</v>
      </c>
      <c r="H21" s="1037">
        <v>0</v>
      </c>
      <c r="I21" s="1043">
        <v>0</v>
      </c>
      <c r="J21" s="1043">
        <v>0</v>
      </c>
      <c r="K21" s="1043">
        <v>0</v>
      </c>
      <c r="L21" s="907" t="s">
        <v>558</v>
      </c>
      <c r="M21" s="907" t="s">
        <v>558</v>
      </c>
      <c r="N21" s="928">
        <v>0</v>
      </c>
      <c r="O21" s="1010">
        <f t="shared" si="0"/>
        <v>0</v>
      </c>
      <c r="P21" s="1029"/>
      <c r="Q21" s="1028"/>
      <c r="R21" s="1043" t="s">
        <v>558</v>
      </c>
      <c r="S21" s="1148" t="s">
        <v>558</v>
      </c>
      <c r="T21" s="1125"/>
      <c r="U21" s="1170">
        <v>0</v>
      </c>
      <c r="V21" s="1043"/>
      <c r="W21" s="1043"/>
    </row>
    <row r="22" spans="1:23" ht="14.25">
      <c r="A22" s="1044" t="s">
        <v>586</v>
      </c>
      <c r="B22" s="460" t="s">
        <v>587</v>
      </c>
      <c r="C22" s="461">
        <v>12472</v>
      </c>
      <c r="D22" s="1012">
        <v>13728</v>
      </c>
      <c r="E22" s="394" t="s">
        <v>558</v>
      </c>
      <c r="F22" s="1045">
        <v>2886</v>
      </c>
      <c r="G22" s="1046">
        <v>3036</v>
      </c>
      <c r="H22" s="1046">
        <v>3517</v>
      </c>
      <c r="I22" s="929">
        <v>3654</v>
      </c>
      <c r="J22" s="929">
        <v>4308</v>
      </c>
      <c r="K22" s="950">
        <v>4226</v>
      </c>
      <c r="L22" s="1103">
        <f>L35</f>
        <v>3826</v>
      </c>
      <c r="M22" s="1103">
        <f>M35</f>
        <v>3826</v>
      </c>
      <c r="N22" s="931">
        <v>1049</v>
      </c>
      <c r="O22" s="1122">
        <f>U22-N22</f>
        <v>739</v>
      </c>
      <c r="P22" s="1213"/>
      <c r="Q22" s="1018"/>
      <c r="R22" s="929">
        <f>SUM(N22:Q22)</f>
        <v>1788</v>
      </c>
      <c r="S22" s="935">
        <f>(R22/M22)*100</f>
        <v>46.732880292733924</v>
      </c>
      <c r="T22" s="1125"/>
      <c r="U22" s="1046">
        <v>1788</v>
      </c>
      <c r="V22" s="1058"/>
      <c r="W22" s="929"/>
    </row>
    <row r="23" spans="1:23" ht="14.25">
      <c r="A23" s="1020" t="s">
        <v>588</v>
      </c>
      <c r="B23" s="474" t="s">
        <v>589</v>
      </c>
      <c r="C23" s="475">
        <v>0</v>
      </c>
      <c r="D23" s="1021">
        <v>0</v>
      </c>
      <c r="E23" s="396" t="s">
        <v>558</v>
      </c>
      <c r="F23" s="1014"/>
      <c r="G23" s="1037">
        <v>0</v>
      </c>
      <c r="H23" s="1037">
        <v>0</v>
      </c>
      <c r="I23" s="936">
        <v>0</v>
      </c>
      <c r="J23" s="936">
        <v>0</v>
      </c>
      <c r="K23" s="936"/>
      <c r="L23" s="1104"/>
      <c r="M23" s="939"/>
      <c r="N23" s="938"/>
      <c r="O23" s="1134">
        <f>U23-N23</f>
        <v>0</v>
      </c>
      <c r="P23" s="1215"/>
      <c r="Q23" s="1036"/>
      <c r="R23" s="936">
        <f aca="true" t="shared" si="1" ref="R23:R45">SUM(N23:Q23)</f>
        <v>0</v>
      </c>
      <c r="S23" s="942" t="e">
        <f aca="true" t="shared" si="2" ref="S23:S45">(R23/M23)*100</f>
        <v>#DIV/0!</v>
      </c>
      <c r="T23" s="1125"/>
      <c r="U23" s="1037">
        <v>0</v>
      </c>
      <c r="V23" s="1052"/>
      <c r="W23" s="936"/>
    </row>
    <row r="24" spans="1:23" ht="15" thickBot="1">
      <c r="A24" s="1002" t="s">
        <v>590</v>
      </c>
      <c r="B24" s="505" t="s">
        <v>589</v>
      </c>
      <c r="C24" s="506">
        <v>0</v>
      </c>
      <c r="D24" s="1038">
        <v>1215</v>
      </c>
      <c r="E24" s="398">
        <v>672</v>
      </c>
      <c r="F24" s="1053">
        <v>846</v>
      </c>
      <c r="G24" s="1054">
        <v>922</v>
      </c>
      <c r="H24" s="1054">
        <v>1090</v>
      </c>
      <c r="I24" s="943">
        <v>1100</v>
      </c>
      <c r="J24" s="943">
        <v>1300</v>
      </c>
      <c r="K24" s="943">
        <v>1600</v>
      </c>
      <c r="L24" s="946">
        <f>L25+L26+L28+L29</f>
        <v>1100</v>
      </c>
      <c r="M24" s="946">
        <f>M25+M26+M28+M29</f>
        <v>1100</v>
      </c>
      <c r="N24" s="1073">
        <v>275</v>
      </c>
      <c r="O24" s="1127">
        <f>U24-N24</f>
        <v>279</v>
      </c>
      <c r="P24" s="1217"/>
      <c r="Q24" s="1184"/>
      <c r="R24" s="943">
        <f t="shared" si="1"/>
        <v>554</v>
      </c>
      <c r="S24" s="949">
        <f t="shared" si="2"/>
        <v>50.36363636363637</v>
      </c>
      <c r="T24" s="1125"/>
      <c r="U24" s="1006">
        <v>554</v>
      </c>
      <c r="V24" s="1059"/>
      <c r="W24" s="943"/>
    </row>
    <row r="25" spans="1:23" ht="14.25">
      <c r="A25" s="1011" t="s">
        <v>591</v>
      </c>
      <c r="B25" s="910" t="s">
        <v>723</v>
      </c>
      <c r="C25" s="461">
        <v>6341</v>
      </c>
      <c r="D25" s="1012">
        <v>6960</v>
      </c>
      <c r="E25" s="394">
        <v>501</v>
      </c>
      <c r="F25" s="1014">
        <v>273</v>
      </c>
      <c r="G25" s="1037">
        <v>289</v>
      </c>
      <c r="H25" s="1037">
        <v>497</v>
      </c>
      <c r="I25" s="950">
        <v>593</v>
      </c>
      <c r="J25" s="950">
        <v>504</v>
      </c>
      <c r="K25" s="950">
        <v>332</v>
      </c>
      <c r="L25" s="1103">
        <v>200</v>
      </c>
      <c r="M25" s="1103">
        <v>200</v>
      </c>
      <c r="N25" s="952">
        <v>98</v>
      </c>
      <c r="O25" s="1036">
        <f>U25-N25</f>
        <v>77</v>
      </c>
      <c r="P25" s="1213"/>
      <c r="Q25" s="1018"/>
      <c r="R25" s="929">
        <f t="shared" si="1"/>
        <v>175</v>
      </c>
      <c r="S25" s="935">
        <f t="shared" si="2"/>
        <v>87.5</v>
      </c>
      <c r="T25" s="1125"/>
      <c r="U25" s="1015">
        <v>175</v>
      </c>
      <c r="V25" s="1050"/>
      <c r="W25" s="950"/>
    </row>
    <row r="26" spans="1:23" ht="14.25">
      <c r="A26" s="1020" t="s">
        <v>593</v>
      </c>
      <c r="B26" s="915" t="s">
        <v>724</v>
      </c>
      <c r="C26" s="475">
        <v>1745</v>
      </c>
      <c r="D26" s="1021">
        <v>2223</v>
      </c>
      <c r="E26" s="396">
        <v>502</v>
      </c>
      <c r="F26" s="1014">
        <v>337</v>
      </c>
      <c r="G26" s="1037">
        <v>374</v>
      </c>
      <c r="H26" s="1037">
        <v>367</v>
      </c>
      <c r="I26" s="936">
        <v>439</v>
      </c>
      <c r="J26" s="936">
        <v>345</v>
      </c>
      <c r="K26" s="936">
        <v>397</v>
      </c>
      <c r="L26" s="1104">
        <v>370</v>
      </c>
      <c r="M26" s="1104">
        <v>370</v>
      </c>
      <c r="N26" s="938">
        <v>382</v>
      </c>
      <c r="O26" s="1036">
        <f aca="true" t="shared" si="3" ref="O26:O34">U26-N26</f>
        <v>-285</v>
      </c>
      <c r="P26" s="1215"/>
      <c r="Q26" s="1036"/>
      <c r="R26" s="936">
        <f t="shared" si="1"/>
        <v>97</v>
      </c>
      <c r="S26" s="942">
        <f t="shared" si="2"/>
        <v>26.216216216216214</v>
      </c>
      <c r="T26" s="1125"/>
      <c r="U26" s="1037">
        <v>97</v>
      </c>
      <c r="V26" s="1052"/>
      <c r="W26" s="936"/>
    </row>
    <row r="27" spans="1:23" ht="14.25">
      <c r="A27" s="1020" t="s">
        <v>595</v>
      </c>
      <c r="B27" s="915" t="s">
        <v>725</v>
      </c>
      <c r="C27" s="475">
        <v>0</v>
      </c>
      <c r="D27" s="1021">
        <v>0</v>
      </c>
      <c r="E27" s="396">
        <v>504</v>
      </c>
      <c r="F27" s="1014"/>
      <c r="G27" s="1037">
        <v>0</v>
      </c>
      <c r="H27" s="1037">
        <v>0</v>
      </c>
      <c r="I27" s="936">
        <v>0</v>
      </c>
      <c r="J27" s="936">
        <v>0</v>
      </c>
      <c r="K27" s="936">
        <v>0</v>
      </c>
      <c r="L27" s="1104">
        <v>0</v>
      </c>
      <c r="M27" s="1104">
        <v>0</v>
      </c>
      <c r="N27" s="938">
        <v>0</v>
      </c>
      <c r="O27" s="1036">
        <f t="shared" si="3"/>
        <v>0</v>
      </c>
      <c r="P27" s="1215"/>
      <c r="Q27" s="1036"/>
      <c r="R27" s="936">
        <f t="shared" si="1"/>
        <v>0</v>
      </c>
      <c r="S27" s="942" t="e">
        <f t="shared" si="2"/>
        <v>#DIV/0!</v>
      </c>
      <c r="T27" s="1125"/>
      <c r="U27" s="1037">
        <v>0</v>
      </c>
      <c r="V27" s="1052"/>
      <c r="W27" s="936"/>
    </row>
    <row r="28" spans="1:23" ht="14.25">
      <c r="A28" s="1020" t="s">
        <v>597</v>
      </c>
      <c r="B28" s="915" t="s">
        <v>726</v>
      </c>
      <c r="C28" s="475">
        <v>428</v>
      </c>
      <c r="D28" s="1021">
        <v>253</v>
      </c>
      <c r="E28" s="396">
        <v>511</v>
      </c>
      <c r="F28" s="1014">
        <v>323</v>
      </c>
      <c r="G28" s="1037">
        <v>86</v>
      </c>
      <c r="H28" s="1037">
        <v>424</v>
      </c>
      <c r="I28" s="936">
        <v>66</v>
      </c>
      <c r="J28" s="936">
        <v>464</v>
      </c>
      <c r="K28" s="936">
        <v>374</v>
      </c>
      <c r="L28" s="1104">
        <v>300</v>
      </c>
      <c r="M28" s="1104">
        <v>300</v>
      </c>
      <c r="N28" s="938">
        <v>37</v>
      </c>
      <c r="O28" s="1036">
        <f t="shared" si="3"/>
        <v>64</v>
      </c>
      <c r="P28" s="1215"/>
      <c r="Q28" s="1036"/>
      <c r="R28" s="936">
        <f t="shared" si="1"/>
        <v>101</v>
      </c>
      <c r="S28" s="942">
        <f t="shared" si="2"/>
        <v>33.666666666666664</v>
      </c>
      <c r="T28" s="1125"/>
      <c r="U28" s="1037">
        <v>101</v>
      </c>
      <c r="V28" s="1052"/>
      <c r="W28" s="936"/>
    </row>
    <row r="29" spans="1:23" ht="14.25">
      <c r="A29" s="1020" t="s">
        <v>599</v>
      </c>
      <c r="B29" s="915" t="s">
        <v>727</v>
      </c>
      <c r="C29" s="475">
        <v>1057</v>
      </c>
      <c r="D29" s="1021">
        <v>1451</v>
      </c>
      <c r="E29" s="396">
        <v>518</v>
      </c>
      <c r="F29" s="1014">
        <v>152</v>
      </c>
      <c r="G29" s="1037">
        <v>328</v>
      </c>
      <c r="H29" s="1037">
        <v>279</v>
      </c>
      <c r="I29" s="936">
        <v>240</v>
      </c>
      <c r="J29" s="936">
        <v>251</v>
      </c>
      <c r="K29" s="936">
        <v>328</v>
      </c>
      <c r="L29" s="1104">
        <v>230</v>
      </c>
      <c r="M29" s="1104">
        <v>230</v>
      </c>
      <c r="N29" s="938">
        <v>53</v>
      </c>
      <c r="O29" s="1036">
        <f t="shared" si="3"/>
        <v>110</v>
      </c>
      <c r="P29" s="1215"/>
      <c r="Q29" s="1036"/>
      <c r="R29" s="936">
        <f t="shared" si="1"/>
        <v>163</v>
      </c>
      <c r="S29" s="942">
        <f t="shared" si="2"/>
        <v>70.86956521739131</v>
      </c>
      <c r="T29" s="1125"/>
      <c r="U29" s="1037">
        <v>163</v>
      </c>
      <c r="V29" s="1052"/>
      <c r="W29" s="936"/>
    </row>
    <row r="30" spans="1:23" ht="14.25">
      <c r="A30" s="1020" t="s">
        <v>601</v>
      </c>
      <c r="B30" s="958" t="s">
        <v>728</v>
      </c>
      <c r="C30" s="475">
        <v>10408</v>
      </c>
      <c r="D30" s="1021">
        <v>11792</v>
      </c>
      <c r="E30" s="396">
        <v>521</v>
      </c>
      <c r="F30" s="1014">
        <v>1518</v>
      </c>
      <c r="G30" s="1037">
        <v>1553</v>
      </c>
      <c r="H30" s="1037">
        <v>1816</v>
      </c>
      <c r="I30" s="936">
        <v>1907</v>
      </c>
      <c r="J30" s="936">
        <v>2314</v>
      </c>
      <c r="K30" s="936">
        <v>2220</v>
      </c>
      <c r="L30" s="1104">
        <v>1993</v>
      </c>
      <c r="M30" s="1104">
        <v>1993</v>
      </c>
      <c r="N30" s="938">
        <v>521</v>
      </c>
      <c r="O30" s="1036">
        <f t="shared" si="3"/>
        <v>361</v>
      </c>
      <c r="P30" s="1215"/>
      <c r="Q30" s="1036"/>
      <c r="R30" s="936">
        <f t="shared" si="1"/>
        <v>882</v>
      </c>
      <c r="S30" s="942">
        <f t="shared" si="2"/>
        <v>44.2548921224285</v>
      </c>
      <c r="T30" s="1125"/>
      <c r="U30" s="1037">
        <v>882</v>
      </c>
      <c r="V30" s="1052"/>
      <c r="W30" s="936"/>
    </row>
    <row r="31" spans="1:23" ht="14.25">
      <c r="A31" s="1020" t="s">
        <v>603</v>
      </c>
      <c r="B31" s="958" t="s">
        <v>729</v>
      </c>
      <c r="C31" s="475">
        <v>3640</v>
      </c>
      <c r="D31" s="1021">
        <v>4174</v>
      </c>
      <c r="E31" s="396" t="s">
        <v>605</v>
      </c>
      <c r="F31" s="1014">
        <v>586</v>
      </c>
      <c r="G31" s="1037">
        <v>571</v>
      </c>
      <c r="H31" s="1037">
        <v>643</v>
      </c>
      <c r="I31" s="936">
        <v>658</v>
      </c>
      <c r="J31" s="936">
        <v>810</v>
      </c>
      <c r="K31" s="936">
        <v>782</v>
      </c>
      <c r="L31" s="1104">
        <v>698</v>
      </c>
      <c r="M31" s="1104">
        <v>698</v>
      </c>
      <c r="N31" s="938">
        <v>184</v>
      </c>
      <c r="O31" s="1036">
        <f t="shared" si="3"/>
        <v>125</v>
      </c>
      <c r="P31" s="1215"/>
      <c r="Q31" s="1036"/>
      <c r="R31" s="936">
        <f t="shared" si="1"/>
        <v>309</v>
      </c>
      <c r="S31" s="942">
        <f t="shared" si="2"/>
        <v>44.269340974212035</v>
      </c>
      <c r="T31" s="1125"/>
      <c r="U31" s="1037">
        <v>309</v>
      </c>
      <c r="V31" s="1052"/>
      <c r="W31" s="936"/>
    </row>
    <row r="32" spans="1:23" ht="14.25">
      <c r="A32" s="1020" t="s">
        <v>606</v>
      </c>
      <c r="B32" s="915" t="s">
        <v>730</v>
      </c>
      <c r="C32" s="475">
        <v>0</v>
      </c>
      <c r="D32" s="1021">
        <v>0</v>
      </c>
      <c r="E32" s="396">
        <v>557</v>
      </c>
      <c r="F32" s="1014"/>
      <c r="G32" s="1037">
        <v>0</v>
      </c>
      <c r="H32" s="1037">
        <v>0</v>
      </c>
      <c r="I32" s="936">
        <v>0</v>
      </c>
      <c r="J32" s="936">
        <v>0</v>
      </c>
      <c r="K32" s="936">
        <v>0</v>
      </c>
      <c r="L32" s="1104"/>
      <c r="M32" s="1104"/>
      <c r="N32" s="938"/>
      <c r="O32" s="1036">
        <f t="shared" si="3"/>
        <v>0</v>
      </c>
      <c r="P32" s="1215"/>
      <c r="Q32" s="1036"/>
      <c r="R32" s="936">
        <f t="shared" si="1"/>
        <v>0</v>
      </c>
      <c r="S32" s="942" t="e">
        <f t="shared" si="2"/>
        <v>#DIV/0!</v>
      </c>
      <c r="T32" s="1125"/>
      <c r="U32" s="1037">
        <v>0</v>
      </c>
      <c r="V32" s="1052"/>
      <c r="W32" s="936"/>
    </row>
    <row r="33" spans="1:23" ht="14.25">
      <c r="A33" s="1020" t="s">
        <v>608</v>
      </c>
      <c r="B33" s="915" t="s">
        <v>731</v>
      </c>
      <c r="C33" s="475">
        <v>1711</v>
      </c>
      <c r="D33" s="1021">
        <v>1801</v>
      </c>
      <c r="E33" s="396">
        <v>551</v>
      </c>
      <c r="F33" s="1014"/>
      <c r="G33" s="1037">
        <v>0</v>
      </c>
      <c r="H33" s="1037">
        <v>0</v>
      </c>
      <c r="I33" s="936">
        <v>0</v>
      </c>
      <c r="J33" s="936">
        <v>0</v>
      </c>
      <c r="K33" s="936">
        <v>0</v>
      </c>
      <c r="L33" s="1104"/>
      <c r="M33" s="1104"/>
      <c r="N33" s="938"/>
      <c r="O33" s="1036">
        <f t="shared" si="3"/>
        <v>0</v>
      </c>
      <c r="P33" s="1215"/>
      <c r="Q33" s="1036"/>
      <c r="R33" s="936">
        <f t="shared" si="1"/>
        <v>0</v>
      </c>
      <c r="S33" s="942" t="e">
        <f t="shared" si="2"/>
        <v>#DIV/0!</v>
      </c>
      <c r="T33" s="1125"/>
      <c r="U33" s="1037">
        <v>0</v>
      </c>
      <c r="V33" s="1052"/>
      <c r="W33" s="936"/>
    </row>
    <row r="34" spans="1:23" ht="15" thickBot="1">
      <c r="A34" s="991" t="s">
        <v>610</v>
      </c>
      <c r="B34" s="917" t="s">
        <v>732</v>
      </c>
      <c r="C34" s="480">
        <v>569</v>
      </c>
      <c r="D34" s="1023">
        <v>614</v>
      </c>
      <c r="E34" s="401" t="s">
        <v>611</v>
      </c>
      <c r="F34" s="1025">
        <v>9</v>
      </c>
      <c r="G34" s="995">
        <v>11</v>
      </c>
      <c r="H34" s="995">
        <v>16</v>
      </c>
      <c r="I34" s="959">
        <v>18</v>
      </c>
      <c r="J34" s="959">
        <v>18</v>
      </c>
      <c r="K34" s="959">
        <v>14</v>
      </c>
      <c r="L34" s="1106">
        <v>35</v>
      </c>
      <c r="M34" s="1106">
        <v>35</v>
      </c>
      <c r="N34" s="1107">
        <v>2</v>
      </c>
      <c r="O34" s="1042">
        <f t="shared" si="3"/>
        <v>2</v>
      </c>
      <c r="P34" s="1217"/>
      <c r="Q34" s="1184"/>
      <c r="R34" s="943">
        <f t="shared" si="1"/>
        <v>4</v>
      </c>
      <c r="S34" s="949">
        <f t="shared" si="2"/>
        <v>11.428571428571429</v>
      </c>
      <c r="T34" s="1125"/>
      <c r="U34" s="1170">
        <v>4</v>
      </c>
      <c r="V34" s="1057"/>
      <c r="W34" s="959"/>
    </row>
    <row r="35" spans="1:23" ht="15" thickBot="1">
      <c r="A35" s="1060" t="s">
        <v>612</v>
      </c>
      <c r="B35" s="1031" t="s">
        <v>613</v>
      </c>
      <c r="C35" s="546">
        <f>SUM(C25:C34)</f>
        <v>25899</v>
      </c>
      <c r="D35" s="554">
        <f>SUM(D25:D34)</f>
        <v>29268</v>
      </c>
      <c r="E35" s="547"/>
      <c r="F35" s="920">
        <f aca="true" t="shared" si="4" ref="F35:Q35">SUM(F25:F34)</f>
        <v>3198</v>
      </c>
      <c r="G35" s="921">
        <f t="shared" si="4"/>
        <v>3212</v>
      </c>
      <c r="H35" s="921">
        <f t="shared" si="4"/>
        <v>4042</v>
      </c>
      <c r="I35" s="921">
        <f t="shared" si="4"/>
        <v>3921</v>
      </c>
      <c r="J35" s="921">
        <f>SUM(J25:J34)</f>
        <v>4706</v>
      </c>
      <c r="K35" s="921">
        <f>SUM(K25:K34)</f>
        <v>4447</v>
      </c>
      <c r="L35" s="1158">
        <f t="shared" si="4"/>
        <v>3826</v>
      </c>
      <c r="M35" s="1158">
        <f t="shared" si="4"/>
        <v>3826</v>
      </c>
      <c r="N35" s="1186">
        <f t="shared" si="4"/>
        <v>1277</v>
      </c>
      <c r="O35" s="1160">
        <f t="shared" si="4"/>
        <v>454</v>
      </c>
      <c r="P35" s="1221">
        <f t="shared" si="4"/>
        <v>0</v>
      </c>
      <c r="Q35" s="1062">
        <f t="shared" si="4"/>
        <v>0</v>
      </c>
      <c r="R35" s="921">
        <f t="shared" si="1"/>
        <v>1731</v>
      </c>
      <c r="S35" s="1071">
        <f t="shared" si="2"/>
        <v>45.24307370622059</v>
      </c>
      <c r="T35" s="1125"/>
      <c r="U35" s="921">
        <f>SUM(U25:U34)</f>
        <v>1731</v>
      </c>
      <c r="V35" s="920">
        <f>SUM(V25:V34)</f>
        <v>0</v>
      </c>
      <c r="W35" s="920">
        <f>SUM(W25:W34)</f>
        <v>0</v>
      </c>
    </row>
    <row r="36" spans="1:23" ht="14.25">
      <c r="A36" s="1011" t="s">
        <v>614</v>
      </c>
      <c r="B36" s="910" t="s">
        <v>733</v>
      </c>
      <c r="C36" s="461">
        <v>0</v>
      </c>
      <c r="D36" s="1012">
        <v>0</v>
      </c>
      <c r="E36" s="394">
        <v>601</v>
      </c>
      <c r="F36" s="1067"/>
      <c r="G36" s="1015">
        <v>0</v>
      </c>
      <c r="H36" s="1015">
        <v>0</v>
      </c>
      <c r="I36" s="950">
        <v>0</v>
      </c>
      <c r="J36" s="950">
        <v>0</v>
      </c>
      <c r="K36" s="950">
        <v>0</v>
      </c>
      <c r="L36" s="1103"/>
      <c r="M36" s="953"/>
      <c r="N36" s="931"/>
      <c r="O36" s="1036">
        <f>U36-N36</f>
        <v>0</v>
      </c>
      <c r="P36" s="1213"/>
      <c r="Q36" s="1018"/>
      <c r="R36" s="929">
        <f t="shared" si="1"/>
        <v>0</v>
      </c>
      <c r="S36" s="935" t="e">
        <f t="shared" si="2"/>
        <v>#DIV/0!</v>
      </c>
      <c r="T36" s="1125"/>
      <c r="U36" s="1015">
        <v>0</v>
      </c>
      <c r="V36" s="1050"/>
      <c r="W36" s="950"/>
    </row>
    <row r="37" spans="1:23" ht="14.25">
      <c r="A37" s="1020" t="s">
        <v>616</v>
      </c>
      <c r="B37" s="915" t="s">
        <v>734</v>
      </c>
      <c r="C37" s="475">
        <v>1190</v>
      </c>
      <c r="D37" s="1021">
        <v>1857</v>
      </c>
      <c r="E37" s="396">
        <v>602</v>
      </c>
      <c r="F37" s="1014">
        <v>167</v>
      </c>
      <c r="G37" s="1037">
        <v>189</v>
      </c>
      <c r="H37" s="1037">
        <v>288</v>
      </c>
      <c r="I37" s="936">
        <v>403</v>
      </c>
      <c r="J37" s="936">
        <v>380</v>
      </c>
      <c r="K37" s="936">
        <v>375</v>
      </c>
      <c r="L37" s="1104"/>
      <c r="M37" s="939"/>
      <c r="N37" s="938">
        <v>110</v>
      </c>
      <c r="O37" s="1036">
        <f>U37-N37</f>
        <v>92</v>
      </c>
      <c r="P37" s="1215"/>
      <c r="Q37" s="1036"/>
      <c r="R37" s="936">
        <f t="shared" si="1"/>
        <v>202</v>
      </c>
      <c r="S37" s="942" t="e">
        <f t="shared" si="2"/>
        <v>#DIV/0!</v>
      </c>
      <c r="T37" s="1125"/>
      <c r="U37" s="1037">
        <v>202</v>
      </c>
      <c r="V37" s="1052"/>
      <c r="W37" s="936"/>
    </row>
    <row r="38" spans="1:23" ht="14.25">
      <c r="A38" s="1020" t="s">
        <v>618</v>
      </c>
      <c r="B38" s="915" t="s">
        <v>735</v>
      </c>
      <c r="C38" s="475">
        <v>0</v>
      </c>
      <c r="D38" s="1021">
        <v>0</v>
      </c>
      <c r="E38" s="396">
        <v>604</v>
      </c>
      <c r="F38" s="1014"/>
      <c r="G38" s="1037">
        <v>0</v>
      </c>
      <c r="H38" s="1037">
        <v>0</v>
      </c>
      <c r="I38" s="936">
        <v>0</v>
      </c>
      <c r="J38" s="936">
        <v>0</v>
      </c>
      <c r="K38" s="936">
        <v>0</v>
      </c>
      <c r="L38" s="1104"/>
      <c r="M38" s="939"/>
      <c r="N38" s="938"/>
      <c r="O38" s="1036">
        <f>U38-N38</f>
        <v>0</v>
      </c>
      <c r="P38" s="1215"/>
      <c r="Q38" s="1036"/>
      <c r="R38" s="936">
        <f t="shared" si="1"/>
        <v>0</v>
      </c>
      <c r="S38" s="942" t="e">
        <f t="shared" si="2"/>
        <v>#DIV/0!</v>
      </c>
      <c r="T38" s="1125"/>
      <c r="U38" s="1037">
        <v>0</v>
      </c>
      <c r="V38" s="1052"/>
      <c r="W38" s="936"/>
    </row>
    <row r="39" spans="1:23" ht="14.25">
      <c r="A39" s="1020" t="s">
        <v>620</v>
      </c>
      <c r="B39" s="915" t="s">
        <v>736</v>
      </c>
      <c r="C39" s="475">
        <v>12472</v>
      </c>
      <c r="D39" s="1021">
        <v>13728</v>
      </c>
      <c r="E39" s="396" t="s">
        <v>622</v>
      </c>
      <c r="F39" s="1014">
        <v>2886</v>
      </c>
      <c r="G39" s="1037">
        <v>3036</v>
      </c>
      <c r="H39" s="1037">
        <v>3517</v>
      </c>
      <c r="I39" s="936">
        <v>3654</v>
      </c>
      <c r="J39" s="936">
        <v>4308</v>
      </c>
      <c r="K39" s="936">
        <v>4226</v>
      </c>
      <c r="L39" s="1104">
        <f>L35</f>
        <v>3826</v>
      </c>
      <c r="M39" s="939">
        <f>M35</f>
        <v>3826</v>
      </c>
      <c r="N39" s="938">
        <v>1049</v>
      </c>
      <c r="O39" s="1036">
        <f>U39-N39</f>
        <v>739</v>
      </c>
      <c r="P39" s="1215"/>
      <c r="Q39" s="1036"/>
      <c r="R39" s="936">
        <f t="shared" si="1"/>
        <v>1788</v>
      </c>
      <c r="S39" s="942">
        <f t="shared" si="2"/>
        <v>46.732880292733924</v>
      </c>
      <c r="T39" s="1125"/>
      <c r="U39" s="1037">
        <v>1788</v>
      </c>
      <c r="V39" s="1052"/>
      <c r="W39" s="936"/>
    </row>
    <row r="40" spans="1:23" ht="15" thickBot="1">
      <c r="A40" s="991" t="s">
        <v>623</v>
      </c>
      <c r="B40" s="917" t="s">
        <v>732</v>
      </c>
      <c r="C40" s="480">
        <v>12330</v>
      </c>
      <c r="D40" s="1023">
        <v>13218</v>
      </c>
      <c r="E40" s="401" t="s">
        <v>624</v>
      </c>
      <c r="F40" s="1025">
        <v>236</v>
      </c>
      <c r="G40" s="995">
        <v>101</v>
      </c>
      <c r="H40" s="995">
        <v>237</v>
      </c>
      <c r="I40" s="959"/>
      <c r="J40" s="959">
        <v>42</v>
      </c>
      <c r="K40" s="959">
        <v>29</v>
      </c>
      <c r="L40" s="1106"/>
      <c r="M40" s="962"/>
      <c r="N40" s="1107"/>
      <c r="O40" s="1036">
        <f>U40-N40</f>
        <v>35</v>
      </c>
      <c r="P40" s="1217"/>
      <c r="Q40" s="1184"/>
      <c r="R40" s="943">
        <f t="shared" si="1"/>
        <v>35</v>
      </c>
      <c r="S40" s="949" t="e">
        <f t="shared" si="2"/>
        <v>#DIV/0!</v>
      </c>
      <c r="T40" s="1125"/>
      <c r="U40" s="1170">
        <v>35</v>
      </c>
      <c r="V40" s="1057"/>
      <c r="W40" s="959"/>
    </row>
    <row r="41" spans="1:23" ht="15" thickBot="1">
      <c r="A41" s="1060" t="s">
        <v>625</v>
      </c>
      <c r="B41" s="1031" t="s">
        <v>626</v>
      </c>
      <c r="C41" s="546">
        <f>SUM(C36:C40)</f>
        <v>25992</v>
      </c>
      <c r="D41" s="554">
        <f>SUM(D36:D40)</f>
        <v>28803</v>
      </c>
      <c r="E41" s="547" t="s">
        <v>558</v>
      </c>
      <c r="F41" s="920">
        <f aca="true" t="shared" si="5" ref="F41:Q41">SUM(F36:F40)</f>
        <v>3289</v>
      </c>
      <c r="G41" s="921">
        <f t="shared" si="5"/>
        <v>3326</v>
      </c>
      <c r="H41" s="921">
        <f t="shared" si="5"/>
        <v>4042</v>
      </c>
      <c r="I41" s="921">
        <f t="shared" si="5"/>
        <v>4057</v>
      </c>
      <c r="J41" s="921">
        <f>SUM(J36:J40)</f>
        <v>4730</v>
      </c>
      <c r="K41" s="921">
        <f>SUM(K36:K40)</f>
        <v>4630</v>
      </c>
      <c r="L41" s="1158">
        <f t="shared" si="5"/>
        <v>3826</v>
      </c>
      <c r="M41" s="1062">
        <f t="shared" si="5"/>
        <v>3826</v>
      </c>
      <c r="N41" s="921">
        <f t="shared" si="5"/>
        <v>1159</v>
      </c>
      <c r="O41" s="921">
        <f t="shared" si="5"/>
        <v>866</v>
      </c>
      <c r="P41" s="1065">
        <f t="shared" si="5"/>
        <v>0</v>
      </c>
      <c r="Q41" s="921">
        <f t="shared" si="5"/>
        <v>0</v>
      </c>
      <c r="R41" s="921">
        <f t="shared" si="1"/>
        <v>2025</v>
      </c>
      <c r="S41" s="955">
        <f t="shared" si="2"/>
        <v>52.9273392577104</v>
      </c>
      <c r="T41" s="1125"/>
      <c r="U41" s="921">
        <f>SUM(U36:U40)</f>
        <v>2025</v>
      </c>
      <c r="V41" s="920"/>
      <c r="W41" s="921"/>
    </row>
    <row r="42" spans="1:23" ht="6.75" customHeight="1" thickBot="1">
      <c r="A42" s="991"/>
      <c r="B42" s="482"/>
      <c r="C42" s="561"/>
      <c r="D42" s="1072"/>
      <c r="E42" s="562"/>
      <c r="F42" s="1025"/>
      <c r="G42" s="995"/>
      <c r="H42" s="995"/>
      <c r="I42" s="920"/>
      <c r="J42" s="920"/>
      <c r="K42" s="920"/>
      <c r="L42" s="1163"/>
      <c r="M42" s="1164"/>
      <c r="N42" s="995"/>
      <c r="O42" s="1187"/>
      <c r="P42" s="1042"/>
      <c r="Q42" s="1077"/>
      <c r="R42" s="951"/>
      <c r="S42" s="935"/>
      <c r="T42" s="1125"/>
      <c r="U42" s="995"/>
      <c r="V42" s="920"/>
      <c r="W42" s="920"/>
    </row>
    <row r="43" spans="1:23" ht="15" thickBot="1">
      <c r="A43" s="1078" t="s">
        <v>627</v>
      </c>
      <c r="B43" s="545" t="s">
        <v>589</v>
      </c>
      <c r="C43" s="546">
        <f>+C41-C39</f>
        <v>13520</v>
      </c>
      <c r="D43" s="554">
        <f>+D41-D39</f>
        <v>15075</v>
      </c>
      <c r="E43" s="547" t="s">
        <v>558</v>
      </c>
      <c r="F43" s="920">
        <f aca="true" t="shared" si="6" ref="F43:Q43">F41-F39</f>
        <v>403</v>
      </c>
      <c r="G43" s="921">
        <f t="shared" si="6"/>
        <v>290</v>
      </c>
      <c r="H43" s="921">
        <f t="shared" si="6"/>
        <v>525</v>
      </c>
      <c r="I43" s="921">
        <f t="shared" si="6"/>
        <v>403</v>
      </c>
      <c r="J43" s="921">
        <f>J41-J39</f>
        <v>422</v>
      </c>
      <c r="K43" s="921">
        <f>K41-K39</f>
        <v>404</v>
      </c>
      <c r="L43" s="921">
        <f>L41-L39</f>
        <v>0</v>
      </c>
      <c r="M43" s="1071">
        <f t="shared" si="6"/>
        <v>0</v>
      </c>
      <c r="N43" s="921">
        <f t="shared" si="6"/>
        <v>110</v>
      </c>
      <c r="O43" s="921">
        <f t="shared" si="6"/>
        <v>127</v>
      </c>
      <c r="P43" s="921">
        <f t="shared" si="6"/>
        <v>0</v>
      </c>
      <c r="Q43" s="920">
        <f t="shared" si="6"/>
        <v>0</v>
      </c>
      <c r="R43" s="930">
        <f t="shared" si="1"/>
        <v>237</v>
      </c>
      <c r="S43" s="935" t="e">
        <f t="shared" si="2"/>
        <v>#DIV/0!</v>
      </c>
      <c r="T43" s="1125"/>
      <c r="U43" s="921">
        <f>U41-U39</f>
        <v>237</v>
      </c>
      <c r="V43" s="921">
        <f>V41-V39</f>
        <v>0</v>
      </c>
      <c r="W43" s="921">
        <f>W41-W39</f>
        <v>0</v>
      </c>
    </row>
    <row r="44" spans="1:23" ht="15" thickBot="1">
      <c r="A44" s="1060" t="s">
        <v>628</v>
      </c>
      <c r="B44" s="545" t="s">
        <v>629</v>
      </c>
      <c r="C44" s="546">
        <f>+C41-C35</f>
        <v>93</v>
      </c>
      <c r="D44" s="554">
        <f>+D41-D35</f>
        <v>-465</v>
      </c>
      <c r="E44" s="547" t="s">
        <v>558</v>
      </c>
      <c r="F44" s="920">
        <f aca="true" t="shared" si="7" ref="F44:Q44">F41-F35</f>
        <v>91</v>
      </c>
      <c r="G44" s="921">
        <f t="shared" si="7"/>
        <v>114</v>
      </c>
      <c r="H44" s="921">
        <f t="shared" si="7"/>
        <v>0</v>
      </c>
      <c r="I44" s="921">
        <f t="shared" si="7"/>
        <v>136</v>
      </c>
      <c r="J44" s="921">
        <f>J41-J35</f>
        <v>24</v>
      </c>
      <c r="K44" s="921">
        <f>K41-K35</f>
        <v>183</v>
      </c>
      <c r="L44" s="921">
        <f>L41-L35</f>
        <v>0</v>
      </c>
      <c r="M44" s="1071">
        <f t="shared" si="7"/>
        <v>0</v>
      </c>
      <c r="N44" s="1258">
        <f t="shared" si="7"/>
        <v>-118</v>
      </c>
      <c r="O44" s="921">
        <f t="shared" si="7"/>
        <v>412</v>
      </c>
      <c r="P44" s="921">
        <f t="shared" si="7"/>
        <v>0</v>
      </c>
      <c r="Q44" s="920">
        <f t="shared" si="7"/>
        <v>0</v>
      </c>
      <c r="R44" s="930">
        <f t="shared" si="1"/>
        <v>294</v>
      </c>
      <c r="S44" s="935" t="e">
        <f t="shared" si="2"/>
        <v>#DIV/0!</v>
      </c>
      <c r="T44" s="1125"/>
      <c r="U44" s="921">
        <f>U41-U35</f>
        <v>294</v>
      </c>
      <c r="V44" s="921">
        <f>V41-V35</f>
        <v>0</v>
      </c>
      <c r="W44" s="921">
        <f>W41-W35</f>
        <v>0</v>
      </c>
    </row>
    <row r="45" spans="1:23" ht="15" thickBot="1">
      <c r="A45" s="1081" t="s">
        <v>630</v>
      </c>
      <c r="B45" s="573" t="s">
        <v>589</v>
      </c>
      <c r="C45" s="574">
        <f>+C44-C39</f>
        <v>-12379</v>
      </c>
      <c r="D45" s="527">
        <f>+D44-D39</f>
        <v>-14193</v>
      </c>
      <c r="E45" s="575" t="s">
        <v>558</v>
      </c>
      <c r="F45" s="920">
        <f aca="true" t="shared" si="8" ref="F45:Q45">F44-F39</f>
        <v>-2795</v>
      </c>
      <c r="G45" s="921">
        <f t="shared" si="8"/>
        <v>-2922</v>
      </c>
      <c r="H45" s="921">
        <f t="shared" si="8"/>
        <v>-3517</v>
      </c>
      <c r="I45" s="921">
        <f t="shared" si="8"/>
        <v>-3518</v>
      </c>
      <c r="J45" s="921">
        <f>J44-J39</f>
        <v>-4284</v>
      </c>
      <c r="K45" s="921">
        <f>K44-K39</f>
        <v>-4043</v>
      </c>
      <c r="L45" s="921">
        <f t="shared" si="8"/>
        <v>-3826</v>
      </c>
      <c r="M45" s="1071">
        <f t="shared" si="8"/>
        <v>-3826</v>
      </c>
      <c r="N45" s="921">
        <f t="shared" si="8"/>
        <v>-1167</v>
      </c>
      <c r="O45" s="921">
        <f t="shared" si="8"/>
        <v>-327</v>
      </c>
      <c r="P45" s="921">
        <f t="shared" si="8"/>
        <v>0</v>
      </c>
      <c r="Q45" s="920">
        <f t="shared" si="8"/>
        <v>0</v>
      </c>
      <c r="R45" s="930">
        <f t="shared" si="1"/>
        <v>-1494</v>
      </c>
      <c r="S45" s="1071">
        <f t="shared" si="2"/>
        <v>39.04861474124412</v>
      </c>
      <c r="T45" s="1125"/>
      <c r="U45" s="921">
        <f>U44-U39</f>
        <v>-1494</v>
      </c>
      <c r="V45" s="921">
        <f>V44-V39</f>
        <v>0</v>
      </c>
      <c r="W45" s="921">
        <f>W44-W39</f>
        <v>0</v>
      </c>
    </row>
    <row r="46" ht="12.75">
      <c r="A46" s="1095"/>
    </row>
    <row r="47" ht="12.75">
      <c r="A47" s="1095"/>
    </row>
    <row r="48" spans="1:23" ht="14.25">
      <c r="A48" s="1083" t="s">
        <v>737</v>
      </c>
      <c r="R48" s="412"/>
      <c r="S48" s="412"/>
      <c r="T48" s="412"/>
      <c r="U48" s="412"/>
      <c r="V48" s="412"/>
      <c r="W48" s="412"/>
    </row>
    <row r="49" spans="1:23" ht="14.25">
      <c r="A49" s="1259" t="s">
        <v>738</v>
      </c>
      <c r="R49" s="412"/>
      <c r="S49" s="412"/>
      <c r="T49" s="412"/>
      <c r="U49" s="412"/>
      <c r="V49" s="412"/>
      <c r="W49" s="412"/>
    </row>
    <row r="50" spans="1:23" ht="14.25">
      <c r="A50" s="1260" t="s">
        <v>739</v>
      </c>
      <c r="R50" s="412"/>
      <c r="S50" s="412"/>
      <c r="T50" s="412"/>
      <c r="U50" s="412"/>
      <c r="V50" s="412"/>
      <c r="W50" s="412"/>
    </row>
    <row r="51" spans="1:23" ht="14.25">
      <c r="A51" s="1094"/>
      <c r="R51" s="412"/>
      <c r="S51" s="412"/>
      <c r="T51" s="412"/>
      <c r="U51" s="412"/>
      <c r="V51" s="412"/>
      <c r="W51" s="412"/>
    </row>
    <row r="52" spans="1:23" ht="12.75">
      <c r="A52" s="1095" t="s">
        <v>743</v>
      </c>
      <c r="R52" s="412"/>
      <c r="S52" s="412"/>
      <c r="T52" s="412"/>
      <c r="U52" s="412"/>
      <c r="V52" s="412"/>
      <c r="W52" s="412"/>
    </row>
    <row r="53" spans="1:23" ht="12.75">
      <c r="A53" s="1095"/>
      <c r="R53" s="412"/>
      <c r="S53" s="412"/>
      <c r="T53" s="412"/>
      <c r="U53" s="412"/>
      <c r="V53" s="412"/>
      <c r="W53" s="412"/>
    </row>
    <row r="54" spans="1:23" ht="12.75">
      <c r="A54" s="1095" t="s">
        <v>759</v>
      </c>
      <c r="R54" s="412"/>
      <c r="S54" s="412"/>
      <c r="T54" s="412"/>
      <c r="U54" s="412"/>
      <c r="V54" s="412"/>
      <c r="W54" s="412"/>
    </row>
    <row r="55" ht="12.75">
      <c r="A55" s="1095"/>
    </row>
    <row r="56" ht="12.75">
      <c r="A56" s="1095"/>
    </row>
    <row r="57" ht="12.75">
      <c r="A57" s="1095"/>
    </row>
    <row r="58" ht="12.75">
      <c r="A58" s="1095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0">
      <selection activeCell="M31" sqref="M31"/>
    </sheetView>
  </sheetViews>
  <sheetFormatPr defaultColWidth="9.140625" defaultRowHeight="12.75"/>
  <cols>
    <col min="1" max="1" width="30.00390625" style="412" customWidth="1"/>
    <col min="2" max="2" width="13.57421875" style="412" hidden="1" customWidth="1"/>
    <col min="3" max="4" width="10.8515625" style="412" hidden="1" customWidth="1"/>
    <col min="5" max="5" width="6.421875" style="413" customWidth="1"/>
    <col min="6" max="6" width="11.7109375" style="412" hidden="1" customWidth="1"/>
    <col min="7" max="8" width="11.57421875" style="412" hidden="1" customWidth="1"/>
    <col min="9" max="11" width="11.57421875" style="565" hidden="1" customWidth="1"/>
    <col min="12" max="12" width="11.57421875" style="565" customWidth="1"/>
    <col min="13" max="13" width="11.421875" style="565" customWidth="1"/>
    <col min="14" max="14" width="9.8515625" style="565" customWidth="1"/>
    <col min="15" max="15" width="10.7109375" style="565" customWidth="1"/>
    <col min="16" max="16" width="9.28125" style="565" customWidth="1"/>
    <col min="17" max="17" width="9.140625" style="565" customWidth="1"/>
    <col min="18" max="18" width="12.00390625" style="565" customWidth="1"/>
    <col min="19" max="19" width="9.140625" style="773" customWidth="1"/>
    <col min="20" max="20" width="3.421875" style="565" customWidth="1"/>
    <col min="21" max="21" width="12.57421875" style="565" customWidth="1"/>
    <col min="22" max="22" width="11.8515625" style="565" customWidth="1"/>
    <col min="23" max="23" width="12.00390625" style="565" customWidth="1"/>
    <col min="24" max="16384" width="9.140625" style="412" customWidth="1"/>
  </cols>
  <sheetData>
    <row r="1" spans="1:23" s="332" customFormat="1" ht="18">
      <c r="A1" s="1409" t="s">
        <v>704</v>
      </c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1409"/>
      <c r="R1" s="1409"/>
      <c r="S1" s="1409"/>
      <c r="T1" s="1409"/>
      <c r="U1" s="1409"/>
      <c r="V1" s="1409"/>
      <c r="W1" s="1409"/>
    </row>
    <row r="2" spans="1:14" ht="21.75" customHeight="1">
      <c r="A2" s="968" t="s">
        <v>632</v>
      </c>
      <c r="B2" s="969"/>
      <c r="M2" s="970"/>
      <c r="N2" s="970"/>
    </row>
    <row r="3" spans="1:14" ht="12.75">
      <c r="A3" s="974"/>
      <c r="M3" s="970"/>
      <c r="N3" s="970"/>
    </row>
    <row r="4" spans="1:14" ht="13.5" thickBot="1">
      <c r="A4" s="1095"/>
      <c r="B4" s="415"/>
      <c r="C4" s="415"/>
      <c r="D4" s="415"/>
      <c r="E4" s="416"/>
      <c r="F4" s="415"/>
      <c r="G4" s="415"/>
      <c r="M4" s="970"/>
      <c r="N4" s="970"/>
    </row>
    <row r="5" spans="1:14" ht="15.75" thickBot="1">
      <c r="A5" s="1306" t="s">
        <v>747</v>
      </c>
      <c r="B5" s="972"/>
      <c r="C5" s="1250"/>
      <c r="D5" s="1250"/>
      <c r="E5" s="1307" t="s">
        <v>760</v>
      </c>
      <c r="F5" s="1261"/>
      <c r="G5" s="1262"/>
      <c r="H5" s="1261"/>
      <c r="I5" s="1263"/>
      <c r="J5" s="1254"/>
      <c r="K5" s="1254"/>
      <c r="L5" s="903"/>
      <c r="M5" s="973"/>
      <c r="N5" s="973"/>
    </row>
    <row r="6" spans="1:14" ht="23.25" customHeight="1" thickBot="1">
      <c r="A6" s="974" t="s">
        <v>531</v>
      </c>
      <c r="M6" s="970"/>
      <c r="N6" s="970"/>
    </row>
    <row r="7" spans="1:23" ht="13.5" thickBot="1">
      <c r="A7" s="1308" t="s">
        <v>27</v>
      </c>
      <c r="B7" s="1309" t="s">
        <v>535</v>
      </c>
      <c r="C7" s="752"/>
      <c r="D7" s="752"/>
      <c r="E7" s="1309" t="s">
        <v>538</v>
      </c>
      <c r="F7" s="752"/>
      <c r="G7" s="752"/>
      <c r="H7" s="1309" t="s">
        <v>708</v>
      </c>
      <c r="I7" s="1310" t="s">
        <v>709</v>
      </c>
      <c r="J7" s="1310" t="s">
        <v>710</v>
      </c>
      <c r="K7" s="1310" t="s">
        <v>711</v>
      </c>
      <c r="L7" s="1311" t="s">
        <v>712</v>
      </c>
      <c r="M7" s="1312"/>
      <c r="N7" s="1311" t="s">
        <v>713</v>
      </c>
      <c r="O7" s="1313"/>
      <c r="P7" s="1313"/>
      <c r="Q7" s="1314"/>
      <c r="R7" s="1315" t="s">
        <v>714</v>
      </c>
      <c r="S7" s="1198" t="s">
        <v>534</v>
      </c>
      <c r="U7" s="1316" t="s">
        <v>715</v>
      </c>
      <c r="V7" s="1317"/>
      <c r="W7" s="1312"/>
    </row>
    <row r="8" spans="1:23" ht="13.5" thickBot="1">
      <c r="A8" s="1318"/>
      <c r="B8" s="1319"/>
      <c r="C8" s="758" t="s">
        <v>536</v>
      </c>
      <c r="D8" s="758" t="s">
        <v>537</v>
      </c>
      <c r="E8" s="1319"/>
      <c r="F8" s="758" t="s">
        <v>706</v>
      </c>
      <c r="G8" s="758" t="s">
        <v>707</v>
      </c>
      <c r="H8" s="1319"/>
      <c r="I8" s="1319"/>
      <c r="J8" s="1319"/>
      <c r="K8" s="1319"/>
      <c r="L8" s="1320" t="s">
        <v>31</v>
      </c>
      <c r="M8" s="1320" t="s">
        <v>32</v>
      </c>
      <c r="N8" s="1321" t="s">
        <v>545</v>
      </c>
      <c r="O8" s="1322" t="s">
        <v>548</v>
      </c>
      <c r="P8" s="1323" t="s">
        <v>551</v>
      </c>
      <c r="Q8" s="1117" t="s">
        <v>554</v>
      </c>
      <c r="R8" s="1320" t="s">
        <v>555</v>
      </c>
      <c r="S8" s="1324" t="s">
        <v>556</v>
      </c>
      <c r="U8" s="1325" t="s">
        <v>716</v>
      </c>
      <c r="V8" s="1325" t="s">
        <v>717</v>
      </c>
      <c r="W8" s="1325" t="s">
        <v>718</v>
      </c>
    </row>
    <row r="9" spans="1:23" ht="12.75">
      <c r="A9" s="1202" t="s">
        <v>557</v>
      </c>
      <c r="B9" s="1326"/>
      <c r="C9" s="1327">
        <v>104</v>
      </c>
      <c r="D9" s="1327">
        <v>104</v>
      </c>
      <c r="E9" s="1120"/>
      <c r="F9" s="1328">
        <v>36</v>
      </c>
      <c r="G9" s="1328">
        <v>35</v>
      </c>
      <c r="H9" s="1328">
        <v>33</v>
      </c>
      <c r="I9" s="1264">
        <v>32</v>
      </c>
      <c r="J9" s="1264">
        <v>32</v>
      </c>
      <c r="K9" s="1264">
        <v>35</v>
      </c>
      <c r="L9" s="1329"/>
      <c r="M9" s="1329"/>
      <c r="N9" s="1265">
        <v>34</v>
      </c>
      <c r="O9" s="1122">
        <f>U9</f>
        <v>34</v>
      </c>
      <c r="P9" s="1330">
        <f>V9</f>
        <v>0</v>
      </c>
      <c r="Q9" s="1122">
        <f>W9</f>
        <v>0</v>
      </c>
      <c r="R9" s="1272" t="s">
        <v>558</v>
      </c>
      <c r="S9" s="1203" t="s">
        <v>558</v>
      </c>
      <c r="T9" s="1125"/>
      <c r="U9" s="1368">
        <v>34</v>
      </c>
      <c r="V9" s="1264"/>
      <c r="W9" s="1264"/>
    </row>
    <row r="10" spans="1:23" ht="13.5" thickBot="1">
      <c r="A10" s="1331" t="s">
        <v>559</v>
      </c>
      <c r="B10" s="775"/>
      <c r="C10" s="1332">
        <v>101</v>
      </c>
      <c r="D10" s="1332">
        <v>104</v>
      </c>
      <c r="E10" s="1333"/>
      <c r="F10" s="1334">
        <v>34</v>
      </c>
      <c r="G10" s="1334">
        <v>33</v>
      </c>
      <c r="H10" s="1334">
        <v>31</v>
      </c>
      <c r="I10" s="1266">
        <v>20</v>
      </c>
      <c r="J10" s="1266">
        <v>31</v>
      </c>
      <c r="K10" s="1266">
        <v>32</v>
      </c>
      <c r="L10" s="1335"/>
      <c r="M10" s="1335"/>
      <c r="N10" s="1267">
        <v>31</v>
      </c>
      <c r="O10" s="1127">
        <f aca="true" t="shared" si="0" ref="O10:Q21">U10</f>
        <v>32</v>
      </c>
      <c r="P10" s="1336">
        <f t="shared" si="0"/>
        <v>0</v>
      </c>
      <c r="Q10" s="1127">
        <f t="shared" si="0"/>
        <v>0</v>
      </c>
      <c r="R10" s="1266" t="s">
        <v>558</v>
      </c>
      <c r="S10" s="1337" t="s">
        <v>558</v>
      </c>
      <c r="T10" s="1125"/>
      <c r="U10" s="1407">
        <v>32</v>
      </c>
      <c r="V10" s="1266"/>
      <c r="W10" s="1266"/>
    </row>
    <row r="11" spans="1:23" ht="12.75">
      <c r="A11" s="1338" t="s">
        <v>560</v>
      </c>
      <c r="B11" s="1339" t="s">
        <v>561</v>
      </c>
      <c r="C11" s="795">
        <v>37915</v>
      </c>
      <c r="D11" s="795">
        <v>39774</v>
      </c>
      <c r="E11" s="1340" t="s">
        <v>562</v>
      </c>
      <c r="F11" s="1341">
        <v>7222</v>
      </c>
      <c r="G11" s="1341">
        <v>7967</v>
      </c>
      <c r="H11" s="1341">
        <v>8446</v>
      </c>
      <c r="I11" s="1268">
        <v>9366</v>
      </c>
      <c r="J11" s="1268">
        <v>9946</v>
      </c>
      <c r="K11" s="1269">
        <v>10459</v>
      </c>
      <c r="L11" s="1342" t="s">
        <v>558</v>
      </c>
      <c r="M11" s="1342" t="s">
        <v>558</v>
      </c>
      <c r="N11" s="1270">
        <v>10512</v>
      </c>
      <c r="O11" s="1343">
        <f t="shared" si="0"/>
        <v>10591</v>
      </c>
      <c r="P11" s="1343">
        <f t="shared" si="0"/>
        <v>0</v>
      </c>
      <c r="Q11" s="1122">
        <f t="shared" si="0"/>
        <v>0</v>
      </c>
      <c r="R11" s="1268" t="s">
        <v>558</v>
      </c>
      <c r="S11" s="1344" t="s">
        <v>558</v>
      </c>
      <c r="T11" s="1125"/>
      <c r="U11" s="1368">
        <v>10591</v>
      </c>
      <c r="V11" s="1268"/>
      <c r="W11" s="1268"/>
    </row>
    <row r="12" spans="1:23" ht="12.75">
      <c r="A12" s="1345" t="s">
        <v>563</v>
      </c>
      <c r="B12" s="1346" t="s">
        <v>564</v>
      </c>
      <c r="C12" s="786">
        <v>-16164</v>
      </c>
      <c r="D12" s="786">
        <v>-17825</v>
      </c>
      <c r="E12" s="1340" t="s">
        <v>565</v>
      </c>
      <c r="F12" s="1341">
        <v>-6890</v>
      </c>
      <c r="G12" s="1341">
        <v>-7363</v>
      </c>
      <c r="H12" s="1341">
        <v>8049</v>
      </c>
      <c r="I12" s="1268">
        <v>9072</v>
      </c>
      <c r="J12" s="1268">
        <v>9747</v>
      </c>
      <c r="K12" s="1268">
        <v>10149</v>
      </c>
      <c r="L12" s="1347" t="s">
        <v>558</v>
      </c>
      <c r="M12" s="1347" t="s">
        <v>558</v>
      </c>
      <c r="N12" s="1271">
        <v>10218</v>
      </c>
      <c r="O12" s="1348">
        <f t="shared" si="0"/>
        <v>10314</v>
      </c>
      <c r="P12" s="1348">
        <f t="shared" si="0"/>
        <v>0</v>
      </c>
      <c r="Q12" s="1134">
        <f t="shared" si="0"/>
        <v>0</v>
      </c>
      <c r="R12" s="1268" t="s">
        <v>558</v>
      </c>
      <c r="S12" s="1344" t="s">
        <v>558</v>
      </c>
      <c r="T12" s="1125"/>
      <c r="U12" s="1341">
        <v>10314</v>
      </c>
      <c r="V12" s="1268"/>
      <c r="W12" s="1268"/>
    </row>
    <row r="13" spans="1:23" ht="12.75">
      <c r="A13" s="1345" t="s">
        <v>566</v>
      </c>
      <c r="B13" s="1346" t="s">
        <v>719</v>
      </c>
      <c r="C13" s="786">
        <v>604</v>
      </c>
      <c r="D13" s="786">
        <v>619</v>
      </c>
      <c r="E13" s="1340" t="s">
        <v>568</v>
      </c>
      <c r="F13" s="1341">
        <v>511</v>
      </c>
      <c r="G13" s="1341">
        <v>476</v>
      </c>
      <c r="H13" s="1341">
        <v>323</v>
      </c>
      <c r="I13" s="1268">
        <v>177</v>
      </c>
      <c r="J13" s="1268">
        <v>135</v>
      </c>
      <c r="K13" s="1268">
        <v>196</v>
      </c>
      <c r="L13" s="1347" t="s">
        <v>558</v>
      </c>
      <c r="M13" s="1347" t="s">
        <v>558</v>
      </c>
      <c r="N13" s="1271">
        <v>215</v>
      </c>
      <c r="O13" s="1348">
        <f t="shared" si="0"/>
        <v>146</v>
      </c>
      <c r="P13" s="1348">
        <f t="shared" si="0"/>
        <v>0</v>
      </c>
      <c r="Q13" s="1134">
        <f t="shared" si="0"/>
        <v>0</v>
      </c>
      <c r="R13" s="1268" t="s">
        <v>558</v>
      </c>
      <c r="S13" s="1344" t="s">
        <v>558</v>
      </c>
      <c r="T13" s="1125"/>
      <c r="U13" s="1341">
        <v>146</v>
      </c>
      <c r="V13" s="1268"/>
      <c r="W13" s="1268"/>
    </row>
    <row r="14" spans="1:23" ht="12.75">
      <c r="A14" s="1345" t="s">
        <v>569</v>
      </c>
      <c r="B14" s="1346" t="s">
        <v>720</v>
      </c>
      <c r="C14" s="786">
        <v>221</v>
      </c>
      <c r="D14" s="786">
        <v>610</v>
      </c>
      <c r="E14" s="1340" t="s">
        <v>558</v>
      </c>
      <c r="F14" s="1341">
        <v>907</v>
      </c>
      <c r="G14" s="1341">
        <v>1398</v>
      </c>
      <c r="H14" s="1341">
        <v>962</v>
      </c>
      <c r="I14" s="1268">
        <v>470</v>
      </c>
      <c r="J14" s="1268">
        <v>494</v>
      </c>
      <c r="K14" s="1268">
        <v>449</v>
      </c>
      <c r="L14" s="1347" t="s">
        <v>558</v>
      </c>
      <c r="M14" s="1347" t="s">
        <v>558</v>
      </c>
      <c r="N14" s="1271">
        <v>593</v>
      </c>
      <c r="O14" s="1348">
        <f t="shared" si="0"/>
        <v>831</v>
      </c>
      <c r="P14" s="1348">
        <f t="shared" si="0"/>
        <v>0</v>
      </c>
      <c r="Q14" s="1134">
        <f t="shared" si="0"/>
        <v>0</v>
      </c>
      <c r="R14" s="1268" t="s">
        <v>558</v>
      </c>
      <c r="S14" s="1344" t="s">
        <v>558</v>
      </c>
      <c r="T14" s="1125"/>
      <c r="U14" s="1341">
        <v>831</v>
      </c>
      <c r="V14" s="1268"/>
      <c r="W14" s="1268"/>
    </row>
    <row r="15" spans="1:23" ht="13.5" thickBot="1">
      <c r="A15" s="1202" t="s">
        <v>571</v>
      </c>
      <c r="B15" s="1349" t="s">
        <v>721</v>
      </c>
      <c r="C15" s="1350">
        <v>2021</v>
      </c>
      <c r="D15" s="1350">
        <v>852</v>
      </c>
      <c r="E15" s="1136" t="s">
        <v>573</v>
      </c>
      <c r="F15" s="1351">
        <v>1671</v>
      </c>
      <c r="G15" s="1351">
        <v>975</v>
      </c>
      <c r="H15" s="1351">
        <v>1677</v>
      </c>
      <c r="I15" s="1272">
        <v>2159</v>
      </c>
      <c r="J15" s="1272">
        <v>2740</v>
      </c>
      <c r="K15" s="1272">
        <v>2194</v>
      </c>
      <c r="L15" s="1352" t="s">
        <v>558</v>
      </c>
      <c r="M15" s="1352" t="s">
        <v>558</v>
      </c>
      <c r="N15" s="1273">
        <v>3602</v>
      </c>
      <c r="O15" s="1353">
        <f t="shared" si="0"/>
        <v>4624</v>
      </c>
      <c r="P15" s="1354">
        <f t="shared" si="0"/>
        <v>0</v>
      </c>
      <c r="Q15" s="1127">
        <f t="shared" si="0"/>
        <v>0</v>
      </c>
      <c r="R15" s="1272" t="s">
        <v>558</v>
      </c>
      <c r="S15" s="1203" t="s">
        <v>558</v>
      </c>
      <c r="T15" s="1125"/>
      <c r="U15" s="1334">
        <v>4624</v>
      </c>
      <c r="V15" s="1272"/>
      <c r="W15" s="1272"/>
    </row>
    <row r="16" spans="1:23" ht="15" thickBot="1">
      <c r="A16" s="1355" t="s">
        <v>574</v>
      </c>
      <c r="B16" s="1356"/>
      <c r="C16" s="804">
        <v>24618</v>
      </c>
      <c r="D16" s="804">
        <v>24087</v>
      </c>
      <c r="E16" s="805"/>
      <c r="F16" s="1357">
        <v>3421</v>
      </c>
      <c r="G16" s="1357">
        <v>3453</v>
      </c>
      <c r="H16" s="1357">
        <f>H11-H12+H13+H14+H15</f>
        <v>3359</v>
      </c>
      <c r="I16" s="1357">
        <f>I11-I12+I13+I14+I15</f>
        <v>3100</v>
      </c>
      <c r="J16" s="1256">
        <f>J11-J12+J13+J14+J15</f>
        <v>3568</v>
      </c>
      <c r="K16" s="1256">
        <f>K11-K12+K13+K14+K15</f>
        <v>3149</v>
      </c>
      <c r="L16" s="1142" t="s">
        <v>558</v>
      </c>
      <c r="M16" s="1142" t="s">
        <v>558</v>
      </c>
      <c r="N16" s="1358">
        <f>N11-N12+N13+N14+N15</f>
        <v>4704</v>
      </c>
      <c r="O16" s="1358">
        <f>O11-O12+O13+O14+O15</f>
        <v>5878</v>
      </c>
      <c r="P16" s="1358">
        <f>P11-P12+P13+P14+P15</f>
        <v>0</v>
      </c>
      <c r="Q16" s="1256">
        <f>Q11-Q12+Q13+Q14+Q15</f>
        <v>0</v>
      </c>
      <c r="R16" s="1141" t="s">
        <v>558</v>
      </c>
      <c r="S16" s="1359" t="s">
        <v>558</v>
      </c>
      <c r="T16" s="1125"/>
      <c r="U16" s="1256">
        <f>U11-U12+U13+U14+U15</f>
        <v>5878</v>
      </c>
      <c r="V16" s="1256">
        <f>V11-V12+V13+V14+V15</f>
        <v>0</v>
      </c>
      <c r="W16" s="1256">
        <f>W11-W12+W13+W14+W15</f>
        <v>0</v>
      </c>
    </row>
    <row r="17" spans="1:23" ht="12.75">
      <c r="A17" s="1202" t="s">
        <v>575</v>
      </c>
      <c r="B17" s="1339" t="s">
        <v>576</v>
      </c>
      <c r="C17" s="795">
        <v>7043</v>
      </c>
      <c r="D17" s="795">
        <v>7240</v>
      </c>
      <c r="E17" s="1136">
        <v>401</v>
      </c>
      <c r="F17" s="1351">
        <v>413</v>
      </c>
      <c r="G17" s="1351">
        <v>685</v>
      </c>
      <c r="H17" s="1351">
        <v>479</v>
      </c>
      <c r="I17" s="1272">
        <v>375</v>
      </c>
      <c r="J17" s="1272">
        <v>280</v>
      </c>
      <c r="K17" s="1272">
        <v>392</v>
      </c>
      <c r="L17" s="1342" t="s">
        <v>558</v>
      </c>
      <c r="M17" s="1342" t="s">
        <v>558</v>
      </c>
      <c r="N17" s="1273">
        <v>375</v>
      </c>
      <c r="O17" s="1360">
        <f t="shared" si="0"/>
        <v>358</v>
      </c>
      <c r="P17" s="1361">
        <f>V17</f>
        <v>0</v>
      </c>
      <c r="Q17" s="1122">
        <f t="shared" si="0"/>
        <v>0</v>
      </c>
      <c r="R17" s="1272" t="s">
        <v>558</v>
      </c>
      <c r="S17" s="1203" t="s">
        <v>558</v>
      </c>
      <c r="T17" s="1125"/>
      <c r="U17" s="1390">
        <v>358</v>
      </c>
      <c r="V17" s="1272"/>
      <c r="W17" s="1272"/>
    </row>
    <row r="18" spans="1:23" ht="12.75">
      <c r="A18" s="1345" t="s">
        <v>577</v>
      </c>
      <c r="B18" s="1346" t="s">
        <v>578</v>
      </c>
      <c r="C18" s="786">
        <v>1001</v>
      </c>
      <c r="D18" s="786">
        <v>820</v>
      </c>
      <c r="E18" s="1340" t="s">
        <v>579</v>
      </c>
      <c r="F18" s="1341">
        <v>781</v>
      </c>
      <c r="G18" s="1341">
        <v>349</v>
      </c>
      <c r="H18" s="1341">
        <v>835</v>
      </c>
      <c r="I18" s="1268">
        <v>704</v>
      </c>
      <c r="J18" s="1268">
        <v>1212</v>
      </c>
      <c r="K18" s="1268">
        <v>782</v>
      </c>
      <c r="L18" s="1347" t="s">
        <v>558</v>
      </c>
      <c r="M18" s="1347" t="s">
        <v>558</v>
      </c>
      <c r="N18" s="1271">
        <v>786</v>
      </c>
      <c r="O18" s="1134">
        <f t="shared" si="0"/>
        <v>904</v>
      </c>
      <c r="P18" s="1361">
        <f>V18</f>
        <v>0</v>
      </c>
      <c r="Q18" s="1134">
        <f t="shared" si="0"/>
        <v>0</v>
      </c>
      <c r="R18" s="1268" t="s">
        <v>558</v>
      </c>
      <c r="S18" s="1344" t="s">
        <v>558</v>
      </c>
      <c r="T18" s="1125"/>
      <c r="U18" s="1341">
        <v>904</v>
      </c>
      <c r="V18" s="1268"/>
      <c r="W18" s="1268"/>
    </row>
    <row r="19" spans="1:23" ht="12.75">
      <c r="A19" s="1345" t="s">
        <v>580</v>
      </c>
      <c r="B19" s="1346" t="s">
        <v>722</v>
      </c>
      <c r="C19" s="786">
        <v>14718</v>
      </c>
      <c r="D19" s="786">
        <v>14718</v>
      </c>
      <c r="E19" s="1340" t="s">
        <v>558</v>
      </c>
      <c r="F19" s="1341">
        <v>0</v>
      </c>
      <c r="G19" s="1341">
        <v>0</v>
      </c>
      <c r="H19" s="1341">
        <v>0</v>
      </c>
      <c r="I19" s="1268">
        <v>0</v>
      </c>
      <c r="J19" s="1268">
        <v>0</v>
      </c>
      <c r="K19" s="1268">
        <v>0</v>
      </c>
      <c r="L19" s="1347" t="s">
        <v>558</v>
      </c>
      <c r="M19" s="1347" t="s">
        <v>558</v>
      </c>
      <c r="N19" s="1271">
        <v>0</v>
      </c>
      <c r="O19" s="1134">
        <f t="shared" si="0"/>
        <v>0</v>
      </c>
      <c r="P19" s="1361">
        <f>V19</f>
        <v>0</v>
      </c>
      <c r="Q19" s="1134">
        <f t="shared" si="0"/>
        <v>0</v>
      </c>
      <c r="R19" s="1268" t="s">
        <v>558</v>
      </c>
      <c r="S19" s="1344" t="s">
        <v>558</v>
      </c>
      <c r="T19" s="1125"/>
      <c r="U19" s="1341">
        <v>0</v>
      </c>
      <c r="V19" s="1268"/>
      <c r="W19" s="1268"/>
    </row>
    <row r="20" spans="1:23" ht="12.75">
      <c r="A20" s="1345" t="s">
        <v>582</v>
      </c>
      <c r="B20" s="1346" t="s">
        <v>581</v>
      </c>
      <c r="C20" s="786">
        <v>1758</v>
      </c>
      <c r="D20" s="786">
        <v>1762</v>
      </c>
      <c r="E20" s="1340" t="s">
        <v>558</v>
      </c>
      <c r="F20" s="1341">
        <v>1685</v>
      </c>
      <c r="G20" s="1341">
        <v>1849</v>
      </c>
      <c r="H20" s="1341">
        <v>1975</v>
      </c>
      <c r="I20" s="1268">
        <v>1876</v>
      </c>
      <c r="J20" s="1268">
        <v>1894</v>
      </c>
      <c r="K20" s="1268">
        <v>1874</v>
      </c>
      <c r="L20" s="1347" t="s">
        <v>558</v>
      </c>
      <c r="M20" s="1347" t="s">
        <v>558</v>
      </c>
      <c r="N20" s="1271">
        <v>3441</v>
      </c>
      <c r="O20" s="1134">
        <f t="shared" si="0"/>
        <v>4613</v>
      </c>
      <c r="P20" s="1361">
        <f>V20</f>
        <v>0</v>
      </c>
      <c r="Q20" s="1134">
        <f t="shared" si="0"/>
        <v>0</v>
      </c>
      <c r="R20" s="1268" t="s">
        <v>558</v>
      </c>
      <c r="S20" s="1344" t="s">
        <v>558</v>
      </c>
      <c r="T20" s="1125"/>
      <c r="U20" s="1341">
        <v>4613</v>
      </c>
      <c r="V20" s="1268"/>
      <c r="W20" s="1268"/>
    </row>
    <row r="21" spans="1:23" ht="13.5" thickBot="1">
      <c r="A21" s="1331" t="s">
        <v>584</v>
      </c>
      <c r="B21" s="1362"/>
      <c r="C21" s="1363">
        <v>0</v>
      </c>
      <c r="D21" s="1363">
        <v>0</v>
      </c>
      <c r="E21" s="1364" t="s">
        <v>558</v>
      </c>
      <c r="F21" s="1341">
        <v>0</v>
      </c>
      <c r="G21" s="1341">
        <v>0</v>
      </c>
      <c r="H21" s="1341">
        <v>0</v>
      </c>
      <c r="I21" s="1274">
        <v>0</v>
      </c>
      <c r="J21" s="1274"/>
      <c r="K21" s="1274">
        <v>0</v>
      </c>
      <c r="L21" s="1335" t="s">
        <v>558</v>
      </c>
      <c r="M21" s="1335" t="s">
        <v>558</v>
      </c>
      <c r="N21" s="1275">
        <v>0</v>
      </c>
      <c r="O21" s="1365">
        <f t="shared" si="0"/>
        <v>0</v>
      </c>
      <c r="P21" s="1361">
        <f>V21</f>
        <v>0</v>
      </c>
      <c r="Q21" s="1127">
        <f t="shared" si="0"/>
        <v>0</v>
      </c>
      <c r="R21" s="1274" t="s">
        <v>558</v>
      </c>
      <c r="S21" s="1366" t="s">
        <v>558</v>
      </c>
      <c r="T21" s="1125"/>
      <c r="U21" s="1407">
        <v>0</v>
      </c>
      <c r="V21" s="1274"/>
      <c r="W21" s="1274"/>
    </row>
    <row r="22" spans="1:24" ht="14.25">
      <c r="A22" s="1367" t="s">
        <v>586</v>
      </c>
      <c r="B22" s="1339" t="s">
        <v>587</v>
      </c>
      <c r="C22" s="795">
        <v>12472</v>
      </c>
      <c r="D22" s="795">
        <v>13728</v>
      </c>
      <c r="E22" s="1276" t="s">
        <v>558</v>
      </c>
      <c r="F22" s="1368">
        <v>13454</v>
      </c>
      <c r="G22" s="1368">
        <v>13860</v>
      </c>
      <c r="H22" s="1368">
        <v>13442</v>
      </c>
      <c r="I22" s="1277">
        <v>14664</v>
      </c>
      <c r="J22" s="1277">
        <v>14584</v>
      </c>
      <c r="K22" s="1277">
        <v>15272</v>
      </c>
      <c r="L22" s="1278">
        <f>L35</f>
        <v>15208</v>
      </c>
      <c r="M22" s="1279">
        <f>M35</f>
        <v>15213.5</v>
      </c>
      <c r="N22" s="1280">
        <v>3678</v>
      </c>
      <c r="O22" s="1122">
        <f>U22-N22</f>
        <v>3581</v>
      </c>
      <c r="P22" s="1369"/>
      <c r="Q22" s="1122">
        <f>W22-V22</f>
        <v>0</v>
      </c>
      <c r="R22" s="1277">
        <f>SUM(N22:Q22)</f>
        <v>7259</v>
      </c>
      <c r="S22" s="1370">
        <f>(R22/M22)*100</f>
        <v>47.71420120287902</v>
      </c>
      <c r="T22" s="1125"/>
      <c r="U22" s="1368">
        <v>7259</v>
      </c>
      <c r="V22" s="1281"/>
      <c r="W22" s="1277"/>
      <c r="X22" s="1371"/>
    </row>
    <row r="23" spans="1:23" ht="14.25">
      <c r="A23" s="1345" t="s">
        <v>588</v>
      </c>
      <c r="B23" s="1346" t="s">
        <v>589</v>
      </c>
      <c r="C23" s="786">
        <v>0</v>
      </c>
      <c r="D23" s="786">
        <v>0</v>
      </c>
      <c r="E23" s="1282" t="s">
        <v>558</v>
      </c>
      <c r="F23" s="1341"/>
      <c r="G23" s="1341"/>
      <c r="H23" s="1341"/>
      <c r="I23" s="1283"/>
      <c r="J23" s="1283"/>
      <c r="K23" s="1283"/>
      <c r="L23" s="1284"/>
      <c r="M23" s="1285"/>
      <c r="N23" s="1286">
        <v>0</v>
      </c>
      <c r="O23" s="1134">
        <f aca="true" t="shared" si="1" ref="O23:O40">U23-N23</f>
        <v>0</v>
      </c>
      <c r="P23" s="1372"/>
      <c r="Q23" s="1360">
        <f aca="true" t="shared" si="2" ref="Q23:Q40">W23-V23</f>
        <v>0</v>
      </c>
      <c r="R23" s="1373">
        <f aca="true" t="shared" si="3" ref="R23:R45">SUM(N23:Q23)</f>
        <v>0</v>
      </c>
      <c r="S23" s="1374" t="e">
        <f aca="true" t="shared" si="4" ref="S23:S45">(R23/M23)*100</f>
        <v>#DIV/0!</v>
      </c>
      <c r="T23" s="1125"/>
      <c r="U23" s="1341">
        <v>0</v>
      </c>
      <c r="V23" s="1287"/>
      <c r="W23" s="1283"/>
    </row>
    <row r="24" spans="1:23" ht="15" thickBot="1">
      <c r="A24" s="1331" t="s">
        <v>590</v>
      </c>
      <c r="B24" s="1362" t="s">
        <v>589</v>
      </c>
      <c r="C24" s="1363">
        <v>0</v>
      </c>
      <c r="D24" s="1363">
        <v>1215</v>
      </c>
      <c r="E24" s="1288">
        <v>672</v>
      </c>
      <c r="F24" s="1375">
        <v>2805</v>
      </c>
      <c r="G24" s="1375">
        <v>3030</v>
      </c>
      <c r="H24" s="1375">
        <v>3000</v>
      </c>
      <c r="I24" s="1289">
        <v>3400</v>
      </c>
      <c r="J24" s="1289">
        <v>3450</v>
      </c>
      <c r="K24" s="1289">
        <v>3500</v>
      </c>
      <c r="L24" s="1290">
        <f>L25+L26+L28+L29</f>
        <v>3300</v>
      </c>
      <c r="M24" s="1291">
        <f>M25+M26+M28+M29</f>
        <v>3300</v>
      </c>
      <c r="N24" s="1292">
        <v>739</v>
      </c>
      <c r="O24" s="1127">
        <f t="shared" si="1"/>
        <v>911</v>
      </c>
      <c r="P24" s="1376"/>
      <c r="Q24" s="1153">
        <f t="shared" si="2"/>
        <v>0</v>
      </c>
      <c r="R24" s="1289">
        <f t="shared" si="3"/>
        <v>1650</v>
      </c>
      <c r="S24" s="1377">
        <f t="shared" si="4"/>
        <v>50</v>
      </c>
      <c r="T24" s="1125"/>
      <c r="U24" s="1334">
        <v>1650</v>
      </c>
      <c r="V24" s="1293"/>
      <c r="W24" s="1289"/>
    </row>
    <row r="25" spans="1:23" ht="14.25">
      <c r="A25" s="1338" t="s">
        <v>591</v>
      </c>
      <c r="B25" s="1378" t="s">
        <v>723</v>
      </c>
      <c r="C25" s="795">
        <v>6341</v>
      </c>
      <c r="D25" s="795">
        <v>6960</v>
      </c>
      <c r="E25" s="1294">
        <v>501</v>
      </c>
      <c r="F25" s="1341">
        <v>3042</v>
      </c>
      <c r="G25" s="1341">
        <v>2862</v>
      </c>
      <c r="H25" s="1341">
        <v>2431</v>
      </c>
      <c r="I25" s="1295">
        <v>3440</v>
      </c>
      <c r="J25" s="1295">
        <v>2922</v>
      </c>
      <c r="K25" s="1295">
        <v>2849</v>
      </c>
      <c r="L25" s="1278">
        <v>700</v>
      </c>
      <c r="M25" s="1279">
        <v>700</v>
      </c>
      <c r="N25" s="1296">
        <v>558</v>
      </c>
      <c r="O25" s="1360">
        <f t="shared" si="1"/>
        <v>568</v>
      </c>
      <c r="P25" s="1369"/>
      <c r="Q25" s="1122">
        <f t="shared" si="2"/>
        <v>0</v>
      </c>
      <c r="R25" s="1295">
        <f t="shared" si="3"/>
        <v>1126</v>
      </c>
      <c r="S25" s="1370">
        <f t="shared" si="4"/>
        <v>160.85714285714286</v>
      </c>
      <c r="T25" s="1125"/>
      <c r="U25" s="1390">
        <v>1126</v>
      </c>
      <c r="V25" s="1297"/>
      <c r="W25" s="1295"/>
    </row>
    <row r="26" spans="1:23" ht="14.25">
      <c r="A26" s="1345" t="s">
        <v>593</v>
      </c>
      <c r="B26" s="1379" t="s">
        <v>724</v>
      </c>
      <c r="C26" s="786">
        <v>1745</v>
      </c>
      <c r="D26" s="786">
        <v>2223</v>
      </c>
      <c r="E26" s="1298">
        <v>502</v>
      </c>
      <c r="F26" s="1341">
        <v>812</v>
      </c>
      <c r="G26" s="1341">
        <v>951</v>
      </c>
      <c r="H26" s="1341">
        <v>1318</v>
      </c>
      <c r="I26" s="1283">
        <v>1425</v>
      </c>
      <c r="J26" s="1283">
        <v>1283</v>
      </c>
      <c r="K26" s="1283">
        <v>1482</v>
      </c>
      <c r="L26" s="1284">
        <v>1550</v>
      </c>
      <c r="M26" s="1285">
        <v>1550</v>
      </c>
      <c r="N26" s="1286">
        <v>446</v>
      </c>
      <c r="O26" s="1134">
        <f t="shared" si="1"/>
        <v>193</v>
      </c>
      <c r="P26" s="1372"/>
      <c r="Q26" s="1360">
        <f t="shared" si="2"/>
        <v>0</v>
      </c>
      <c r="R26" s="1283">
        <f t="shared" si="3"/>
        <v>639</v>
      </c>
      <c r="S26" s="1380">
        <f t="shared" si="4"/>
        <v>41.225806451612904</v>
      </c>
      <c r="T26" s="1125"/>
      <c r="U26" s="1341">
        <v>639</v>
      </c>
      <c r="V26" s="1287"/>
      <c r="W26" s="1283"/>
    </row>
    <row r="27" spans="1:23" ht="14.25">
      <c r="A27" s="1345" t="s">
        <v>595</v>
      </c>
      <c r="B27" s="1379" t="s">
        <v>725</v>
      </c>
      <c r="C27" s="786">
        <v>0</v>
      </c>
      <c r="D27" s="786">
        <v>0</v>
      </c>
      <c r="E27" s="1298">
        <v>504</v>
      </c>
      <c r="F27" s="1341">
        <v>80</v>
      </c>
      <c r="G27" s="1341">
        <v>26</v>
      </c>
      <c r="H27" s="1341">
        <v>0</v>
      </c>
      <c r="I27" s="1283">
        <v>14</v>
      </c>
      <c r="J27" s="1283">
        <v>14</v>
      </c>
      <c r="K27" s="1283">
        <v>4</v>
      </c>
      <c r="L27" s="1284">
        <v>0</v>
      </c>
      <c r="M27" s="1285">
        <v>0</v>
      </c>
      <c r="N27" s="1286">
        <v>0</v>
      </c>
      <c r="O27" s="1134">
        <f t="shared" si="1"/>
        <v>0</v>
      </c>
      <c r="P27" s="1372"/>
      <c r="Q27" s="1360">
        <f t="shared" si="2"/>
        <v>0</v>
      </c>
      <c r="R27" s="1283">
        <f t="shared" si="3"/>
        <v>0</v>
      </c>
      <c r="S27" s="1380" t="e">
        <f t="shared" si="4"/>
        <v>#DIV/0!</v>
      </c>
      <c r="T27" s="1125"/>
      <c r="U27" s="1341">
        <v>0</v>
      </c>
      <c r="V27" s="1287"/>
      <c r="W27" s="1283"/>
    </row>
    <row r="28" spans="1:23" ht="14.25">
      <c r="A28" s="1345" t="s">
        <v>597</v>
      </c>
      <c r="B28" s="1379" t="s">
        <v>726</v>
      </c>
      <c r="C28" s="786">
        <v>428</v>
      </c>
      <c r="D28" s="786">
        <v>253</v>
      </c>
      <c r="E28" s="1298">
        <v>511</v>
      </c>
      <c r="F28" s="1341">
        <v>300</v>
      </c>
      <c r="G28" s="1341">
        <v>676</v>
      </c>
      <c r="H28" s="1341">
        <v>375</v>
      </c>
      <c r="I28" s="1283">
        <v>197</v>
      </c>
      <c r="J28" s="1283">
        <v>540</v>
      </c>
      <c r="K28" s="1283">
        <v>484</v>
      </c>
      <c r="L28" s="1284">
        <v>500</v>
      </c>
      <c r="M28" s="1285">
        <v>500</v>
      </c>
      <c r="N28" s="1286">
        <v>104</v>
      </c>
      <c r="O28" s="1134">
        <f t="shared" si="1"/>
        <v>101</v>
      </c>
      <c r="P28" s="1372"/>
      <c r="Q28" s="1360">
        <f t="shared" si="2"/>
        <v>0</v>
      </c>
      <c r="R28" s="1283">
        <f t="shared" si="3"/>
        <v>205</v>
      </c>
      <c r="S28" s="1380">
        <f t="shared" si="4"/>
        <v>41</v>
      </c>
      <c r="T28" s="1125"/>
      <c r="U28" s="1341">
        <v>205</v>
      </c>
      <c r="V28" s="1287"/>
      <c r="W28" s="1283"/>
    </row>
    <row r="29" spans="1:23" ht="14.25">
      <c r="A29" s="1345" t="s">
        <v>599</v>
      </c>
      <c r="B29" s="1379" t="s">
        <v>727</v>
      </c>
      <c r="C29" s="786">
        <v>1057</v>
      </c>
      <c r="D29" s="786">
        <v>1451</v>
      </c>
      <c r="E29" s="1298">
        <v>518</v>
      </c>
      <c r="F29" s="1341">
        <v>497</v>
      </c>
      <c r="G29" s="1341">
        <v>585</v>
      </c>
      <c r="H29" s="1341">
        <v>465</v>
      </c>
      <c r="I29" s="1283">
        <v>713</v>
      </c>
      <c r="J29" s="1283">
        <v>464</v>
      </c>
      <c r="K29" s="1283">
        <v>672</v>
      </c>
      <c r="L29" s="1284">
        <v>550</v>
      </c>
      <c r="M29" s="1285">
        <v>550</v>
      </c>
      <c r="N29" s="1286">
        <v>83</v>
      </c>
      <c r="O29" s="1134">
        <f t="shared" si="1"/>
        <v>172</v>
      </c>
      <c r="P29" s="1372"/>
      <c r="Q29" s="1360">
        <f t="shared" si="2"/>
        <v>0</v>
      </c>
      <c r="R29" s="1283">
        <f t="shared" si="3"/>
        <v>255</v>
      </c>
      <c r="S29" s="1380">
        <f t="shared" si="4"/>
        <v>46.36363636363636</v>
      </c>
      <c r="T29" s="1125"/>
      <c r="U29" s="1341">
        <v>255</v>
      </c>
      <c r="V29" s="1287"/>
      <c r="W29" s="1283"/>
    </row>
    <row r="30" spans="1:23" ht="14.25">
      <c r="A30" s="1345" t="s">
        <v>601</v>
      </c>
      <c r="B30" s="1299" t="s">
        <v>728</v>
      </c>
      <c r="C30" s="786">
        <v>10408</v>
      </c>
      <c r="D30" s="786">
        <v>11792</v>
      </c>
      <c r="E30" s="1298">
        <v>521</v>
      </c>
      <c r="F30" s="1341">
        <v>7861</v>
      </c>
      <c r="G30" s="1341">
        <v>7950</v>
      </c>
      <c r="H30" s="1341">
        <v>7842</v>
      </c>
      <c r="I30" s="1283">
        <v>7959</v>
      </c>
      <c r="J30" s="1283">
        <v>8264</v>
      </c>
      <c r="K30" s="1283">
        <v>8850</v>
      </c>
      <c r="L30" s="1284">
        <v>8586</v>
      </c>
      <c r="M30" s="1285">
        <v>8586</v>
      </c>
      <c r="N30" s="1286">
        <v>2213</v>
      </c>
      <c r="O30" s="1134">
        <f t="shared" si="1"/>
        <v>2221</v>
      </c>
      <c r="P30" s="1372"/>
      <c r="Q30" s="1360">
        <f t="shared" si="2"/>
        <v>0</v>
      </c>
      <c r="R30" s="1283">
        <f t="shared" si="3"/>
        <v>4434</v>
      </c>
      <c r="S30" s="1380">
        <f t="shared" si="4"/>
        <v>51.642208245981834</v>
      </c>
      <c r="T30" s="1125"/>
      <c r="U30" s="1341">
        <v>4434</v>
      </c>
      <c r="V30" s="1287"/>
      <c r="W30" s="1283"/>
    </row>
    <row r="31" spans="1:23" ht="14.25">
      <c r="A31" s="1345" t="s">
        <v>603</v>
      </c>
      <c r="B31" s="1299" t="s">
        <v>729</v>
      </c>
      <c r="C31" s="786">
        <v>3640</v>
      </c>
      <c r="D31" s="786">
        <v>4174</v>
      </c>
      <c r="E31" s="1298" t="s">
        <v>605</v>
      </c>
      <c r="F31" s="1341">
        <v>2897</v>
      </c>
      <c r="G31" s="1341">
        <v>2910</v>
      </c>
      <c r="H31" s="1341">
        <v>2905</v>
      </c>
      <c r="I31" s="1283">
        <v>2848</v>
      </c>
      <c r="J31" s="1283">
        <v>2916</v>
      </c>
      <c r="K31" s="1283">
        <v>3073</v>
      </c>
      <c r="L31" s="1284">
        <v>3005</v>
      </c>
      <c r="M31" s="1285">
        <v>3005</v>
      </c>
      <c r="N31" s="1286">
        <v>773</v>
      </c>
      <c r="O31" s="1134">
        <f t="shared" si="1"/>
        <v>803</v>
      </c>
      <c r="P31" s="1372"/>
      <c r="Q31" s="1360">
        <f t="shared" si="2"/>
        <v>0</v>
      </c>
      <c r="R31" s="1283">
        <f t="shared" si="3"/>
        <v>1576</v>
      </c>
      <c r="S31" s="1380">
        <f t="shared" si="4"/>
        <v>52.445923460898506</v>
      </c>
      <c r="T31" s="1125"/>
      <c r="U31" s="1341">
        <v>1576</v>
      </c>
      <c r="V31" s="1287"/>
      <c r="W31" s="1283"/>
    </row>
    <row r="32" spans="1:23" ht="14.25">
      <c r="A32" s="1345" t="s">
        <v>606</v>
      </c>
      <c r="B32" s="1379" t="s">
        <v>730</v>
      </c>
      <c r="C32" s="786">
        <v>0</v>
      </c>
      <c r="D32" s="786">
        <v>0</v>
      </c>
      <c r="E32" s="1298">
        <v>557</v>
      </c>
      <c r="F32" s="1341">
        <v>0</v>
      </c>
      <c r="G32" s="1341">
        <v>0</v>
      </c>
      <c r="H32" s="1341">
        <v>0</v>
      </c>
      <c r="I32" s="1283">
        <v>0</v>
      </c>
      <c r="J32" s="1283"/>
      <c r="K32" s="1283"/>
      <c r="L32" s="1284"/>
      <c r="M32" s="1285"/>
      <c r="N32" s="1286">
        <v>0</v>
      </c>
      <c r="O32" s="1134">
        <f t="shared" si="1"/>
        <v>0</v>
      </c>
      <c r="P32" s="1372"/>
      <c r="Q32" s="1360">
        <f t="shared" si="2"/>
        <v>0</v>
      </c>
      <c r="R32" s="1283">
        <f t="shared" si="3"/>
        <v>0</v>
      </c>
      <c r="S32" s="1380" t="e">
        <f t="shared" si="4"/>
        <v>#DIV/0!</v>
      </c>
      <c r="T32" s="1125"/>
      <c r="U32" s="1341">
        <v>0</v>
      </c>
      <c r="V32" s="1287"/>
      <c r="W32" s="1283"/>
    </row>
    <row r="33" spans="1:23" ht="14.25">
      <c r="A33" s="1345" t="s">
        <v>608</v>
      </c>
      <c r="B33" s="1379" t="s">
        <v>731</v>
      </c>
      <c r="C33" s="786">
        <v>1711</v>
      </c>
      <c r="D33" s="786">
        <v>1801</v>
      </c>
      <c r="E33" s="1298">
        <v>551</v>
      </c>
      <c r="F33" s="1341">
        <v>73</v>
      </c>
      <c r="G33" s="1341">
        <v>97</v>
      </c>
      <c r="H33" s="1341">
        <v>103</v>
      </c>
      <c r="I33" s="1283">
        <v>103</v>
      </c>
      <c r="J33" s="1283">
        <v>95</v>
      </c>
      <c r="K33" s="1283">
        <v>73</v>
      </c>
      <c r="L33" s="1284"/>
      <c r="M33" s="1285"/>
      <c r="N33" s="1286">
        <v>17</v>
      </c>
      <c r="O33" s="1134">
        <f t="shared" si="1"/>
        <v>16</v>
      </c>
      <c r="P33" s="1372"/>
      <c r="Q33" s="1360">
        <f t="shared" si="2"/>
        <v>0</v>
      </c>
      <c r="R33" s="1283">
        <f t="shared" si="3"/>
        <v>33</v>
      </c>
      <c r="S33" s="1380" t="e">
        <f t="shared" si="4"/>
        <v>#DIV/0!</v>
      </c>
      <c r="T33" s="1125"/>
      <c r="U33" s="1341">
        <v>33</v>
      </c>
      <c r="V33" s="1287"/>
      <c r="W33" s="1283"/>
    </row>
    <row r="34" spans="1:23" ht="15" thickBot="1">
      <c r="A34" s="1202" t="s">
        <v>610</v>
      </c>
      <c r="B34" s="1381" t="s">
        <v>732</v>
      </c>
      <c r="C34" s="1350">
        <v>569</v>
      </c>
      <c r="D34" s="1350">
        <v>614</v>
      </c>
      <c r="E34" s="1300" t="s">
        <v>611</v>
      </c>
      <c r="F34" s="1351">
        <v>449</v>
      </c>
      <c r="G34" s="1351">
        <v>210</v>
      </c>
      <c r="H34" s="1351">
        <v>221</v>
      </c>
      <c r="I34" s="1301">
        <v>173</v>
      </c>
      <c r="J34" s="1301">
        <v>96</v>
      </c>
      <c r="K34" s="1301">
        <v>91</v>
      </c>
      <c r="L34" s="1302">
        <v>317</v>
      </c>
      <c r="M34" s="1303">
        <v>322.5</v>
      </c>
      <c r="N34" s="1304">
        <v>83</v>
      </c>
      <c r="O34" s="1134">
        <f t="shared" si="1"/>
        <v>82</v>
      </c>
      <c r="P34" s="1376"/>
      <c r="Q34" s="1153">
        <f t="shared" si="2"/>
        <v>0</v>
      </c>
      <c r="R34" s="1301">
        <f t="shared" si="3"/>
        <v>165</v>
      </c>
      <c r="S34" s="1377">
        <f t="shared" si="4"/>
        <v>51.162790697674424</v>
      </c>
      <c r="T34" s="1125"/>
      <c r="U34" s="1407">
        <v>165</v>
      </c>
      <c r="V34" s="1305"/>
      <c r="W34" s="1301"/>
    </row>
    <row r="35" spans="1:23" ht="15" thickBot="1">
      <c r="A35" s="1382" t="s">
        <v>612</v>
      </c>
      <c r="B35" s="1383" t="s">
        <v>613</v>
      </c>
      <c r="C35" s="831">
        <f>SUM(C25:C34)</f>
        <v>25899</v>
      </c>
      <c r="D35" s="831">
        <f>SUM(D25:D34)</f>
        <v>29268</v>
      </c>
      <c r="E35" s="1384"/>
      <c r="F35" s="1357">
        <f aca="true" t="shared" si="5" ref="F35:Q35">SUM(F25:F34)</f>
        <v>16011</v>
      </c>
      <c r="G35" s="1357">
        <f t="shared" si="5"/>
        <v>16267</v>
      </c>
      <c r="H35" s="1357">
        <f t="shared" si="5"/>
        <v>15660</v>
      </c>
      <c r="I35" s="1357">
        <f t="shared" si="5"/>
        <v>16872</v>
      </c>
      <c r="J35" s="1357">
        <f>SUM(J25:J34)</f>
        <v>16594</v>
      </c>
      <c r="K35" s="1357">
        <f>SUM(K25:K34)</f>
        <v>17578</v>
      </c>
      <c r="L35" s="1385">
        <f t="shared" si="5"/>
        <v>15208</v>
      </c>
      <c r="M35" s="1160">
        <f t="shared" si="5"/>
        <v>15213.5</v>
      </c>
      <c r="N35" s="1386">
        <f t="shared" si="5"/>
        <v>4277</v>
      </c>
      <c r="O35" s="1386">
        <f t="shared" si="5"/>
        <v>4156</v>
      </c>
      <c r="P35" s="1387">
        <f t="shared" si="5"/>
        <v>0</v>
      </c>
      <c r="Q35" s="1388">
        <f t="shared" si="5"/>
        <v>0</v>
      </c>
      <c r="R35" s="1357">
        <f t="shared" si="3"/>
        <v>8433</v>
      </c>
      <c r="S35" s="1389">
        <f t="shared" si="4"/>
        <v>55.43103164952181</v>
      </c>
      <c r="T35" s="1125"/>
      <c r="U35" s="1357">
        <f>SUM(U25:U34)</f>
        <v>8433</v>
      </c>
      <c r="V35" s="1357">
        <f>SUM(V25:V34)</f>
        <v>0</v>
      </c>
      <c r="W35" s="1357">
        <f>SUM(W25:W34)</f>
        <v>0</v>
      </c>
    </row>
    <row r="36" spans="1:23" ht="14.25">
      <c r="A36" s="1338" t="s">
        <v>614</v>
      </c>
      <c r="B36" s="1378" t="s">
        <v>733</v>
      </c>
      <c r="C36" s="795">
        <v>0</v>
      </c>
      <c r="D36" s="795">
        <v>0</v>
      </c>
      <c r="E36" s="1294">
        <v>601</v>
      </c>
      <c r="F36" s="1390">
        <v>1998</v>
      </c>
      <c r="G36" s="1390">
        <v>1958</v>
      </c>
      <c r="H36" s="1390">
        <v>2032</v>
      </c>
      <c r="I36" s="1295">
        <v>1931</v>
      </c>
      <c r="J36" s="1295">
        <v>2001</v>
      </c>
      <c r="K36" s="1295">
        <v>2039</v>
      </c>
      <c r="L36" s="1278"/>
      <c r="M36" s="1279"/>
      <c r="N36" s="1280">
        <v>542</v>
      </c>
      <c r="O36" s="1134">
        <f t="shared" si="1"/>
        <v>531</v>
      </c>
      <c r="P36" s="1369"/>
      <c r="Q36" s="1122">
        <f t="shared" si="2"/>
        <v>0</v>
      </c>
      <c r="R36" s="1295">
        <f t="shared" si="3"/>
        <v>1073</v>
      </c>
      <c r="S36" s="1391" t="e">
        <f t="shared" si="4"/>
        <v>#DIV/0!</v>
      </c>
      <c r="T36" s="1125"/>
      <c r="U36" s="1390">
        <v>1073</v>
      </c>
      <c r="V36" s="1297"/>
      <c r="W36" s="1295"/>
    </row>
    <row r="37" spans="1:23" ht="14.25">
      <c r="A37" s="1345" t="s">
        <v>616</v>
      </c>
      <c r="B37" s="1379" t="s">
        <v>734</v>
      </c>
      <c r="C37" s="786">
        <v>1190</v>
      </c>
      <c r="D37" s="786">
        <v>1857</v>
      </c>
      <c r="E37" s="1298">
        <v>602</v>
      </c>
      <c r="F37" s="1341">
        <v>112</v>
      </c>
      <c r="G37" s="1341">
        <v>100</v>
      </c>
      <c r="H37" s="1341">
        <v>50</v>
      </c>
      <c r="I37" s="1283">
        <v>53</v>
      </c>
      <c r="J37" s="1283">
        <v>49</v>
      </c>
      <c r="K37" s="1283">
        <v>57</v>
      </c>
      <c r="L37" s="1284"/>
      <c r="M37" s="1285"/>
      <c r="N37" s="1286">
        <v>0</v>
      </c>
      <c r="O37" s="1134">
        <f t="shared" si="1"/>
        <v>30</v>
      </c>
      <c r="P37" s="1372"/>
      <c r="Q37" s="1360">
        <f t="shared" si="2"/>
        <v>0</v>
      </c>
      <c r="R37" s="1283">
        <f t="shared" si="3"/>
        <v>30</v>
      </c>
      <c r="S37" s="1380" t="e">
        <f t="shared" si="4"/>
        <v>#DIV/0!</v>
      </c>
      <c r="T37" s="1125"/>
      <c r="U37" s="1341">
        <v>30</v>
      </c>
      <c r="V37" s="1287"/>
      <c r="W37" s="1283"/>
    </row>
    <row r="38" spans="1:23" ht="14.25">
      <c r="A38" s="1345" t="s">
        <v>618</v>
      </c>
      <c r="B38" s="1379" t="s">
        <v>735</v>
      </c>
      <c r="C38" s="786">
        <v>0</v>
      </c>
      <c r="D38" s="786">
        <v>0</v>
      </c>
      <c r="E38" s="1298">
        <v>604</v>
      </c>
      <c r="F38" s="1341">
        <v>87</v>
      </c>
      <c r="G38" s="1341">
        <v>28</v>
      </c>
      <c r="H38" s="1341">
        <v>0</v>
      </c>
      <c r="I38" s="1283">
        <v>15</v>
      </c>
      <c r="J38" s="1283">
        <v>14</v>
      </c>
      <c r="K38" s="1283">
        <v>5</v>
      </c>
      <c r="L38" s="1284"/>
      <c r="M38" s="1285"/>
      <c r="N38" s="1286">
        <v>0</v>
      </c>
      <c r="O38" s="1134">
        <f t="shared" si="1"/>
        <v>0</v>
      </c>
      <c r="P38" s="1372"/>
      <c r="Q38" s="1360">
        <f t="shared" si="2"/>
        <v>0</v>
      </c>
      <c r="R38" s="1283">
        <f t="shared" si="3"/>
        <v>0</v>
      </c>
      <c r="S38" s="1380" t="e">
        <f t="shared" si="4"/>
        <v>#DIV/0!</v>
      </c>
      <c r="T38" s="1125"/>
      <c r="U38" s="1341">
        <v>0</v>
      </c>
      <c r="V38" s="1287"/>
      <c r="W38" s="1283"/>
    </row>
    <row r="39" spans="1:23" ht="14.25">
      <c r="A39" s="1345" t="s">
        <v>620</v>
      </c>
      <c r="B39" s="1379" t="s">
        <v>736</v>
      </c>
      <c r="C39" s="786">
        <v>12472</v>
      </c>
      <c r="D39" s="786">
        <v>13728</v>
      </c>
      <c r="E39" s="1298" t="s">
        <v>622</v>
      </c>
      <c r="F39" s="1341">
        <v>13454</v>
      </c>
      <c r="G39" s="1341">
        <v>13860</v>
      </c>
      <c r="H39" s="1341">
        <v>13442</v>
      </c>
      <c r="I39" s="1283">
        <v>14664</v>
      </c>
      <c r="J39" s="1283">
        <v>14584</v>
      </c>
      <c r="K39" s="1283">
        <v>15272</v>
      </c>
      <c r="L39" s="1284">
        <f>L35</f>
        <v>15208</v>
      </c>
      <c r="M39" s="1285">
        <f>M35</f>
        <v>15213.5</v>
      </c>
      <c r="N39" s="1286">
        <v>3678</v>
      </c>
      <c r="O39" s="1134">
        <f t="shared" si="1"/>
        <v>3581</v>
      </c>
      <c r="P39" s="1372"/>
      <c r="Q39" s="1360">
        <f t="shared" si="2"/>
        <v>0</v>
      </c>
      <c r="R39" s="1283">
        <f t="shared" si="3"/>
        <v>7259</v>
      </c>
      <c r="S39" s="1380">
        <f t="shared" si="4"/>
        <v>47.71420120287902</v>
      </c>
      <c r="T39" s="1125"/>
      <c r="U39" s="1341">
        <v>7259</v>
      </c>
      <c r="V39" s="1287"/>
      <c r="W39" s="1283"/>
    </row>
    <row r="40" spans="1:23" ht="15" thickBot="1">
      <c r="A40" s="1202" t="s">
        <v>623</v>
      </c>
      <c r="B40" s="1381" t="s">
        <v>732</v>
      </c>
      <c r="C40" s="1350">
        <v>12330</v>
      </c>
      <c r="D40" s="1350">
        <v>13218</v>
      </c>
      <c r="E40" s="1300" t="s">
        <v>624</v>
      </c>
      <c r="F40" s="1351">
        <v>399</v>
      </c>
      <c r="G40" s="1351">
        <v>331</v>
      </c>
      <c r="H40" s="1351">
        <v>206</v>
      </c>
      <c r="I40" s="1301">
        <v>354</v>
      </c>
      <c r="J40" s="1301">
        <v>129</v>
      </c>
      <c r="K40" s="1301">
        <v>303</v>
      </c>
      <c r="L40" s="1302"/>
      <c r="M40" s="1303"/>
      <c r="N40" s="1304">
        <v>57</v>
      </c>
      <c r="O40" s="1127">
        <f t="shared" si="1"/>
        <v>14</v>
      </c>
      <c r="P40" s="1376"/>
      <c r="Q40" s="1153">
        <f t="shared" si="2"/>
        <v>0</v>
      </c>
      <c r="R40" s="1289">
        <f t="shared" si="3"/>
        <v>71</v>
      </c>
      <c r="S40" s="1377" t="e">
        <f t="shared" si="4"/>
        <v>#DIV/0!</v>
      </c>
      <c r="T40" s="1125"/>
      <c r="U40" s="1407">
        <v>71</v>
      </c>
      <c r="V40" s="1305"/>
      <c r="W40" s="1301"/>
    </row>
    <row r="41" spans="1:23" ht="15" thickBot="1">
      <c r="A41" s="1382" t="s">
        <v>625</v>
      </c>
      <c r="B41" s="1383" t="s">
        <v>626</v>
      </c>
      <c r="C41" s="831">
        <f>SUM(C36:C40)</f>
        <v>25992</v>
      </c>
      <c r="D41" s="831">
        <f>SUM(D36:D40)</f>
        <v>28803</v>
      </c>
      <c r="E41" s="1384" t="s">
        <v>558</v>
      </c>
      <c r="F41" s="1357">
        <f aca="true" t="shared" si="6" ref="F41:Q41">SUM(F36:F40)</f>
        <v>16050</v>
      </c>
      <c r="G41" s="1357">
        <f t="shared" si="6"/>
        <v>16277</v>
      </c>
      <c r="H41" s="1357">
        <f t="shared" si="6"/>
        <v>15730</v>
      </c>
      <c r="I41" s="1357">
        <f t="shared" si="6"/>
        <v>17017</v>
      </c>
      <c r="J41" s="1357">
        <f>SUM(J36:J40)</f>
        <v>16777</v>
      </c>
      <c r="K41" s="1357">
        <f>SUM(K36:K40)</f>
        <v>17676</v>
      </c>
      <c r="L41" s="1385">
        <f t="shared" si="6"/>
        <v>15208</v>
      </c>
      <c r="M41" s="1160">
        <f t="shared" si="6"/>
        <v>15213.5</v>
      </c>
      <c r="N41" s="1357">
        <f t="shared" si="6"/>
        <v>4277</v>
      </c>
      <c r="O41" s="1392">
        <f t="shared" si="6"/>
        <v>4156</v>
      </c>
      <c r="P41" s="1357">
        <f t="shared" si="6"/>
        <v>0</v>
      </c>
      <c r="Q41" s="1393">
        <f t="shared" si="6"/>
        <v>0</v>
      </c>
      <c r="R41" s="1394">
        <f t="shared" si="3"/>
        <v>8433</v>
      </c>
      <c r="S41" s="1391">
        <f t="shared" si="4"/>
        <v>55.43103164952181</v>
      </c>
      <c r="T41" s="1125"/>
      <c r="U41" s="1357">
        <f>SUM(U36:U40)</f>
        <v>8433</v>
      </c>
      <c r="V41" s="1357">
        <f>SUM(V36:V40)</f>
        <v>0</v>
      </c>
      <c r="W41" s="1357">
        <f>SUM(W36:W40)</f>
        <v>0</v>
      </c>
    </row>
    <row r="42" spans="1:23" ht="6.75" customHeight="1" thickBot="1">
      <c r="A42" s="1202"/>
      <c r="B42" s="764"/>
      <c r="C42" s="797"/>
      <c r="D42" s="797"/>
      <c r="E42" s="1162"/>
      <c r="F42" s="1351"/>
      <c r="G42" s="1351"/>
      <c r="H42" s="1351"/>
      <c r="I42" s="1395"/>
      <c r="J42" s="1395"/>
      <c r="K42" s="1395"/>
      <c r="L42" s="1396"/>
      <c r="M42" s="1397"/>
      <c r="N42" s="1351"/>
      <c r="O42" s="1398"/>
      <c r="P42" s="1399"/>
      <c r="Q42" s="1077"/>
      <c r="R42" s="1400"/>
      <c r="S42" s="1370"/>
      <c r="T42" s="1125"/>
      <c r="U42" s="1351"/>
      <c r="V42" s="1395"/>
      <c r="W42" s="1395"/>
    </row>
    <row r="43" spans="1:23" ht="15" thickBot="1">
      <c r="A43" s="1401" t="s">
        <v>627</v>
      </c>
      <c r="B43" s="1402" t="s">
        <v>589</v>
      </c>
      <c r="C43" s="831">
        <f>+C41-C39</f>
        <v>13520</v>
      </c>
      <c r="D43" s="831">
        <f>+D41-D39</f>
        <v>15075</v>
      </c>
      <c r="E43" s="1384" t="s">
        <v>558</v>
      </c>
      <c r="F43" s="1357">
        <f aca="true" t="shared" si="7" ref="F43:Q43">F41-F39</f>
        <v>2596</v>
      </c>
      <c r="G43" s="1357">
        <f t="shared" si="7"/>
        <v>2417</v>
      </c>
      <c r="H43" s="1357">
        <f t="shared" si="7"/>
        <v>2288</v>
      </c>
      <c r="I43" s="1357">
        <f t="shared" si="7"/>
        <v>2353</v>
      </c>
      <c r="J43" s="1357">
        <f>J41-J39</f>
        <v>2193</v>
      </c>
      <c r="K43" s="1357">
        <f>K41-K39</f>
        <v>2404</v>
      </c>
      <c r="L43" s="1357">
        <f>L41-L39</f>
        <v>0</v>
      </c>
      <c r="M43" s="1389">
        <f t="shared" si="7"/>
        <v>0</v>
      </c>
      <c r="N43" s="1357">
        <f t="shared" si="7"/>
        <v>599</v>
      </c>
      <c r="O43" s="1357">
        <f t="shared" si="7"/>
        <v>575</v>
      </c>
      <c r="P43" s="1357">
        <f t="shared" si="7"/>
        <v>0</v>
      </c>
      <c r="Q43" s="1395">
        <f t="shared" si="7"/>
        <v>0</v>
      </c>
      <c r="R43" s="1400">
        <f t="shared" si="3"/>
        <v>1174</v>
      </c>
      <c r="S43" s="1370" t="e">
        <f t="shared" si="4"/>
        <v>#DIV/0!</v>
      </c>
      <c r="T43" s="1125"/>
      <c r="U43" s="1357">
        <f>U41-U39</f>
        <v>1174</v>
      </c>
      <c r="V43" s="1357">
        <f>V41-V39</f>
        <v>0</v>
      </c>
      <c r="W43" s="1357">
        <f>W41-W39</f>
        <v>0</v>
      </c>
    </row>
    <row r="44" spans="1:23" ht="15" thickBot="1">
      <c r="A44" s="1382" t="s">
        <v>628</v>
      </c>
      <c r="B44" s="1402" t="s">
        <v>629</v>
      </c>
      <c r="C44" s="831">
        <f>+C41-C35</f>
        <v>93</v>
      </c>
      <c r="D44" s="831">
        <f>+D41-D35</f>
        <v>-465</v>
      </c>
      <c r="E44" s="1384" t="s">
        <v>558</v>
      </c>
      <c r="F44" s="1357">
        <f aca="true" t="shared" si="8" ref="F44:Q44">F41-F35</f>
        <v>39</v>
      </c>
      <c r="G44" s="1357">
        <f t="shared" si="8"/>
        <v>10</v>
      </c>
      <c r="H44" s="1357">
        <f t="shared" si="8"/>
        <v>70</v>
      </c>
      <c r="I44" s="1357">
        <f t="shared" si="8"/>
        <v>145</v>
      </c>
      <c r="J44" s="1357">
        <f>J41-J35</f>
        <v>183</v>
      </c>
      <c r="K44" s="1357">
        <f>K41-K35</f>
        <v>98</v>
      </c>
      <c r="L44" s="1357">
        <f>L41-L35</f>
        <v>0</v>
      </c>
      <c r="M44" s="1389">
        <f t="shared" si="8"/>
        <v>0</v>
      </c>
      <c r="N44" s="1357">
        <f t="shared" si="8"/>
        <v>0</v>
      </c>
      <c r="O44" s="1357">
        <f t="shared" si="8"/>
        <v>0</v>
      </c>
      <c r="P44" s="1357">
        <f t="shared" si="8"/>
        <v>0</v>
      </c>
      <c r="Q44" s="1395">
        <f t="shared" si="8"/>
        <v>0</v>
      </c>
      <c r="R44" s="1400">
        <f t="shared" si="3"/>
        <v>0</v>
      </c>
      <c r="S44" s="1370" t="e">
        <f t="shared" si="4"/>
        <v>#DIV/0!</v>
      </c>
      <c r="T44" s="1125"/>
      <c r="U44" s="1357">
        <f>U41-U35</f>
        <v>0</v>
      </c>
      <c r="V44" s="1357">
        <f>V41-V35</f>
        <v>0</v>
      </c>
      <c r="W44" s="1357">
        <f>W41-W35</f>
        <v>0</v>
      </c>
    </row>
    <row r="45" spans="1:23" ht="15" thickBot="1">
      <c r="A45" s="1225" t="s">
        <v>630</v>
      </c>
      <c r="B45" s="1403" t="s">
        <v>589</v>
      </c>
      <c r="C45" s="819">
        <f>+C44-C39</f>
        <v>-12379</v>
      </c>
      <c r="D45" s="819">
        <f>+D44-D39</f>
        <v>-14193</v>
      </c>
      <c r="E45" s="1168" t="s">
        <v>558</v>
      </c>
      <c r="F45" s="1357">
        <f aca="true" t="shared" si="9" ref="F45:Q45">F44-F39</f>
        <v>-13415</v>
      </c>
      <c r="G45" s="1357">
        <f t="shared" si="9"/>
        <v>-13850</v>
      </c>
      <c r="H45" s="1357">
        <f t="shared" si="9"/>
        <v>-13372</v>
      </c>
      <c r="I45" s="1357">
        <f t="shared" si="9"/>
        <v>-14519</v>
      </c>
      <c r="J45" s="1357">
        <f>J44-J39</f>
        <v>-14401</v>
      </c>
      <c r="K45" s="1357">
        <f>K44-K39</f>
        <v>-15174</v>
      </c>
      <c r="L45" s="1357">
        <f t="shared" si="9"/>
        <v>-15208</v>
      </c>
      <c r="M45" s="1389">
        <f t="shared" si="9"/>
        <v>-15213.5</v>
      </c>
      <c r="N45" s="1357">
        <f t="shared" si="9"/>
        <v>-3678</v>
      </c>
      <c r="O45" s="1357">
        <f t="shared" si="9"/>
        <v>-3581</v>
      </c>
      <c r="P45" s="1357">
        <f t="shared" si="9"/>
        <v>0</v>
      </c>
      <c r="Q45" s="1395">
        <f t="shared" si="9"/>
        <v>0</v>
      </c>
      <c r="R45" s="1357">
        <f t="shared" si="3"/>
        <v>-7259</v>
      </c>
      <c r="S45" s="1389">
        <f t="shared" si="4"/>
        <v>47.71420120287902</v>
      </c>
      <c r="T45" s="1125"/>
      <c r="U45" s="1357">
        <f>U44-U39</f>
        <v>-7259</v>
      </c>
      <c r="V45" s="1357">
        <f>V44-V39</f>
        <v>0</v>
      </c>
      <c r="W45" s="1357">
        <f>W44-W39</f>
        <v>0</v>
      </c>
    </row>
    <row r="46" ht="12.75">
      <c r="A46" s="1095"/>
    </row>
    <row r="47" ht="12.75">
      <c r="A47" s="1095"/>
    </row>
    <row r="48" spans="1:5" ht="14.25">
      <c r="A48" s="1371"/>
      <c r="B48" s="1404"/>
      <c r="E48" s="1408"/>
    </row>
    <row r="49" ht="12.75">
      <c r="A49" s="1095"/>
    </row>
    <row r="50" spans="1:23" ht="14.25">
      <c r="A50" s="1083" t="s">
        <v>737</v>
      </c>
      <c r="R50" s="412"/>
      <c r="S50" s="412"/>
      <c r="T50" s="412"/>
      <c r="U50" s="412"/>
      <c r="V50" s="412"/>
      <c r="W50" s="412"/>
    </row>
    <row r="51" spans="1:23" ht="14.25">
      <c r="A51" s="1405" t="s">
        <v>738</v>
      </c>
      <c r="R51" s="412"/>
      <c r="S51" s="412"/>
      <c r="T51" s="412"/>
      <c r="U51" s="412"/>
      <c r="V51" s="412"/>
      <c r="W51" s="412"/>
    </row>
    <row r="52" spans="1:23" ht="14.25">
      <c r="A52" s="1406" t="s">
        <v>739</v>
      </c>
      <c r="R52" s="412"/>
      <c r="S52" s="412"/>
      <c r="T52" s="412"/>
      <c r="U52" s="412"/>
      <c r="V52" s="412"/>
      <c r="W52" s="412"/>
    </row>
    <row r="53" spans="1:23" ht="14.25">
      <c r="A53" s="1094"/>
      <c r="R53" s="412"/>
      <c r="S53" s="412"/>
      <c r="T53" s="412"/>
      <c r="U53" s="412"/>
      <c r="V53" s="412"/>
      <c r="W53" s="412"/>
    </row>
    <row r="54" spans="1:23" ht="12.75">
      <c r="A54" s="1095" t="s">
        <v>761</v>
      </c>
      <c r="R54" s="412"/>
      <c r="S54" s="412"/>
      <c r="T54" s="412"/>
      <c r="U54" s="412"/>
      <c r="V54" s="412"/>
      <c r="W54" s="412"/>
    </row>
    <row r="55" spans="1:23" ht="12.75">
      <c r="A55" s="1095"/>
      <c r="R55" s="412"/>
      <c r="S55" s="412"/>
      <c r="T55" s="412"/>
      <c r="U55" s="412"/>
      <c r="V55" s="412"/>
      <c r="W55" s="412"/>
    </row>
    <row r="56" spans="1:23" ht="12.75">
      <c r="A56" s="1095" t="s">
        <v>762</v>
      </c>
      <c r="R56" s="412"/>
      <c r="S56" s="412"/>
      <c r="T56" s="412"/>
      <c r="U56" s="412"/>
      <c r="V56" s="412"/>
      <c r="W56" s="412"/>
    </row>
    <row r="57" ht="12.75">
      <c r="A57" s="1095"/>
    </row>
    <row r="58" ht="12.75">
      <c r="A58" s="1095"/>
    </row>
    <row r="59" ht="12.75">
      <c r="A59" s="1095"/>
    </row>
    <row r="60" ht="12.75">
      <c r="A60" s="1095"/>
    </row>
    <row r="61" ht="12.75">
      <c r="A61" s="1095"/>
    </row>
    <row r="62" ht="12.75">
      <c r="A62" s="1095"/>
    </row>
    <row r="63" ht="12.75">
      <c r="A63" s="1095"/>
    </row>
    <row r="64" ht="12.75">
      <c r="A64" s="1095"/>
    </row>
    <row r="65" ht="12.75">
      <c r="A65" s="1095"/>
    </row>
    <row r="66" ht="12.75">
      <c r="A66" s="1095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3">
      <selection activeCell="Q37" sqref="Q37"/>
    </sheetView>
  </sheetViews>
  <sheetFormatPr defaultColWidth="9.140625" defaultRowHeight="12.75"/>
  <cols>
    <col min="1" max="1" width="37.7109375" style="412" customWidth="1"/>
    <col min="2" max="2" width="13.57421875" style="412" hidden="1" customWidth="1"/>
    <col min="3" max="4" width="10.8515625" style="412" hidden="1" customWidth="1"/>
    <col min="5" max="5" width="6.421875" style="413" customWidth="1"/>
    <col min="6" max="6" width="11.7109375" style="412" hidden="1" customWidth="1"/>
    <col min="7" max="9" width="11.57421875" style="412" hidden="1" customWidth="1"/>
    <col min="10" max="12" width="11.57421875" style="565" hidden="1" customWidth="1"/>
    <col min="13" max="13" width="11.57421875" style="565" customWidth="1"/>
    <col min="14" max="14" width="11.421875" style="565" customWidth="1"/>
    <col min="15" max="15" width="9.8515625" style="565" customWidth="1"/>
    <col min="16" max="16" width="11.421875" style="565" customWidth="1"/>
    <col min="17" max="17" width="9.28125" style="565" customWidth="1"/>
    <col min="18" max="18" width="9.140625" style="565" customWidth="1"/>
    <col min="19" max="19" width="12.00390625" style="565" customWidth="1"/>
    <col min="20" max="20" width="9.140625" style="773" customWidth="1"/>
    <col min="21" max="21" width="3.421875" style="565" customWidth="1"/>
    <col min="22" max="22" width="12.57421875" style="565" customWidth="1"/>
    <col min="23" max="23" width="11.8515625" style="565" customWidth="1"/>
    <col min="24" max="24" width="12.00390625" style="565" customWidth="1"/>
    <col min="25" max="16384" width="9.140625" style="412" customWidth="1"/>
  </cols>
  <sheetData>
    <row r="1" spans="1:24" s="332" customFormat="1" ht="18">
      <c r="A1" s="1434" t="s">
        <v>704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  <c r="V1" s="1434"/>
      <c r="W1" s="1434"/>
      <c r="X1" s="1434"/>
    </row>
    <row r="2" spans="1:15" ht="21.75" customHeight="1">
      <c r="A2" s="968" t="s">
        <v>632</v>
      </c>
      <c r="B2" s="969"/>
      <c r="N2" s="970"/>
      <c r="O2" s="970"/>
    </row>
    <row r="3" spans="1:15" ht="12.75">
      <c r="A3" s="974"/>
      <c r="N3" s="970"/>
      <c r="O3" s="970"/>
    </row>
    <row r="4" spans="1:15" ht="13.5" thickBot="1">
      <c r="A4" s="1095"/>
      <c r="B4" s="415"/>
      <c r="C4" s="415"/>
      <c r="D4" s="415"/>
      <c r="E4" s="416"/>
      <c r="F4" s="415"/>
      <c r="G4" s="415"/>
      <c r="N4" s="970"/>
      <c r="O4" s="970"/>
    </row>
    <row r="5" spans="1:15" ht="15.75" thickBot="1">
      <c r="A5" s="1306" t="s">
        <v>747</v>
      </c>
      <c r="B5" s="972"/>
      <c r="C5" s="1250"/>
      <c r="D5" s="1250"/>
      <c r="E5" s="1307" t="s">
        <v>763</v>
      </c>
      <c r="F5" s="1261"/>
      <c r="G5" s="1262"/>
      <c r="H5" s="1261"/>
      <c r="I5" s="1261"/>
      <c r="J5" s="1263"/>
      <c r="K5" s="1254"/>
      <c r="L5" s="1254"/>
      <c r="M5" s="903"/>
      <c r="N5" s="973"/>
      <c r="O5" s="973"/>
    </row>
    <row r="6" spans="1:15" ht="23.25" customHeight="1" thickBot="1">
      <c r="A6" s="974" t="s">
        <v>531</v>
      </c>
      <c r="N6" s="970"/>
      <c r="O6" s="970"/>
    </row>
    <row r="7" spans="1:24" ht="13.5" thickBot="1">
      <c r="A7" s="1308" t="s">
        <v>27</v>
      </c>
      <c r="B7" s="1309" t="s">
        <v>535</v>
      </c>
      <c r="C7" s="752"/>
      <c r="D7" s="752"/>
      <c r="E7" s="1309" t="s">
        <v>538</v>
      </c>
      <c r="F7" s="752"/>
      <c r="G7" s="752"/>
      <c r="H7" s="1309" t="s">
        <v>764</v>
      </c>
      <c r="I7" s="1310" t="s">
        <v>708</v>
      </c>
      <c r="J7" s="1310" t="s">
        <v>709</v>
      </c>
      <c r="K7" s="1310" t="s">
        <v>710</v>
      </c>
      <c r="L7" s="1310" t="s">
        <v>711</v>
      </c>
      <c r="M7" s="1311" t="s">
        <v>712</v>
      </c>
      <c r="N7" s="1418"/>
      <c r="O7" s="1311" t="s">
        <v>713</v>
      </c>
      <c r="P7" s="1317"/>
      <c r="Q7" s="1317"/>
      <c r="R7" s="1312"/>
      <c r="S7" s="1315" t="s">
        <v>714</v>
      </c>
      <c r="T7" s="1198" t="s">
        <v>534</v>
      </c>
      <c r="V7" s="1316" t="s">
        <v>715</v>
      </c>
      <c r="W7" s="1317"/>
      <c r="X7" s="1312"/>
    </row>
    <row r="8" spans="1:24" ht="13.5" thickBot="1">
      <c r="A8" s="1318"/>
      <c r="B8" s="1319"/>
      <c r="C8" s="758" t="s">
        <v>536</v>
      </c>
      <c r="D8" s="758" t="s">
        <v>537</v>
      </c>
      <c r="E8" s="1319"/>
      <c r="F8" s="758" t="s">
        <v>706</v>
      </c>
      <c r="G8" s="758" t="s">
        <v>707</v>
      </c>
      <c r="H8" s="1319"/>
      <c r="I8" s="1319"/>
      <c r="J8" s="1319"/>
      <c r="K8" s="1319"/>
      <c r="L8" s="1319"/>
      <c r="M8" s="1320" t="s">
        <v>31</v>
      </c>
      <c r="N8" s="1320" t="s">
        <v>32</v>
      </c>
      <c r="O8" s="1321" t="s">
        <v>545</v>
      </c>
      <c r="P8" s="1322" t="s">
        <v>548</v>
      </c>
      <c r="Q8" s="1323" t="s">
        <v>551</v>
      </c>
      <c r="R8" s="1117" t="s">
        <v>554</v>
      </c>
      <c r="S8" s="1320" t="s">
        <v>555</v>
      </c>
      <c r="T8" s="1324" t="s">
        <v>556</v>
      </c>
      <c r="V8" s="1429" t="s">
        <v>716</v>
      </c>
      <c r="W8" s="1419" t="s">
        <v>717</v>
      </c>
      <c r="X8" s="1419" t="s">
        <v>718</v>
      </c>
    </row>
    <row r="9" spans="1:24" ht="12.75">
      <c r="A9" s="1202" t="s">
        <v>557</v>
      </c>
      <c r="B9" s="1326"/>
      <c r="C9" s="1327">
        <v>104</v>
      </c>
      <c r="D9" s="1327">
        <v>104</v>
      </c>
      <c r="E9" s="1120"/>
      <c r="F9" s="1328">
        <v>30</v>
      </c>
      <c r="G9" s="1328">
        <v>31</v>
      </c>
      <c r="H9" s="1328">
        <v>30</v>
      </c>
      <c r="I9" s="1410">
        <v>30</v>
      </c>
      <c r="J9" s="1264">
        <v>30</v>
      </c>
      <c r="K9" s="1264">
        <v>30</v>
      </c>
      <c r="L9" s="1264">
        <v>31</v>
      </c>
      <c r="M9" s="1329"/>
      <c r="N9" s="1420"/>
      <c r="O9" s="1265"/>
      <c r="P9" s="1122">
        <f>V9</f>
        <v>32</v>
      </c>
      <c r="Q9" s="1330"/>
      <c r="R9" s="1122"/>
      <c r="S9" s="1272" t="s">
        <v>558</v>
      </c>
      <c r="T9" s="1203" t="s">
        <v>558</v>
      </c>
      <c r="U9" s="1125"/>
      <c r="V9" s="1368">
        <v>32</v>
      </c>
      <c r="W9" s="1264"/>
      <c r="X9" s="1264"/>
    </row>
    <row r="10" spans="1:24" ht="13.5" thickBot="1">
      <c r="A10" s="1331" t="s">
        <v>559</v>
      </c>
      <c r="B10" s="775"/>
      <c r="C10" s="1332">
        <v>101</v>
      </c>
      <c r="D10" s="1332">
        <v>104</v>
      </c>
      <c r="E10" s="1333"/>
      <c r="F10" s="1334">
        <v>28</v>
      </c>
      <c r="G10" s="1334">
        <v>29</v>
      </c>
      <c r="H10" s="1334">
        <v>29</v>
      </c>
      <c r="I10" s="1335">
        <v>29</v>
      </c>
      <c r="J10" s="1266">
        <v>31</v>
      </c>
      <c r="K10" s="1266">
        <v>29</v>
      </c>
      <c r="L10" s="1266">
        <v>30</v>
      </c>
      <c r="M10" s="1335"/>
      <c r="N10" s="1414"/>
      <c r="O10" s="1267"/>
      <c r="P10" s="1127">
        <f aca="true" t="shared" si="0" ref="P10:P21">V10</f>
        <v>30</v>
      </c>
      <c r="Q10" s="1336"/>
      <c r="R10" s="1365"/>
      <c r="S10" s="1266" t="s">
        <v>558</v>
      </c>
      <c r="T10" s="1337" t="s">
        <v>558</v>
      </c>
      <c r="U10" s="1125"/>
      <c r="V10" s="1407">
        <v>30</v>
      </c>
      <c r="W10" s="1266"/>
      <c r="X10" s="1266"/>
    </row>
    <row r="11" spans="1:24" ht="12.75">
      <c r="A11" s="1338" t="s">
        <v>560</v>
      </c>
      <c r="B11" s="1339" t="s">
        <v>561</v>
      </c>
      <c r="C11" s="795">
        <v>37915</v>
      </c>
      <c r="D11" s="795">
        <v>39774</v>
      </c>
      <c r="E11" s="1340" t="s">
        <v>562</v>
      </c>
      <c r="F11" s="1341">
        <v>6049</v>
      </c>
      <c r="G11" s="1341">
        <v>6122</v>
      </c>
      <c r="H11" s="1341">
        <v>6544</v>
      </c>
      <c r="I11" s="1347">
        <v>6823</v>
      </c>
      <c r="J11" s="1268">
        <v>6905</v>
      </c>
      <c r="K11" s="1268">
        <v>7201</v>
      </c>
      <c r="L11" s="1269">
        <v>7604</v>
      </c>
      <c r="M11" s="1342" t="s">
        <v>558</v>
      </c>
      <c r="N11" s="1412" t="s">
        <v>558</v>
      </c>
      <c r="O11" s="1270">
        <v>7689</v>
      </c>
      <c r="P11" s="1122">
        <f t="shared" si="0"/>
        <v>7741</v>
      </c>
      <c r="Q11" s="1123"/>
      <c r="R11" s="1122"/>
      <c r="S11" s="1268" t="s">
        <v>558</v>
      </c>
      <c r="T11" s="1344" t="s">
        <v>558</v>
      </c>
      <c r="U11" s="1125"/>
      <c r="V11" s="1368">
        <v>7741</v>
      </c>
      <c r="W11" s="1268"/>
      <c r="X11" s="1268"/>
    </row>
    <row r="12" spans="1:24" ht="12.75">
      <c r="A12" s="1345" t="s">
        <v>563</v>
      </c>
      <c r="B12" s="1346" t="s">
        <v>564</v>
      </c>
      <c r="C12" s="786">
        <v>-16164</v>
      </c>
      <c r="D12" s="786">
        <v>-17825</v>
      </c>
      <c r="E12" s="1340" t="s">
        <v>565</v>
      </c>
      <c r="F12" s="1341">
        <v>-5541</v>
      </c>
      <c r="G12" s="1341">
        <v>-5584</v>
      </c>
      <c r="H12" s="1341">
        <v>-6014</v>
      </c>
      <c r="I12" s="1347">
        <v>6351</v>
      </c>
      <c r="J12" s="1268">
        <v>6490</v>
      </c>
      <c r="K12" s="1268">
        <v>6792</v>
      </c>
      <c r="L12" s="1268">
        <v>7240</v>
      </c>
      <c r="M12" s="1347" t="s">
        <v>558</v>
      </c>
      <c r="N12" s="1413" t="s">
        <v>558</v>
      </c>
      <c r="O12" s="1271">
        <v>7339</v>
      </c>
      <c r="P12" s="1134">
        <f t="shared" si="0"/>
        <v>7405</v>
      </c>
      <c r="Q12" s="1135"/>
      <c r="R12" s="1134"/>
      <c r="S12" s="1268" t="s">
        <v>558</v>
      </c>
      <c r="T12" s="1344" t="s">
        <v>558</v>
      </c>
      <c r="U12" s="1125"/>
      <c r="V12" s="1341">
        <v>7405</v>
      </c>
      <c r="W12" s="1268"/>
      <c r="X12" s="1268"/>
    </row>
    <row r="13" spans="1:24" ht="12.75">
      <c r="A13" s="1345" t="s">
        <v>566</v>
      </c>
      <c r="B13" s="1346" t="s">
        <v>719</v>
      </c>
      <c r="C13" s="786">
        <v>604</v>
      </c>
      <c r="D13" s="786">
        <v>619</v>
      </c>
      <c r="E13" s="1340" t="s">
        <v>568</v>
      </c>
      <c r="F13" s="1341">
        <v>116</v>
      </c>
      <c r="G13" s="1341">
        <v>96</v>
      </c>
      <c r="H13" s="1341">
        <v>113</v>
      </c>
      <c r="I13" s="1347">
        <v>92</v>
      </c>
      <c r="J13" s="1268">
        <v>154</v>
      </c>
      <c r="K13" s="1268">
        <v>78</v>
      </c>
      <c r="L13" s="1268">
        <v>112</v>
      </c>
      <c r="M13" s="1347" t="s">
        <v>558</v>
      </c>
      <c r="N13" s="1413" t="s">
        <v>558</v>
      </c>
      <c r="O13" s="1271">
        <v>100</v>
      </c>
      <c r="P13" s="1134">
        <f t="shared" si="0"/>
        <v>67</v>
      </c>
      <c r="Q13" s="1135"/>
      <c r="R13" s="1134"/>
      <c r="S13" s="1268" t="s">
        <v>558</v>
      </c>
      <c r="T13" s="1344" t="s">
        <v>558</v>
      </c>
      <c r="U13" s="1125"/>
      <c r="V13" s="1341">
        <v>67</v>
      </c>
      <c r="W13" s="1268"/>
      <c r="X13" s="1268"/>
    </row>
    <row r="14" spans="1:24" ht="12.75">
      <c r="A14" s="1345" t="s">
        <v>569</v>
      </c>
      <c r="B14" s="1346" t="s">
        <v>720</v>
      </c>
      <c r="C14" s="786">
        <v>221</v>
      </c>
      <c r="D14" s="786">
        <v>610</v>
      </c>
      <c r="E14" s="1340" t="s">
        <v>558</v>
      </c>
      <c r="F14" s="1341">
        <v>468</v>
      </c>
      <c r="G14" s="1341">
        <v>594</v>
      </c>
      <c r="H14" s="1341">
        <v>719</v>
      </c>
      <c r="I14" s="1347">
        <v>673</v>
      </c>
      <c r="J14" s="1268">
        <v>542</v>
      </c>
      <c r="K14" s="1268">
        <v>353</v>
      </c>
      <c r="L14" s="1268">
        <v>296</v>
      </c>
      <c r="M14" s="1347" t="s">
        <v>558</v>
      </c>
      <c r="N14" s="1413" t="s">
        <v>558</v>
      </c>
      <c r="O14" s="1271">
        <v>265</v>
      </c>
      <c r="P14" s="1134">
        <f t="shared" si="0"/>
        <v>373</v>
      </c>
      <c r="Q14" s="1135"/>
      <c r="R14" s="1134"/>
      <c r="S14" s="1268" t="s">
        <v>558</v>
      </c>
      <c r="T14" s="1344" t="s">
        <v>558</v>
      </c>
      <c r="U14" s="1125"/>
      <c r="V14" s="1341">
        <v>373</v>
      </c>
      <c r="W14" s="1268"/>
      <c r="X14" s="1268"/>
    </row>
    <row r="15" spans="1:24" ht="13.5" thickBot="1">
      <c r="A15" s="1202" t="s">
        <v>571</v>
      </c>
      <c r="B15" s="1349" t="s">
        <v>721</v>
      </c>
      <c r="C15" s="1350">
        <v>2021</v>
      </c>
      <c r="D15" s="1350">
        <v>852</v>
      </c>
      <c r="E15" s="1136" t="s">
        <v>573</v>
      </c>
      <c r="F15" s="1351">
        <v>980</v>
      </c>
      <c r="G15" s="1351">
        <v>1183</v>
      </c>
      <c r="H15" s="1351">
        <v>976</v>
      </c>
      <c r="I15" s="1411">
        <v>1028</v>
      </c>
      <c r="J15" s="1272">
        <v>1046</v>
      </c>
      <c r="K15" s="1272">
        <v>1799</v>
      </c>
      <c r="L15" s="1272">
        <v>1270</v>
      </c>
      <c r="M15" s="1352" t="s">
        <v>558</v>
      </c>
      <c r="N15" s="1421" t="s">
        <v>558</v>
      </c>
      <c r="O15" s="1273">
        <v>2306</v>
      </c>
      <c r="P15" s="1127">
        <f t="shared" si="0"/>
        <v>3282</v>
      </c>
      <c r="Q15" s="1128"/>
      <c r="R15" s="1127"/>
      <c r="S15" s="1272" t="s">
        <v>558</v>
      </c>
      <c r="T15" s="1203" t="s">
        <v>558</v>
      </c>
      <c r="U15" s="1125"/>
      <c r="V15" s="1334">
        <v>3282</v>
      </c>
      <c r="W15" s="1272"/>
      <c r="X15" s="1272"/>
    </row>
    <row r="16" spans="1:24" ht="15" thickBot="1">
      <c r="A16" s="1355" t="s">
        <v>574</v>
      </c>
      <c r="B16" s="1356"/>
      <c r="C16" s="804">
        <v>24618</v>
      </c>
      <c r="D16" s="804">
        <v>24087</v>
      </c>
      <c r="E16" s="805"/>
      <c r="F16" s="1357">
        <v>2081</v>
      </c>
      <c r="G16" s="1357">
        <v>2411</v>
      </c>
      <c r="H16" s="1357">
        <v>2340</v>
      </c>
      <c r="I16" s="1142">
        <v>2265</v>
      </c>
      <c r="J16" s="1422">
        <f>J11-J12+J13+J14+J15</f>
        <v>2157</v>
      </c>
      <c r="K16" s="1422">
        <f>K11-K12+K13+K14+K15</f>
        <v>2639</v>
      </c>
      <c r="L16" s="1422">
        <f>L11-L12+L13+L14+L15</f>
        <v>2042</v>
      </c>
      <c r="M16" s="1142" t="s">
        <v>558</v>
      </c>
      <c r="N16" s="1423" t="s">
        <v>558</v>
      </c>
      <c r="O16" s="1424">
        <f>O11-O12+O13+O14+O15</f>
        <v>3021</v>
      </c>
      <c r="P16" s="1424">
        <f>P11-P12+P13+P14+P15</f>
        <v>4058</v>
      </c>
      <c r="Q16" s="1425">
        <f>Q11-Q12+Q13+Q14+Q15</f>
        <v>0</v>
      </c>
      <c r="R16" s="1422">
        <f>R11-R12+R13+R14+R15</f>
        <v>0</v>
      </c>
      <c r="S16" s="1141" t="s">
        <v>558</v>
      </c>
      <c r="T16" s="1359" t="s">
        <v>558</v>
      </c>
      <c r="U16" s="1125"/>
      <c r="V16" s="1422">
        <f>V11-V12+V13+V14+V15</f>
        <v>4058</v>
      </c>
      <c r="W16" s="1422">
        <f>W11-W12+W13+W14+W15</f>
        <v>0</v>
      </c>
      <c r="X16" s="1422">
        <f>X11-X12+X13+X14+X15</f>
        <v>0</v>
      </c>
    </row>
    <row r="17" spans="1:24" ht="12.75">
      <c r="A17" s="1202" t="s">
        <v>575</v>
      </c>
      <c r="B17" s="1339" t="s">
        <v>576</v>
      </c>
      <c r="C17" s="795">
        <v>7043</v>
      </c>
      <c r="D17" s="795">
        <v>7240</v>
      </c>
      <c r="E17" s="1136">
        <v>401</v>
      </c>
      <c r="F17" s="1351">
        <v>508</v>
      </c>
      <c r="G17" s="1351">
        <v>537</v>
      </c>
      <c r="H17" s="1351">
        <v>530</v>
      </c>
      <c r="I17" s="1411">
        <v>472</v>
      </c>
      <c r="J17" s="1272">
        <v>429</v>
      </c>
      <c r="K17" s="1272">
        <v>409</v>
      </c>
      <c r="L17" s="1272">
        <v>364</v>
      </c>
      <c r="M17" s="1342" t="s">
        <v>558</v>
      </c>
      <c r="N17" s="1412" t="s">
        <v>558</v>
      </c>
      <c r="O17" s="1273">
        <v>350</v>
      </c>
      <c r="P17" s="1122">
        <f t="shared" si="0"/>
        <v>336</v>
      </c>
      <c r="Q17" s="1135"/>
      <c r="R17" s="1122"/>
      <c r="S17" s="1272" t="s">
        <v>558</v>
      </c>
      <c r="T17" s="1203" t="s">
        <v>558</v>
      </c>
      <c r="U17" s="1125"/>
      <c r="V17" s="1390">
        <v>336</v>
      </c>
      <c r="W17" s="1272"/>
      <c r="X17" s="1272"/>
    </row>
    <row r="18" spans="1:24" ht="12.75">
      <c r="A18" s="1345" t="s">
        <v>577</v>
      </c>
      <c r="B18" s="1346" t="s">
        <v>578</v>
      </c>
      <c r="C18" s="786">
        <v>1001</v>
      </c>
      <c r="D18" s="786">
        <v>820</v>
      </c>
      <c r="E18" s="1340" t="s">
        <v>579</v>
      </c>
      <c r="F18" s="1341">
        <v>112</v>
      </c>
      <c r="G18" s="1341">
        <v>106</v>
      </c>
      <c r="H18" s="1341">
        <v>160</v>
      </c>
      <c r="I18" s="1347">
        <v>85</v>
      </c>
      <c r="J18" s="1268">
        <v>432</v>
      </c>
      <c r="K18" s="1268">
        <v>595</v>
      </c>
      <c r="L18" s="1268">
        <v>267</v>
      </c>
      <c r="M18" s="1347" t="s">
        <v>558</v>
      </c>
      <c r="N18" s="1413" t="s">
        <v>558</v>
      </c>
      <c r="O18" s="1271">
        <v>197</v>
      </c>
      <c r="P18" s="1134">
        <f t="shared" si="0"/>
        <v>210</v>
      </c>
      <c r="Q18" s="1135"/>
      <c r="R18" s="1134"/>
      <c r="S18" s="1268" t="s">
        <v>558</v>
      </c>
      <c r="T18" s="1344" t="s">
        <v>558</v>
      </c>
      <c r="U18" s="1125"/>
      <c r="V18" s="1341">
        <v>210</v>
      </c>
      <c r="W18" s="1268"/>
      <c r="X18" s="1268"/>
    </row>
    <row r="19" spans="1:24" ht="12.75">
      <c r="A19" s="1345" t="s">
        <v>580</v>
      </c>
      <c r="B19" s="1346" t="s">
        <v>722</v>
      </c>
      <c r="C19" s="786">
        <v>14718</v>
      </c>
      <c r="D19" s="786">
        <v>14718</v>
      </c>
      <c r="E19" s="1340" t="s">
        <v>558</v>
      </c>
      <c r="F19" s="1341"/>
      <c r="G19" s="1341"/>
      <c r="H19" s="1341"/>
      <c r="I19" s="1347"/>
      <c r="J19" s="1268"/>
      <c r="K19" s="1268"/>
      <c r="L19" s="1268"/>
      <c r="M19" s="1347" t="s">
        <v>558</v>
      </c>
      <c r="N19" s="1413" t="s">
        <v>558</v>
      </c>
      <c r="O19" s="1271">
        <v>0</v>
      </c>
      <c r="P19" s="1134">
        <f t="shared" si="0"/>
        <v>0</v>
      </c>
      <c r="Q19" s="1135"/>
      <c r="R19" s="1134"/>
      <c r="S19" s="1268" t="s">
        <v>558</v>
      </c>
      <c r="T19" s="1344" t="s">
        <v>558</v>
      </c>
      <c r="U19" s="1125"/>
      <c r="V19" s="1341"/>
      <c r="W19" s="1268"/>
      <c r="X19" s="1268"/>
    </row>
    <row r="20" spans="1:24" ht="12.75">
      <c r="A20" s="1345" t="s">
        <v>582</v>
      </c>
      <c r="B20" s="1346" t="s">
        <v>581</v>
      </c>
      <c r="C20" s="786">
        <v>1758</v>
      </c>
      <c r="D20" s="786">
        <v>1762</v>
      </c>
      <c r="E20" s="1340" t="s">
        <v>558</v>
      </c>
      <c r="F20" s="1341">
        <v>894</v>
      </c>
      <c r="G20" s="1341">
        <v>1172</v>
      </c>
      <c r="H20" s="1341">
        <v>1069</v>
      </c>
      <c r="I20" s="1347">
        <v>1701</v>
      </c>
      <c r="J20" s="1268">
        <v>1296</v>
      </c>
      <c r="K20" s="1268">
        <v>1506</v>
      </c>
      <c r="L20" s="1268">
        <v>1411</v>
      </c>
      <c r="M20" s="1347" t="s">
        <v>558</v>
      </c>
      <c r="N20" s="1413" t="s">
        <v>558</v>
      </c>
      <c r="O20" s="1271">
        <v>2474</v>
      </c>
      <c r="P20" s="1134">
        <f t="shared" si="0"/>
        <v>3512</v>
      </c>
      <c r="Q20" s="1135"/>
      <c r="R20" s="1134"/>
      <c r="S20" s="1268" t="s">
        <v>558</v>
      </c>
      <c r="T20" s="1344" t="s">
        <v>558</v>
      </c>
      <c r="U20" s="1125"/>
      <c r="V20" s="1341">
        <v>3512</v>
      </c>
      <c r="W20" s="1268"/>
      <c r="X20" s="1268"/>
    </row>
    <row r="21" spans="1:24" ht="13.5" thickBot="1">
      <c r="A21" s="1331" t="s">
        <v>584</v>
      </c>
      <c r="B21" s="1362"/>
      <c r="C21" s="1363">
        <v>0</v>
      </c>
      <c r="D21" s="1363">
        <v>0</v>
      </c>
      <c r="E21" s="1364" t="s">
        <v>558</v>
      </c>
      <c r="F21" s="1341"/>
      <c r="G21" s="1341"/>
      <c r="H21" s="1341"/>
      <c r="I21" s="1335"/>
      <c r="J21" s="1266"/>
      <c r="K21" s="1274"/>
      <c r="L21" s="1274"/>
      <c r="M21" s="1335" t="s">
        <v>558</v>
      </c>
      <c r="N21" s="1414" t="s">
        <v>558</v>
      </c>
      <c r="O21" s="1275">
        <v>0</v>
      </c>
      <c r="P21" s="1127">
        <f t="shared" si="0"/>
        <v>0</v>
      </c>
      <c r="Q21" s="1336"/>
      <c r="R21" s="1127"/>
      <c r="S21" s="1274" t="s">
        <v>558</v>
      </c>
      <c r="T21" s="1366" t="s">
        <v>558</v>
      </c>
      <c r="U21" s="1125"/>
      <c r="V21" s="1407"/>
      <c r="W21" s="1274"/>
      <c r="X21" s="1274"/>
    </row>
    <row r="22" spans="1:25" ht="14.25">
      <c r="A22" s="1367" t="s">
        <v>586</v>
      </c>
      <c r="B22" s="1339" t="s">
        <v>587</v>
      </c>
      <c r="C22" s="795">
        <v>12472</v>
      </c>
      <c r="D22" s="795">
        <v>13728</v>
      </c>
      <c r="E22" s="1276" t="s">
        <v>558</v>
      </c>
      <c r="F22" s="1368">
        <v>11510</v>
      </c>
      <c r="G22" s="1368">
        <v>11943</v>
      </c>
      <c r="H22" s="1368">
        <v>13364</v>
      </c>
      <c r="I22" s="1277">
        <v>12980</v>
      </c>
      <c r="J22" s="1277">
        <v>12991</v>
      </c>
      <c r="K22" s="1277">
        <v>13186</v>
      </c>
      <c r="L22" s="1277">
        <v>13852</v>
      </c>
      <c r="M22" s="1278">
        <f>M35</f>
        <v>13637</v>
      </c>
      <c r="N22" s="1279">
        <f>N35</f>
        <v>13461.7</v>
      </c>
      <c r="O22" s="1415">
        <v>3129</v>
      </c>
      <c r="P22" s="1398">
        <f>V22-O22</f>
        <v>3452</v>
      </c>
      <c r="Q22" s="1122"/>
      <c r="R22" s="1122"/>
      <c r="S22" s="1277">
        <f>SUM(O22:R22)</f>
        <v>6581</v>
      </c>
      <c r="T22" s="1370">
        <f>(S22/N22)*100</f>
        <v>48.88684192932541</v>
      </c>
      <c r="U22" s="1125"/>
      <c r="V22" s="1368">
        <v>6581</v>
      </c>
      <c r="W22" s="1281"/>
      <c r="X22" s="1277"/>
      <c r="Y22" s="1371"/>
    </row>
    <row r="23" spans="1:24" ht="14.25">
      <c r="A23" s="1345" t="s">
        <v>588</v>
      </c>
      <c r="B23" s="1346" t="s">
        <v>589</v>
      </c>
      <c r="C23" s="786">
        <v>0</v>
      </c>
      <c r="D23" s="786">
        <v>0</v>
      </c>
      <c r="E23" s="1282" t="s">
        <v>558</v>
      </c>
      <c r="F23" s="1341">
        <v>200</v>
      </c>
      <c r="G23" s="1341"/>
      <c r="H23" s="1341"/>
      <c r="I23" s="1283"/>
      <c r="J23" s="1283">
        <v>0</v>
      </c>
      <c r="K23" s="1283">
        <v>1281</v>
      </c>
      <c r="L23" s="1283">
        <v>0</v>
      </c>
      <c r="M23" s="1284"/>
      <c r="N23" s="1285"/>
      <c r="O23" s="1284"/>
      <c r="P23" s="1398">
        <f aca="true" t="shared" si="1" ref="P23:P40">V23-O23</f>
        <v>0</v>
      </c>
      <c r="Q23" s="1134"/>
      <c r="R23" s="1360"/>
      <c r="S23" s="1283">
        <f aca="true" t="shared" si="2" ref="S23:S45">SUM(O23:R23)</f>
        <v>0</v>
      </c>
      <c r="T23" s="1380" t="e">
        <f aca="true" t="shared" si="3" ref="T23:T45">(S23/N23)*100</f>
        <v>#DIV/0!</v>
      </c>
      <c r="U23" s="1125"/>
      <c r="V23" s="1341"/>
      <c r="W23" s="1287"/>
      <c r="X23" s="1283"/>
    </row>
    <row r="24" spans="1:24" ht="15" thickBot="1">
      <c r="A24" s="1331" t="s">
        <v>590</v>
      </c>
      <c r="B24" s="1362" t="s">
        <v>589</v>
      </c>
      <c r="C24" s="1363">
        <v>0</v>
      </c>
      <c r="D24" s="1363">
        <v>1215</v>
      </c>
      <c r="E24" s="1288">
        <v>672</v>
      </c>
      <c r="F24" s="1375">
        <v>2755</v>
      </c>
      <c r="G24" s="1375">
        <v>2972</v>
      </c>
      <c r="H24" s="1375">
        <v>3417</v>
      </c>
      <c r="I24" s="1289">
        <v>3050</v>
      </c>
      <c r="J24" s="1289">
        <v>2800</v>
      </c>
      <c r="K24" s="1289">
        <v>2850</v>
      </c>
      <c r="L24" s="1289">
        <v>2910</v>
      </c>
      <c r="M24" s="1290">
        <f>M25+M26+M27+M28+M29</f>
        <v>2900</v>
      </c>
      <c r="N24" s="1291">
        <f>N25+N26+N27+N28+N29</f>
        <v>2900</v>
      </c>
      <c r="O24" s="1416">
        <v>725</v>
      </c>
      <c r="P24" s="1398">
        <f t="shared" si="1"/>
        <v>31</v>
      </c>
      <c r="Q24" s="1127"/>
      <c r="R24" s="1153"/>
      <c r="S24" s="1289">
        <f t="shared" si="2"/>
        <v>756</v>
      </c>
      <c r="T24" s="1377">
        <f t="shared" si="3"/>
        <v>26.068965517241377</v>
      </c>
      <c r="U24" s="1125"/>
      <c r="V24" s="1334">
        <v>756</v>
      </c>
      <c r="W24" s="1293"/>
      <c r="X24" s="1289"/>
    </row>
    <row r="25" spans="1:24" ht="14.25">
      <c r="A25" s="1338" t="s">
        <v>591</v>
      </c>
      <c r="B25" s="1378" t="s">
        <v>723</v>
      </c>
      <c r="C25" s="795">
        <v>6341</v>
      </c>
      <c r="D25" s="795">
        <v>6960</v>
      </c>
      <c r="E25" s="1294">
        <v>501</v>
      </c>
      <c r="F25" s="1341">
        <v>1767</v>
      </c>
      <c r="G25" s="1341">
        <v>1661</v>
      </c>
      <c r="H25" s="1341">
        <v>1939</v>
      </c>
      <c r="I25" s="1295">
        <v>1685</v>
      </c>
      <c r="J25" s="1295">
        <v>1754</v>
      </c>
      <c r="K25" s="1295">
        <v>1448</v>
      </c>
      <c r="L25" s="1295">
        <v>1821</v>
      </c>
      <c r="M25" s="1278">
        <v>800</v>
      </c>
      <c r="N25" s="1279">
        <v>800</v>
      </c>
      <c r="O25" s="1278">
        <v>349</v>
      </c>
      <c r="P25" s="1398">
        <f t="shared" si="1"/>
        <v>545</v>
      </c>
      <c r="Q25" s="1122"/>
      <c r="R25" s="1122"/>
      <c r="S25" s="1277">
        <f t="shared" si="2"/>
        <v>894</v>
      </c>
      <c r="T25" s="1370">
        <f t="shared" si="3"/>
        <v>111.75</v>
      </c>
      <c r="U25" s="1125"/>
      <c r="V25" s="1390">
        <v>894</v>
      </c>
      <c r="W25" s="1297"/>
      <c r="X25" s="1295"/>
    </row>
    <row r="26" spans="1:24" ht="14.25">
      <c r="A26" s="1345" t="s">
        <v>593</v>
      </c>
      <c r="B26" s="1379" t="s">
        <v>724</v>
      </c>
      <c r="C26" s="786">
        <v>1745</v>
      </c>
      <c r="D26" s="786">
        <v>2223</v>
      </c>
      <c r="E26" s="1298">
        <v>502</v>
      </c>
      <c r="F26" s="1341">
        <v>943</v>
      </c>
      <c r="G26" s="1341">
        <v>1037</v>
      </c>
      <c r="H26" s="1341">
        <v>1072</v>
      </c>
      <c r="I26" s="1283">
        <v>1011</v>
      </c>
      <c r="J26" s="1283">
        <v>990</v>
      </c>
      <c r="K26" s="1283">
        <v>1334</v>
      </c>
      <c r="L26" s="1283">
        <v>999</v>
      </c>
      <c r="M26" s="1284">
        <v>800</v>
      </c>
      <c r="N26" s="1285">
        <v>800</v>
      </c>
      <c r="O26" s="1284">
        <v>358</v>
      </c>
      <c r="P26" s="1398">
        <f t="shared" si="1"/>
        <v>272</v>
      </c>
      <c r="Q26" s="1134"/>
      <c r="R26" s="1360"/>
      <c r="S26" s="1283">
        <f t="shared" si="2"/>
        <v>630</v>
      </c>
      <c r="T26" s="1380">
        <f t="shared" si="3"/>
        <v>78.75</v>
      </c>
      <c r="U26" s="1125"/>
      <c r="V26" s="1341">
        <v>630</v>
      </c>
      <c r="W26" s="1287"/>
      <c r="X26" s="1283"/>
    </row>
    <row r="27" spans="1:24" ht="14.25">
      <c r="A27" s="1345" t="s">
        <v>595</v>
      </c>
      <c r="B27" s="1379" t="s">
        <v>725</v>
      </c>
      <c r="C27" s="786">
        <v>0</v>
      </c>
      <c r="D27" s="786">
        <v>0</v>
      </c>
      <c r="E27" s="1298">
        <v>504</v>
      </c>
      <c r="F27" s="1341"/>
      <c r="G27" s="1341"/>
      <c r="H27" s="1341"/>
      <c r="I27" s="1283"/>
      <c r="J27" s="1283">
        <v>0</v>
      </c>
      <c r="K27" s="1283"/>
      <c r="L27" s="1283"/>
      <c r="M27" s="1284"/>
      <c r="N27" s="1285"/>
      <c r="O27" s="1284"/>
      <c r="P27" s="1398">
        <f t="shared" si="1"/>
        <v>0</v>
      </c>
      <c r="Q27" s="1134"/>
      <c r="R27" s="1360"/>
      <c r="S27" s="1283">
        <f t="shared" si="2"/>
        <v>0</v>
      </c>
      <c r="T27" s="1380" t="e">
        <f t="shared" si="3"/>
        <v>#DIV/0!</v>
      </c>
      <c r="U27" s="1125"/>
      <c r="V27" s="1341"/>
      <c r="W27" s="1287"/>
      <c r="X27" s="1283"/>
    </row>
    <row r="28" spans="1:24" ht="14.25">
      <c r="A28" s="1345" t="s">
        <v>597</v>
      </c>
      <c r="B28" s="1379" t="s">
        <v>726</v>
      </c>
      <c r="C28" s="786">
        <v>428</v>
      </c>
      <c r="D28" s="786">
        <v>253</v>
      </c>
      <c r="E28" s="1298">
        <v>511</v>
      </c>
      <c r="F28" s="1341">
        <v>592</v>
      </c>
      <c r="G28" s="1341">
        <v>582</v>
      </c>
      <c r="H28" s="1341">
        <v>851</v>
      </c>
      <c r="I28" s="1283">
        <v>788</v>
      </c>
      <c r="J28" s="1283">
        <v>765</v>
      </c>
      <c r="K28" s="1283">
        <v>112</v>
      </c>
      <c r="L28" s="1283">
        <v>457</v>
      </c>
      <c r="M28" s="1284">
        <v>700</v>
      </c>
      <c r="N28" s="1285">
        <v>700</v>
      </c>
      <c r="O28" s="1284">
        <v>14</v>
      </c>
      <c r="P28" s="1398">
        <f t="shared" si="1"/>
        <v>44</v>
      </c>
      <c r="Q28" s="1134"/>
      <c r="R28" s="1360"/>
      <c r="S28" s="1283">
        <f t="shared" si="2"/>
        <v>58</v>
      </c>
      <c r="T28" s="1380">
        <f t="shared" si="3"/>
        <v>8.285714285714285</v>
      </c>
      <c r="U28" s="1125"/>
      <c r="V28" s="1341">
        <v>58</v>
      </c>
      <c r="W28" s="1287"/>
      <c r="X28" s="1283"/>
    </row>
    <row r="29" spans="1:24" ht="14.25">
      <c r="A29" s="1345" t="s">
        <v>599</v>
      </c>
      <c r="B29" s="1379" t="s">
        <v>727</v>
      </c>
      <c r="C29" s="786">
        <v>1057</v>
      </c>
      <c r="D29" s="786">
        <v>1451</v>
      </c>
      <c r="E29" s="1298">
        <v>518</v>
      </c>
      <c r="F29" s="1341">
        <v>640</v>
      </c>
      <c r="G29" s="1341">
        <v>725</v>
      </c>
      <c r="H29" s="1341">
        <v>799</v>
      </c>
      <c r="I29" s="1283">
        <v>592</v>
      </c>
      <c r="J29" s="1283">
        <v>619</v>
      </c>
      <c r="K29" s="1283">
        <v>636</v>
      </c>
      <c r="L29" s="1283">
        <v>511</v>
      </c>
      <c r="M29" s="1284">
        <v>600</v>
      </c>
      <c r="N29" s="1285">
        <v>600</v>
      </c>
      <c r="O29" s="1284">
        <v>146</v>
      </c>
      <c r="P29" s="1398">
        <f t="shared" si="1"/>
        <v>193</v>
      </c>
      <c r="Q29" s="1134"/>
      <c r="R29" s="1360"/>
      <c r="S29" s="1283">
        <f t="shared" si="2"/>
        <v>339</v>
      </c>
      <c r="T29" s="1380">
        <f t="shared" si="3"/>
        <v>56.49999999999999</v>
      </c>
      <c r="U29" s="1125"/>
      <c r="V29" s="1341">
        <v>339</v>
      </c>
      <c r="W29" s="1287"/>
      <c r="X29" s="1283"/>
    </row>
    <row r="30" spans="1:24" ht="14.25">
      <c r="A30" s="1345" t="s">
        <v>601</v>
      </c>
      <c r="B30" s="1299" t="s">
        <v>728</v>
      </c>
      <c r="C30" s="786">
        <v>10408</v>
      </c>
      <c r="D30" s="786">
        <v>11792</v>
      </c>
      <c r="E30" s="1298">
        <v>521</v>
      </c>
      <c r="F30" s="1341">
        <v>6236</v>
      </c>
      <c r="G30" s="1341">
        <v>6825</v>
      </c>
      <c r="H30" s="1341">
        <v>7396</v>
      </c>
      <c r="I30" s="1283">
        <v>7482</v>
      </c>
      <c r="J30" s="1283">
        <v>7565</v>
      </c>
      <c r="K30" s="1283">
        <v>7869</v>
      </c>
      <c r="L30" s="1283">
        <v>8214</v>
      </c>
      <c r="M30" s="1284">
        <v>7785</v>
      </c>
      <c r="N30" s="1285">
        <v>7785</v>
      </c>
      <c r="O30" s="1284">
        <v>1963</v>
      </c>
      <c r="P30" s="1398">
        <f t="shared" si="1"/>
        <v>1963</v>
      </c>
      <c r="Q30" s="1134"/>
      <c r="R30" s="1360"/>
      <c r="S30" s="1283">
        <f t="shared" si="2"/>
        <v>3926</v>
      </c>
      <c r="T30" s="1380">
        <f t="shared" si="3"/>
        <v>50.43031470777135</v>
      </c>
      <c r="U30" s="1125"/>
      <c r="V30" s="1430">
        <v>3926</v>
      </c>
      <c r="W30" s="1287"/>
      <c r="X30" s="1283"/>
    </row>
    <row r="31" spans="1:24" ht="14.25">
      <c r="A31" s="1345" t="s">
        <v>603</v>
      </c>
      <c r="B31" s="1299" t="s">
        <v>729</v>
      </c>
      <c r="C31" s="786">
        <v>3640</v>
      </c>
      <c r="D31" s="786">
        <v>4174</v>
      </c>
      <c r="E31" s="1298" t="s">
        <v>605</v>
      </c>
      <c r="F31" s="1341">
        <v>2438</v>
      </c>
      <c r="G31" s="1341">
        <v>2649</v>
      </c>
      <c r="H31" s="1341">
        <v>2738</v>
      </c>
      <c r="I31" s="1283">
        <v>2976</v>
      </c>
      <c r="J31" s="1283">
        <v>2862</v>
      </c>
      <c r="K31" s="1283">
        <v>2807</v>
      </c>
      <c r="L31" s="1283">
        <v>2991</v>
      </c>
      <c r="M31" s="1284">
        <v>2725</v>
      </c>
      <c r="N31" s="1285">
        <v>2545</v>
      </c>
      <c r="O31" s="1284">
        <v>728</v>
      </c>
      <c r="P31" s="1398">
        <f t="shared" si="1"/>
        <v>802</v>
      </c>
      <c r="Q31" s="1134"/>
      <c r="R31" s="1360"/>
      <c r="S31" s="1283">
        <f t="shared" si="2"/>
        <v>1530</v>
      </c>
      <c r="T31" s="1380">
        <f t="shared" si="3"/>
        <v>60.11787819253438</v>
      </c>
      <c r="U31" s="1125"/>
      <c r="V31" s="1430">
        <v>1530</v>
      </c>
      <c r="W31" s="1287"/>
      <c r="X31" s="1283"/>
    </row>
    <row r="32" spans="1:24" ht="14.25">
      <c r="A32" s="1345" t="s">
        <v>606</v>
      </c>
      <c r="B32" s="1379" t="s">
        <v>730</v>
      </c>
      <c r="C32" s="786">
        <v>0</v>
      </c>
      <c r="D32" s="786">
        <v>0</v>
      </c>
      <c r="E32" s="1298">
        <v>557</v>
      </c>
      <c r="F32" s="1341"/>
      <c r="G32" s="1341"/>
      <c r="H32" s="1341"/>
      <c r="I32" s="1283"/>
      <c r="J32" s="1283"/>
      <c r="K32" s="1283"/>
      <c r="L32" s="1283"/>
      <c r="M32" s="1284"/>
      <c r="N32" s="1285"/>
      <c r="O32" s="1284"/>
      <c r="P32" s="1398">
        <f t="shared" si="1"/>
        <v>0</v>
      </c>
      <c r="Q32" s="1134"/>
      <c r="R32" s="1360"/>
      <c r="S32" s="1283">
        <f t="shared" si="2"/>
        <v>0</v>
      </c>
      <c r="T32" s="1380" t="e">
        <f t="shared" si="3"/>
        <v>#DIV/0!</v>
      </c>
      <c r="U32" s="1125"/>
      <c r="V32" s="1430"/>
      <c r="W32" s="1287"/>
      <c r="X32" s="1283"/>
    </row>
    <row r="33" spans="1:24" ht="14.25">
      <c r="A33" s="1345" t="s">
        <v>608</v>
      </c>
      <c r="B33" s="1379" t="s">
        <v>731</v>
      </c>
      <c r="C33" s="786">
        <v>1711</v>
      </c>
      <c r="D33" s="786">
        <v>1801</v>
      </c>
      <c r="E33" s="1298">
        <v>551</v>
      </c>
      <c r="F33" s="1341">
        <v>72</v>
      </c>
      <c r="G33" s="1341">
        <v>64</v>
      </c>
      <c r="H33" s="1341">
        <v>48</v>
      </c>
      <c r="I33" s="1283">
        <v>57</v>
      </c>
      <c r="J33" s="1283">
        <v>57</v>
      </c>
      <c r="K33" s="1283">
        <v>57</v>
      </c>
      <c r="L33" s="1283">
        <v>45</v>
      </c>
      <c r="M33" s="1284"/>
      <c r="N33" s="1285"/>
      <c r="O33" s="1284">
        <v>14</v>
      </c>
      <c r="P33" s="1398">
        <f t="shared" si="1"/>
        <v>13</v>
      </c>
      <c r="Q33" s="1134"/>
      <c r="R33" s="1360"/>
      <c r="S33" s="1283">
        <f t="shared" si="2"/>
        <v>27</v>
      </c>
      <c r="T33" s="1380" t="e">
        <f t="shared" si="3"/>
        <v>#DIV/0!</v>
      </c>
      <c r="U33" s="1125"/>
      <c r="V33" s="1430">
        <v>27</v>
      </c>
      <c r="W33" s="1287"/>
      <c r="X33" s="1283"/>
    </row>
    <row r="34" spans="1:24" ht="15" thickBot="1">
      <c r="A34" s="1202" t="s">
        <v>610</v>
      </c>
      <c r="B34" s="1381" t="s">
        <v>732</v>
      </c>
      <c r="C34" s="1350">
        <v>569</v>
      </c>
      <c r="D34" s="1350">
        <v>614</v>
      </c>
      <c r="E34" s="1300" t="s">
        <v>611</v>
      </c>
      <c r="F34" s="1351">
        <v>68</v>
      </c>
      <c r="G34" s="1351">
        <v>58</v>
      </c>
      <c r="H34" s="1351">
        <v>65</v>
      </c>
      <c r="I34" s="1301">
        <v>48</v>
      </c>
      <c r="J34" s="1301">
        <v>48</v>
      </c>
      <c r="K34" s="1301">
        <v>227</v>
      </c>
      <c r="L34" s="1301">
        <v>397</v>
      </c>
      <c r="M34" s="1302">
        <v>227</v>
      </c>
      <c r="N34" s="1303">
        <v>231.7</v>
      </c>
      <c r="O34" s="1417">
        <v>72</v>
      </c>
      <c r="P34" s="1398">
        <f t="shared" si="1"/>
        <v>72</v>
      </c>
      <c r="Q34" s="1127"/>
      <c r="R34" s="1153"/>
      <c r="S34" s="1289">
        <f t="shared" si="2"/>
        <v>144</v>
      </c>
      <c r="T34" s="1377">
        <f t="shared" si="3"/>
        <v>62.149331031506264</v>
      </c>
      <c r="U34" s="1125"/>
      <c r="V34" s="1431">
        <v>144</v>
      </c>
      <c r="W34" s="1305"/>
      <c r="X34" s="1301"/>
    </row>
    <row r="35" spans="1:24" ht="15" thickBot="1">
      <c r="A35" s="1382" t="s">
        <v>612</v>
      </c>
      <c r="B35" s="1383" t="s">
        <v>613</v>
      </c>
      <c r="C35" s="831">
        <f>SUM(C25:C34)</f>
        <v>25899</v>
      </c>
      <c r="D35" s="831">
        <f>SUM(D25:D34)</f>
        <v>29268</v>
      </c>
      <c r="E35" s="1384"/>
      <c r="F35" s="1357">
        <f aca="true" t="shared" si="4" ref="F35:R35">SUM(F25:F34)</f>
        <v>12756</v>
      </c>
      <c r="G35" s="1357">
        <f t="shared" si="4"/>
        <v>13601</v>
      </c>
      <c r="H35" s="1357">
        <f t="shared" si="4"/>
        <v>14908</v>
      </c>
      <c r="I35" s="1357">
        <f t="shared" si="4"/>
        <v>14639</v>
      </c>
      <c r="J35" s="1357">
        <f>SUM(J25:J34)</f>
        <v>14660</v>
      </c>
      <c r="K35" s="1357">
        <f>SUM(K25:K34)</f>
        <v>14490</v>
      </c>
      <c r="L35" s="1357">
        <f>SUM(L25:L34)</f>
        <v>15435</v>
      </c>
      <c r="M35" s="1385">
        <f t="shared" si="4"/>
        <v>13637</v>
      </c>
      <c r="N35" s="1160">
        <f t="shared" si="4"/>
        <v>13461.7</v>
      </c>
      <c r="O35" s="1160">
        <f t="shared" si="4"/>
        <v>3644</v>
      </c>
      <c r="P35" s="1160">
        <f t="shared" si="4"/>
        <v>3904</v>
      </c>
      <c r="Q35" s="1160">
        <f t="shared" si="4"/>
        <v>0</v>
      </c>
      <c r="R35" s="1388">
        <f t="shared" si="4"/>
        <v>0</v>
      </c>
      <c r="S35" s="1357">
        <f t="shared" si="2"/>
        <v>7548</v>
      </c>
      <c r="T35" s="1389">
        <f t="shared" si="3"/>
        <v>56.07018430064553</v>
      </c>
      <c r="U35" s="1125"/>
      <c r="V35" s="1357">
        <f>SUM(V25:V34)</f>
        <v>7548</v>
      </c>
      <c r="W35" s="1357">
        <f>SUM(W25:W34)</f>
        <v>0</v>
      </c>
      <c r="X35" s="1357">
        <f>SUM(X25:X34)</f>
        <v>0</v>
      </c>
    </row>
    <row r="36" spans="1:24" ht="14.25">
      <c r="A36" s="1338" t="s">
        <v>614</v>
      </c>
      <c r="B36" s="1378" t="s">
        <v>733</v>
      </c>
      <c r="C36" s="795">
        <v>0</v>
      </c>
      <c r="D36" s="795">
        <v>0</v>
      </c>
      <c r="E36" s="1294">
        <v>601</v>
      </c>
      <c r="F36" s="1390">
        <v>811</v>
      </c>
      <c r="G36" s="1390">
        <v>932</v>
      </c>
      <c r="H36" s="1390">
        <v>857</v>
      </c>
      <c r="I36" s="1295">
        <v>844</v>
      </c>
      <c r="J36" s="1295">
        <v>933</v>
      </c>
      <c r="K36" s="1295">
        <v>934</v>
      </c>
      <c r="L36" s="1295"/>
      <c r="M36" s="1278"/>
      <c r="N36" s="1279"/>
      <c r="O36" s="1415"/>
      <c r="P36" s="1398">
        <f t="shared" si="1"/>
        <v>0</v>
      </c>
      <c r="Q36" s="1426"/>
      <c r="R36" s="1122"/>
      <c r="S36" s="1277">
        <f t="shared" si="2"/>
        <v>0</v>
      </c>
      <c r="T36" s="1370" t="e">
        <f t="shared" si="3"/>
        <v>#DIV/0!</v>
      </c>
      <c r="U36" s="1125"/>
      <c r="V36" s="1432"/>
      <c r="W36" s="1297"/>
      <c r="X36" s="1295"/>
    </row>
    <row r="37" spans="1:24" ht="14.25">
      <c r="A37" s="1345" t="s">
        <v>616</v>
      </c>
      <c r="B37" s="1379" t="s">
        <v>734</v>
      </c>
      <c r="C37" s="786">
        <v>1190</v>
      </c>
      <c r="D37" s="786">
        <v>1857</v>
      </c>
      <c r="E37" s="1298">
        <v>602</v>
      </c>
      <c r="F37" s="1341">
        <v>278</v>
      </c>
      <c r="G37" s="1341">
        <v>380</v>
      </c>
      <c r="H37" s="1341">
        <v>309</v>
      </c>
      <c r="I37" s="1283">
        <v>272</v>
      </c>
      <c r="J37" s="1283">
        <v>69</v>
      </c>
      <c r="K37" s="1283">
        <v>12</v>
      </c>
      <c r="L37" s="1283">
        <v>376</v>
      </c>
      <c r="M37" s="1284"/>
      <c r="N37" s="1285"/>
      <c r="O37" s="1284">
        <v>109</v>
      </c>
      <c r="P37" s="1398">
        <f t="shared" si="1"/>
        <v>108</v>
      </c>
      <c r="Q37" s="1427"/>
      <c r="R37" s="1360"/>
      <c r="S37" s="1283">
        <f t="shared" si="2"/>
        <v>217</v>
      </c>
      <c r="T37" s="1380" t="e">
        <f t="shared" si="3"/>
        <v>#DIV/0!</v>
      </c>
      <c r="U37" s="1125"/>
      <c r="V37" s="1430">
        <v>217</v>
      </c>
      <c r="W37" s="1287"/>
      <c r="X37" s="1283"/>
    </row>
    <row r="38" spans="1:24" ht="14.25">
      <c r="A38" s="1345" t="s">
        <v>618</v>
      </c>
      <c r="B38" s="1379" t="s">
        <v>735</v>
      </c>
      <c r="C38" s="786">
        <v>0</v>
      </c>
      <c r="D38" s="786">
        <v>0</v>
      </c>
      <c r="E38" s="1298">
        <v>604</v>
      </c>
      <c r="F38" s="1341"/>
      <c r="G38" s="1341">
        <v>5</v>
      </c>
      <c r="H38" s="1341"/>
      <c r="I38" s="1283"/>
      <c r="J38" s="1283"/>
      <c r="K38" s="1283"/>
      <c r="L38" s="1283"/>
      <c r="M38" s="1284"/>
      <c r="N38" s="1285"/>
      <c r="O38" s="1284"/>
      <c r="P38" s="1398">
        <f t="shared" si="1"/>
        <v>0</v>
      </c>
      <c r="Q38" s="1427"/>
      <c r="R38" s="1360"/>
      <c r="S38" s="1283">
        <f t="shared" si="2"/>
        <v>0</v>
      </c>
      <c r="T38" s="1380" t="e">
        <f t="shared" si="3"/>
        <v>#DIV/0!</v>
      </c>
      <c r="U38" s="1125"/>
      <c r="V38" s="1430"/>
      <c r="W38" s="1287"/>
      <c r="X38" s="1283"/>
    </row>
    <row r="39" spans="1:24" ht="14.25">
      <c r="A39" s="1345" t="s">
        <v>620</v>
      </c>
      <c r="B39" s="1379" t="s">
        <v>736</v>
      </c>
      <c r="C39" s="786">
        <v>12472</v>
      </c>
      <c r="D39" s="786">
        <v>13728</v>
      </c>
      <c r="E39" s="1298" t="s">
        <v>622</v>
      </c>
      <c r="F39" s="1341">
        <v>11310</v>
      </c>
      <c r="G39" s="1341">
        <v>11943</v>
      </c>
      <c r="H39" s="1341">
        <v>13364</v>
      </c>
      <c r="I39" s="1283">
        <v>12980</v>
      </c>
      <c r="J39" s="1283">
        <v>12991</v>
      </c>
      <c r="K39" s="1283">
        <v>13186</v>
      </c>
      <c r="L39" s="1283">
        <v>13852</v>
      </c>
      <c r="M39" s="1284">
        <f>M35</f>
        <v>13637</v>
      </c>
      <c r="N39" s="1285">
        <f>N35</f>
        <v>13461.7</v>
      </c>
      <c r="O39" s="1284">
        <v>3129</v>
      </c>
      <c r="P39" s="1398">
        <f t="shared" si="1"/>
        <v>3452</v>
      </c>
      <c r="Q39" s="1427"/>
      <c r="R39" s="1360"/>
      <c r="S39" s="1283">
        <f t="shared" si="2"/>
        <v>6581</v>
      </c>
      <c r="T39" s="1380">
        <f t="shared" si="3"/>
        <v>48.88684192932541</v>
      </c>
      <c r="U39" s="1125"/>
      <c r="V39" s="1430">
        <v>6581</v>
      </c>
      <c r="W39" s="1287"/>
      <c r="X39" s="1283"/>
    </row>
    <row r="40" spans="1:24" ht="15" thickBot="1">
      <c r="A40" s="1202" t="s">
        <v>623</v>
      </c>
      <c r="B40" s="1381" t="s">
        <v>732</v>
      </c>
      <c r="C40" s="1350">
        <v>12330</v>
      </c>
      <c r="D40" s="1350">
        <v>13218</v>
      </c>
      <c r="E40" s="1300" t="s">
        <v>624</v>
      </c>
      <c r="F40" s="1351">
        <v>361</v>
      </c>
      <c r="G40" s="1351">
        <v>369</v>
      </c>
      <c r="H40" s="1351">
        <v>411</v>
      </c>
      <c r="I40" s="1301">
        <v>550</v>
      </c>
      <c r="J40" s="1301">
        <v>667</v>
      </c>
      <c r="K40" s="1301">
        <v>487</v>
      </c>
      <c r="L40" s="1301">
        <v>1207</v>
      </c>
      <c r="M40" s="1302"/>
      <c r="N40" s="1303"/>
      <c r="O40" s="1417">
        <v>406</v>
      </c>
      <c r="P40" s="1398">
        <f t="shared" si="1"/>
        <v>344</v>
      </c>
      <c r="Q40" s="1428"/>
      <c r="R40" s="1153"/>
      <c r="S40" s="1289">
        <f t="shared" si="2"/>
        <v>750</v>
      </c>
      <c r="T40" s="1377" t="e">
        <f t="shared" si="3"/>
        <v>#DIV/0!</v>
      </c>
      <c r="U40" s="1125"/>
      <c r="V40" s="1431">
        <v>750</v>
      </c>
      <c r="W40" s="1305"/>
      <c r="X40" s="1301"/>
    </row>
    <row r="41" spans="1:24" ht="15" thickBot="1">
      <c r="A41" s="1382" t="s">
        <v>625</v>
      </c>
      <c r="B41" s="1383" t="s">
        <v>626</v>
      </c>
      <c r="C41" s="831">
        <f>SUM(C36:C40)</f>
        <v>25992</v>
      </c>
      <c r="D41" s="831">
        <f>SUM(D36:D40)</f>
        <v>28803</v>
      </c>
      <c r="E41" s="1384" t="s">
        <v>558</v>
      </c>
      <c r="F41" s="1357">
        <f aca="true" t="shared" si="5" ref="F41:R41">SUM(F36:F40)</f>
        <v>12760</v>
      </c>
      <c r="G41" s="1357">
        <f t="shared" si="5"/>
        <v>13629</v>
      </c>
      <c r="H41" s="1357">
        <f t="shared" si="5"/>
        <v>14941</v>
      </c>
      <c r="I41" s="1357">
        <f t="shared" si="5"/>
        <v>14646</v>
      </c>
      <c r="J41" s="1357">
        <f>SUM(J36:J40)</f>
        <v>14660</v>
      </c>
      <c r="K41" s="1357">
        <f>SUM(K36:K40)</f>
        <v>14619</v>
      </c>
      <c r="L41" s="1357">
        <f>SUM(L36:L40)</f>
        <v>15435</v>
      </c>
      <c r="M41" s="1385">
        <f t="shared" si="5"/>
        <v>13637</v>
      </c>
      <c r="N41" s="1160">
        <f t="shared" si="5"/>
        <v>13461.7</v>
      </c>
      <c r="O41" s="1357">
        <f t="shared" si="5"/>
        <v>3644</v>
      </c>
      <c r="P41" s="1357">
        <f t="shared" si="5"/>
        <v>3904</v>
      </c>
      <c r="Q41" s="1357">
        <f t="shared" si="5"/>
        <v>0</v>
      </c>
      <c r="R41" s="1357">
        <f t="shared" si="5"/>
        <v>0</v>
      </c>
      <c r="S41" s="1394">
        <f t="shared" si="2"/>
        <v>7548</v>
      </c>
      <c r="T41" s="1389">
        <f t="shared" si="3"/>
        <v>56.07018430064553</v>
      </c>
      <c r="U41" s="1125"/>
      <c r="V41" s="1357">
        <f>SUM(V36:V40)</f>
        <v>7548</v>
      </c>
      <c r="W41" s="1357">
        <f>SUM(W36:W40)</f>
        <v>0</v>
      </c>
      <c r="X41" s="1357">
        <f>SUM(X36:X40)</f>
        <v>0</v>
      </c>
    </row>
    <row r="42" spans="1:24" ht="6.75" customHeight="1" thickBot="1">
      <c r="A42" s="1202"/>
      <c r="B42" s="764"/>
      <c r="C42" s="797"/>
      <c r="D42" s="797"/>
      <c r="E42" s="1162"/>
      <c r="F42" s="1351"/>
      <c r="G42" s="1351"/>
      <c r="H42" s="1351"/>
      <c r="I42" s="1395"/>
      <c r="J42" s="1395"/>
      <c r="K42" s="1395"/>
      <c r="L42" s="1395"/>
      <c r="M42" s="1396"/>
      <c r="N42" s="1397"/>
      <c r="O42" s="1351"/>
      <c r="P42" s="1360"/>
      <c r="Q42" s="1399"/>
      <c r="R42" s="1077"/>
      <c r="S42" s="1400"/>
      <c r="T42" s="1370"/>
      <c r="U42" s="1125"/>
      <c r="V42" s="1351"/>
      <c r="W42" s="1395"/>
      <c r="X42" s="1395"/>
    </row>
    <row r="43" spans="1:24" ht="15" thickBot="1">
      <c r="A43" s="1401" t="s">
        <v>627</v>
      </c>
      <c r="B43" s="1402" t="s">
        <v>589</v>
      </c>
      <c r="C43" s="831">
        <f>+C41-C39</f>
        <v>13520</v>
      </c>
      <c r="D43" s="831">
        <f>+D41-D39</f>
        <v>15075</v>
      </c>
      <c r="E43" s="1384" t="s">
        <v>558</v>
      </c>
      <c r="F43" s="1357">
        <f aca="true" t="shared" si="6" ref="F43:R43">F41-F39</f>
        <v>1450</v>
      </c>
      <c r="G43" s="1357">
        <f t="shared" si="6"/>
        <v>1686</v>
      </c>
      <c r="H43" s="1357">
        <f t="shared" si="6"/>
        <v>1577</v>
      </c>
      <c r="I43" s="1357">
        <f>I41-I39</f>
        <v>1666</v>
      </c>
      <c r="J43" s="1357">
        <f>J41-J39</f>
        <v>1669</v>
      </c>
      <c r="K43" s="1357">
        <f>K41-K39</f>
        <v>1433</v>
      </c>
      <c r="L43" s="1357">
        <f>L41-L39</f>
        <v>1583</v>
      </c>
      <c r="M43" s="1357">
        <f>M41-M39</f>
        <v>0</v>
      </c>
      <c r="N43" s="1389">
        <f t="shared" si="6"/>
        <v>0</v>
      </c>
      <c r="O43" s="1357">
        <f t="shared" si="6"/>
        <v>515</v>
      </c>
      <c r="P43" s="1357">
        <f t="shared" si="6"/>
        <v>452</v>
      </c>
      <c r="Q43" s="1357">
        <f t="shared" si="6"/>
        <v>0</v>
      </c>
      <c r="R43" s="1395">
        <f t="shared" si="6"/>
        <v>0</v>
      </c>
      <c r="S43" s="1400">
        <f t="shared" si="2"/>
        <v>967</v>
      </c>
      <c r="T43" s="1370" t="e">
        <f t="shared" si="3"/>
        <v>#DIV/0!</v>
      </c>
      <c r="U43" s="1125"/>
      <c r="V43" s="1357">
        <f>V41-V39</f>
        <v>967</v>
      </c>
      <c r="W43" s="1357">
        <f>W41-W39</f>
        <v>0</v>
      </c>
      <c r="X43" s="1357">
        <f>X41-X39</f>
        <v>0</v>
      </c>
    </row>
    <row r="44" spans="1:24" ht="15" thickBot="1">
      <c r="A44" s="1382" t="s">
        <v>628</v>
      </c>
      <c r="B44" s="1402" t="s">
        <v>629</v>
      </c>
      <c r="C44" s="831">
        <f>+C41-C35</f>
        <v>93</v>
      </c>
      <c r="D44" s="831">
        <f>+D41-D35</f>
        <v>-465</v>
      </c>
      <c r="E44" s="1384" t="s">
        <v>558</v>
      </c>
      <c r="F44" s="1357">
        <f aca="true" t="shared" si="7" ref="F44:R44">F41-F35</f>
        <v>4</v>
      </c>
      <c r="G44" s="1357">
        <f t="shared" si="7"/>
        <v>28</v>
      </c>
      <c r="H44" s="1357">
        <f t="shared" si="7"/>
        <v>33</v>
      </c>
      <c r="I44" s="1357">
        <f>I41-I35</f>
        <v>7</v>
      </c>
      <c r="J44" s="1357">
        <f>J41-J35</f>
        <v>0</v>
      </c>
      <c r="K44" s="1357">
        <f>K41-K35</f>
        <v>129</v>
      </c>
      <c r="L44" s="1357"/>
      <c r="M44" s="1357">
        <f>M41-M35</f>
        <v>0</v>
      </c>
      <c r="N44" s="1389">
        <f t="shared" si="7"/>
        <v>0</v>
      </c>
      <c r="O44" s="1357">
        <f t="shared" si="7"/>
        <v>0</v>
      </c>
      <c r="P44" s="1357">
        <f t="shared" si="7"/>
        <v>0</v>
      </c>
      <c r="Q44" s="1357">
        <f t="shared" si="7"/>
        <v>0</v>
      </c>
      <c r="R44" s="1395">
        <f t="shared" si="7"/>
        <v>0</v>
      </c>
      <c r="S44" s="1400">
        <f t="shared" si="2"/>
        <v>0</v>
      </c>
      <c r="T44" s="1370" t="e">
        <f t="shared" si="3"/>
        <v>#DIV/0!</v>
      </c>
      <c r="U44" s="1125"/>
      <c r="V44" s="1357">
        <f>V41-V35</f>
        <v>0</v>
      </c>
      <c r="W44" s="1357">
        <f>W41-W35</f>
        <v>0</v>
      </c>
      <c r="X44" s="1357">
        <f>X41-X35</f>
        <v>0</v>
      </c>
    </row>
    <row r="45" spans="1:24" ht="15" thickBot="1">
      <c r="A45" s="1225" t="s">
        <v>630</v>
      </c>
      <c r="B45" s="1403" t="s">
        <v>589</v>
      </c>
      <c r="C45" s="819">
        <f>+C44-C39</f>
        <v>-12379</v>
      </c>
      <c r="D45" s="819">
        <f>+D44-D39</f>
        <v>-14193</v>
      </c>
      <c r="E45" s="1168" t="s">
        <v>558</v>
      </c>
      <c r="F45" s="1357">
        <f aca="true" t="shared" si="8" ref="F45:R45">F44-F39</f>
        <v>-11306</v>
      </c>
      <c r="G45" s="1357">
        <f t="shared" si="8"/>
        <v>-11915</v>
      </c>
      <c r="H45" s="1357">
        <f t="shared" si="8"/>
        <v>-13331</v>
      </c>
      <c r="I45" s="1357">
        <f t="shared" si="8"/>
        <v>-12973</v>
      </c>
      <c r="J45" s="1357">
        <f>J44-J39</f>
        <v>-12991</v>
      </c>
      <c r="K45" s="1357">
        <f>K44-K39</f>
        <v>-13057</v>
      </c>
      <c r="L45" s="1357">
        <f>L44-L39</f>
        <v>-13852</v>
      </c>
      <c r="M45" s="1357">
        <f t="shared" si="8"/>
        <v>-13637</v>
      </c>
      <c r="N45" s="1389">
        <f t="shared" si="8"/>
        <v>-13461.7</v>
      </c>
      <c r="O45" s="1357">
        <f t="shared" si="8"/>
        <v>-3129</v>
      </c>
      <c r="P45" s="1357">
        <f t="shared" si="8"/>
        <v>-3452</v>
      </c>
      <c r="Q45" s="1357">
        <f t="shared" si="8"/>
        <v>0</v>
      </c>
      <c r="R45" s="1395">
        <f t="shared" si="8"/>
        <v>0</v>
      </c>
      <c r="S45" s="1400">
        <f t="shared" si="2"/>
        <v>-6581</v>
      </c>
      <c r="T45" s="1389">
        <f t="shared" si="3"/>
        <v>48.88684192932541</v>
      </c>
      <c r="U45" s="1125"/>
      <c r="V45" s="1357">
        <f>V44-V39</f>
        <v>-6581</v>
      </c>
      <c r="W45" s="1357">
        <f>W44-W39</f>
        <v>0</v>
      </c>
      <c r="X45" s="1357">
        <f>X44-X39</f>
        <v>0</v>
      </c>
    </row>
    <row r="46" ht="12.75">
      <c r="A46" s="1095"/>
    </row>
    <row r="47" spans="1:5" ht="12.75">
      <c r="A47" s="1371"/>
      <c r="B47" s="1433"/>
      <c r="E47" s="1408"/>
    </row>
    <row r="48" ht="12.75">
      <c r="A48" s="1095"/>
    </row>
    <row r="49" spans="1:24" ht="14.25">
      <c r="A49" s="1083" t="s">
        <v>737</v>
      </c>
      <c r="S49" s="412"/>
      <c r="T49" s="412"/>
      <c r="U49" s="412"/>
      <c r="V49" s="412"/>
      <c r="W49" s="412"/>
      <c r="X49" s="412"/>
    </row>
    <row r="50" spans="1:24" ht="14.25">
      <c r="A50" s="1405" t="s">
        <v>738</v>
      </c>
      <c r="S50" s="412"/>
      <c r="T50" s="412"/>
      <c r="U50" s="412"/>
      <c r="V50" s="412"/>
      <c r="W50" s="412"/>
      <c r="X50" s="412"/>
    </row>
    <row r="51" spans="1:24" ht="14.25">
      <c r="A51" s="1406" t="s">
        <v>739</v>
      </c>
      <c r="S51" s="412"/>
      <c r="T51" s="412"/>
      <c r="U51" s="412"/>
      <c r="V51" s="412"/>
      <c r="W51" s="412"/>
      <c r="X51" s="412"/>
    </row>
    <row r="52" spans="1:24" ht="14.25">
      <c r="A52" s="1094"/>
      <c r="S52" s="412"/>
      <c r="T52" s="412"/>
      <c r="U52" s="412"/>
      <c r="V52" s="412"/>
      <c r="W52" s="412"/>
      <c r="X52" s="412"/>
    </row>
    <row r="53" spans="1:24" ht="12.75">
      <c r="A53" s="1095" t="s">
        <v>743</v>
      </c>
      <c r="S53" s="412"/>
      <c r="T53" s="412"/>
      <c r="U53" s="412"/>
      <c r="V53" s="412"/>
      <c r="W53" s="412"/>
      <c r="X53" s="412"/>
    </row>
    <row r="54" spans="1:24" ht="12.75">
      <c r="A54" s="1095"/>
      <c r="S54" s="412"/>
      <c r="T54" s="412"/>
      <c r="U54" s="412"/>
      <c r="V54" s="412"/>
      <c r="W54" s="412"/>
      <c r="X54" s="412"/>
    </row>
    <row r="55" spans="1:24" ht="12.75">
      <c r="A55" s="1095" t="s">
        <v>765</v>
      </c>
      <c r="S55" s="412"/>
      <c r="T55" s="412"/>
      <c r="U55" s="412"/>
      <c r="V55" s="412"/>
      <c r="W55" s="412"/>
      <c r="X55" s="412"/>
    </row>
    <row r="56" ht="12.75">
      <c r="A56" s="1095"/>
    </row>
    <row r="57" ht="12.75">
      <c r="A57" s="1095"/>
    </row>
    <row r="58" ht="12.75">
      <c r="A58" s="1095"/>
    </row>
    <row r="59" ht="12.75">
      <c r="A59" s="1095"/>
    </row>
    <row r="60" ht="12.75">
      <c r="A60" s="1095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0">
      <selection activeCell="A6" sqref="A6"/>
    </sheetView>
  </sheetViews>
  <sheetFormatPr defaultColWidth="9.140625" defaultRowHeight="12.75"/>
  <cols>
    <col min="1" max="1" width="37.7109375" style="412" customWidth="1"/>
    <col min="2" max="3" width="10.8515625" style="412" hidden="1" customWidth="1"/>
    <col min="4" max="4" width="6.421875" style="413" customWidth="1"/>
    <col min="5" max="5" width="11.7109375" style="969" hidden="1" customWidth="1"/>
    <col min="6" max="8" width="11.57421875" style="969" hidden="1" customWidth="1"/>
    <col min="9" max="11" width="11.57421875" style="1125" hidden="1" customWidth="1"/>
    <col min="12" max="12" width="11.57421875" style="1125" customWidth="1"/>
    <col min="13" max="13" width="11.421875" style="1125" customWidth="1"/>
    <col min="14" max="14" width="9.8515625" style="1125" customWidth="1"/>
    <col min="15" max="15" width="9.140625" style="1125" customWidth="1"/>
    <col min="16" max="16" width="9.28125" style="1125" customWidth="1"/>
    <col min="17" max="17" width="9.140625" style="1125" customWidth="1"/>
    <col min="18" max="18" width="12.00390625" style="1125" customWidth="1"/>
    <col min="19" max="19" width="9.140625" style="1463" customWidth="1"/>
    <col min="20" max="20" width="3.421875" style="1125" customWidth="1"/>
    <col min="21" max="21" width="12.57421875" style="1125" customWidth="1"/>
    <col min="22" max="22" width="11.8515625" style="1125" customWidth="1"/>
    <col min="23" max="23" width="12.421875" style="1125" customWidth="1"/>
    <col min="24" max="33" width="9.140625" style="565" customWidth="1"/>
    <col min="34" max="16384" width="9.140625" style="412" customWidth="1"/>
  </cols>
  <sheetData>
    <row r="1" spans="1:23" s="332" customFormat="1" ht="18">
      <c r="A1" s="1409" t="s">
        <v>704</v>
      </c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1409"/>
      <c r="R1" s="1409"/>
      <c r="S1" s="1409"/>
      <c r="T1" s="1409"/>
      <c r="U1" s="1409"/>
      <c r="V1" s="1409"/>
      <c r="W1" s="1409"/>
    </row>
    <row r="2" spans="1:14" ht="21.75" customHeight="1">
      <c r="A2" s="968" t="s">
        <v>632</v>
      </c>
      <c r="M2" s="1462"/>
      <c r="N2" s="1462"/>
    </row>
    <row r="3" spans="1:14" ht="12.75">
      <c r="A3" s="974"/>
      <c r="M3" s="1462"/>
      <c r="N3" s="1462"/>
    </row>
    <row r="4" spans="1:14" ht="13.5" thickBot="1">
      <c r="A4" s="1095"/>
      <c r="B4" s="415"/>
      <c r="C4" s="415"/>
      <c r="D4" s="416"/>
      <c r="E4" s="1464"/>
      <c r="F4" s="1464"/>
      <c r="M4" s="1462"/>
      <c r="N4" s="1462"/>
    </row>
    <row r="5" spans="1:21" ht="15.75" thickBot="1">
      <c r="A5" s="1306" t="s">
        <v>747</v>
      </c>
      <c r="B5" s="1250"/>
      <c r="C5" s="1250"/>
      <c r="D5" s="1465" t="s">
        <v>766</v>
      </c>
      <c r="E5" s="1261"/>
      <c r="F5" s="1262"/>
      <c r="G5" s="1261"/>
      <c r="H5" s="1261"/>
      <c r="I5" s="1435"/>
      <c r="J5" s="1435"/>
      <c r="K5" s="1435"/>
      <c r="L5" s="1254"/>
      <c r="M5" s="1466"/>
      <c r="N5" s="1466"/>
      <c r="O5" s="1467"/>
      <c r="P5" s="1467"/>
      <c r="Q5" s="1467"/>
      <c r="R5" s="1467"/>
      <c r="S5" s="1468"/>
      <c r="T5" s="1467"/>
      <c r="U5" s="1467"/>
    </row>
    <row r="6" spans="1:14" ht="23.25" customHeight="1" thickBot="1">
      <c r="A6" s="974" t="s">
        <v>531</v>
      </c>
      <c r="M6" s="1462"/>
      <c r="N6" s="1462"/>
    </row>
    <row r="7" spans="1:33" s="413" customFormat="1" ht="13.5" thickBot="1">
      <c r="A7" s="1469" t="s">
        <v>27</v>
      </c>
      <c r="B7" s="1470"/>
      <c r="C7" s="1470"/>
      <c r="D7" s="1471" t="s">
        <v>538</v>
      </c>
      <c r="E7" s="1470"/>
      <c r="F7" s="1470"/>
      <c r="G7" s="1471" t="s">
        <v>764</v>
      </c>
      <c r="H7" s="1472" t="s">
        <v>708</v>
      </c>
      <c r="I7" s="1472" t="s">
        <v>709</v>
      </c>
      <c r="J7" s="1472" t="s">
        <v>710</v>
      </c>
      <c r="K7" s="1472" t="s">
        <v>711</v>
      </c>
      <c r="L7" s="1311" t="s">
        <v>712</v>
      </c>
      <c r="M7" s="1312"/>
      <c r="N7" s="1311" t="s">
        <v>713</v>
      </c>
      <c r="O7" s="1317"/>
      <c r="P7" s="1317"/>
      <c r="Q7" s="1312"/>
      <c r="R7" s="1315" t="s">
        <v>714</v>
      </c>
      <c r="S7" s="1198" t="s">
        <v>534</v>
      </c>
      <c r="T7" s="1199"/>
      <c r="U7" s="1316" t="s">
        <v>715</v>
      </c>
      <c r="V7" s="1317"/>
      <c r="W7" s="1312"/>
      <c r="X7" s="1199"/>
      <c r="Y7" s="1199"/>
      <c r="Z7" s="1199"/>
      <c r="AA7" s="1199"/>
      <c r="AB7" s="1199"/>
      <c r="AC7" s="1199"/>
      <c r="AD7" s="1199"/>
      <c r="AE7" s="1199"/>
      <c r="AF7" s="1199"/>
      <c r="AG7" s="1199"/>
    </row>
    <row r="8" spans="1:33" s="413" customFormat="1" ht="13.5" thickBot="1">
      <c r="A8" s="1473"/>
      <c r="B8" s="1474" t="s">
        <v>536</v>
      </c>
      <c r="C8" s="1474" t="s">
        <v>537</v>
      </c>
      <c r="D8" s="1475"/>
      <c r="E8" s="1474" t="s">
        <v>706</v>
      </c>
      <c r="F8" s="1474" t="s">
        <v>707</v>
      </c>
      <c r="G8" s="1475"/>
      <c r="H8" s="1475"/>
      <c r="I8" s="1475"/>
      <c r="J8" s="1475"/>
      <c r="K8" s="1475"/>
      <c r="L8" s="1320" t="s">
        <v>31</v>
      </c>
      <c r="M8" s="1320" t="s">
        <v>32</v>
      </c>
      <c r="N8" s="1321" t="s">
        <v>545</v>
      </c>
      <c r="O8" s="1322" t="s">
        <v>548</v>
      </c>
      <c r="P8" s="1323" t="s">
        <v>551</v>
      </c>
      <c r="Q8" s="1117" t="s">
        <v>554</v>
      </c>
      <c r="R8" s="1320" t="s">
        <v>555</v>
      </c>
      <c r="S8" s="1324" t="s">
        <v>556</v>
      </c>
      <c r="T8" s="1199"/>
      <c r="U8" s="1429" t="s">
        <v>716</v>
      </c>
      <c r="V8" s="1419" t="s">
        <v>717</v>
      </c>
      <c r="W8" s="1419" t="s">
        <v>718</v>
      </c>
      <c r="X8" s="1199"/>
      <c r="Y8" s="1199"/>
      <c r="Z8" s="1199"/>
      <c r="AA8" s="1199"/>
      <c r="AB8" s="1199"/>
      <c r="AC8" s="1199"/>
      <c r="AD8" s="1199"/>
      <c r="AE8" s="1199"/>
      <c r="AF8" s="1199"/>
      <c r="AG8" s="1199"/>
    </row>
    <row r="9" spans="1:23" ht="12.75">
      <c r="A9" s="1476" t="s">
        <v>557</v>
      </c>
      <c r="B9" s="1436">
        <v>104</v>
      </c>
      <c r="C9" s="1436">
        <v>104</v>
      </c>
      <c r="D9" s="1437"/>
      <c r="E9" s="1438">
        <v>78</v>
      </c>
      <c r="F9" s="1438">
        <v>75</v>
      </c>
      <c r="G9" s="1438">
        <v>74</v>
      </c>
      <c r="H9" s="1438">
        <v>77</v>
      </c>
      <c r="I9" s="1264">
        <v>75</v>
      </c>
      <c r="J9" s="1264">
        <v>75</v>
      </c>
      <c r="K9" s="1264">
        <v>75</v>
      </c>
      <c r="L9" s="1329"/>
      <c r="M9" s="1329"/>
      <c r="N9" s="1265">
        <v>82.67</v>
      </c>
      <c r="O9" s="1122"/>
      <c r="P9" s="1330">
        <f aca="true" t="shared" si="0" ref="P9:Q21">V9</f>
        <v>0</v>
      </c>
      <c r="Q9" s="1122">
        <f>W9</f>
        <v>0</v>
      </c>
      <c r="R9" s="1272" t="s">
        <v>558</v>
      </c>
      <c r="S9" s="1203" t="s">
        <v>558</v>
      </c>
      <c r="U9" s="1368"/>
      <c r="V9" s="1368"/>
      <c r="W9" s="1264"/>
    </row>
    <row r="10" spans="1:23" ht="13.5" thickBot="1">
      <c r="A10" s="1477" t="s">
        <v>559</v>
      </c>
      <c r="B10" s="1439">
        <v>101</v>
      </c>
      <c r="C10" s="1439">
        <v>104</v>
      </c>
      <c r="D10" s="1440"/>
      <c r="E10" s="1441">
        <v>73</v>
      </c>
      <c r="F10" s="1441">
        <v>71</v>
      </c>
      <c r="G10" s="1441">
        <v>70</v>
      </c>
      <c r="H10" s="1441">
        <v>69</v>
      </c>
      <c r="I10" s="1266">
        <v>67</v>
      </c>
      <c r="J10" s="1266">
        <v>64</v>
      </c>
      <c r="K10" s="1266">
        <v>63</v>
      </c>
      <c r="L10" s="1335"/>
      <c r="M10" s="1335"/>
      <c r="N10" s="1267">
        <v>67.025</v>
      </c>
      <c r="O10" s="1127"/>
      <c r="P10" s="1128">
        <f t="shared" si="0"/>
        <v>0</v>
      </c>
      <c r="Q10" s="1127">
        <f t="shared" si="0"/>
        <v>0</v>
      </c>
      <c r="R10" s="1266" t="s">
        <v>558</v>
      </c>
      <c r="S10" s="1337" t="s">
        <v>558</v>
      </c>
      <c r="U10" s="1407"/>
      <c r="V10" s="1407"/>
      <c r="W10" s="1266"/>
    </row>
    <row r="11" spans="1:23" ht="12.75">
      <c r="A11" s="1478" t="s">
        <v>560</v>
      </c>
      <c r="B11" s="1442">
        <v>37915</v>
      </c>
      <c r="C11" s="1442">
        <v>39774</v>
      </c>
      <c r="D11" s="1443" t="s">
        <v>562</v>
      </c>
      <c r="E11" s="1430">
        <v>15286</v>
      </c>
      <c r="F11" s="1430">
        <v>16458</v>
      </c>
      <c r="G11" s="1430">
        <v>15309</v>
      </c>
      <c r="H11" s="1430">
        <v>15839</v>
      </c>
      <c r="I11" s="1268">
        <v>15783</v>
      </c>
      <c r="J11" s="1268">
        <v>15465.37</v>
      </c>
      <c r="K11" s="1269">
        <v>15284</v>
      </c>
      <c r="L11" s="1342" t="s">
        <v>558</v>
      </c>
      <c r="M11" s="1342" t="s">
        <v>558</v>
      </c>
      <c r="N11" s="1270">
        <v>15394</v>
      </c>
      <c r="O11" s="1122">
        <f aca="true" t="shared" si="1" ref="O11:O21">U11</f>
        <v>15506</v>
      </c>
      <c r="P11" s="1135">
        <f t="shared" si="0"/>
        <v>0</v>
      </c>
      <c r="Q11" s="1122">
        <f t="shared" si="0"/>
        <v>0</v>
      </c>
      <c r="R11" s="1268" t="s">
        <v>558</v>
      </c>
      <c r="S11" s="1344" t="s">
        <v>558</v>
      </c>
      <c r="U11" s="1368">
        <v>15506</v>
      </c>
      <c r="V11" s="1444"/>
      <c r="W11" s="1268"/>
    </row>
    <row r="12" spans="1:23" ht="12.75">
      <c r="A12" s="1479" t="s">
        <v>563</v>
      </c>
      <c r="B12" s="1445">
        <v>-16164</v>
      </c>
      <c r="C12" s="1445">
        <v>-17825</v>
      </c>
      <c r="D12" s="1443" t="s">
        <v>565</v>
      </c>
      <c r="E12" s="1430">
        <v>-14113</v>
      </c>
      <c r="F12" s="1430">
        <v>-15252</v>
      </c>
      <c r="G12" s="1430">
        <v>-14434</v>
      </c>
      <c r="H12" s="1430">
        <v>15278</v>
      </c>
      <c r="I12" s="1268">
        <v>15437</v>
      </c>
      <c r="J12" s="1268">
        <v>15081.57</v>
      </c>
      <c r="K12" s="1268">
        <v>14938</v>
      </c>
      <c r="L12" s="1347" t="s">
        <v>558</v>
      </c>
      <c r="M12" s="1347" t="s">
        <v>558</v>
      </c>
      <c r="N12" s="1271">
        <v>15077</v>
      </c>
      <c r="O12" s="1134">
        <f t="shared" si="1"/>
        <v>15215</v>
      </c>
      <c r="P12" s="1135">
        <f t="shared" si="0"/>
        <v>0</v>
      </c>
      <c r="Q12" s="1134">
        <f t="shared" si="0"/>
        <v>0</v>
      </c>
      <c r="R12" s="1268" t="s">
        <v>558</v>
      </c>
      <c r="S12" s="1344" t="s">
        <v>558</v>
      </c>
      <c r="U12" s="1341">
        <v>15215</v>
      </c>
      <c r="V12" s="1341"/>
      <c r="W12" s="1268"/>
    </row>
    <row r="13" spans="1:23" ht="12.75">
      <c r="A13" s="1479" t="s">
        <v>566</v>
      </c>
      <c r="B13" s="1445">
        <v>604</v>
      </c>
      <c r="C13" s="1445">
        <v>619</v>
      </c>
      <c r="D13" s="1443" t="s">
        <v>568</v>
      </c>
      <c r="E13" s="1430">
        <v>865.85</v>
      </c>
      <c r="F13" s="1430">
        <v>976.33</v>
      </c>
      <c r="G13" s="1430">
        <v>491.49</v>
      </c>
      <c r="H13" s="1430">
        <v>436</v>
      </c>
      <c r="I13" s="1268">
        <v>439</v>
      </c>
      <c r="J13" s="1268">
        <v>505.6</v>
      </c>
      <c r="K13" s="1268">
        <v>540</v>
      </c>
      <c r="L13" s="1347" t="s">
        <v>558</v>
      </c>
      <c r="M13" s="1347" t="s">
        <v>558</v>
      </c>
      <c r="N13" s="1271">
        <v>625</v>
      </c>
      <c r="O13" s="1134">
        <f t="shared" si="1"/>
        <v>433</v>
      </c>
      <c r="P13" s="1135">
        <f t="shared" si="0"/>
        <v>0</v>
      </c>
      <c r="Q13" s="1134">
        <f t="shared" si="0"/>
        <v>0</v>
      </c>
      <c r="R13" s="1268" t="s">
        <v>558</v>
      </c>
      <c r="S13" s="1344" t="s">
        <v>558</v>
      </c>
      <c r="U13" s="1341">
        <v>433</v>
      </c>
      <c r="V13" s="1341"/>
      <c r="W13" s="1268"/>
    </row>
    <row r="14" spans="1:23" ht="12.75">
      <c r="A14" s="1479" t="s">
        <v>569</v>
      </c>
      <c r="B14" s="1445">
        <v>221</v>
      </c>
      <c r="C14" s="1445">
        <v>610</v>
      </c>
      <c r="D14" s="1443" t="s">
        <v>558</v>
      </c>
      <c r="E14" s="1430">
        <v>3059</v>
      </c>
      <c r="F14" s="1430">
        <v>3285</v>
      </c>
      <c r="G14" s="1430">
        <v>3261</v>
      </c>
      <c r="H14" s="1430">
        <v>3513</v>
      </c>
      <c r="I14" s="1268">
        <v>2787</v>
      </c>
      <c r="J14" s="1268">
        <v>3527.8</v>
      </c>
      <c r="K14" s="1268">
        <v>4407</v>
      </c>
      <c r="L14" s="1347" t="s">
        <v>558</v>
      </c>
      <c r="M14" s="1413" t="s">
        <v>558</v>
      </c>
      <c r="N14" s="1271">
        <v>8685</v>
      </c>
      <c r="O14" s="1134">
        <f t="shared" si="1"/>
        <v>6755</v>
      </c>
      <c r="P14" s="1135">
        <f t="shared" si="0"/>
        <v>0</v>
      </c>
      <c r="Q14" s="1134">
        <f t="shared" si="0"/>
        <v>0</v>
      </c>
      <c r="R14" s="1268" t="s">
        <v>558</v>
      </c>
      <c r="S14" s="1344" t="s">
        <v>558</v>
      </c>
      <c r="U14" s="1341">
        <v>6755</v>
      </c>
      <c r="V14" s="1341"/>
      <c r="W14" s="1268"/>
    </row>
    <row r="15" spans="1:23" ht="13.5" thickBot="1">
      <c r="A15" s="1476" t="s">
        <v>571</v>
      </c>
      <c r="B15" s="1446">
        <v>2021</v>
      </c>
      <c r="C15" s="1446">
        <v>852</v>
      </c>
      <c r="D15" s="1429" t="s">
        <v>573</v>
      </c>
      <c r="E15" s="1447">
        <v>6163</v>
      </c>
      <c r="F15" s="1447">
        <v>5169</v>
      </c>
      <c r="G15" s="1447">
        <v>4914</v>
      </c>
      <c r="H15" s="1447">
        <v>5727</v>
      </c>
      <c r="I15" s="1272">
        <v>6338</v>
      </c>
      <c r="J15" s="1272">
        <v>6522</v>
      </c>
      <c r="K15" s="1272">
        <v>3790</v>
      </c>
      <c r="L15" s="1352" t="s">
        <v>558</v>
      </c>
      <c r="M15" s="1421" t="s">
        <v>558</v>
      </c>
      <c r="N15" s="1273">
        <v>5852</v>
      </c>
      <c r="O15" s="1365">
        <f t="shared" si="1"/>
        <v>8653</v>
      </c>
      <c r="P15" s="1135">
        <f t="shared" si="0"/>
        <v>0</v>
      </c>
      <c r="Q15" s="1127">
        <f t="shared" si="0"/>
        <v>0</v>
      </c>
      <c r="R15" s="1272" t="s">
        <v>558</v>
      </c>
      <c r="S15" s="1203" t="s">
        <v>558</v>
      </c>
      <c r="U15" s="1334">
        <v>8653</v>
      </c>
      <c r="V15" s="1334"/>
      <c r="W15" s="1272"/>
    </row>
    <row r="16" spans="1:23" ht="13.5" thickBot="1">
      <c r="A16" s="1480" t="s">
        <v>574</v>
      </c>
      <c r="B16" s="1481">
        <v>24618</v>
      </c>
      <c r="C16" s="1481">
        <v>24087</v>
      </c>
      <c r="D16" s="1325"/>
      <c r="E16" s="1422">
        <v>11306</v>
      </c>
      <c r="F16" s="1422">
        <v>10667</v>
      </c>
      <c r="G16" s="1422">
        <v>9554</v>
      </c>
      <c r="H16" s="1422">
        <v>10237</v>
      </c>
      <c r="I16" s="1256">
        <f>I11-I12+I13+I14+I15</f>
        <v>9910</v>
      </c>
      <c r="J16" s="1256">
        <f>J11-J12+J13+J14+J15</f>
        <v>10939.2</v>
      </c>
      <c r="K16" s="1256">
        <f>K11-K12+K13+K14+K15</f>
        <v>9083</v>
      </c>
      <c r="L16" s="1142" t="s">
        <v>558</v>
      </c>
      <c r="M16" s="1423" t="s">
        <v>558</v>
      </c>
      <c r="N16" s="1358">
        <f>N11-N12+N13+N14+N15</f>
        <v>15479</v>
      </c>
      <c r="O16" s="1256">
        <f>O11-O12+O13+O14+O15</f>
        <v>16132</v>
      </c>
      <c r="P16" s="1358">
        <f>P11-P12+P13+P14+P15</f>
        <v>0</v>
      </c>
      <c r="Q16" s="1256">
        <f>Q11-Q12+Q13+Q14+Q15</f>
        <v>0</v>
      </c>
      <c r="R16" s="1141" t="s">
        <v>558</v>
      </c>
      <c r="S16" s="1359" t="s">
        <v>558</v>
      </c>
      <c r="U16" s="1256">
        <f>U11-U12+U13+U14+U15</f>
        <v>16132</v>
      </c>
      <c r="V16" s="1256">
        <f>V11-V12+V13+V14+V15</f>
        <v>0</v>
      </c>
      <c r="W16" s="1256">
        <f>W11-W12+W13+W14+W15</f>
        <v>0</v>
      </c>
    </row>
    <row r="17" spans="1:23" ht="12.75">
      <c r="A17" s="1476" t="s">
        <v>575</v>
      </c>
      <c r="B17" s="1442">
        <v>7043</v>
      </c>
      <c r="C17" s="1442">
        <v>7240</v>
      </c>
      <c r="D17" s="1429">
        <v>401</v>
      </c>
      <c r="E17" s="1447">
        <v>1189</v>
      </c>
      <c r="F17" s="1447">
        <v>1223</v>
      </c>
      <c r="G17" s="1447">
        <v>890</v>
      </c>
      <c r="H17" s="1447">
        <v>588</v>
      </c>
      <c r="I17" s="1272">
        <v>372</v>
      </c>
      <c r="J17" s="1272">
        <v>410</v>
      </c>
      <c r="K17" s="1272">
        <v>372</v>
      </c>
      <c r="L17" s="1342" t="s">
        <v>558</v>
      </c>
      <c r="M17" s="1412" t="s">
        <v>558</v>
      </c>
      <c r="N17" s="1273">
        <v>343</v>
      </c>
      <c r="O17" s="1360">
        <f t="shared" si="1"/>
        <v>317</v>
      </c>
      <c r="P17" s="1135">
        <f>V17</f>
        <v>0</v>
      </c>
      <c r="Q17" s="1122">
        <f t="shared" si="0"/>
        <v>0</v>
      </c>
      <c r="R17" s="1272" t="s">
        <v>558</v>
      </c>
      <c r="S17" s="1203" t="s">
        <v>558</v>
      </c>
      <c r="U17" s="1432">
        <v>317</v>
      </c>
      <c r="V17" s="1432"/>
      <c r="W17" s="1272"/>
    </row>
    <row r="18" spans="1:23" ht="12.75">
      <c r="A18" s="1479" t="s">
        <v>577</v>
      </c>
      <c r="B18" s="1445">
        <v>1001</v>
      </c>
      <c r="C18" s="1445">
        <v>820</v>
      </c>
      <c r="D18" s="1443" t="s">
        <v>579</v>
      </c>
      <c r="E18" s="1430">
        <v>1816</v>
      </c>
      <c r="F18" s="1430">
        <v>2162</v>
      </c>
      <c r="G18" s="1430">
        <v>2060</v>
      </c>
      <c r="H18" s="1430">
        <v>2747</v>
      </c>
      <c r="I18" s="1268">
        <v>3107</v>
      </c>
      <c r="J18" s="1268">
        <v>3225</v>
      </c>
      <c r="K18" s="1268">
        <v>976</v>
      </c>
      <c r="L18" s="1347" t="s">
        <v>558</v>
      </c>
      <c r="M18" s="1413" t="s">
        <v>558</v>
      </c>
      <c r="N18" s="1271">
        <v>864</v>
      </c>
      <c r="O18" s="1134">
        <f t="shared" si="1"/>
        <v>875</v>
      </c>
      <c r="P18" s="1135">
        <f>V18</f>
        <v>0</v>
      </c>
      <c r="Q18" s="1134">
        <f t="shared" si="0"/>
        <v>0</v>
      </c>
      <c r="R18" s="1268" t="s">
        <v>558</v>
      </c>
      <c r="S18" s="1344" t="s">
        <v>558</v>
      </c>
      <c r="U18" s="1341">
        <v>875</v>
      </c>
      <c r="V18" s="1341"/>
      <c r="W18" s="1268"/>
    </row>
    <row r="19" spans="1:23" ht="12.75">
      <c r="A19" s="1479" t="s">
        <v>580</v>
      </c>
      <c r="B19" s="1445">
        <v>14718</v>
      </c>
      <c r="C19" s="1445">
        <v>14718</v>
      </c>
      <c r="D19" s="1443" t="s">
        <v>558</v>
      </c>
      <c r="E19" s="1430">
        <v>0</v>
      </c>
      <c r="F19" s="1430">
        <v>0</v>
      </c>
      <c r="G19" s="1430">
        <v>0</v>
      </c>
      <c r="H19" s="1430">
        <v>0</v>
      </c>
      <c r="I19" s="1268">
        <v>0</v>
      </c>
      <c r="J19" s="1268">
        <v>0</v>
      </c>
      <c r="K19" s="1268"/>
      <c r="L19" s="1347" t="s">
        <v>558</v>
      </c>
      <c r="M19" s="1413" t="s">
        <v>558</v>
      </c>
      <c r="N19" s="1271">
        <v>0</v>
      </c>
      <c r="O19" s="1134">
        <f t="shared" si="1"/>
        <v>0</v>
      </c>
      <c r="P19" s="1135">
        <f>V19</f>
        <v>0</v>
      </c>
      <c r="Q19" s="1134">
        <f t="shared" si="0"/>
        <v>0</v>
      </c>
      <c r="R19" s="1268" t="s">
        <v>558</v>
      </c>
      <c r="S19" s="1344" t="s">
        <v>558</v>
      </c>
      <c r="U19" s="1341"/>
      <c r="V19" s="1341"/>
      <c r="W19" s="1268"/>
    </row>
    <row r="20" spans="1:23" ht="12.75">
      <c r="A20" s="1479" t="s">
        <v>582</v>
      </c>
      <c r="B20" s="1445">
        <v>1758</v>
      </c>
      <c r="C20" s="1445">
        <v>1762</v>
      </c>
      <c r="D20" s="1443" t="s">
        <v>558</v>
      </c>
      <c r="E20" s="1430">
        <v>3966</v>
      </c>
      <c r="F20" s="1430">
        <v>3634</v>
      </c>
      <c r="G20" s="1430">
        <v>3171</v>
      </c>
      <c r="H20" s="1430">
        <v>6758</v>
      </c>
      <c r="I20" s="1268">
        <v>6354</v>
      </c>
      <c r="J20" s="1268">
        <v>7206</v>
      </c>
      <c r="K20" s="1268">
        <v>7731</v>
      </c>
      <c r="L20" s="1347" t="s">
        <v>558</v>
      </c>
      <c r="M20" s="1413" t="s">
        <v>558</v>
      </c>
      <c r="N20" s="1271">
        <v>14477</v>
      </c>
      <c r="O20" s="1134">
        <f t="shared" si="1"/>
        <v>14877</v>
      </c>
      <c r="P20" s="1135">
        <f>V20</f>
        <v>0</v>
      </c>
      <c r="Q20" s="1134">
        <f t="shared" si="0"/>
        <v>0</v>
      </c>
      <c r="R20" s="1268" t="s">
        <v>558</v>
      </c>
      <c r="S20" s="1344" t="s">
        <v>558</v>
      </c>
      <c r="U20" s="1341">
        <v>14877</v>
      </c>
      <c r="V20" s="1341"/>
      <c r="W20" s="1268"/>
    </row>
    <row r="21" spans="1:23" ht="13.5" thickBot="1">
      <c r="A21" s="1477" t="s">
        <v>584</v>
      </c>
      <c r="B21" s="1448">
        <v>0</v>
      </c>
      <c r="C21" s="1448">
        <v>0</v>
      </c>
      <c r="D21" s="1449" t="s">
        <v>558</v>
      </c>
      <c r="E21" s="1430">
        <v>0</v>
      </c>
      <c r="F21" s="1430">
        <v>0</v>
      </c>
      <c r="G21" s="1430">
        <v>0</v>
      </c>
      <c r="H21" s="1441">
        <v>0</v>
      </c>
      <c r="I21" s="1274">
        <v>0</v>
      </c>
      <c r="J21" s="1274">
        <v>0</v>
      </c>
      <c r="K21" s="1274"/>
      <c r="L21" s="1335" t="s">
        <v>558</v>
      </c>
      <c r="M21" s="1414" t="s">
        <v>558</v>
      </c>
      <c r="N21" s="1275">
        <v>0</v>
      </c>
      <c r="O21" s="1127">
        <f t="shared" si="1"/>
        <v>0</v>
      </c>
      <c r="P21" s="1336">
        <f>V21</f>
        <v>0</v>
      </c>
      <c r="Q21" s="1127">
        <f t="shared" si="0"/>
        <v>0</v>
      </c>
      <c r="R21" s="1274" t="s">
        <v>558</v>
      </c>
      <c r="S21" s="1366" t="s">
        <v>558</v>
      </c>
      <c r="U21" s="1407"/>
      <c r="V21" s="1407"/>
      <c r="W21" s="1274"/>
    </row>
    <row r="22" spans="1:23" ht="14.25">
      <c r="A22" s="1482" t="s">
        <v>586</v>
      </c>
      <c r="B22" s="1442">
        <v>12472</v>
      </c>
      <c r="C22" s="1442">
        <v>13728</v>
      </c>
      <c r="D22" s="1450" t="s">
        <v>558</v>
      </c>
      <c r="E22" s="1444">
        <v>34038</v>
      </c>
      <c r="F22" s="1444">
        <v>33242</v>
      </c>
      <c r="G22" s="1444">
        <v>33404</v>
      </c>
      <c r="H22" s="1444">
        <v>32231</v>
      </c>
      <c r="I22" s="1277">
        <v>31385</v>
      </c>
      <c r="J22" s="1277">
        <v>30771</v>
      </c>
      <c r="K22" s="1277">
        <v>31231</v>
      </c>
      <c r="L22" s="1451">
        <f>L35</f>
        <v>30412</v>
      </c>
      <c r="M22" s="1452">
        <f>M35</f>
        <v>30606.7</v>
      </c>
      <c r="N22" s="1415">
        <v>7620</v>
      </c>
      <c r="O22" s="1122">
        <f>U22-N22</f>
        <v>7458</v>
      </c>
      <c r="P22" s="1122"/>
      <c r="Q22" s="1369">
        <f>W22-V22</f>
        <v>0</v>
      </c>
      <c r="R22" s="1277">
        <f>SUM(N22:Q22)</f>
        <v>15078</v>
      </c>
      <c r="S22" s="1370">
        <f>(R22/M22)*100</f>
        <v>49.26372330241418</v>
      </c>
      <c r="U22" s="1368">
        <v>15078</v>
      </c>
      <c r="V22" s="1368"/>
      <c r="W22" s="1277"/>
    </row>
    <row r="23" spans="1:23" ht="14.25">
      <c r="A23" s="1479" t="s">
        <v>588</v>
      </c>
      <c r="B23" s="1445">
        <v>0</v>
      </c>
      <c r="C23" s="1445">
        <v>0</v>
      </c>
      <c r="D23" s="1443" t="s">
        <v>558</v>
      </c>
      <c r="E23" s="1430">
        <v>230</v>
      </c>
      <c r="F23" s="1430">
        <v>0</v>
      </c>
      <c r="G23" s="1430"/>
      <c r="H23" s="1430"/>
      <c r="I23" s="1283">
        <v>0</v>
      </c>
      <c r="J23" s="1283">
        <v>0</v>
      </c>
      <c r="K23" s="1283"/>
      <c r="L23" s="1453"/>
      <c r="M23" s="1454"/>
      <c r="N23" s="1284">
        <v>0</v>
      </c>
      <c r="O23" s="1360">
        <f aca="true" t="shared" si="2" ref="O23:O40">U23-N23</f>
        <v>0</v>
      </c>
      <c r="P23" s="1134"/>
      <c r="Q23" s="1372">
        <f aca="true" t="shared" si="3" ref="Q23:Q40">W23-V23</f>
        <v>0</v>
      </c>
      <c r="R23" s="1283">
        <f aca="true" t="shared" si="4" ref="R23:R45">SUM(N23:Q23)</f>
        <v>0</v>
      </c>
      <c r="S23" s="1380" t="e">
        <f aca="true" t="shared" si="5" ref="S23:S45">(R23/M23)*100</f>
        <v>#DIV/0!</v>
      </c>
      <c r="U23" s="1341"/>
      <c r="V23" s="1341"/>
      <c r="W23" s="1283"/>
    </row>
    <row r="24" spans="1:23" ht="15" thickBot="1">
      <c r="A24" s="1477" t="s">
        <v>590</v>
      </c>
      <c r="B24" s="1448">
        <v>0</v>
      </c>
      <c r="C24" s="1448">
        <v>1215</v>
      </c>
      <c r="D24" s="1449">
        <v>672</v>
      </c>
      <c r="E24" s="1455">
        <v>10265</v>
      </c>
      <c r="F24" s="1455">
        <v>11176</v>
      </c>
      <c r="G24" s="1455">
        <v>10817</v>
      </c>
      <c r="H24" s="1441">
        <v>10900</v>
      </c>
      <c r="I24" s="1289">
        <v>9850</v>
      </c>
      <c r="J24" s="1289">
        <v>8800</v>
      </c>
      <c r="K24" s="1289">
        <v>8800</v>
      </c>
      <c r="L24" s="1456">
        <f>L25+L26+L27+L28+L29</f>
        <v>8400</v>
      </c>
      <c r="M24" s="1457">
        <f>M25+M26+M27+M28+M29</f>
        <v>8400</v>
      </c>
      <c r="N24" s="1416">
        <v>2100</v>
      </c>
      <c r="O24" s="1153">
        <f t="shared" si="2"/>
        <v>2100</v>
      </c>
      <c r="P24" s="1127"/>
      <c r="Q24" s="1376">
        <f t="shared" si="3"/>
        <v>0</v>
      </c>
      <c r="R24" s="1289">
        <f t="shared" si="4"/>
        <v>4200</v>
      </c>
      <c r="S24" s="1377">
        <f t="shared" si="5"/>
        <v>50</v>
      </c>
      <c r="U24" s="1334">
        <v>4200</v>
      </c>
      <c r="V24" s="1334"/>
      <c r="W24" s="1289"/>
    </row>
    <row r="25" spans="1:23" ht="14.25">
      <c r="A25" s="1478" t="s">
        <v>591</v>
      </c>
      <c r="B25" s="1442">
        <v>6341</v>
      </c>
      <c r="C25" s="1442">
        <v>6960</v>
      </c>
      <c r="D25" s="1450">
        <v>501</v>
      </c>
      <c r="E25" s="1430">
        <v>5346</v>
      </c>
      <c r="F25" s="1430">
        <v>6445</v>
      </c>
      <c r="G25" s="1430">
        <v>6094</v>
      </c>
      <c r="H25" s="1432">
        <v>5295</v>
      </c>
      <c r="I25" s="1295">
        <v>5297</v>
      </c>
      <c r="J25" s="1295">
        <v>4512</v>
      </c>
      <c r="K25" s="1295">
        <v>5142</v>
      </c>
      <c r="L25" s="1451">
        <v>970</v>
      </c>
      <c r="M25" s="1452">
        <v>967</v>
      </c>
      <c r="N25" s="1278">
        <v>1206</v>
      </c>
      <c r="O25" s="1122">
        <f t="shared" si="2"/>
        <v>1420</v>
      </c>
      <c r="P25" s="1122"/>
      <c r="Q25" s="1369">
        <f t="shared" si="3"/>
        <v>0</v>
      </c>
      <c r="R25" s="1277">
        <f t="shared" si="4"/>
        <v>2626</v>
      </c>
      <c r="S25" s="1370">
        <f t="shared" si="5"/>
        <v>271.56153050672185</v>
      </c>
      <c r="U25" s="1432">
        <v>2626</v>
      </c>
      <c r="V25" s="1390"/>
      <c r="W25" s="1295"/>
    </row>
    <row r="26" spans="1:23" ht="14.25">
      <c r="A26" s="1479" t="s">
        <v>593</v>
      </c>
      <c r="B26" s="1445">
        <v>1745</v>
      </c>
      <c r="C26" s="1445">
        <v>2223</v>
      </c>
      <c r="D26" s="1443">
        <v>502</v>
      </c>
      <c r="E26" s="1430">
        <v>3410</v>
      </c>
      <c r="F26" s="1430">
        <v>3650</v>
      </c>
      <c r="G26" s="1430">
        <v>3802</v>
      </c>
      <c r="H26" s="1430">
        <v>3536</v>
      </c>
      <c r="I26" s="1283">
        <v>4465</v>
      </c>
      <c r="J26" s="1283">
        <v>3956</v>
      </c>
      <c r="K26" s="1283">
        <v>3421</v>
      </c>
      <c r="L26" s="1453">
        <v>4530</v>
      </c>
      <c r="M26" s="1454">
        <v>4533</v>
      </c>
      <c r="N26" s="1284">
        <v>1521</v>
      </c>
      <c r="O26" s="1360">
        <f t="shared" si="2"/>
        <v>1256</v>
      </c>
      <c r="P26" s="1134"/>
      <c r="Q26" s="1372">
        <f t="shared" si="3"/>
        <v>0</v>
      </c>
      <c r="R26" s="1283">
        <f t="shared" si="4"/>
        <v>2777</v>
      </c>
      <c r="S26" s="1380">
        <f t="shared" si="5"/>
        <v>61.26185748952129</v>
      </c>
      <c r="U26" s="1341">
        <v>2777</v>
      </c>
      <c r="V26" s="1341"/>
      <c r="W26" s="1283"/>
    </row>
    <row r="27" spans="1:23" ht="14.25">
      <c r="A27" s="1479" t="s">
        <v>595</v>
      </c>
      <c r="B27" s="1445">
        <v>0</v>
      </c>
      <c r="C27" s="1445">
        <v>0</v>
      </c>
      <c r="D27" s="1443">
        <v>504</v>
      </c>
      <c r="E27" s="1430">
        <v>320</v>
      </c>
      <c r="F27" s="1430">
        <v>253.75</v>
      </c>
      <c r="G27" s="1430">
        <v>184</v>
      </c>
      <c r="H27" s="1430">
        <v>155</v>
      </c>
      <c r="I27" s="1283">
        <v>189</v>
      </c>
      <c r="J27" s="1283">
        <v>153</v>
      </c>
      <c r="K27" s="1283">
        <v>112</v>
      </c>
      <c r="L27" s="1453">
        <v>0</v>
      </c>
      <c r="M27" s="1454">
        <v>0</v>
      </c>
      <c r="N27" s="1284">
        <v>44</v>
      </c>
      <c r="O27" s="1360">
        <f t="shared" si="2"/>
        <v>20</v>
      </c>
      <c r="P27" s="1134"/>
      <c r="Q27" s="1372">
        <f t="shared" si="3"/>
        <v>0</v>
      </c>
      <c r="R27" s="1283">
        <f t="shared" si="4"/>
        <v>64</v>
      </c>
      <c r="S27" s="1380" t="e">
        <f t="shared" si="5"/>
        <v>#DIV/0!</v>
      </c>
      <c r="U27" s="1341">
        <v>64</v>
      </c>
      <c r="V27" s="1341"/>
      <c r="W27" s="1283"/>
    </row>
    <row r="28" spans="1:23" ht="14.25">
      <c r="A28" s="1479" t="s">
        <v>597</v>
      </c>
      <c r="B28" s="1445">
        <v>428</v>
      </c>
      <c r="C28" s="1445">
        <v>253</v>
      </c>
      <c r="D28" s="1443">
        <v>511</v>
      </c>
      <c r="E28" s="1430">
        <v>698</v>
      </c>
      <c r="F28" s="1430">
        <v>1404</v>
      </c>
      <c r="G28" s="1430">
        <v>568</v>
      </c>
      <c r="H28" s="1430">
        <v>1119</v>
      </c>
      <c r="I28" s="1283">
        <v>1050</v>
      </c>
      <c r="J28" s="1283">
        <v>857</v>
      </c>
      <c r="K28" s="1283">
        <v>1187</v>
      </c>
      <c r="L28" s="1453">
        <v>1100</v>
      </c>
      <c r="M28" s="1454">
        <v>1100</v>
      </c>
      <c r="N28" s="1284">
        <v>107</v>
      </c>
      <c r="O28" s="1360">
        <f t="shared" si="2"/>
        <v>86</v>
      </c>
      <c r="P28" s="1134"/>
      <c r="Q28" s="1372">
        <f t="shared" si="3"/>
        <v>0</v>
      </c>
      <c r="R28" s="1283">
        <f t="shared" si="4"/>
        <v>193</v>
      </c>
      <c r="S28" s="1380">
        <f t="shared" si="5"/>
        <v>17.545454545454543</v>
      </c>
      <c r="U28" s="1341">
        <v>193</v>
      </c>
      <c r="V28" s="1341"/>
      <c r="W28" s="1283"/>
    </row>
    <row r="29" spans="1:23" ht="14.25">
      <c r="A29" s="1479" t="s">
        <v>599</v>
      </c>
      <c r="B29" s="1445">
        <v>1057</v>
      </c>
      <c r="C29" s="1445">
        <v>1451</v>
      </c>
      <c r="D29" s="1443">
        <v>518</v>
      </c>
      <c r="E29" s="1430">
        <v>2744</v>
      </c>
      <c r="F29" s="1430">
        <v>2465</v>
      </c>
      <c r="G29" s="1430">
        <v>3548</v>
      </c>
      <c r="H29" s="1430">
        <v>3195</v>
      </c>
      <c r="I29" s="1283">
        <v>1832</v>
      </c>
      <c r="J29" s="1283">
        <v>1877</v>
      </c>
      <c r="K29" s="1283">
        <v>1989</v>
      </c>
      <c r="L29" s="1453">
        <v>1800</v>
      </c>
      <c r="M29" s="1454">
        <v>1800</v>
      </c>
      <c r="N29" s="1284">
        <v>523</v>
      </c>
      <c r="O29" s="1360">
        <f t="shared" si="2"/>
        <v>362</v>
      </c>
      <c r="P29" s="1134"/>
      <c r="Q29" s="1372">
        <f t="shared" si="3"/>
        <v>0</v>
      </c>
      <c r="R29" s="1283">
        <f t="shared" si="4"/>
        <v>885</v>
      </c>
      <c r="S29" s="1380">
        <f t="shared" si="5"/>
        <v>49.166666666666664</v>
      </c>
      <c r="U29" s="1341">
        <v>885</v>
      </c>
      <c r="V29" s="1341"/>
      <c r="W29" s="1283"/>
    </row>
    <row r="30" spans="1:23" ht="14.25">
      <c r="A30" s="1479" t="s">
        <v>601</v>
      </c>
      <c r="B30" s="1445">
        <v>10408</v>
      </c>
      <c r="C30" s="1445">
        <v>11792</v>
      </c>
      <c r="D30" s="1443">
        <v>521</v>
      </c>
      <c r="E30" s="1430">
        <v>17448</v>
      </c>
      <c r="F30" s="1430">
        <v>17077</v>
      </c>
      <c r="G30" s="1430">
        <v>16713</v>
      </c>
      <c r="H30" s="1430">
        <v>16245</v>
      </c>
      <c r="I30" s="1283">
        <v>16486</v>
      </c>
      <c r="J30" s="1283">
        <v>16926</v>
      </c>
      <c r="K30" s="1283">
        <v>17022</v>
      </c>
      <c r="L30" s="1453">
        <v>15923</v>
      </c>
      <c r="M30" s="1454">
        <v>16057.8</v>
      </c>
      <c r="N30" s="1284">
        <v>3973</v>
      </c>
      <c r="O30" s="1360">
        <f t="shared" si="2"/>
        <v>3999</v>
      </c>
      <c r="P30" s="1134"/>
      <c r="Q30" s="1372">
        <f t="shared" si="3"/>
        <v>0</v>
      </c>
      <c r="R30" s="1283">
        <f t="shared" si="4"/>
        <v>7972</v>
      </c>
      <c r="S30" s="1380">
        <f t="shared" si="5"/>
        <v>49.64565507105581</v>
      </c>
      <c r="U30" s="1341">
        <v>7972</v>
      </c>
      <c r="V30" s="1341"/>
      <c r="W30" s="1283"/>
    </row>
    <row r="31" spans="1:23" ht="14.25">
      <c r="A31" s="1479" t="s">
        <v>603</v>
      </c>
      <c r="B31" s="1445">
        <v>3640</v>
      </c>
      <c r="C31" s="1445">
        <v>4174</v>
      </c>
      <c r="D31" s="1443" t="s">
        <v>605</v>
      </c>
      <c r="E31" s="1430">
        <v>6393</v>
      </c>
      <c r="F31" s="1430">
        <v>6173</v>
      </c>
      <c r="G31" s="1430">
        <v>5777</v>
      </c>
      <c r="H31" s="1430">
        <v>5864</v>
      </c>
      <c r="I31" s="1283">
        <v>5751</v>
      </c>
      <c r="J31" s="1283">
        <v>5680</v>
      </c>
      <c r="K31" s="1283">
        <v>5859</v>
      </c>
      <c r="L31" s="1453">
        <v>5573</v>
      </c>
      <c r="M31" s="1454">
        <v>5620.2</v>
      </c>
      <c r="N31" s="1284">
        <v>1383</v>
      </c>
      <c r="O31" s="1360">
        <f t="shared" si="2"/>
        <v>1389</v>
      </c>
      <c r="P31" s="1134"/>
      <c r="Q31" s="1372">
        <f t="shared" si="3"/>
        <v>0</v>
      </c>
      <c r="R31" s="1283">
        <f t="shared" si="4"/>
        <v>2772</v>
      </c>
      <c r="S31" s="1380">
        <f t="shared" si="5"/>
        <v>49.322088181915234</v>
      </c>
      <c r="U31" s="1430">
        <v>2772</v>
      </c>
      <c r="V31" s="1341"/>
      <c r="W31" s="1283"/>
    </row>
    <row r="32" spans="1:23" ht="14.25">
      <c r="A32" s="1479" t="s">
        <v>606</v>
      </c>
      <c r="B32" s="1445">
        <v>0</v>
      </c>
      <c r="C32" s="1445">
        <v>0</v>
      </c>
      <c r="D32" s="1443">
        <v>557</v>
      </c>
      <c r="E32" s="1430">
        <v>0</v>
      </c>
      <c r="F32" s="1430">
        <v>0</v>
      </c>
      <c r="G32" s="1430">
        <v>7</v>
      </c>
      <c r="H32" s="1430">
        <v>0</v>
      </c>
      <c r="I32" s="1283">
        <v>0</v>
      </c>
      <c r="J32" s="1283">
        <v>0</v>
      </c>
      <c r="K32" s="1283"/>
      <c r="L32" s="1453"/>
      <c r="M32" s="1454"/>
      <c r="N32" s="1284"/>
      <c r="O32" s="1360">
        <f t="shared" si="2"/>
        <v>0</v>
      </c>
      <c r="P32" s="1134"/>
      <c r="Q32" s="1372">
        <f t="shared" si="3"/>
        <v>0</v>
      </c>
      <c r="R32" s="1283">
        <f t="shared" si="4"/>
        <v>0</v>
      </c>
      <c r="S32" s="1380" t="e">
        <f t="shared" si="5"/>
        <v>#DIV/0!</v>
      </c>
      <c r="U32" s="1341">
        <v>0</v>
      </c>
      <c r="V32" s="1341"/>
      <c r="W32" s="1283"/>
    </row>
    <row r="33" spans="1:23" ht="14.25">
      <c r="A33" s="1479" t="s">
        <v>608</v>
      </c>
      <c r="B33" s="1445">
        <v>1711</v>
      </c>
      <c r="C33" s="1445">
        <v>1801</v>
      </c>
      <c r="D33" s="1443">
        <v>551</v>
      </c>
      <c r="E33" s="1430">
        <v>367</v>
      </c>
      <c r="F33" s="1430">
        <v>377</v>
      </c>
      <c r="G33" s="1430">
        <v>441</v>
      </c>
      <c r="H33" s="1430">
        <v>313</v>
      </c>
      <c r="I33" s="1283">
        <v>215</v>
      </c>
      <c r="J33" s="1283">
        <v>147</v>
      </c>
      <c r="K33" s="1283">
        <v>132</v>
      </c>
      <c r="L33" s="1453"/>
      <c r="M33" s="1454"/>
      <c r="N33" s="1284">
        <v>28</v>
      </c>
      <c r="O33" s="1360">
        <f t="shared" si="2"/>
        <v>27</v>
      </c>
      <c r="P33" s="1134"/>
      <c r="Q33" s="1372">
        <f t="shared" si="3"/>
        <v>0</v>
      </c>
      <c r="R33" s="1283">
        <f t="shared" si="4"/>
        <v>55</v>
      </c>
      <c r="S33" s="1380" t="e">
        <f t="shared" si="5"/>
        <v>#DIV/0!</v>
      </c>
      <c r="U33" s="1430">
        <v>55</v>
      </c>
      <c r="V33" s="1341"/>
      <c r="W33" s="1283"/>
    </row>
    <row r="34" spans="1:23" ht="15" thickBot="1">
      <c r="A34" s="1476" t="s">
        <v>610</v>
      </c>
      <c r="B34" s="1446">
        <v>569</v>
      </c>
      <c r="C34" s="1446">
        <v>614</v>
      </c>
      <c r="D34" s="1458" t="s">
        <v>611</v>
      </c>
      <c r="E34" s="1447">
        <v>655</v>
      </c>
      <c r="F34" s="1447">
        <v>138</v>
      </c>
      <c r="G34" s="1447">
        <v>309</v>
      </c>
      <c r="H34" s="1431">
        <v>154</v>
      </c>
      <c r="I34" s="1301">
        <v>438</v>
      </c>
      <c r="J34" s="1301">
        <v>900</v>
      </c>
      <c r="K34" s="1301">
        <v>1805</v>
      </c>
      <c r="L34" s="1459">
        <v>516</v>
      </c>
      <c r="M34" s="1460">
        <v>528.7</v>
      </c>
      <c r="N34" s="1417">
        <v>189</v>
      </c>
      <c r="O34" s="1153">
        <f t="shared" si="2"/>
        <v>185</v>
      </c>
      <c r="P34" s="1127"/>
      <c r="Q34" s="1372">
        <f t="shared" si="3"/>
        <v>0</v>
      </c>
      <c r="R34" s="1289">
        <f t="shared" si="4"/>
        <v>374</v>
      </c>
      <c r="S34" s="1377">
        <f t="shared" si="5"/>
        <v>70.73954983922829</v>
      </c>
      <c r="U34" s="1431">
        <v>374</v>
      </c>
      <c r="V34" s="1407"/>
      <c r="W34" s="1301"/>
    </row>
    <row r="35" spans="1:23" ht="15" thickBot="1">
      <c r="A35" s="1480" t="s">
        <v>612</v>
      </c>
      <c r="B35" s="1481">
        <f>SUM(B25:B34)</f>
        <v>25899</v>
      </c>
      <c r="C35" s="1481">
        <f>SUM(C25:C34)</f>
        <v>29268</v>
      </c>
      <c r="D35" s="1325"/>
      <c r="E35" s="1422">
        <f aca="true" t="shared" si="6" ref="E35:Q35">SUM(E25:E34)</f>
        <v>37381</v>
      </c>
      <c r="F35" s="1422">
        <f t="shared" si="6"/>
        <v>37982.75</v>
      </c>
      <c r="G35" s="1422">
        <f t="shared" si="6"/>
        <v>37443</v>
      </c>
      <c r="H35" s="1422">
        <f t="shared" si="6"/>
        <v>35876</v>
      </c>
      <c r="I35" s="1357">
        <f>SUM(I25:I34)</f>
        <v>35723</v>
      </c>
      <c r="J35" s="1357">
        <f>SUM(J25:J34)</f>
        <v>35008</v>
      </c>
      <c r="K35" s="1357">
        <v>36670</v>
      </c>
      <c r="L35" s="1483">
        <f t="shared" si="6"/>
        <v>30412</v>
      </c>
      <c r="M35" s="1484">
        <f t="shared" si="6"/>
        <v>30606.7</v>
      </c>
      <c r="N35" s="1484">
        <f t="shared" si="6"/>
        <v>8974</v>
      </c>
      <c r="O35" s="1484">
        <f t="shared" si="6"/>
        <v>8744</v>
      </c>
      <c r="P35" s="1485"/>
      <c r="Q35" s="1486">
        <f t="shared" si="6"/>
        <v>0</v>
      </c>
      <c r="R35" s="1357">
        <f t="shared" si="4"/>
        <v>17718</v>
      </c>
      <c r="S35" s="1389">
        <f t="shared" si="5"/>
        <v>57.88928567927937</v>
      </c>
      <c r="U35" s="1357">
        <f>SUM(U25:U34)</f>
        <v>17718</v>
      </c>
      <c r="V35" s="1357">
        <f>SUM(V25:V34)</f>
        <v>0</v>
      </c>
      <c r="W35" s="1357">
        <f>SUM(W25:W34)</f>
        <v>0</v>
      </c>
    </row>
    <row r="36" spans="1:23" ht="14.25">
      <c r="A36" s="1478" t="s">
        <v>614</v>
      </c>
      <c r="B36" s="1442">
        <v>0</v>
      </c>
      <c r="C36" s="1442">
        <v>0</v>
      </c>
      <c r="D36" s="1450">
        <v>601</v>
      </c>
      <c r="E36" s="1432">
        <v>2877</v>
      </c>
      <c r="F36" s="1432">
        <v>3123</v>
      </c>
      <c r="G36" s="1432">
        <v>3105</v>
      </c>
      <c r="H36" s="1432">
        <v>2093</v>
      </c>
      <c r="I36" s="1295">
        <v>1973</v>
      </c>
      <c r="J36" s="1295">
        <v>1538</v>
      </c>
      <c r="K36" s="1295">
        <v>1688</v>
      </c>
      <c r="L36" s="1451"/>
      <c r="M36" s="1452"/>
      <c r="N36" s="1415">
        <v>539</v>
      </c>
      <c r="O36" s="1398">
        <f t="shared" si="2"/>
        <v>587</v>
      </c>
      <c r="P36" s="1122"/>
      <c r="Q36" s="1369">
        <f t="shared" si="3"/>
        <v>0</v>
      </c>
      <c r="R36" s="1277">
        <f t="shared" si="4"/>
        <v>1126</v>
      </c>
      <c r="S36" s="1370" t="e">
        <f t="shared" si="5"/>
        <v>#DIV/0!</v>
      </c>
      <c r="U36" s="1390">
        <v>1126</v>
      </c>
      <c r="V36" s="1390"/>
      <c r="W36" s="1295"/>
    </row>
    <row r="37" spans="1:23" ht="14.25">
      <c r="A37" s="1479" t="s">
        <v>616</v>
      </c>
      <c r="B37" s="1445">
        <v>1190</v>
      </c>
      <c r="C37" s="1445">
        <v>1857</v>
      </c>
      <c r="D37" s="1443">
        <v>602</v>
      </c>
      <c r="E37" s="1430">
        <v>763</v>
      </c>
      <c r="F37" s="1430">
        <v>489</v>
      </c>
      <c r="G37" s="1430">
        <v>687</v>
      </c>
      <c r="H37" s="1430">
        <v>1081</v>
      </c>
      <c r="I37" s="1283">
        <v>1393</v>
      </c>
      <c r="J37" s="1283">
        <v>1905</v>
      </c>
      <c r="K37" s="1283">
        <v>2600</v>
      </c>
      <c r="L37" s="1453"/>
      <c r="M37" s="1454"/>
      <c r="N37" s="1284">
        <v>519</v>
      </c>
      <c r="O37" s="1398">
        <f t="shared" si="2"/>
        <v>816</v>
      </c>
      <c r="P37" s="1134"/>
      <c r="Q37" s="1372">
        <f t="shared" si="3"/>
        <v>0</v>
      </c>
      <c r="R37" s="1283">
        <f t="shared" si="4"/>
        <v>1335</v>
      </c>
      <c r="S37" s="1380" t="e">
        <f t="shared" si="5"/>
        <v>#DIV/0!</v>
      </c>
      <c r="U37" s="1341">
        <v>1335</v>
      </c>
      <c r="V37" s="1341"/>
      <c r="W37" s="1283"/>
    </row>
    <row r="38" spans="1:23" ht="14.25">
      <c r="A38" s="1479" t="s">
        <v>618</v>
      </c>
      <c r="B38" s="1445">
        <v>0</v>
      </c>
      <c r="C38" s="1445">
        <v>0</v>
      </c>
      <c r="D38" s="1443">
        <v>604</v>
      </c>
      <c r="E38" s="1430">
        <v>405.61</v>
      </c>
      <c r="F38" s="1430">
        <v>342.28</v>
      </c>
      <c r="G38" s="1430">
        <v>251</v>
      </c>
      <c r="H38" s="1430">
        <v>205</v>
      </c>
      <c r="I38" s="1283">
        <v>255</v>
      </c>
      <c r="J38" s="1283">
        <v>200</v>
      </c>
      <c r="K38" s="1283">
        <v>181</v>
      </c>
      <c r="L38" s="1453"/>
      <c r="M38" s="1454"/>
      <c r="N38" s="1284">
        <v>49</v>
      </c>
      <c r="O38" s="1398">
        <f t="shared" si="2"/>
        <v>56</v>
      </c>
      <c r="P38" s="1134"/>
      <c r="Q38" s="1372">
        <f t="shared" si="3"/>
        <v>0</v>
      </c>
      <c r="R38" s="1283">
        <f t="shared" si="4"/>
        <v>105</v>
      </c>
      <c r="S38" s="1380" t="e">
        <f t="shared" si="5"/>
        <v>#DIV/0!</v>
      </c>
      <c r="U38" s="1341">
        <v>105</v>
      </c>
      <c r="V38" s="1341"/>
      <c r="W38" s="1283"/>
    </row>
    <row r="39" spans="1:23" ht="14.25">
      <c r="A39" s="1479" t="s">
        <v>620</v>
      </c>
      <c r="B39" s="1445">
        <v>12472</v>
      </c>
      <c r="C39" s="1445">
        <v>13728</v>
      </c>
      <c r="D39" s="1443" t="s">
        <v>622</v>
      </c>
      <c r="E39" s="1430">
        <v>33807</v>
      </c>
      <c r="F39" s="1430">
        <v>33241</v>
      </c>
      <c r="G39" s="1430">
        <v>33404</v>
      </c>
      <c r="H39" s="1430">
        <v>32231</v>
      </c>
      <c r="I39" s="1283">
        <v>31385</v>
      </c>
      <c r="J39" s="1283">
        <v>30771</v>
      </c>
      <c r="K39" s="1283">
        <v>31231</v>
      </c>
      <c r="L39" s="1453">
        <f>L35</f>
        <v>30412</v>
      </c>
      <c r="M39" s="1454">
        <f>M35</f>
        <v>30606.7</v>
      </c>
      <c r="N39" s="1284">
        <v>7620</v>
      </c>
      <c r="O39" s="1398">
        <f t="shared" si="2"/>
        <v>7458</v>
      </c>
      <c r="P39" s="1134"/>
      <c r="Q39" s="1372">
        <f t="shared" si="3"/>
        <v>0</v>
      </c>
      <c r="R39" s="1283">
        <f t="shared" si="4"/>
        <v>15078</v>
      </c>
      <c r="S39" s="1380">
        <f t="shared" si="5"/>
        <v>49.26372330241418</v>
      </c>
      <c r="U39" s="1341">
        <v>15078</v>
      </c>
      <c r="V39" s="1341"/>
      <c r="W39" s="1283"/>
    </row>
    <row r="40" spans="1:23" ht="15" thickBot="1">
      <c r="A40" s="1476" t="s">
        <v>623</v>
      </c>
      <c r="B40" s="1446">
        <v>12330</v>
      </c>
      <c r="C40" s="1446">
        <v>13218</v>
      </c>
      <c r="D40" s="1458" t="s">
        <v>624</v>
      </c>
      <c r="E40" s="1447">
        <v>171</v>
      </c>
      <c r="F40" s="1447">
        <v>876</v>
      </c>
      <c r="G40" s="1447">
        <v>313</v>
      </c>
      <c r="H40" s="1431">
        <v>410</v>
      </c>
      <c r="I40" s="1301">
        <v>794</v>
      </c>
      <c r="J40" s="1301">
        <v>692</v>
      </c>
      <c r="K40" s="1301">
        <v>973</v>
      </c>
      <c r="L40" s="1459"/>
      <c r="M40" s="1460"/>
      <c r="N40" s="1417">
        <v>38</v>
      </c>
      <c r="O40" s="1398">
        <f t="shared" si="2"/>
        <v>99</v>
      </c>
      <c r="P40" s="1127"/>
      <c r="Q40" s="1376">
        <f t="shared" si="3"/>
        <v>0</v>
      </c>
      <c r="R40" s="1289">
        <f t="shared" si="4"/>
        <v>137</v>
      </c>
      <c r="S40" s="1377" t="e">
        <f t="shared" si="5"/>
        <v>#DIV/0!</v>
      </c>
      <c r="U40" s="1431">
        <v>137</v>
      </c>
      <c r="V40" s="1407"/>
      <c r="W40" s="1301"/>
    </row>
    <row r="41" spans="1:23" ht="15" thickBot="1">
      <c r="A41" s="1480" t="s">
        <v>625</v>
      </c>
      <c r="B41" s="1481">
        <f>SUM(B36:B40)</f>
        <v>25992</v>
      </c>
      <c r="C41" s="1481">
        <f>SUM(C36:C40)</f>
        <v>28803</v>
      </c>
      <c r="D41" s="1325" t="s">
        <v>558</v>
      </c>
      <c r="E41" s="1422">
        <f aca="true" t="shared" si="7" ref="E41:Q41">SUM(E36:E40)</f>
        <v>38023.61</v>
      </c>
      <c r="F41" s="1422">
        <f t="shared" si="7"/>
        <v>38071.28</v>
      </c>
      <c r="G41" s="1422">
        <f t="shared" si="7"/>
        <v>37760</v>
      </c>
      <c r="H41" s="1422">
        <f t="shared" si="7"/>
        <v>36020</v>
      </c>
      <c r="I41" s="1357">
        <f>SUM(I36:I40)</f>
        <v>35800</v>
      </c>
      <c r="J41" s="1357">
        <f>SUM(J36:J40)</f>
        <v>35106</v>
      </c>
      <c r="K41" s="1357">
        <v>36674</v>
      </c>
      <c r="L41" s="1483">
        <f t="shared" si="7"/>
        <v>30412</v>
      </c>
      <c r="M41" s="1484">
        <f t="shared" si="7"/>
        <v>30606.7</v>
      </c>
      <c r="N41" s="1357">
        <f t="shared" si="7"/>
        <v>8765</v>
      </c>
      <c r="O41" s="1357">
        <f t="shared" si="7"/>
        <v>9016</v>
      </c>
      <c r="P41" s="1357"/>
      <c r="Q41" s="1487">
        <f t="shared" si="7"/>
        <v>0</v>
      </c>
      <c r="R41" s="1357">
        <f t="shared" si="4"/>
        <v>17781</v>
      </c>
      <c r="S41" s="1389">
        <f t="shared" si="5"/>
        <v>58.09512296327275</v>
      </c>
      <c r="U41" s="1357">
        <f>SUM(U36:U40)</f>
        <v>17781</v>
      </c>
      <c r="V41" s="1357">
        <f>SUM(V36:V40)</f>
        <v>0</v>
      </c>
      <c r="W41" s="1357">
        <f>SUM(W36:W40)</f>
        <v>0</v>
      </c>
    </row>
    <row r="42" spans="1:23" ht="6.75" customHeight="1" thickBot="1">
      <c r="A42" s="1476"/>
      <c r="B42" s="1461"/>
      <c r="C42" s="1461"/>
      <c r="D42" s="1429"/>
      <c r="E42" s="1447"/>
      <c r="F42" s="1447"/>
      <c r="G42" s="1447"/>
      <c r="H42" s="1488"/>
      <c r="I42" s="1395"/>
      <c r="J42" s="1395"/>
      <c r="K42" s="1395"/>
      <c r="L42" s="1489"/>
      <c r="M42" s="1490"/>
      <c r="N42" s="1351"/>
      <c r="O42" s="1360"/>
      <c r="P42" s="1399"/>
      <c r="Q42" s="1077"/>
      <c r="R42" s="1400"/>
      <c r="S42" s="1370"/>
      <c r="U42" s="1351"/>
      <c r="V42" s="1351"/>
      <c r="W42" s="1395"/>
    </row>
    <row r="43" spans="1:23" ht="15" thickBot="1">
      <c r="A43" s="1491" t="s">
        <v>627</v>
      </c>
      <c r="B43" s="1481">
        <f>+B41-B39</f>
        <v>13520</v>
      </c>
      <c r="C43" s="1481">
        <f>+C41-C39</f>
        <v>15075</v>
      </c>
      <c r="D43" s="1325" t="s">
        <v>558</v>
      </c>
      <c r="E43" s="1422">
        <f aca="true" t="shared" si="8" ref="E43:Q43">E41-E39</f>
        <v>4216.610000000001</v>
      </c>
      <c r="F43" s="1422">
        <f t="shared" si="8"/>
        <v>4830.279999999999</v>
      </c>
      <c r="G43" s="1422">
        <f t="shared" si="8"/>
        <v>4356</v>
      </c>
      <c r="H43" s="1422">
        <f>H41-H39</f>
        <v>3789</v>
      </c>
      <c r="I43" s="1357">
        <f>I41-I39</f>
        <v>4415</v>
      </c>
      <c r="J43" s="1357">
        <f>J41-J39</f>
        <v>4335</v>
      </c>
      <c r="K43" s="1357">
        <v>5443</v>
      </c>
      <c r="L43" s="1142">
        <f>L41-L39</f>
        <v>0</v>
      </c>
      <c r="M43" s="1423">
        <f t="shared" si="8"/>
        <v>0</v>
      </c>
      <c r="N43" s="1357">
        <f t="shared" si="8"/>
        <v>1145</v>
      </c>
      <c r="O43" s="1357">
        <f t="shared" si="8"/>
        <v>1558</v>
      </c>
      <c r="P43" s="1357"/>
      <c r="Q43" s="1395">
        <f t="shared" si="8"/>
        <v>0</v>
      </c>
      <c r="R43" s="1400">
        <f t="shared" si="4"/>
        <v>2703</v>
      </c>
      <c r="S43" s="1370" t="e">
        <f t="shared" si="5"/>
        <v>#DIV/0!</v>
      </c>
      <c r="U43" s="1357">
        <f>U41-U39</f>
        <v>2703</v>
      </c>
      <c r="V43" s="1357">
        <f>V41-V39</f>
        <v>0</v>
      </c>
      <c r="W43" s="1357">
        <f>W41-W39</f>
        <v>0</v>
      </c>
    </row>
    <row r="44" spans="1:23" ht="15" thickBot="1">
      <c r="A44" s="1480" t="s">
        <v>628</v>
      </c>
      <c r="B44" s="1481">
        <f>+B41-B35</f>
        <v>93</v>
      </c>
      <c r="C44" s="1481">
        <f>+C41-C35</f>
        <v>-465</v>
      </c>
      <c r="D44" s="1325" t="s">
        <v>558</v>
      </c>
      <c r="E44" s="1422">
        <f aca="true" t="shared" si="9" ref="E44:Q44">E41-E35</f>
        <v>642.6100000000006</v>
      </c>
      <c r="F44" s="1422">
        <f t="shared" si="9"/>
        <v>88.52999999999884</v>
      </c>
      <c r="G44" s="1422">
        <f t="shared" si="9"/>
        <v>317</v>
      </c>
      <c r="H44" s="1422">
        <f>H41-H35</f>
        <v>144</v>
      </c>
      <c r="I44" s="1357">
        <f>I41-I35</f>
        <v>77</v>
      </c>
      <c r="J44" s="1357">
        <f>J41-J35</f>
        <v>98</v>
      </c>
      <c r="K44" s="1357">
        <v>4</v>
      </c>
      <c r="L44" s="1142">
        <f>L41-L35</f>
        <v>0</v>
      </c>
      <c r="M44" s="1423">
        <f t="shared" si="9"/>
        <v>0</v>
      </c>
      <c r="N44" s="1492">
        <f t="shared" si="9"/>
        <v>-209</v>
      </c>
      <c r="O44" s="1357">
        <f t="shared" si="9"/>
        <v>272</v>
      </c>
      <c r="P44" s="1357"/>
      <c r="Q44" s="1395">
        <f t="shared" si="9"/>
        <v>0</v>
      </c>
      <c r="R44" s="1400">
        <f t="shared" si="4"/>
        <v>63</v>
      </c>
      <c r="S44" s="1370" t="e">
        <f t="shared" si="5"/>
        <v>#DIV/0!</v>
      </c>
      <c r="U44" s="1357">
        <f>U41-U35</f>
        <v>63</v>
      </c>
      <c r="V44" s="1357">
        <f>V41-V35</f>
        <v>0</v>
      </c>
      <c r="W44" s="1357">
        <f>W41-W35</f>
        <v>0</v>
      </c>
    </row>
    <row r="45" spans="1:23" ht="15" thickBot="1">
      <c r="A45" s="1493" t="s">
        <v>630</v>
      </c>
      <c r="B45" s="1494">
        <f>+B44-B39</f>
        <v>-12379</v>
      </c>
      <c r="C45" s="1494">
        <f>+C44-C39</f>
        <v>-14193</v>
      </c>
      <c r="D45" s="1419" t="s">
        <v>558</v>
      </c>
      <c r="E45" s="1422">
        <f aca="true" t="shared" si="10" ref="E45:Q45">E44-E39</f>
        <v>-33164.39</v>
      </c>
      <c r="F45" s="1422">
        <f t="shared" si="10"/>
        <v>-33152.47</v>
      </c>
      <c r="G45" s="1422">
        <f t="shared" si="10"/>
        <v>-33087</v>
      </c>
      <c r="H45" s="1422">
        <f t="shared" si="10"/>
        <v>-32087</v>
      </c>
      <c r="I45" s="1357">
        <f>I44-I39</f>
        <v>-31308</v>
      </c>
      <c r="J45" s="1357">
        <f>J44-J39</f>
        <v>-30673</v>
      </c>
      <c r="K45" s="1357">
        <v>31227</v>
      </c>
      <c r="L45" s="1142">
        <f t="shared" si="10"/>
        <v>-30412</v>
      </c>
      <c r="M45" s="1423">
        <f t="shared" si="10"/>
        <v>-30606.7</v>
      </c>
      <c r="N45" s="1357">
        <f t="shared" si="10"/>
        <v>-7829</v>
      </c>
      <c r="O45" s="1357">
        <f t="shared" si="10"/>
        <v>-7186</v>
      </c>
      <c r="P45" s="1357"/>
      <c r="Q45" s="1395">
        <f t="shared" si="10"/>
        <v>0</v>
      </c>
      <c r="R45" s="1495">
        <f t="shared" si="4"/>
        <v>-15015</v>
      </c>
      <c r="S45" s="1389">
        <f t="shared" si="5"/>
        <v>49.0578860184208</v>
      </c>
      <c r="U45" s="1357">
        <f>U44-U39</f>
        <v>-15015</v>
      </c>
      <c r="V45" s="1357">
        <f>V44-V39</f>
        <v>0</v>
      </c>
      <c r="W45" s="1357">
        <f>W44-W39</f>
        <v>0</v>
      </c>
    </row>
    <row r="46" ht="12.75">
      <c r="A46" s="1095"/>
    </row>
    <row r="47" spans="1:4" ht="12.75">
      <c r="A47" s="1371"/>
      <c r="D47" s="1408"/>
    </row>
    <row r="48" ht="12.75">
      <c r="A48" s="1095"/>
    </row>
    <row r="49" spans="1:33" ht="14.25">
      <c r="A49" s="1083" t="s">
        <v>737</v>
      </c>
      <c r="E49" s="412"/>
      <c r="F49" s="412"/>
      <c r="G49" s="412"/>
      <c r="H49" s="412"/>
      <c r="I49" s="565"/>
      <c r="J49" s="565"/>
      <c r="K49" s="565"/>
      <c r="L49" s="565"/>
      <c r="M49" s="565"/>
      <c r="N49" s="565"/>
      <c r="O49" s="565"/>
      <c r="P49" s="565"/>
      <c r="Q49" s="565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</row>
    <row r="50" spans="1:33" ht="14.25">
      <c r="A50" s="1084" t="s">
        <v>738</v>
      </c>
      <c r="E50" s="412"/>
      <c r="F50" s="412"/>
      <c r="G50" s="412"/>
      <c r="H50" s="412"/>
      <c r="I50" s="565"/>
      <c r="J50" s="565"/>
      <c r="K50" s="565"/>
      <c r="L50" s="565"/>
      <c r="M50" s="565"/>
      <c r="N50" s="565"/>
      <c r="O50" s="565"/>
      <c r="P50" s="565"/>
      <c r="Q50" s="565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</row>
    <row r="51" spans="1:33" ht="14.25">
      <c r="A51" s="1496" t="s">
        <v>739</v>
      </c>
      <c r="E51" s="412"/>
      <c r="F51" s="412"/>
      <c r="G51" s="412"/>
      <c r="H51" s="412"/>
      <c r="I51" s="565"/>
      <c r="J51" s="565"/>
      <c r="K51" s="565"/>
      <c r="L51" s="565"/>
      <c r="M51" s="565"/>
      <c r="N51" s="565"/>
      <c r="O51" s="565"/>
      <c r="P51" s="565"/>
      <c r="Q51" s="565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</row>
    <row r="52" spans="1:33" ht="14.25">
      <c r="A52" s="1094"/>
      <c r="E52" s="412"/>
      <c r="F52" s="412"/>
      <c r="G52" s="412"/>
      <c r="H52" s="412"/>
      <c r="I52" s="565"/>
      <c r="J52" s="565"/>
      <c r="K52" s="565"/>
      <c r="L52" s="565"/>
      <c r="M52" s="565"/>
      <c r="N52" s="565"/>
      <c r="O52" s="565"/>
      <c r="P52" s="565"/>
      <c r="Q52" s="565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</row>
    <row r="53" spans="1:33" ht="12.75">
      <c r="A53" s="1095" t="s">
        <v>743</v>
      </c>
      <c r="E53" s="412"/>
      <c r="F53" s="412"/>
      <c r="G53" s="412"/>
      <c r="H53" s="412"/>
      <c r="I53" s="565"/>
      <c r="J53" s="565"/>
      <c r="K53" s="565"/>
      <c r="L53" s="565"/>
      <c r="M53" s="565"/>
      <c r="N53" s="565"/>
      <c r="O53" s="565"/>
      <c r="P53" s="565"/>
      <c r="Q53" s="565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</row>
    <row r="54" spans="1:33" ht="12.75">
      <c r="A54" s="1095"/>
      <c r="E54" s="412"/>
      <c r="F54" s="412"/>
      <c r="G54" s="412"/>
      <c r="H54" s="412"/>
      <c r="I54" s="565"/>
      <c r="J54" s="565"/>
      <c r="K54" s="565"/>
      <c r="L54" s="565"/>
      <c r="M54" s="565"/>
      <c r="N54" s="565"/>
      <c r="O54" s="565"/>
      <c r="P54" s="565"/>
      <c r="Q54" s="565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</row>
    <row r="55" spans="1:33" ht="12.75">
      <c r="A55" s="1095" t="s">
        <v>767</v>
      </c>
      <c r="E55" s="412"/>
      <c r="F55" s="412"/>
      <c r="G55" s="412"/>
      <c r="H55" s="412"/>
      <c r="I55" s="565"/>
      <c r="J55" s="565"/>
      <c r="K55" s="565"/>
      <c r="L55" s="565"/>
      <c r="M55" s="565"/>
      <c r="N55" s="565"/>
      <c r="O55" s="565"/>
      <c r="P55" s="565"/>
      <c r="Q55" s="565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</row>
    <row r="56" ht="12.75">
      <c r="A56" s="1095"/>
    </row>
    <row r="57" ht="12.75">
      <c r="A57" s="1095"/>
    </row>
    <row r="58" ht="12.75">
      <c r="A58" s="1095"/>
    </row>
    <row r="59" ht="12.75">
      <c r="A59" s="1095"/>
    </row>
  </sheetData>
  <sheetProtection/>
  <mergeCells count="11">
    <mergeCell ref="U7:W7"/>
    <mergeCell ref="A1:W1"/>
    <mergeCell ref="A7:A8"/>
    <mergeCell ref="D7:D8"/>
    <mergeCell ref="G7:G8"/>
    <mergeCell ref="H7:H8"/>
    <mergeCell ref="I7:I8"/>
    <mergeCell ref="J7:J8"/>
    <mergeCell ref="K7:K8"/>
    <mergeCell ref="L7:M7"/>
    <mergeCell ref="N7:Q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0">
      <selection activeCell="A1" sqref="A1:IV1"/>
    </sheetView>
  </sheetViews>
  <sheetFormatPr defaultColWidth="9.140625" defaultRowHeight="12.75"/>
  <cols>
    <col min="1" max="1" width="37.7109375" style="412" customWidth="1"/>
    <col min="2" max="2" width="13.57421875" style="412" hidden="1" customWidth="1"/>
    <col min="3" max="4" width="10.8515625" style="412" hidden="1" customWidth="1"/>
    <col min="5" max="5" width="6.421875" style="413" customWidth="1"/>
    <col min="6" max="6" width="11.7109375" style="412" hidden="1" customWidth="1"/>
    <col min="7" max="9" width="11.57421875" style="412" hidden="1" customWidth="1"/>
    <col min="10" max="12" width="11.57421875" style="565" hidden="1" customWidth="1"/>
    <col min="13" max="13" width="11.57421875" style="565" customWidth="1"/>
    <col min="14" max="14" width="11.421875" style="565" customWidth="1"/>
    <col min="15" max="15" width="9.8515625" style="565" customWidth="1"/>
    <col min="16" max="16" width="9.140625" style="565" customWidth="1"/>
    <col min="17" max="17" width="9.28125" style="565" customWidth="1"/>
    <col min="18" max="18" width="9.140625" style="565" customWidth="1"/>
    <col min="19" max="19" width="12.00390625" style="565" customWidth="1"/>
    <col min="20" max="20" width="9.140625" style="773" customWidth="1"/>
    <col min="21" max="21" width="3.421875" style="565" customWidth="1"/>
    <col min="22" max="22" width="12.57421875" style="565" customWidth="1"/>
    <col min="23" max="23" width="11.8515625" style="565" customWidth="1"/>
    <col min="24" max="24" width="12.00390625" style="565" customWidth="1"/>
    <col min="25" max="16384" width="9.140625" style="412" customWidth="1"/>
  </cols>
  <sheetData>
    <row r="1" spans="1:24" s="332" customFormat="1" ht="18">
      <c r="A1" s="1409" t="s">
        <v>704</v>
      </c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1409"/>
      <c r="R1" s="1409"/>
      <c r="S1" s="1409"/>
      <c r="T1" s="1409"/>
      <c r="U1" s="1409"/>
      <c r="V1" s="1409"/>
      <c r="W1" s="1409"/>
      <c r="X1" s="1409"/>
    </row>
    <row r="2" spans="1:15" ht="21.75" customHeight="1">
      <c r="A2" s="968" t="s">
        <v>632</v>
      </c>
      <c r="B2" s="969"/>
      <c r="N2" s="970"/>
      <c r="O2" s="970"/>
    </row>
    <row r="3" spans="1:15" ht="12.75">
      <c r="A3" s="974"/>
      <c r="N3" s="970"/>
      <c r="O3" s="970"/>
    </row>
    <row r="4" spans="1:15" ht="12.75">
      <c r="A4" s="1095"/>
      <c r="B4" s="415"/>
      <c r="C4" s="415"/>
      <c r="D4" s="415"/>
      <c r="E4" s="416"/>
      <c r="F4" s="415"/>
      <c r="G4" s="415"/>
      <c r="N4" s="970"/>
      <c r="O4" s="970"/>
    </row>
    <row r="5" spans="1:15" ht="15">
      <c r="A5" s="1497" t="s">
        <v>747</v>
      </c>
      <c r="B5" s="972"/>
      <c r="C5" s="1250"/>
      <c r="D5" s="1250"/>
      <c r="E5" s="1307" t="s">
        <v>768</v>
      </c>
      <c r="F5" s="1250"/>
      <c r="G5" s="1250"/>
      <c r="H5" s="1250"/>
      <c r="I5" s="1250"/>
      <c r="J5" s="1254"/>
      <c r="K5" s="1254"/>
      <c r="L5" s="1254"/>
      <c r="M5" s="903"/>
      <c r="N5" s="1174"/>
      <c r="O5" s="1174"/>
    </row>
    <row r="6" spans="1:15" ht="23.25" customHeight="1" thickBot="1">
      <c r="A6" s="974" t="s">
        <v>531</v>
      </c>
      <c r="N6" s="970"/>
      <c r="O6" s="970"/>
    </row>
    <row r="7" spans="1:24" ht="13.5" thickBot="1">
      <c r="A7" s="1308" t="s">
        <v>27</v>
      </c>
      <c r="B7" s="1309" t="s">
        <v>535</v>
      </c>
      <c r="C7" s="752"/>
      <c r="D7" s="752"/>
      <c r="E7" s="1309" t="s">
        <v>538</v>
      </c>
      <c r="F7" s="752"/>
      <c r="G7" s="752"/>
      <c r="H7" s="1309" t="s">
        <v>769</v>
      </c>
      <c r="I7" s="1310" t="s">
        <v>708</v>
      </c>
      <c r="J7" s="1310" t="s">
        <v>709</v>
      </c>
      <c r="K7" s="1310" t="s">
        <v>710</v>
      </c>
      <c r="L7" s="1310" t="s">
        <v>711</v>
      </c>
      <c r="M7" s="1311" t="s">
        <v>712</v>
      </c>
      <c r="N7" s="1312"/>
      <c r="O7" s="1311" t="s">
        <v>713</v>
      </c>
      <c r="P7" s="1317"/>
      <c r="Q7" s="1317"/>
      <c r="R7" s="1312"/>
      <c r="S7" s="1315" t="s">
        <v>714</v>
      </c>
      <c r="T7" s="1198" t="s">
        <v>534</v>
      </c>
      <c r="V7" s="1316" t="s">
        <v>715</v>
      </c>
      <c r="W7" s="1317"/>
      <c r="X7" s="1312"/>
    </row>
    <row r="8" spans="1:24" ht="13.5" thickBot="1">
      <c r="A8" s="1318"/>
      <c r="B8" s="1319"/>
      <c r="C8" s="758" t="s">
        <v>536</v>
      </c>
      <c r="D8" s="758" t="s">
        <v>537</v>
      </c>
      <c r="E8" s="1319"/>
      <c r="F8" s="758" t="s">
        <v>706</v>
      </c>
      <c r="G8" s="758" t="s">
        <v>707</v>
      </c>
      <c r="H8" s="1319"/>
      <c r="I8" s="1319"/>
      <c r="J8" s="1319"/>
      <c r="K8" s="1319"/>
      <c r="L8" s="1319"/>
      <c r="M8" s="1320" t="s">
        <v>31</v>
      </c>
      <c r="N8" s="1320" t="s">
        <v>32</v>
      </c>
      <c r="O8" s="1321" t="s">
        <v>545</v>
      </c>
      <c r="P8" s="1322" t="s">
        <v>548</v>
      </c>
      <c r="Q8" s="1323" t="s">
        <v>551</v>
      </c>
      <c r="R8" s="1117" t="s">
        <v>554</v>
      </c>
      <c r="S8" s="1320" t="s">
        <v>555</v>
      </c>
      <c r="T8" s="1324" t="s">
        <v>556</v>
      </c>
      <c r="V8" s="1429" t="s">
        <v>716</v>
      </c>
      <c r="W8" s="1419" t="s">
        <v>717</v>
      </c>
      <c r="X8" s="1419" t="s">
        <v>718</v>
      </c>
    </row>
    <row r="9" spans="1:24" ht="12.75">
      <c r="A9" s="1202" t="s">
        <v>557</v>
      </c>
      <c r="B9" s="1326"/>
      <c r="C9" s="1327">
        <v>104</v>
      </c>
      <c r="D9" s="1327">
        <v>104</v>
      </c>
      <c r="E9" s="1120"/>
      <c r="F9" s="1328">
        <v>36</v>
      </c>
      <c r="G9" s="1328">
        <v>33</v>
      </c>
      <c r="H9" s="1328">
        <v>32</v>
      </c>
      <c r="I9" s="1410">
        <v>32</v>
      </c>
      <c r="J9" s="1264">
        <v>35</v>
      </c>
      <c r="K9" s="1264">
        <v>32</v>
      </c>
      <c r="L9" s="1264">
        <v>33</v>
      </c>
      <c r="M9" s="1329"/>
      <c r="N9" s="1329"/>
      <c r="O9" s="1265">
        <v>34</v>
      </c>
      <c r="P9" s="1122">
        <f>V9</f>
        <v>0</v>
      </c>
      <c r="Q9" s="1330">
        <f>W9</f>
        <v>0</v>
      </c>
      <c r="R9" s="1122">
        <f>X9</f>
        <v>0</v>
      </c>
      <c r="S9" s="1272" t="s">
        <v>558</v>
      </c>
      <c r="T9" s="1203" t="s">
        <v>558</v>
      </c>
      <c r="U9" s="1125"/>
      <c r="V9" s="1368"/>
      <c r="W9" s="1368"/>
      <c r="X9" s="1264"/>
    </row>
    <row r="10" spans="1:24" ht="13.5" thickBot="1">
      <c r="A10" s="1331" t="s">
        <v>559</v>
      </c>
      <c r="B10" s="775"/>
      <c r="C10" s="1332">
        <v>101</v>
      </c>
      <c r="D10" s="1332">
        <v>104</v>
      </c>
      <c r="E10" s="1333"/>
      <c r="F10" s="1334">
        <v>36</v>
      </c>
      <c r="G10" s="1334">
        <v>33</v>
      </c>
      <c r="H10" s="1334">
        <v>32</v>
      </c>
      <c r="I10" s="1335">
        <v>32</v>
      </c>
      <c r="J10" s="1266">
        <v>34</v>
      </c>
      <c r="K10" s="1266">
        <v>33.7</v>
      </c>
      <c r="L10" s="1266">
        <v>32</v>
      </c>
      <c r="M10" s="1335"/>
      <c r="N10" s="1335"/>
      <c r="O10" s="1267">
        <v>32.6</v>
      </c>
      <c r="P10" s="1127">
        <f aca="true" t="shared" si="0" ref="P10:R21">V10</f>
        <v>0</v>
      </c>
      <c r="Q10" s="1128">
        <f t="shared" si="0"/>
        <v>0</v>
      </c>
      <c r="R10" s="1365">
        <f t="shared" si="0"/>
        <v>0</v>
      </c>
      <c r="S10" s="1266" t="s">
        <v>558</v>
      </c>
      <c r="T10" s="1337" t="s">
        <v>558</v>
      </c>
      <c r="U10" s="1125"/>
      <c r="V10" s="1407"/>
      <c r="W10" s="1407"/>
      <c r="X10" s="1266"/>
    </row>
    <row r="11" spans="1:24" ht="12.75">
      <c r="A11" s="1338" t="s">
        <v>560</v>
      </c>
      <c r="B11" s="1339" t="s">
        <v>561</v>
      </c>
      <c r="C11" s="795">
        <v>37915</v>
      </c>
      <c r="D11" s="795">
        <v>39774</v>
      </c>
      <c r="E11" s="1340" t="s">
        <v>562</v>
      </c>
      <c r="F11" s="1341">
        <v>9128</v>
      </c>
      <c r="G11" s="1341">
        <v>9847</v>
      </c>
      <c r="H11" s="1341">
        <v>10246</v>
      </c>
      <c r="I11" s="1347">
        <v>9923</v>
      </c>
      <c r="J11" s="1268">
        <v>10193</v>
      </c>
      <c r="K11" s="1268">
        <v>10562</v>
      </c>
      <c r="L11" s="1269">
        <v>10907</v>
      </c>
      <c r="M11" s="1342" t="s">
        <v>558</v>
      </c>
      <c r="N11" s="1342" t="s">
        <v>558</v>
      </c>
      <c r="O11" s="1270">
        <v>10961</v>
      </c>
      <c r="P11" s="1122">
        <f t="shared" si="0"/>
        <v>11053</v>
      </c>
      <c r="Q11" s="1135">
        <f t="shared" si="0"/>
        <v>0</v>
      </c>
      <c r="R11" s="1122">
        <f t="shared" si="0"/>
        <v>0</v>
      </c>
      <c r="S11" s="1268" t="s">
        <v>558</v>
      </c>
      <c r="T11" s="1344" t="s">
        <v>558</v>
      </c>
      <c r="U11" s="1125"/>
      <c r="V11" s="1368">
        <v>11053</v>
      </c>
      <c r="W11" s="1368"/>
      <c r="X11" s="1268"/>
    </row>
    <row r="12" spans="1:24" ht="12.75">
      <c r="A12" s="1345" t="s">
        <v>563</v>
      </c>
      <c r="B12" s="1346" t="s">
        <v>564</v>
      </c>
      <c r="C12" s="786">
        <v>-16164</v>
      </c>
      <c r="D12" s="786">
        <v>-17825</v>
      </c>
      <c r="E12" s="1340" t="s">
        <v>565</v>
      </c>
      <c r="F12" s="1341">
        <v>-8254</v>
      </c>
      <c r="G12" s="1341">
        <v>-9049</v>
      </c>
      <c r="H12" s="1341">
        <v>-9430</v>
      </c>
      <c r="I12" s="1347">
        <v>8973</v>
      </c>
      <c r="J12" s="1268">
        <v>9341</v>
      </c>
      <c r="K12" s="1268">
        <v>9745</v>
      </c>
      <c r="L12" s="1268">
        <v>10084</v>
      </c>
      <c r="M12" s="1347" t="s">
        <v>558</v>
      </c>
      <c r="N12" s="1347" t="s">
        <v>558</v>
      </c>
      <c r="O12" s="1271">
        <v>10162</v>
      </c>
      <c r="P12" s="1134">
        <f t="shared" si="0"/>
        <v>10278</v>
      </c>
      <c r="Q12" s="1135">
        <f t="shared" si="0"/>
        <v>0</v>
      </c>
      <c r="R12" s="1360">
        <f t="shared" si="0"/>
        <v>0</v>
      </c>
      <c r="S12" s="1268" t="s">
        <v>558</v>
      </c>
      <c r="T12" s="1344" t="s">
        <v>558</v>
      </c>
      <c r="U12" s="1125"/>
      <c r="V12" s="1341">
        <v>10278</v>
      </c>
      <c r="W12" s="1341"/>
      <c r="X12" s="1268"/>
    </row>
    <row r="13" spans="1:24" ht="12.75">
      <c r="A13" s="1345" t="s">
        <v>566</v>
      </c>
      <c r="B13" s="1346" t="s">
        <v>719</v>
      </c>
      <c r="C13" s="786">
        <v>604</v>
      </c>
      <c r="D13" s="786">
        <v>619</v>
      </c>
      <c r="E13" s="1340" t="s">
        <v>568</v>
      </c>
      <c r="F13" s="1341">
        <v>155</v>
      </c>
      <c r="G13" s="1341">
        <v>171</v>
      </c>
      <c r="H13" s="1341">
        <v>231</v>
      </c>
      <c r="I13" s="1347">
        <v>222</v>
      </c>
      <c r="J13" s="1268">
        <v>127</v>
      </c>
      <c r="K13" s="1268">
        <v>114</v>
      </c>
      <c r="L13" s="1268">
        <v>82</v>
      </c>
      <c r="M13" s="1347" t="s">
        <v>558</v>
      </c>
      <c r="N13" s="1347" t="s">
        <v>558</v>
      </c>
      <c r="O13" s="1271">
        <v>115</v>
      </c>
      <c r="P13" s="1134">
        <f t="shared" si="0"/>
        <v>51</v>
      </c>
      <c r="Q13" s="1135">
        <f t="shared" si="0"/>
        <v>0</v>
      </c>
      <c r="R13" s="1134">
        <f t="shared" si="0"/>
        <v>0</v>
      </c>
      <c r="S13" s="1268" t="s">
        <v>558</v>
      </c>
      <c r="T13" s="1344" t="s">
        <v>558</v>
      </c>
      <c r="U13" s="1125"/>
      <c r="V13" s="1341">
        <v>51</v>
      </c>
      <c r="W13" s="1341"/>
      <c r="X13" s="1268"/>
    </row>
    <row r="14" spans="1:24" ht="12.75">
      <c r="A14" s="1345" t="s">
        <v>569</v>
      </c>
      <c r="B14" s="1346" t="s">
        <v>720</v>
      </c>
      <c r="C14" s="786">
        <v>221</v>
      </c>
      <c r="D14" s="786">
        <v>610</v>
      </c>
      <c r="E14" s="1340" t="s">
        <v>558</v>
      </c>
      <c r="F14" s="1341">
        <v>1778</v>
      </c>
      <c r="G14" s="1341">
        <v>1611</v>
      </c>
      <c r="H14" s="1341">
        <v>1677</v>
      </c>
      <c r="I14" s="1347">
        <v>1597</v>
      </c>
      <c r="J14" s="1268">
        <v>1651</v>
      </c>
      <c r="K14" s="1268">
        <v>1722</v>
      </c>
      <c r="L14" s="1268">
        <v>1525</v>
      </c>
      <c r="M14" s="1347" t="s">
        <v>558</v>
      </c>
      <c r="N14" s="1347" t="s">
        <v>558</v>
      </c>
      <c r="O14" s="1271">
        <v>3859</v>
      </c>
      <c r="P14" s="1134">
        <f t="shared" si="0"/>
        <v>2966</v>
      </c>
      <c r="Q14" s="1135">
        <f t="shared" si="0"/>
        <v>0</v>
      </c>
      <c r="R14" s="1134">
        <f t="shared" si="0"/>
        <v>0</v>
      </c>
      <c r="S14" s="1268" t="s">
        <v>558</v>
      </c>
      <c r="T14" s="1344" t="s">
        <v>558</v>
      </c>
      <c r="U14" s="1125"/>
      <c r="V14" s="1341">
        <v>2966</v>
      </c>
      <c r="W14" s="1341"/>
      <c r="X14" s="1268"/>
    </row>
    <row r="15" spans="1:24" ht="13.5" thickBot="1">
      <c r="A15" s="1202" t="s">
        <v>571</v>
      </c>
      <c r="B15" s="1349" t="s">
        <v>721</v>
      </c>
      <c r="C15" s="1350">
        <v>2021</v>
      </c>
      <c r="D15" s="1350">
        <v>852</v>
      </c>
      <c r="E15" s="1136" t="s">
        <v>573</v>
      </c>
      <c r="F15" s="1351">
        <v>2151</v>
      </c>
      <c r="G15" s="1351">
        <v>1665</v>
      </c>
      <c r="H15" s="1351">
        <v>1411</v>
      </c>
      <c r="I15" s="1411">
        <v>1629</v>
      </c>
      <c r="J15" s="1272">
        <v>2235</v>
      </c>
      <c r="K15" s="1272">
        <v>2199</v>
      </c>
      <c r="L15" s="1272">
        <v>1554</v>
      </c>
      <c r="M15" s="1352" t="s">
        <v>558</v>
      </c>
      <c r="N15" s="1352" t="s">
        <v>558</v>
      </c>
      <c r="O15" s="1273">
        <v>3038</v>
      </c>
      <c r="P15" s="1365">
        <f t="shared" si="0"/>
        <v>4043</v>
      </c>
      <c r="Q15" s="1135">
        <f t="shared" si="0"/>
        <v>0</v>
      </c>
      <c r="R15" s="1127">
        <f t="shared" si="0"/>
        <v>0</v>
      </c>
      <c r="S15" s="1272" t="s">
        <v>558</v>
      </c>
      <c r="T15" s="1203" t="s">
        <v>558</v>
      </c>
      <c r="U15" s="1125"/>
      <c r="V15" s="1334">
        <v>4043</v>
      </c>
      <c r="W15" s="1334"/>
      <c r="X15" s="1272"/>
    </row>
    <row r="16" spans="1:24" ht="15" thickBot="1">
      <c r="A16" s="1355" t="s">
        <v>574</v>
      </c>
      <c r="B16" s="1356"/>
      <c r="C16" s="804">
        <v>24618</v>
      </c>
      <c r="D16" s="804">
        <v>24087</v>
      </c>
      <c r="E16" s="805"/>
      <c r="F16" s="1357">
        <v>4978</v>
      </c>
      <c r="G16" s="1357">
        <v>4288</v>
      </c>
      <c r="H16" s="1357">
        <v>4157</v>
      </c>
      <c r="I16" s="1142">
        <v>4398</v>
      </c>
      <c r="J16" s="1422">
        <f>J11-J12+J13+J14+J15</f>
        <v>4865</v>
      </c>
      <c r="K16" s="1422">
        <f>K11-K12+K13+K14+K15</f>
        <v>4852</v>
      </c>
      <c r="L16" s="1422">
        <f>L11-L12+L13+L14+L15</f>
        <v>3984</v>
      </c>
      <c r="M16" s="1142" t="s">
        <v>558</v>
      </c>
      <c r="N16" s="1142" t="s">
        <v>558</v>
      </c>
      <c r="O16" s="1424">
        <f>O11-O12+O13+O14+O15</f>
        <v>7811</v>
      </c>
      <c r="P16" s="1424">
        <f>P11-P12+P13+P14+P15</f>
        <v>7835</v>
      </c>
      <c r="Q16" s="1424">
        <f>Q11-Q12+Q13+Q14+Q15</f>
        <v>0</v>
      </c>
      <c r="R16" s="1422">
        <f>R11-R12+R13+R14+R15</f>
        <v>0</v>
      </c>
      <c r="S16" s="1141" t="s">
        <v>558</v>
      </c>
      <c r="T16" s="1359" t="s">
        <v>558</v>
      </c>
      <c r="U16" s="1125"/>
      <c r="V16" s="1422">
        <f>V11-V12+V13+V14+V15</f>
        <v>7835</v>
      </c>
      <c r="W16" s="1422">
        <f>W11-W12+W13+W14+W15</f>
        <v>0</v>
      </c>
      <c r="X16" s="1422">
        <f>X11-X12+X13+X14+X15</f>
        <v>0</v>
      </c>
    </row>
    <row r="17" spans="1:24" ht="12.75">
      <c r="A17" s="1202" t="s">
        <v>575</v>
      </c>
      <c r="B17" s="1339" t="s">
        <v>576</v>
      </c>
      <c r="C17" s="795">
        <v>7043</v>
      </c>
      <c r="D17" s="795">
        <v>7240</v>
      </c>
      <c r="E17" s="1136">
        <v>401</v>
      </c>
      <c r="F17" s="1351">
        <v>919</v>
      </c>
      <c r="G17" s="1351">
        <v>843</v>
      </c>
      <c r="H17" s="1351">
        <v>861</v>
      </c>
      <c r="I17" s="1411">
        <v>994</v>
      </c>
      <c r="J17" s="1272">
        <v>897</v>
      </c>
      <c r="K17" s="1272">
        <v>861</v>
      </c>
      <c r="L17" s="1272">
        <v>868</v>
      </c>
      <c r="M17" s="1342" t="s">
        <v>558</v>
      </c>
      <c r="N17" s="1342" t="s">
        <v>558</v>
      </c>
      <c r="O17" s="1273">
        <v>844</v>
      </c>
      <c r="P17" s="1360">
        <f t="shared" si="0"/>
        <v>821</v>
      </c>
      <c r="Q17" s="1135">
        <f>W17</f>
        <v>0</v>
      </c>
      <c r="R17" s="1122">
        <f t="shared" si="0"/>
        <v>0</v>
      </c>
      <c r="S17" s="1272" t="s">
        <v>558</v>
      </c>
      <c r="T17" s="1203" t="s">
        <v>558</v>
      </c>
      <c r="U17" s="1125"/>
      <c r="V17" s="1390">
        <v>821</v>
      </c>
      <c r="W17" s="1390"/>
      <c r="X17" s="1272"/>
    </row>
    <row r="18" spans="1:24" ht="12.75">
      <c r="A18" s="1345" t="s">
        <v>577</v>
      </c>
      <c r="B18" s="1346" t="s">
        <v>578</v>
      </c>
      <c r="C18" s="786">
        <v>1001</v>
      </c>
      <c r="D18" s="786">
        <v>820</v>
      </c>
      <c r="E18" s="1340" t="s">
        <v>579</v>
      </c>
      <c r="F18" s="1341">
        <v>366</v>
      </c>
      <c r="G18" s="1341">
        <v>428</v>
      </c>
      <c r="H18" s="1341">
        <v>383</v>
      </c>
      <c r="I18" s="1347">
        <v>285</v>
      </c>
      <c r="J18" s="1268">
        <v>736</v>
      </c>
      <c r="K18" s="1268">
        <v>310</v>
      </c>
      <c r="L18" s="1268">
        <v>315</v>
      </c>
      <c r="M18" s="1347" t="s">
        <v>558</v>
      </c>
      <c r="N18" s="1347" t="s">
        <v>558</v>
      </c>
      <c r="O18" s="1271">
        <v>346</v>
      </c>
      <c r="P18" s="1134">
        <f t="shared" si="0"/>
        <v>419</v>
      </c>
      <c r="Q18" s="1135">
        <f>W18</f>
        <v>0</v>
      </c>
      <c r="R18" s="1134">
        <f t="shared" si="0"/>
        <v>0</v>
      </c>
      <c r="S18" s="1268" t="s">
        <v>558</v>
      </c>
      <c r="T18" s="1344" t="s">
        <v>558</v>
      </c>
      <c r="U18" s="1125"/>
      <c r="V18" s="1341">
        <v>419</v>
      </c>
      <c r="W18" s="1341"/>
      <c r="X18" s="1268"/>
    </row>
    <row r="19" spans="1:24" ht="12.75">
      <c r="A19" s="1345" t="s">
        <v>580</v>
      </c>
      <c r="B19" s="1346" t="s">
        <v>722</v>
      </c>
      <c r="C19" s="786">
        <v>14718</v>
      </c>
      <c r="D19" s="786">
        <v>14718</v>
      </c>
      <c r="E19" s="1340" t="s">
        <v>558</v>
      </c>
      <c r="F19" s="1341">
        <v>0</v>
      </c>
      <c r="G19" s="1341">
        <v>0</v>
      </c>
      <c r="H19" s="1341">
        <v>0</v>
      </c>
      <c r="I19" s="1347">
        <v>0</v>
      </c>
      <c r="J19" s="1268">
        <v>0</v>
      </c>
      <c r="K19" s="1268">
        <v>534</v>
      </c>
      <c r="L19" s="1268"/>
      <c r="M19" s="1347" t="s">
        <v>558</v>
      </c>
      <c r="N19" s="1347" t="s">
        <v>558</v>
      </c>
      <c r="O19" s="1271">
        <v>0</v>
      </c>
      <c r="P19" s="1134">
        <f t="shared" si="0"/>
        <v>0</v>
      </c>
      <c r="Q19" s="1135">
        <f>W19</f>
        <v>0</v>
      </c>
      <c r="R19" s="1134">
        <f t="shared" si="0"/>
        <v>0</v>
      </c>
      <c r="S19" s="1268" t="s">
        <v>558</v>
      </c>
      <c r="T19" s="1344" t="s">
        <v>558</v>
      </c>
      <c r="U19" s="1125"/>
      <c r="V19" s="1341">
        <v>0</v>
      </c>
      <c r="W19" s="1341"/>
      <c r="X19" s="1268"/>
    </row>
    <row r="20" spans="1:24" ht="12.75">
      <c r="A20" s="1345" t="s">
        <v>582</v>
      </c>
      <c r="B20" s="1346" t="s">
        <v>581</v>
      </c>
      <c r="C20" s="786">
        <v>1758</v>
      </c>
      <c r="D20" s="786">
        <v>1762</v>
      </c>
      <c r="E20" s="1340" t="s">
        <v>558</v>
      </c>
      <c r="F20" s="1341">
        <v>2121</v>
      </c>
      <c r="G20" s="1341">
        <v>1263</v>
      </c>
      <c r="H20" s="1341">
        <v>1314</v>
      </c>
      <c r="I20" s="1347">
        <v>3005</v>
      </c>
      <c r="J20" s="1268">
        <v>3165</v>
      </c>
      <c r="K20" s="1268">
        <v>3109</v>
      </c>
      <c r="L20" s="1268">
        <v>2750</v>
      </c>
      <c r="M20" s="1347" t="s">
        <v>558</v>
      </c>
      <c r="N20" s="1347" t="s">
        <v>558</v>
      </c>
      <c r="O20" s="1271">
        <v>6448</v>
      </c>
      <c r="P20" s="1134">
        <f t="shared" si="0"/>
        <v>6460</v>
      </c>
      <c r="Q20" s="1135">
        <f>W20</f>
        <v>0</v>
      </c>
      <c r="R20" s="1134">
        <f t="shared" si="0"/>
        <v>0</v>
      </c>
      <c r="S20" s="1268" t="s">
        <v>558</v>
      </c>
      <c r="T20" s="1344" t="s">
        <v>558</v>
      </c>
      <c r="U20" s="1125"/>
      <c r="V20" s="1341">
        <v>6460</v>
      </c>
      <c r="W20" s="1341"/>
      <c r="X20" s="1268"/>
    </row>
    <row r="21" spans="1:24" ht="13.5" thickBot="1">
      <c r="A21" s="1331" t="s">
        <v>584</v>
      </c>
      <c r="B21" s="1362"/>
      <c r="C21" s="1363">
        <v>0</v>
      </c>
      <c r="D21" s="1363">
        <v>0</v>
      </c>
      <c r="E21" s="1364" t="s">
        <v>558</v>
      </c>
      <c r="F21" s="1341">
        <v>0</v>
      </c>
      <c r="G21" s="1341">
        <v>0</v>
      </c>
      <c r="H21" s="1341">
        <v>0</v>
      </c>
      <c r="I21" s="1335">
        <v>0</v>
      </c>
      <c r="J21" s="1274">
        <v>0</v>
      </c>
      <c r="K21" s="1274">
        <v>0</v>
      </c>
      <c r="L21" s="1274"/>
      <c r="M21" s="1335" t="s">
        <v>558</v>
      </c>
      <c r="N21" s="1335" t="s">
        <v>558</v>
      </c>
      <c r="O21" s="1275">
        <v>0</v>
      </c>
      <c r="P21" s="1127">
        <f t="shared" si="0"/>
        <v>0</v>
      </c>
      <c r="Q21" s="1336">
        <f>W21</f>
        <v>0</v>
      </c>
      <c r="R21" s="1127">
        <f t="shared" si="0"/>
        <v>0</v>
      </c>
      <c r="S21" s="1274" t="s">
        <v>558</v>
      </c>
      <c r="T21" s="1366" t="s">
        <v>558</v>
      </c>
      <c r="U21" s="1125"/>
      <c r="V21" s="1407"/>
      <c r="W21" s="1407"/>
      <c r="X21" s="1274"/>
    </row>
    <row r="22" spans="1:25" ht="14.25">
      <c r="A22" s="1367" t="s">
        <v>586</v>
      </c>
      <c r="B22" s="1339"/>
      <c r="C22" s="795">
        <v>12472</v>
      </c>
      <c r="D22" s="795">
        <v>13728</v>
      </c>
      <c r="E22" s="1276" t="s">
        <v>558</v>
      </c>
      <c r="F22" s="1368">
        <v>16044</v>
      </c>
      <c r="G22" s="1368">
        <v>16453</v>
      </c>
      <c r="H22" s="1368">
        <v>15723</v>
      </c>
      <c r="I22" s="1277">
        <v>15041</v>
      </c>
      <c r="J22" s="1277">
        <v>15699</v>
      </c>
      <c r="K22" s="1277">
        <v>16448</v>
      </c>
      <c r="L22" s="1277">
        <v>16959</v>
      </c>
      <c r="M22" s="1278">
        <f>M35</f>
        <v>16156</v>
      </c>
      <c r="N22" s="1279">
        <f>SUM(N25:N34)</f>
        <v>16163.1</v>
      </c>
      <c r="O22" s="1415">
        <v>3860</v>
      </c>
      <c r="P22" s="1398">
        <f>V22-O22</f>
        <v>3875</v>
      </c>
      <c r="Q22" s="1122"/>
      <c r="R22" s="1122">
        <f>X22-W22</f>
        <v>0</v>
      </c>
      <c r="S22" s="1400">
        <f>SUM(O22:R22)</f>
        <v>7735</v>
      </c>
      <c r="T22" s="1370">
        <f>(S22/N22)*100</f>
        <v>47.855918728461745</v>
      </c>
      <c r="U22" s="1125"/>
      <c r="V22" s="1368">
        <v>7735</v>
      </c>
      <c r="W22" s="1368"/>
      <c r="X22" s="1277"/>
      <c r="Y22" s="1371"/>
    </row>
    <row r="23" spans="1:24" ht="14.25">
      <c r="A23" s="1345" t="s">
        <v>588</v>
      </c>
      <c r="B23" s="1346" t="s">
        <v>589</v>
      </c>
      <c r="C23" s="786">
        <v>0</v>
      </c>
      <c r="D23" s="786">
        <v>0</v>
      </c>
      <c r="E23" s="1282" t="s">
        <v>558</v>
      </c>
      <c r="F23" s="1341">
        <v>0</v>
      </c>
      <c r="G23" s="1341">
        <v>0</v>
      </c>
      <c r="H23" s="1341">
        <v>0</v>
      </c>
      <c r="I23" s="1283">
        <v>0</v>
      </c>
      <c r="J23" s="1283">
        <v>0</v>
      </c>
      <c r="K23" s="1283">
        <v>0</v>
      </c>
      <c r="L23" s="1283">
        <v>0</v>
      </c>
      <c r="M23" s="1284"/>
      <c r="N23" s="1285"/>
      <c r="O23" s="1284">
        <v>0</v>
      </c>
      <c r="P23" s="1398">
        <f aca="true" t="shared" si="1" ref="P23:P40">V23-O23</f>
        <v>0</v>
      </c>
      <c r="Q23" s="1134"/>
      <c r="R23" s="1360">
        <f aca="true" t="shared" si="2" ref="R23:R40">X23-W23</f>
        <v>0</v>
      </c>
      <c r="S23" s="1498">
        <f aca="true" t="shared" si="3" ref="S23:S45">SUM(O23:R23)</f>
        <v>0</v>
      </c>
      <c r="T23" s="1380" t="e">
        <f aca="true" t="shared" si="4" ref="T23:T45">(S23/N23)*100</f>
        <v>#DIV/0!</v>
      </c>
      <c r="U23" s="1125"/>
      <c r="V23" s="1341"/>
      <c r="W23" s="1341"/>
      <c r="X23" s="1283"/>
    </row>
    <row r="24" spans="1:24" ht="15" thickBot="1">
      <c r="A24" s="1331" t="s">
        <v>590</v>
      </c>
      <c r="B24" s="1362" t="s">
        <v>589</v>
      </c>
      <c r="C24" s="1363">
        <v>0</v>
      </c>
      <c r="D24" s="1363">
        <v>1215</v>
      </c>
      <c r="E24" s="1288">
        <v>672</v>
      </c>
      <c r="F24" s="1375">
        <v>4494</v>
      </c>
      <c r="G24" s="1375">
        <v>5315</v>
      </c>
      <c r="H24" s="1375">
        <v>4983</v>
      </c>
      <c r="I24" s="1289">
        <v>4700</v>
      </c>
      <c r="J24" s="1289">
        <v>4400</v>
      </c>
      <c r="K24" s="1289">
        <v>4500</v>
      </c>
      <c r="L24" s="1289">
        <v>4510</v>
      </c>
      <c r="M24" s="1290">
        <f>M25+M26+M27+M28+M29</f>
        <v>4250</v>
      </c>
      <c r="N24" s="1291">
        <f>N25+N26+N27+N28+N29</f>
        <v>4250</v>
      </c>
      <c r="O24" s="1416">
        <v>1062</v>
      </c>
      <c r="P24" s="1398">
        <f t="shared" si="1"/>
        <v>1063</v>
      </c>
      <c r="Q24" s="1127"/>
      <c r="R24" s="1153">
        <f t="shared" si="2"/>
        <v>0</v>
      </c>
      <c r="S24" s="1499">
        <f t="shared" si="3"/>
        <v>2125</v>
      </c>
      <c r="T24" s="1377">
        <f t="shared" si="4"/>
        <v>50</v>
      </c>
      <c r="U24" s="1125"/>
      <c r="V24" s="1334">
        <v>2125</v>
      </c>
      <c r="W24" s="1334"/>
      <c r="X24" s="1289"/>
    </row>
    <row r="25" spans="1:24" ht="14.25">
      <c r="A25" s="1338" t="s">
        <v>591</v>
      </c>
      <c r="B25" s="1378" t="s">
        <v>723</v>
      </c>
      <c r="C25" s="795">
        <v>6341</v>
      </c>
      <c r="D25" s="795">
        <v>6960</v>
      </c>
      <c r="E25" s="1294">
        <v>501</v>
      </c>
      <c r="F25" s="1341">
        <v>2712</v>
      </c>
      <c r="G25" s="1341">
        <v>3239</v>
      </c>
      <c r="H25" s="1341">
        <v>2518</v>
      </c>
      <c r="I25" s="1295">
        <v>2062</v>
      </c>
      <c r="J25" s="1295">
        <v>2587</v>
      </c>
      <c r="K25" s="1295">
        <v>2208</v>
      </c>
      <c r="L25" s="1295">
        <v>2632</v>
      </c>
      <c r="M25" s="1278">
        <v>800</v>
      </c>
      <c r="N25" s="1279">
        <v>800</v>
      </c>
      <c r="O25" s="1278">
        <v>582</v>
      </c>
      <c r="P25" s="1398">
        <f t="shared" si="1"/>
        <v>635</v>
      </c>
      <c r="Q25" s="1122"/>
      <c r="R25" s="1122">
        <f t="shared" si="2"/>
        <v>0</v>
      </c>
      <c r="S25" s="1277">
        <f t="shared" si="3"/>
        <v>1217</v>
      </c>
      <c r="T25" s="1500">
        <f t="shared" si="4"/>
        <v>152.125</v>
      </c>
      <c r="U25" s="1125"/>
      <c r="V25" s="1390">
        <v>1217</v>
      </c>
      <c r="W25" s="1390"/>
      <c r="X25" s="1295"/>
    </row>
    <row r="26" spans="1:24" ht="14.25">
      <c r="A26" s="1345" t="s">
        <v>593</v>
      </c>
      <c r="B26" s="1379" t="s">
        <v>724</v>
      </c>
      <c r="C26" s="786">
        <v>1745</v>
      </c>
      <c r="D26" s="786">
        <v>2223</v>
      </c>
      <c r="E26" s="1298">
        <v>502</v>
      </c>
      <c r="F26" s="1341">
        <v>1777</v>
      </c>
      <c r="G26" s="1341">
        <v>1284</v>
      </c>
      <c r="H26" s="1341">
        <v>1847</v>
      </c>
      <c r="I26" s="1283">
        <v>1950</v>
      </c>
      <c r="J26" s="1283">
        <v>1731</v>
      </c>
      <c r="K26" s="1283">
        <v>1777</v>
      </c>
      <c r="L26" s="1283">
        <v>1929</v>
      </c>
      <c r="M26" s="1284">
        <v>2050</v>
      </c>
      <c r="N26" s="1285">
        <v>2050</v>
      </c>
      <c r="O26" s="1284">
        <v>581</v>
      </c>
      <c r="P26" s="1398">
        <f t="shared" si="1"/>
        <v>298</v>
      </c>
      <c r="Q26" s="1134"/>
      <c r="R26" s="1360">
        <f t="shared" si="2"/>
        <v>0</v>
      </c>
      <c r="S26" s="1283">
        <f t="shared" si="3"/>
        <v>879</v>
      </c>
      <c r="T26" s="1501">
        <f t="shared" si="4"/>
        <v>42.8780487804878</v>
      </c>
      <c r="U26" s="1125"/>
      <c r="V26" s="1341">
        <v>879</v>
      </c>
      <c r="W26" s="1341"/>
      <c r="X26" s="1283"/>
    </row>
    <row r="27" spans="1:24" ht="14.25">
      <c r="A27" s="1345" t="s">
        <v>595</v>
      </c>
      <c r="B27" s="1379" t="s">
        <v>725</v>
      </c>
      <c r="C27" s="786">
        <v>0</v>
      </c>
      <c r="D27" s="786">
        <v>0</v>
      </c>
      <c r="E27" s="1298">
        <v>504</v>
      </c>
      <c r="F27" s="1341">
        <v>173</v>
      </c>
      <c r="G27" s="1341">
        <v>145</v>
      </c>
      <c r="H27" s="1341">
        <v>109</v>
      </c>
      <c r="I27" s="1283">
        <v>108</v>
      </c>
      <c r="J27" s="1283">
        <v>12</v>
      </c>
      <c r="K27" s="1283">
        <v>0</v>
      </c>
      <c r="L27" s="1283"/>
      <c r="M27" s="1284"/>
      <c r="N27" s="1285"/>
      <c r="O27" s="1284">
        <v>0</v>
      </c>
      <c r="P27" s="1398">
        <f t="shared" si="1"/>
        <v>0</v>
      </c>
      <c r="Q27" s="1134"/>
      <c r="R27" s="1360">
        <f t="shared" si="2"/>
        <v>0</v>
      </c>
      <c r="S27" s="1283">
        <f t="shared" si="3"/>
        <v>0</v>
      </c>
      <c r="T27" s="1501" t="e">
        <f t="shared" si="4"/>
        <v>#DIV/0!</v>
      </c>
      <c r="U27" s="1125"/>
      <c r="V27" s="1341">
        <v>0</v>
      </c>
      <c r="W27" s="1341"/>
      <c r="X27" s="1283"/>
    </row>
    <row r="28" spans="1:24" ht="14.25">
      <c r="A28" s="1345" t="s">
        <v>597</v>
      </c>
      <c r="B28" s="1379" t="s">
        <v>726</v>
      </c>
      <c r="C28" s="786">
        <v>428</v>
      </c>
      <c r="D28" s="786">
        <v>253</v>
      </c>
      <c r="E28" s="1298">
        <v>511</v>
      </c>
      <c r="F28" s="1341">
        <v>1044</v>
      </c>
      <c r="G28" s="1341">
        <v>1388</v>
      </c>
      <c r="H28" s="1341">
        <v>2056</v>
      </c>
      <c r="I28" s="1283">
        <v>1213</v>
      </c>
      <c r="J28" s="1283">
        <v>985</v>
      </c>
      <c r="K28" s="1283">
        <v>813</v>
      </c>
      <c r="L28" s="1283">
        <v>886</v>
      </c>
      <c r="M28" s="1284">
        <v>600</v>
      </c>
      <c r="N28" s="1285">
        <v>600</v>
      </c>
      <c r="O28" s="1284">
        <v>87</v>
      </c>
      <c r="P28" s="1398">
        <f t="shared" si="1"/>
        <v>141</v>
      </c>
      <c r="Q28" s="1134"/>
      <c r="R28" s="1360">
        <f t="shared" si="2"/>
        <v>0</v>
      </c>
      <c r="S28" s="1283">
        <f t="shared" si="3"/>
        <v>228</v>
      </c>
      <c r="T28" s="1501">
        <f t="shared" si="4"/>
        <v>38</v>
      </c>
      <c r="U28" s="1125"/>
      <c r="V28" s="1341">
        <v>228</v>
      </c>
      <c r="W28" s="1341"/>
      <c r="X28" s="1283"/>
    </row>
    <row r="29" spans="1:24" ht="14.25">
      <c r="A29" s="1345" t="s">
        <v>599</v>
      </c>
      <c r="B29" s="1379" t="s">
        <v>727</v>
      </c>
      <c r="C29" s="786">
        <v>1057</v>
      </c>
      <c r="D29" s="786">
        <v>1451</v>
      </c>
      <c r="E29" s="1298">
        <v>518</v>
      </c>
      <c r="F29" s="1341">
        <v>589</v>
      </c>
      <c r="G29" s="1341">
        <v>715</v>
      </c>
      <c r="H29" s="1341">
        <v>566</v>
      </c>
      <c r="I29" s="1283">
        <v>630</v>
      </c>
      <c r="J29" s="1283">
        <v>716</v>
      </c>
      <c r="K29" s="1283">
        <v>773</v>
      </c>
      <c r="L29" s="1283">
        <v>672</v>
      </c>
      <c r="M29" s="1284">
        <v>800</v>
      </c>
      <c r="N29" s="1285">
        <v>800</v>
      </c>
      <c r="O29" s="1284">
        <v>202</v>
      </c>
      <c r="P29" s="1398">
        <f t="shared" si="1"/>
        <v>183</v>
      </c>
      <c r="Q29" s="1134"/>
      <c r="R29" s="1360">
        <f t="shared" si="2"/>
        <v>0</v>
      </c>
      <c r="S29" s="1283">
        <f t="shared" si="3"/>
        <v>385</v>
      </c>
      <c r="T29" s="1501">
        <f t="shared" si="4"/>
        <v>48.125</v>
      </c>
      <c r="U29" s="1125"/>
      <c r="V29" s="1341">
        <v>385</v>
      </c>
      <c r="W29" s="1341"/>
      <c r="X29" s="1283"/>
    </row>
    <row r="30" spans="1:24" ht="14.25">
      <c r="A30" s="1345" t="s">
        <v>601</v>
      </c>
      <c r="B30" s="1299" t="s">
        <v>728</v>
      </c>
      <c r="C30" s="786">
        <v>10408</v>
      </c>
      <c r="D30" s="786">
        <v>11792</v>
      </c>
      <c r="E30" s="1298">
        <v>521</v>
      </c>
      <c r="F30" s="1341">
        <v>8361</v>
      </c>
      <c r="G30" s="1341">
        <v>8126</v>
      </c>
      <c r="H30" s="1341">
        <v>7842</v>
      </c>
      <c r="I30" s="1283">
        <v>7812</v>
      </c>
      <c r="J30" s="1283">
        <v>8393</v>
      </c>
      <c r="K30" s="1283">
        <v>9158</v>
      </c>
      <c r="L30" s="1283">
        <v>9223</v>
      </c>
      <c r="M30" s="1284">
        <v>8592</v>
      </c>
      <c r="N30" s="1285">
        <v>8592</v>
      </c>
      <c r="O30" s="1284">
        <v>2122</v>
      </c>
      <c r="P30" s="1398">
        <f t="shared" si="1"/>
        <v>2117</v>
      </c>
      <c r="Q30" s="1134"/>
      <c r="R30" s="1360">
        <f t="shared" si="2"/>
        <v>0</v>
      </c>
      <c r="S30" s="1283">
        <f t="shared" si="3"/>
        <v>4239</v>
      </c>
      <c r="T30" s="1501">
        <f t="shared" si="4"/>
        <v>49.33659217877095</v>
      </c>
      <c r="U30" s="1125"/>
      <c r="V30" s="1341">
        <v>4239</v>
      </c>
      <c r="W30" s="1341"/>
      <c r="X30" s="1283"/>
    </row>
    <row r="31" spans="1:24" ht="14.25">
      <c r="A31" s="1345" t="s">
        <v>603</v>
      </c>
      <c r="B31" s="1299" t="s">
        <v>729</v>
      </c>
      <c r="C31" s="786">
        <v>3640</v>
      </c>
      <c r="D31" s="786">
        <v>4174</v>
      </c>
      <c r="E31" s="1298" t="s">
        <v>605</v>
      </c>
      <c r="F31" s="1341">
        <v>3075</v>
      </c>
      <c r="G31" s="1341">
        <v>2969</v>
      </c>
      <c r="H31" s="1341">
        <v>2737</v>
      </c>
      <c r="I31" s="1283">
        <v>2860</v>
      </c>
      <c r="J31" s="1283">
        <v>2965</v>
      </c>
      <c r="K31" s="1283">
        <v>3153</v>
      </c>
      <c r="L31" s="1283">
        <v>3211</v>
      </c>
      <c r="M31" s="1284">
        <v>3007</v>
      </c>
      <c r="N31" s="1285">
        <v>3007</v>
      </c>
      <c r="O31" s="1284">
        <v>750</v>
      </c>
      <c r="P31" s="1398">
        <f t="shared" si="1"/>
        <v>745</v>
      </c>
      <c r="Q31" s="1134"/>
      <c r="R31" s="1360">
        <f t="shared" si="2"/>
        <v>0</v>
      </c>
      <c r="S31" s="1283">
        <f t="shared" si="3"/>
        <v>1495</v>
      </c>
      <c r="T31" s="1501">
        <f t="shared" si="4"/>
        <v>49.71732623877619</v>
      </c>
      <c r="U31" s="1125"/>
      <c r="V31" s="1341">
        <v>1495</v>
      </c>
      <c r="W31" s="1341"/>
      <c r="X31" s="1283"/>
    </row>
    <row r="32" spans="1:24" ht="14.25">
      <c r="A32" s="1345" t="s">
        <v>606</v>
      </c>
      <c r="B32" s="1379" t="s">
        <v>730</v>
      </c>
      <c r="C32" s="786">
        <v>0</v>
      </c>
      <c r="D32" s="786">
        <v>0</v>
      </c>
      <c r="E32" s="1298">
        <v>557</v>
      </c>
      <c r="F32" s="1341">
        <v>0</v>
      </c>
      <c r="G32" s="1341">
        <v>0</v>
      </c>
      <c r="H32" s="1341">
        <v>0</v>
      </c>
      <c r="I32" s="1283">
        <v>0</v>
      </c>
      <c r="J32" s="1283">
        <v>0</v>
      </c>
      <c r="K32" s="1283">
        <v>0</v>
      </c>
      <c r="L32" s="1283"/>
      <c r="M32" s="1284"/>
      <c r="N32" s="1285"/>
      <c r="O32" s="1284">
        <v>0</v>
      </c>
      <c r="P32" s="1398">
        <f t="shared" si="1"/>
        <v>0</v>
      </c>
      <c r="Q32" s="1134"/>
      <c r="R32" s="1360">
        <f t="shared" si="2"/>
        <v>0</v>
      </c>
      <c r="S32" s="1283">
        <f t="shared" si="3"/>
        <v>0</v>
      </c>
      <c r="T32" s="1501" t="e">
        <f t="shared" si="4"/>
        <v>#DIV/0!</v>
      </c>
      <c r="U32" s="1125"/>
      <c r="V32" s="1341">
        <v>0</v>
      </c>
      <c r="W32" s="1341"/>
      <c r="X32" s="1283"/>
    </row>
    <row r="33" spans="1:24" ht="14.25">
      <c r="A33" s="1345" t="s">
        <v>608</v>
      </c>
      <c r="B33" s="1379" t="s">
        <v>731</v>
      </c>
      <c r="C33" s="786">
        <v>1711</v>
      </c>
      <c r="D33" s="786">
        <v>1801</v>
      </c>
      <c r="E33" s="1298">
        <v>551</v>
      </c>
      <c r="F33" s="1341">
        <v>80</v>
      </c>
      <c r="G33" s="1341">
        <v>73</v>
      </c>
      <c r="H33" s="1341">
        <v>95</v>
      </c>
      <c r="I33" s="1283">
        <v>97</v>
      </c>
      <c r="J33" s="1283">
        <v>97</v>
      </c>
      <c r="K33" s="1283">
        <v>93</v>
      </c>
      <c r="L33" s="1283">
        <v>83</v>
      </c>
      <c r="M33" s="1284"/>
      <c r="N33" s="1285"/>
      <c r="O33" s="1284">
        <v>24</v>
      </c>
      <c r="P33" s="1398">
        <f t="shared" si="1"/>
        <v>23</v>
      </c>
      <c r="Q33" s="1134"/>
      <c r="R33" s="1360">
        <f t="shared" si="2"/>
        <v>0</v>
      </c>
      <c r="S33" s="1283">
        <f t="shared" si="3"/>
        <v>47</v>
      </c>
      <c r="T33" s="1501" t="e">
        <f t="shared" si="4"/>
        <v>#DIV/0!</v>
      </c>
      <c r="U33" s="1125"/>
      <c r="V33" s="1341">
        <v>47</v>
      </c>
      <c r="W33" s="1341"/>
      <c r="X33" s="1283"/>
    </row>
    <row r="34" spans="1:24" ht="15" thickBot="1">
      <c r="A34" s="1202" t="s">
        <v>610</v>
      </c>
      <c r="B34" s="1381" t="s">
        <v>732</v>
      </c>
      <c r="C34" s="1350">
        <v>569</v>
      </c>
      <c r="D34" s="1350">
        <v>614</v>
      </c>
      <c r="E34" s="1300" t="s">
        <v>611</v>
      </c>
      <c r="F34" s="1351">
        <v>88</v>
      </c>
      <c r="G34" s="1351">
        <v>138</v>
      </c>
      <c r="H34" s="1351">
        <v>106</v>
      </c>
      <c r="I34" s="1301">
        <v>37</v>
      </c>
      <c r="J34" s="1301">
        <v>46</v>
      </c>
      <c r="K34" s="1301">
        <v>540</v>
      </c>
      <c r="L34" s="1301">
        <v>555</v>
      </c>
      <c r="M34" s="1302">
        <v>307</v>
      </c>
      <c r="N34" s="1303">
        <v>314.1</v>
      </c>
      <c r="O34" s="1417">
        <v>64</v>
      </c>
      <c r="P34" s="1398">
        <f t="shared" si="1"/>
        <v>328</v>
      </c>
      <c r="Q34" s="1127"/>
      <c r="R34" s="1153">
        <f t="shared" si="2"/>
        <v>0</v>
      </c>
      <c r="S34" s="1301">
        <f t="shared" si="3"/>
        <v>392</v>
      </c>
      <c r="T34" s="1502">
        <f t="shared" si="4"/>
        <v>124.80101878382679</v>
      </c>
      <c r="U34" s="1125"/>
      <c r="V34" s="1407">
        <v>392</v>
      </c>
      <c r="W34" s="1407"/>
      <c r="X34" s="1301"/>
    </row>
    <row r="35" spans="1:24" ht="15" thickBot="1">
      <c r="A35" s="1382" t="s">
        <v>612</v>
      </c>
      <c r="B35" s="1383" t="s">
        <v>613</v>
      </c>
      <c r="C35" s="831">
        <f>SUM(C25:C34)</f>
        <v>25899</v>
      </c>
      <c r="D35" s="831">
        <f>SUM(D25:D34)</f>
        <v>29268</v>
      </c>
      <c r="E35" s="1384"/>
      <c r="F35" s="1357">
        <f>SUM(F25:F34)</f>
        <v>17899</v>
      </c>
      <c r="G35" s="1357">
        <f>SUM(G25:G34)</f>
        <v>18077</v>
      </c>
      <c r="H35" s="1357">
        <f>SUM(H25:H34)</f>
        <v>17876</v>
      </c>
      <c r="I35" s="1357">
        <v>16769</v>
      </c>
      <c r="J35" s="1357">
        <f aca="true" t="shared" si="5" ref="J35:R35">SUM(J25:J34)</f>
        <v>17532</v>
      </c>
      <c r="K35" s="1357">
        <f t="shared" si="5"/>
        <v>18515</v>
      </c>
      <c r="L35" s="1357">
        <f t="shared" si="5"/>
        <v>19191</v>
      </c>
      <c r="M35" s="1385">
        <f t="shared" si="5"/>
        <v>16156</v>
      </c>
      <c r="N35" s="1160">
        <f t="shared" si="5"/>
        <v>16163.1</v>
      </c>
      <c r="O35" s="1160">
        <f t="shared" si="5"/>
        <v>4412</v>
      </c>
      <c r="P35" s="1160">
        <f t="shared" si="5"/>
        <v>4470</v>
      </c>
      <c r="Q35" s="1160">
        <f t="shared" si="5"/>
        <v>0</v>
      </c>
      <c r="R35" s="1388">
        <f t="shared" si="5"/>
        <v>0</v>
      </c>
      <c r="S35" s="1357">
        <f t="shared" si="3"/>
        <v>8882</v>
      </c>
      <c r="T35" s="1503">
        <f t="shared" si="4"/>
        <v>54.9523296892304</v>
      </c>
      <c r="U35" s="1125"/>
      <c r="V35" s="1357">
        <f>SUM(V25:V34)</f>
        <v>8882</v>
      </c>
      <c r="W35" s="1357">
        <f>SUM(W25:W34)</f>
        <v>0</v>
      </c>
      <c r="X35" s="1357">
        <f>SUM(X25:X34)</f>
        <v>0</v>
      </c>
    </row>
    <row r="36" spans="1:24" ht="14.25">
      <c r="A36" s="1338" t="s">
        <v>614</v>
      </c>
      <c r="B36" s="1378" t="s">
        <v>733</v>
      </c>
      <c r="C36" s="795">
        <v>0</v>
      </c>
      <c r="D36" s="795">
        <v>0</v>
      </c>
      <c r="E36" s="1294">
        <v>601</v>
      </c>
      <c r="F36" s="1390">
        <v>0</v>
      </c>
      <c r="G36" s="1390">
        <v>0</v>
      </c>
      <c r="H36" s="1390">
        <v>0</v>
      </c>
      <c r="I36" s="1295">
        <v>0</v>
      </c>
      <c r="J36" s="1295">
        <v>0</v>
      </c>
      <c r="K36" s="1295">
        <v>0</v>
      </c>
      <c r="L36" s="1295">
        <v>0</v>
      </c>
      <c r="M36" s="1278"/>
      <c r="N36" s="1279"/>
      <c r="O36" s="1415">
        <v>0</v>
      </c>
      <c r="P36" s="1398">
        <f t="shared" si="1"/>
        <v>0</v>
      </c>
      <c r="Q36" s="1122"/>
      <c r="R36" s="1122">
        <f t="shared" si="2"/>
        <v>0</v>
      </c>
      <c r="S36" s="1277">
        <f t="shared" si="3"/>
        <v>0</v>
      </c>
      <c r="T36" s="1370" t="e">
        <f t="shared" si="4"/>
        <v>#DIV/0!</v>
      </c>
      <c r="U36" s="1125"/>
      <c r="V36" s="1390">
        <v>0</v>
      </c>
      <c r="W36" s="1390"/>
      <c r="X36" s="1295"/>
    </row>
    <row r="37" spans="1:24" ht="14.25">
      <c r="A37" s="1345" t="s">
        <v>616</v>
      </c>
      <c r="B37" s="1379" t="s">
        <v>734</v>
      </c>
      <c r="C37" s="786">
        <v>1190</v>
      </c>
      <c r="D37" s="786">
        <v>1857</v>
      </c>
      <c r="E37" s="1298">
        <v>602</v>
      </c>
      <c r="F37" s="1341">
        <v>1507</v>
      </c>
      <c r="G37" s="1341">
        <v>1622</v>
      </c>
      <c r="H37" s="1341">
        <v>1604</v>
      </c>
      <c r="I37" s="1283">
        <v>1461</v>
      </c>
      <c r="J37" s="1283">
        <v>1519</v>
      </c>
      <c r="K37" s="1283">
        <v>1866</v>
      </c>
      <c r="L37" s="1283">
        <v>2078</v>
      </c>
      <c r="M37" s="1284"/>
      <c r="N37" s="1285"/>
      <c r="O37" s="1284">
        <v>597</v>
      </c>
      <c r="P37" s="1398">
        <f t="shared" si="1"/>
        <v>566</v>
      </c>
      <c r="Q37" s="1134"/>
      <c r="R37" s="1360">
        <f t="shared" si="2"/>
        <v>0</v>
      </c>
      <c r="S37" s="1283">
        <f t="shared" si="3"/>
        <v>1163</v>
      </c>
      <c r="T37" s="1380" t="e">
        <f t="shared" si="4"/>
        <v>#DIV/0!</v>
      </c>
      <c r="U37" s="1125"/>
      <c r="V37" s="1341">
        <v>1163</v>
      </c>
      <c r="W37" s="1341"/>
      <c r="X37" s="1283"/>
    </row>
    <row r="38" spans="1:24" ht="14.25">
      <c r="A38" s="1345" t="s">
        <v>618</v>
      </c>
      <c r="B38" s="1379" t="s">
        <v>735</v>
      </c>
      <c r="C38" s="786">
        <v>0</v>
      </c>
      <c r="D38" s="786">
        <v>0</v>
      </c>
      <c r="E38" s="1298">
        <v>604</v>
      </c>
      <c r="F38" s="1341">
        <v>193</v>
      </c>
      <c r="G38" s="1341">
        <v>163</v>
      </c>
      <c r="H38" s="1341">
        <v>124</v>
      </c>
      <c r="I38" s="1283">
        <v>124</v>
      </c>
      <c r="J38" s="1283">
        <v>14</v>
      </c>
      <c r="K38" s="1283">
        <v>0</v>
      </c>
      <c r="L38" s="1283">
        <v>0</v>
      </c>
      <c r="M38" s="1284"/>
      <c r="N38" s="1285"/>
      <c r="O38" s="1284">
        <v>0</v>
      </c>
      <c r="P38" s="1398">
        <f t="shared" si="1"/>
        <v>0</v>
      </c>
      <c r="Q38" s="1134"/>
      <c r="R38" s="1360">
        <f t="shared" si="2"/>
        <v>0</v>
      </c>
      <c r="S38" s="1283">
        <f t="shared" si="3"/>
        <v>0</v>
      </c>
      <c r="T38" s="1380" t="e">
        <f t="shared" si="4"/>
        <v>#DIV/0!</v>
      </c>
      <c r="U38" s="1125"/>
      <c r="V38" s="1341">
        <v>0</v>
      </c>
      <c r="W38" s="1341"/>
      <c r="X38" s="1283"/>
    </row>
    <row r="39" spans="1:24" ht="14.25">
      <c r="A39" s="1345" t="s">
        <v>620</v>
      </c>
      <c r="B39" s="1379" t="s">
        <v>736</v>
      </c>
      <c r="C39" s="786">
        <v>12472</v>
      </c>
      <c r="D39" s="786">
        <v>13728</v>
      </c>
      <c r="E39" s="1298" t="s">
        <v>622</v>
      </c>
      <c r="F39" s="1341">
        <v>16044</v>
      </c>
      <c r="G39" s="1341">
        <v>16453</v>
      </c>
      <c r="H39" s="1341">
        <v>15723</v>
      </c>
      <c r="I39" s="1283">
        <v>15041</v>
      </c>
      <c r="J39" s="1283">
        <v>15699</v>
      </c>
      <c r="K39" s="1283">
        <v>16448</v>
      </c>
      <c r="L39" s="1283">
        <v>16959</v>
      </c>
      <c r="M39" s="1284">
        <f>M35</f>
        <v>16156</v>
      </c>
      <c r="N39" s="1285">
        <f>N35</f>
        <v>16163.1</v>
      </c>
      <c r="O39" s="1284">
        <v>3860</v>
      </c>
      <c r="P39" s="1398">
        <f t="shared" si="1"/>
        <v>3875</v>
      </c>
      <c r="Q39" s="1134"/>
      <c r="R39" s="1360">
        <f t="shared" si="2"/>
        <v>0</v>
      </c>
      <c r="S39" s="1283">
        <f t="shared" si="3"/>
        <v>7735</v>
      </c>
      <c r="T39" s="1380">
        <f t="shared" si="4"/>
        <v>47.855918728461745</v>
      </c>
      <c r="U39" s="1125"/>
      <c r="V39" s="1341">
        <v>7735</v>
      </c>
      <c r="W39" s="1341"/>
      <c r="X39" s="1283"/>
    </row>
    <row r="40" spans="1:24" ht="15" thickBot="1">
      <c r="A40" s="1202" t="s">
        <v>623</v>
      </c>
      <c r="B40" s="1381" t="s">
        <v>732</v>
      </c>
      <c r="C40" s="1350">
        <v>12330</v>
      </c>
      <c r="D40" s="1350">
        <v>13218</v>
      </c>
      <c r="E40" s="1300" t="s">
        <v>624</v>
      </c>
      <c r="F40" s="1351">
        <v>198</v>
      </c>
      <c r="G40" s="1351">
        <v>138</v>
      </c>
      <c r="H40" s="1351">
        <v>452</v>
      </c>
      <c r="I40" s="1301">
        <v>257</v>
      </c>
      <c r="J40" s="1301">
        <v>366</v>
      </c>
      <c r="K40" s="1301">
        <v>239</v>
      </c>
      <c r="L40" s="1301">
        <v>204</v>
      </c>
      <c r="M40" s="1302"/>
      <c r="N40" s="1303"/>
      <c r="O40" s="1417">
        <v>77</v>
      </c>
      <c r="P40" s="1398">
        <f t="shared" si="1"/>
        <v>42</v>
      </c>
      <c r="Q40" s="1127"/>
      <c r="R40" s="1153">
        <f t="shared" si="2"/>
        <v>0</v>
      </c>
      <c r="S40" s="1301">
        <f t="shared" si="3"/>
        <v>119</v>
      </c>
      <c r="T40" s="1504" t="e">
        <f t="shared" si="4"/>
        <v>#DIV/0!</v>
      </c>
      <c r="U40" s="1125"/>
      <c r="V40" s="1407">
        <v>119</v>
      </c>
      <c r="W40" s="1407"/>
      <c r="X40" s="1301"/>
    </row>
    <row r="41" spans="1:24" ht="15" thickBot="1">
      <c r="A41" s="1382" t="s">
        <v>625</v>
      </c>
      <c r="B41" s="1383" t="s">
        <v>626</v>
      </c>
      <c r="C41" s="831">
        <f>SUM(C36:C40)</f>
        <v>25992</v>
      </c>
      <c r="D41" s="831">
        <f>SUM(D36:D40)</f>
        <v>28803</v>
      </c>
      <c r="E41" s="1384" t="s">
        <v>558</v>
      </c>
      <c r="F41" s="1357">
        <f aca="true" t="shared" si="6" ref="F41:R41">SUM(F36:F40)</f>
        <v>17942</v>
      </c>
      <c r="G41" s="1357">
        <f t="shared" si="6"/>
        <v>18376</v>
      </c>
      <c r="H41" s="1357">
        <f t="shared" si="6"/>
        <v>17903</v>
      </c>
      <c r="I41" s="1357">
        <f t="shared" si="6"/>
        <v>16883</v>
      </c>
      <c r="J41" s="1357">
        <f>SUM(J36:J40)</f>
        <v>17598</v>
      </c>
      <c r="K41" s="1357">
        <f>SUM(K36:K40)</f>
        <v>18553</v>
      </c>
      <c r="L41" s="1357">
        <f>SUM(L36:L40)</f>
        <v>19241</v>
      </c>
      <c r="M41" s="1385">
        <f t="shared" si="6"/>
        <v>16156</v>
      </c>
      <c r="N41" s="1160">
        <f t="shared" si="6"/>
        <v>16163.1</v>
      </c>
      <c r="O41" s="1357">
        <f t="shared" si="6"/>
        <v>4534</v>
      </c>
      <c r="P41" s="1357">
        <f t="shared" si="6"/>
        <v>4483</v>
      </c>
      <c r="Q41" s="1357">
        <f t="shared" si="6"/>
        <v>0</v>
      </c>
      <c r="R41" s="1505">
        <f t="shared" si="6"/>
        <v>0</v>
      </c>
      <c r="S41" s="1357">
        <f t="shared" si="3"/>
        <v>9017</v>
      </c>
      <c r="T41" s="1389">
        <f t="shared" si="4"/>
        <v>55.787565504142144</v>
      </c>
      <c r="U41" s="1125"/>
      <c r="V41" s="1357">
        <f>SUM(V36:V40)</f>
        <v>9017</v>
      </c>
      <c r="W41" s="1357">
        <f>SUM(W36:W40)</f>
        <v>0</v>
      </c>
      <c r="X41" s="1357">
        <f>SUM(X36:X40)</f>
        <v>0</v>
      </c>
    </row>
    <row r="42" spans="1:24" ht="6.75" customHeight="1" thickBot="1">
      <c r="A42" s="1202"/>
      <c r="B42" s="764"/>
      <c r="C42" s="797"/>
      <c r="D42" s="797"/>
      <c r="E42" s="1162"/>
      <c r="F42" s="1351"/>
      <c r="G42" s="1351"/>
      <c r="H42" s="1351"/>
      <c r="I42" s="1395"/>
      <c r="J42" s="1395"/>
      <c r="K42" s="1395"/>
      <c r="L42" s="1395"/>
      <c r="M42" s="1396"/>
      <c r="N42" s="1397"/>
      <c r="O42" s="1351"/>
      <c r="P42" s="1360"/>
      <c r="Q42" s="1399"/>
      <c r="R42" s="1077"/>
      <c r="S42" s="1400"/>
      <c r="T42" s="1370"/>
      <c r="U42" s="1125"/>
      <c r="V42" s="1351"/>
      <c r="W42" s="1351"/>
      <c r="X42" s="1395"/>
    </row>
    <row r="43" spans="1:24" ht="15" thickBot="1">
      <c r="A43" s="1401" t="s">
        <v>627</v>
      </c>
      <c r="B43" s="1402" t="s">
        <v>589</v>
      </c>
      <c r="C43" s="831">
        <f>+C41-C39</f>
        <v>13520</v>
      </c>
      <c r="D43" s="831">
        <f>+D41-D39</f>
        <v>15075</v>
      </c>
      <c r="E43" s="1384" t="s">
        <v>558</v>
      </c>
      <c r="F43" s="1389">
        <f aca="true" t="shared" si="7" ref="F43:R43">F41-F39</f>
        <v>1898</v>
      </c>
      <c r="G43" s="1389">
        <f t="shared" si="7"/>
        <v>1923</v>
      </c>
      <c r="H43" s="1389">
        <f t="shared" si="7"/>
        <v>2180</v>
      </c>
      <c r="I43" s="1357">
        <f>I41-I39</f>
        <v>1842</v>
      </c>
      <c r="J43" s="1357">
        <f>J41-J39</f>
        <v>1899</v>
      </c>
      <c r="K43" s="1357">
        <f>K41-K39</f>
        <v>2105</v>
      </c>
      <c r="L43" s="1357">
        <f>L41-L39</f>
        <v>2282</v>
      </c>
      <c r="M43" s="1357">
        <f>M41-M39</f>
        <v>0</v>
      </c>
      <c r="N43" s="1389">
        <f t="shared" si="7"/>
        <v>0</v>
      </c>
      <c r="O43" s="1357">
        <f t="shared" si="7"/>
        <v>674</v>
      </c>
      <c r="P43" s="1357">
        <f t="shared" si="7"/>
        <v>608</v>
      </c>
      <c r="Q43" s="1357">
        <f t="shared" si="7"/>
        <v>0</v>
      </c>
      <c r="R43" s="1395">
        <f t="shared" si="7"/>
        <v>0</v>
      </c>
      <c r="S43" s="1400">
        <f t="shared" si="3"/>
        <v>1282</v>
      </c>
      <c r="T43" s="1370" t="e">
        <f t="shared" si="4"/>
        <v>#DIV/0!</v>
      </c>
      <c r="U43" s="1125"/>
      <c r="V43" s="1357">
        <f>V41-V39</f>
        <v>1282</v>
      </c>
      <c r="W43" s="1357">
        <f>W41-W39</f>
        <v>0</v>
      </c>
      <c r="X43" s="1357">
        <f>X41-X39</f>
        <v>0</v>
      </c>
    </row>
    <row r="44" spans="1:24" ht="15" thickBot="1">
      <c r="A44" s="1382" t="s">
        <v>628</v>
      </c>
      <c r="B44" s="1402" t="s">
        <v>629</v>
      </c>
      <c r="C44" s="831">
        <f>+C41-C35</f>
        <v>93</v>
      </c>
      <c r="D44" s="831">
        <f>+D41-D35</f>
        <v>-465</v>
      </c>
      <c r="E44" s="1384" t="s">
        <v>558</v>
      </c>
      <c r="F44" s="1389">
        <f aca="true" t="shared" si="8" ref="F44:R44">F41-F35</f>
        <v>43</v>
      </c>
      <c r="G44" s="1389">
        <f t="shared" si="8"/>
        <v>299</v>
      </c>
      <c r="H44" s="1389">
        <f t="shared" si="8"/>
        <v>27</v>
      </c>
      <c r="I44" s="1357">
        <f t="shared" si="8"/>
        <v>114</v>
      </c>
      <c r="J44" s="1357">
        <f t="shared" si="8"/>
        <v>66</v>
      </c>
      <c r="K44" s="1357">
        <f t="shared" si="8"/>
        <v>38</v>
      </c>
      <c r="L44" s="1357">
        <f t="shared" si="8"/>
        <v>50</v>
      </c>
      <c r="M44" s="1357">
        <f t="shared" si="8"/>
        <v>0</v>
      </c>
      <c r="N44" s="1389">
        <f t="shared" si="8"/>
        <v>0</v>
      </c>
      <c r="O44" s="1357">
        <f t="shared" si="8"/>
        <v>122</v>
      </c>
      <c r="P44" s="1357">
        <f t="shared" si="8"/>
        <v>13</v>
      </c>
      <c r="Q44" s="1357">
        <f t="shared" si="8"/>
        <v>0</v>
      </c>
      <c r="R44" s="1357">
        <f t="shared" si="8"/>
        <v>0</v>
      </c>
      <c r="S44" s="1400">
        <f t="shared" si="3"/>
        <v>135</v>
      </c>
      <c r="T44" s="1370" t="e">
        <f t="shared" si="4"/>
        <v>#DIV/0!</v>
      </c>
      <c r="U44" s="1125"/>
      <c r="V44" s="1357">
        <f>V41-V35</f>
        <v>135</v>
      </c>
      <c r="W44" s="1357">
        <f>W41-W35</f>
        <v>0</v>
      </c>
      <c r="X44" s="1357">
        <f>X41-X35</f>
        <v>0</v>
      </c>
    </row>
    <row r="45" spans="1:24" ht="15" thickBot="1">
      <c r="A45" s="1225" t="s">
        <v>630</v>
      </c>
      <c r="B45" s="1403" t="s">
        <v>589</v>
      </c>
      <c r="C45" s="819">
        <f>+C44-C39</f>
        <v>-12379</v>
      </c>
      <c r="D45" s="819">
        <f>+D44-D39</f>
        <v>-14193</v>
      </c>
      <c r="E45" s="1168" t="s">
        <v>558</v>
      </c>
      <c r="F45" s="1389">
        <f aca="true" t="shared" si="9" ref="F45:R45">F44-F39</f>
        <v>-16001</v>
      </c>
      <c r="G45" s="1389">
        <f t="shared" si="9"/>
        <v>-16154</v>
      </c>
      <c r="H45" s="1389">
        <f t="shared" si="9"/>
        <v>-15696</v>
      </c>
      <c r="I45" s="1357">
        <f t="shared" si="9"/>
        <v>-14927</v>
      </c>
      <c r="J45" s="1357">
        <f>J44-J39</f>
        <v>-15633</v>
      </c>
      <c r="K45" s="1357">
        <f>K44-K39</f>
        <v>-16410</v>
      </c>
      <c r="L45" s="1357">
        <f>L44-L39</f>
        <v>-16909</v>
      </c>
      <c r="M45" s="1357">
        <f t="shared" si="9"/>
        <v>-16156</v>
      </c>
      <c r="N45" s="1389">
        <f t="shared" si="9"/>
        <v>-16163.1</v>
      </c>
      <c r="O45" s="1357">
        <f t="shared" si="9"/>
        <v>-3738</v>
      </c>
      <c r="P45" s="1357">
        <f t="shared" si="9"/>
        <v>-3862</v>
      </c>
      <c r="Q45" s="1357">
        <f t="shared" si="9"/>
        <v>0</v>
      </c>
      <c r="R45" s="1395">
        <f t="shared" si="9"/>
        <v>0</v>
      </c>
      <c r="S45" s="1495">
        <f t="shared" si="3"/>
        <v>-7600</v>
      </c>
      <c r="T45" s="1389">
        <f t="shared" si="4"/>
        <v>47.02068291355</v>
      </c>
      <c r="U45" s="1125"/>
      <c r="V45" s="1357">
        <f>V44-V39</f>
        <v>-7600</v>
      </c>
      <c r="W45" s="1357">
        <f>W44-W39</f>
        <v>0</v>
      </c>
      <c r="X45" s="1357">
        <f>X44-X39</f>
        <v>0</v>
      </c>
    </row>
    <row r="46" ht="12.75">
      <c r="A46" s="1095"/>
    </row>
    <row r="47" spans="1:5" ht="12.75">
      <c r="A47" s="1371"/>
      <c r="B47" s="1433"/>
      <c r="E47" s="1408"/>
    </row>
    <row r="48" ht="12.75">
      <c r="A48" s="1095"/>
    </row>
    <row r="49" spans="1:24" ht="14.25">
      <c r="A49" s="1083" t="s">
        <v>737</v>
      </c>
      <c r="S49" s="412"/>
      <c r="T49" s="412"/>
      <c r="U49" s="412"/>
      <c r="V49" s="412"/>
      <c r="W49" s="412"/>
      <c r="X49" s="412"/>
    </row>
    <row r="50" spans="1:24" ht="14.25">
      <c r="A50" s="1405" t="s">
        <v>738</v>
      </c>
      <c r="S50" s="412"/>
      <c r="T50" s="412"/>
      <c r="U50" s="412"/>
      <c r="V50" s="412"/>
      <c r="W50" s="412"/>
      <c r="X50" s="412"/>
    </row>
    <row r="51" spans="1:24" ht="14.25">
      <c r="A51" s="1406" t="s">
        <v>739</v>
      </c>
      <c r="S51" s="412"/>
      <c r="T51" s="412"/>
      <c r="U51" s="412"/>
      <c r="V51" s="412"/>
      <c r="W51" s="412"/>
      <c r="X51" s="412"/>
    </row>
    <row r="52" spans="1:24" ht="14.25">
      <c r="A52" s="1094"/>
      <c r="S52" s="412"/>
      <c r="T52" s="412"/>
      <c r="U52" s="412"/>
      <c r="V52" s="412"/>
      <c r="W52" s="412"/>
      <c r="X52" s="412"/>
    </row>
    <row r="53" spans="1:24" ht="12.75">
      <c r="A53" s="1095" t="s">
        <v>770</v>
      </c>
      <c r="S53" s="412"/>
      <c r="T53" s="412"/>
      <c r="U53" s="412"/>
      <c r="V53" s="412"/>
      <c r="W53" s="412"/>
      <c r="X53" s="412"/>
    </row>
    <row r="54" spans="1:24" ht="12.75">
      <c r="A54" s="1095"/>
      <c r="S54" s="412"/>
      <c r="T54" s="412"/>
      <c r="U54" s="412"/>
      <c r="V54" s="412"/>
      <c r="W54" s="412"/>
      <c r="X54" s="412"/>
    </row>
    <row r="55" spans="1:24" ht="12.75">
      <c r="A55" s="1095"/>
      <c r="S55" s="412"/>
      <c r="T55" s="412"/>
      <c r="U55" s="412"/>
      <c r="V55" s="412"/>
      <c r="W55" s="412"/>
      <c r="X55" s="412"/>
    </row>
    <row r="56" ht="12.75">
      <c r="A56" s="1095"/>
    </row>
    <row r="57" spans="1:15" ht="12.75">
      <c r="A57" s="1095"/>
      <c r="O57" s="565" t="s">
        <v>771</v>
      </c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37.7109375" style="412" customWidth="1"/>
    <col min="2" max="2" width="13.57421875" style="412" hidden="1" customWidth="1"/>
    <col min="3" max="4" width="10.8515625" style="412" hidden="1" customWidth="1"/>
    <col min="5" max="5" width="6.421875" style="413" customWidth="1"/>
    <col min="6" max="6" width="11.7109375" style="412" hidden="1" customWidth="1"/>
    <col min="7" max="9" width="11.57421875" style="412" hidden="1" customWidth="1"/>
    <col min="10" max="12" width="11.57421875" style="565" hidden="1" customWidth="1"/>
    <col min="13" max="13" width="11.57421875" style="565" customWidth="1"/>
    <col min="14" max="14" width="11.421875" style="565" customWidth="1"/>
    <col min="15" max="15" width="9.8515625" style="565" customWidth="1"/>
    <col min="16" max="16" width="9.140625" style="565" customWidth="1"/>
    <col min="17" max="17" width="9.28125" style="565" customWidth="1"/>
    <col min="18" max="18" width="9.7109375" style="565" customWidth="1"/>
    <col min="19" max="19" width="12.00390625" style="565" customWidth="1"/>
    <col min="20" max="20" width="12.57421875" style="773" customWidth="1"/>
    <col min="21" max="21" width="3.421875" style="565" customWidth="1"/>
    <col min="22" max="22" width="12.57421875" style="565" customWidth="1"/>
    <col min="23" max="23" width="11.8515625" style="565" customWidth="1"/>
    <col min="24" max="24" width="12.00390625" style="565" customWidth="1"/>
    <col min="25" max="16384" width="9.140625" style="412" customWidth="1"/>
  </cols>
  <sheetData>
    <row r="1" spans="1:24" s="332" customFormat="1" ht="18">
      <c r="A1" s="1409" t="s">
        <v>704</v>
      </c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1409"/>
      <c r="R1" s="1409"/>
      <c r="S1" s="1409"/>
      <c r="T1" s="1409"/>
      <c r="U1" s="1409"/>
      <c r="V1" s="1409"/>
      <c r="W1" s="1409"/>
      <c r="X1" s="1409"/>
    </row>
    <row r="2" spans="1:15" ht="21.75" customHeight="1">
      <c r="A2" s="968" t="s">
        <v>632</v>
      </c>
      <c r="B2" s="969"/>
      <c r="N2" s="970"/>
      <c r="O2" s="970"/>
    </row>
    <row r="3" spans="1:15" ht="12.75">
      <c r="A3" s="974"/>
      <c r="N3" s="970"/>
      <c r="O3" s="970"/>
    </row>
    <row r="4" spans="1:15" ht="13.5" thickBot="1">
      <c r="A4" s="1095"/>
      <c r="B4" s="415"/>
      <c r="C4" s="415"/>
      <c r="D4" s="415"/>
      <c r="E4" s="416"/>
      <c r="F4" s="415"/>
      <c r="G4" s="415"/>
      <c r="N4" s="970"/>
      <c r="O4" s="970"/>
    </row>
    <row r="5" spans="1:15" ht="15.75" thickBot="1">
      <c r="A5" s="1306" t="s">
        <v>747</v>
      </c>
      <c r="B5" s="1506"/>
      <c r="C5" s="1261"/>
      <c r="D5" s="1261"/>
      <c r="E5" s="1307" t="s">
        <v>772</v>
      </c>
      <c r="F5" s="1261"/>
      <c r="G5" s="1262"/>
      <c r="H5" s="1261"/>
      <c r="I5" s="1261"/>
      <c r="J5" s="1263"/>
      <c r="K5" s="1254"/>
      <c r="L5" s="1254"/>
      <c r="M5" s="903"/>
      <c r="N5" s="973"/>
      <c r="O5" s="973"/>
    </row>
    <row r="6" spans="1:15" ht="23.25" customHeight="1" thickBot="1">
      <c r="A6" s="974" t="s">
        <v>531</v>
      </c>
      <c r="N6" s="970"/>
      <c r="O6" s="970"/>
    </row>
    <row r="7" spans="1:24" ht="13.5" thickBot="1">
      <c r="A7" s="1308" t="s">
        <v>27</v>
      </c>
      <c r="B7" s="1309" t="s">
        <v>535</v>
      </c>
      <c r="C7" s="752"/>
      <c r="D7" s="752"/>
      <c r="E7" s="1309" t="s">
        <v>538</v>
      </c>
      <c r="F7" s="752"/>
      <c r="G7" s="752"/>
      <c r="H7" s="1309" t="s">
        <v>769</v>
      </c>
      <c r="I7" s="1310" t="s">
        <v>708</v>
      </c>
      <c r="J7" s="1310" t="s">
        <v>709</v>
      </c>
      <c r="K7" s="1310" t="s">
        <v>710</v>
      </c>
      <c r="L7" s="1310" t="s">
        <v>711</v>
      </c>
      <c r="M7" s="1311" t="s">
        <v>712</v>
      </c>
      <c r="N7" s="1312"/>
      <c r="O7" s="1311" t="s">
        <v>713</v>
      </c>
      <c r="P7" s="1313"/>
      <c r="Q7" s="1313"/>
      <c r="R7" s="1314"/>
      <c r="S7" s="1315" t="s">
        <v>714</v>
      </c>
      <c r="T7" s="1198" t="s">
        <v>534</v>
      </c>
      <c r="V7" s="1316" t="s">
        <v>715</v>
      </c>
      <c r="W7" s="1317"/>
      <c r="X7" s="1312"/>
    </row>
    <row r="8" spans="1:24" ht="13.5" thickBot="1">
      <c r="A8" s="1318"/>
      <c r="B8" s="1319"/>
      <c r="C8" s="758" t="s">
        <v>536</v>
      </c>
      <c r="D8" s="758" t="s">
        <v>537</v>
      </c>
      <c r="E8" s="1319"/>
      <c r="F8" s="758" t="s">
        <v>706</v>
      </c>
      <c r="G8" s="758" t="s">
        <v>707</v>
      </c>
      <c r="H8" s="1319"/>
      <c r="I8" s="1319"/>
      <c r="J8" s="1319"/>
      <c r="K8" s="1319"/>
      <c r="L8" s="1319"/>
      <c r="M8" s="1320" t="s">
        <v>31</v>
      </c>
      <c r="N8" s="1320" t="s">
        <v>32</v>
      </c>
      <c r="O8" s="1321" t="s">
        <v>545</v>
      </c>
      <c r="P8" s="1322" t="s">
        <v>548</v>
      </c>
      <c r="Q8" s="1323" t="s">
        <v>551</v>
      </c>
      <c r="R8" s="1117" t="s">
        <v>554</v>
      </c>
      <c r="S8" s="1320" t="s">
        <v>555</v>
      </c>
      <c r="T8" s="1324" t="s">
        <v>556</v>
      </c>
      <c r="V8" s="1429" t="s">
        <v>716</v>
      </c>
      <c r="W8" s="1419" t="s">
        <v>717</v>
      </c>
      <c r="X8" s="1419" t="s">
        <v>718</v>
      </c>
    </row>
    <row r="9" spans="1:24" ht="12.75">
      <c r="A9" s="1202" t="s">
        <v>557</v>
      </c>
      <c r="B9" s="1326"/>
      <c r="C9" s="1327">
        <v>104</v>
      </c>
      <c r="D9" s="1327">
        <v>104</v>
      </c>
      <c r="E9" s="1120"/>
      <c r="F9" s="1328">
        <v>84</v>
      </c>
      <c r="G9" s="1328">
        <v>84</v>
      </c>
      <c r="H9" s="1328">
        <v>89</v>
      </c>
      <c r="I9" s="1264">
        <v>73</v>
      </c>
      <c r="J9" s="1264">
        <v>72</v>
      </c>
      <c r="K9" s="1264">
        <v>71</v>
      </c>
      <c r="L9" s="1264">
        <v>71</v>
      </c>
      <c r="M9" s="1329"/>
      <c r="N9" s="1329"/>
      <c r="O9" s="1265">
        <v>72</v>
      </c>
      <c r="P9" s="1122">
        <f>V9</f>
        <v>72</v>
      </c>
      <c r="Q9" s="1330">
        <f>W9</f>
        <v>0</v>
      </c>
      <c r="R9" s="1122">
        <f>X9</f>
        <v>0</v>
      </c>
      <c r="S9" s="1272" t="s">
        <v>558</v>
      </c>
      <c r="T9" s="1203" t="s">
        <v>558</v>
      </c>
      <c r="U9" s="1125"/>
      <c r="V9" s="1368">
        <v>72</v>
      </c>
      <c r="W9" s="1264"/>
      <c r="X9" s="1264"/>
    </row>
    <row r="10" spans="1:24" ht="13.5" thickBot="1">
      <c r="A10" s="1331" t="s">
        <v>559</v>
      </c>
      <c r="B10" s="775"/>
      <c r="C10" s="1332">
        <v>101</v>
      </c>
      <c r="D10" s="1332">
        <v>104</v>
      </c>
      <c r="E10" s="1333"/>
      <c r="F10" s="1334">
        <v>64</v>
      </c>
      <c r="G10" s="1334">
        <v>65</v>
      </c>
      <c r="H10" s="1334">
        <v>65</v>
      </c>
      <c r="I10" s="1266">
        <v>67.4</v>
      </c>
      <c r="J10" s="1266">
        <v>68</v>
      </c>
      <c r="K10" s="1266">
        <v>69</v>
      </c>
      <c r="L10" s="1266">
        <v>69</v>
      </c>
      <c r="M10" s="1335"/>
      <c r="N10" s="1335"/>
      <c r="O10" s="1267">
        <v>70</v>
      </c>
      <c r="P10" s="1127">
        <f aca="true" t="shared" si="0" ref="P10:R21">V10</f>
        <v>70</v>
      </c>
      <c r="Q10" s="1128">
        <f t="shared" si="0"/>
        <v>0</v>
      </c>
      <c r="R10" s="1127">
        <f t="shared" si="0"/>
        <v>0</v>
      </c>
      <c r="S10" s="1266" t="s">
        <v>558</v>
      </c>
      <c r="T10" s="1337" t="s">
        <v>558</v>
      </c>
      <c r="U10" s="1125"/>
      <c r="V10" s="1407">
        <v>70</v>
      </c>
      <c r="W10" s="1266"/>
      <c r="X10" s="1266"/>
    </row>
    <row r="11" spans="1:24" ht="12.75">
      <c r="A11" s="1338" t="s">
        <v>560</v>
      </c>
      <c r="B11" s="1339" t="s">
        <v>561</v>
      </c>
      <c r="C11" s="795">
        <v>37915</v>
      </c>
      <c r="D11" s="795">
        <v>39774</v>
      </c>
      <c r="E11" s="1340" t="s">
        <v>562</v>
      </c>
      <c r="F11" s="1341">
        <v>18212</v>
      </c>
      <c r="G11" s="1341">
        <v>18633</v>
      </c>
      <c r="H11" s="1341">
        <v>19883</v>
      </c>
      <c r="I11" s="1329">
        <v>20972</v>
      </c>
      <c r="J11" s="1268">
        <v>20786</v>
      </c>
      <c r="K11" s="1268">
        <v>21122</v>
      </c>
      <c r="L11" s="1269">
        <v>22689</v>
      </c>
      <c r="M11" s="1342" t="s">
        <v>558</v>
      </c>
      <c r="N11" s="1342" t="s">
        <v>558</v>
      </c>
      <c r="O11" s="1270">
        <v>22779</v>
      </c>
      <c r="P11" s="1122">
        <f t="shared" si="0"/>
        <v>23074</v>
      </c>
      <c r="Q11" s="1135">
        <f t="shared" si="0"/>
        <v>0</v>
      </c>
      <c r="R11" s="1122">
        <f t="shared" si="0"/>
        <v>0</v>
      </c>
      <c r="S11" s="1268" t="s">
        <v>558</v>
      </c>
      <c r="T11" s="1344" t="s">
        <v>558</v>
      </c>
      <c r="U11" s="1125"/>
      <c r="V11" s="1368">
        <v>23074</v>
      </c>
      <c r="W11" s="1268"/>
      <c r="X11" s="1268"/>
    </row>
    <row r="12" spans="1:24" ht="12.75">
      <c r="A12" s="1345" t="s">
        <v>563</v>
      </c>
      <c r="B12" s="1346" t="s">
        <v>564</v>
      </c>
      <c r="C12" s="786">
        <v>-16164</v>
      </c>
      <c r="D12" s="786">
        <v>-17825</v>
      </c>
      <c r="E12" s="1340" t="s">
        <v>565</v>
      </c>
      <c r="F12" s="1341">
        <v>-14504</v>
      </c>
      <c r="G12" s="1341">
        <v>-15065</v>
      </c>
      <c r="H12" s="1341">
        <v>-16622</v>
      </c>
      <c r="I12" s="1347">
        <v>17548</v>
      </c>
      <c r="J12" s="1268">
        <v>17222</v>
      </c>
      <c r="K12" s="1268">
        <v>17745</v>
      </c>
      <c r="L12" s="1268">
        <v>19170</v>
      </c>
      <c r="M12" s="1347" t="s">
        <v>558</v>
      </c>
      <c r="N12" s="1347" t="s">
        <v>558</v>
      </c>
      <c r="O12" s="1271">
        <v>19313</v>
      </c>
      <c r="P12" s="1134">
        <f t="shared" si="0"/>
        <v>19660</v>
      </c>
      <c r="Q12" s="1135">
        <f t="shared" si="0"/>
        <v>0</v>
      </c>
      <c r="R12" s="1134">
        <f t="shared" si="0"/>
        <v>0</v>
      </c>
      <c r="S12" s="1268" t="s">
        <v>558</v>
      </c>
      <c r="T12" s="1344" t="s">
        <v>558</v>
      </c>
      <c r="U12" s="1125"/>
      <c r="V12" s="1341">
        <v>19660</v>
      </c>
      <c r="W12" s="1268"/>
      <c r="X12" s="1268"/>
    </row>
    <row r="13" spans="1:24" ht="12.75">
      <c r="A13" s="1345" t="s">
        <v>566</v>
      </c>
      <c r="B13" s="1346" t="s">
        <v>719</v>
      </c>
      <c r="C13" s="786">
        <v>604</v>
      </c>
      <c r="D13" s="786">
        <v>619</v>
      </c>
      <c r="E13" s="1340" t="s">
        <v>568</v>
      </c>
      <c r="F13" s="1341">
        <v>365</v>
      </c>
      <c r="G13" s="1341">
        <v>465</v>
      </c>
      <c r="H13" s="1341">
        <v>413</v>
      </c>
      <c r="I13" s="1347">
        <v>323</v>
      </c>
      <c r="J13" s="1268">
        <v>236</v>
      </c>
      <c r="K13" s="1268">
        <v>202</v>
      </c>
      <c r="L13" s="1268">
        <v>223</v>
      </c>
      <c r="M13" s="1347" t="s">
        <v>558</v>
      </c>
      <c r="N13" s="1347" t="s">
        <v>558</v>
      </c>
      <c r="O13" s="1271">
        <v>314</v>
      </c>
      <c r="P13" s="1134">
        <f t="shared" si="0"/>
        <v>204</v>
      </c>
      <c r="Q13" s="1135">
        <f t="shared" si="0"/>
        <v>0</v>
      </c>
      <c r="R13" s="1134">
        <f t="shared" si="0"/>
        <v>0</v>
      </c>
      <c r="S13" s="1268" t="s">
        <v>558</v>
      </c>
      <c r="T13" s="1344" t="s">
        <v>558</v>
      </c>
      <c r="U13" s="1125"/>
      <c r="V13" s="1341">
        <v>204</v>
      </c>
      <c r="W13" s="1268"/>
      <c r="X13" s="1268"/>
    </row>
    <row r="14" spans="1:24" ht="12.75">
      <c r="A14" s="1345" t="s">
        <v>569</v>
      </c>
      <c r="B14" s="1346" t="s">
        <v>720</v>
      </c>
      <c r="C14" s="786">
        <v>221</v>
      </c>
      <c r="D14" s="786">
        <v>610</v>
      </c>
      <c r="E14" s="1340" t="s">
        <v>558</v>
      </c>
      <c r="F14" s="1341">
        <v>677</v>
      </c>
      <c r="G14" s="1341">
        <v>2368</v>
      </c>
      <c r="H14" s="1341">
        <v>751</v>
      </c>
      <c r="I14" s="1347">
        <v>5507</v>
      </c>
      <c r="J14" s="1268">
        <v>2614</v>
      </c>
      <c r="K14" s="1268">
        <v>2184</v>
      </c>
      <c r="L14" s="1268">
        <v>2210</v>
      </c>
      <c r="M14" s="1347" t="s">
        <v>558</v>
      </c>
      <c r="N14" s="1347" t="s">
        <v>558</v>
      </c>
      <c r="O14" s="1271">
        <v>999</v>
      </c>
      <c r="P14" s="1134">
        <f t="shared" si="0"/>
        <v>1362</v>
      </c>
      <c r="Q14" s="1135">
        <f t="shared" si="0"/>
        <v>0</v>
      </c>
      <c r="R14" s="1134">
        <f t="shared" si="0"/>
        <v>0</v>
      </c>
      <c r="S14" s="1268" t="s">
        <v>558</v>
      </c>
      <c r="T14" s="1344" t="s">
        <v>558</v>
      </c>
      <c r="U14" s="1125"/>
      <c r="V14" s="1430">
        <v>1362</v>
      </c>
      <c r="W14" s="1268"/>
      <c r="X14" s="1268"/>
    </row>
    <row r="15" spans="1:24" ht="13.5" thickBot="1">
      <c r="A15" s="1202" t="s">
        <v>571</v>
      </c>
      <c r="B15" s="1349" t="s">
        <v>721</v>
      </c>
      <c r="C15" s="1350">
        <v>2021</v>
      </c>
      <c r="D15" s="1350">
        <v>852</v>
      </c>
      <c r="E15" s="1136" t="s">
        <v>573</v>
      </c>
      <c r="F15" s="1351">
        <v>3986</v>
      </c>
      <c r="G15" s="1351">
        <v>4614</v>
      </c>
      <c r="H15" s="1351">
        <v>5607</v>
      </c>
      <c r="I15" s="1411">
        <v>4827</v>
      </c>
      <c r="J15" s="1272">
        <v>7399</v>
      </c>
      <c r="K15" s="1272">
        <v>7321</v>
      </c>
      <c r="L15" s="1272">
        <v>6397</v>
      </c>
      <c r="M15" s="1352" t="s">
        <v>558</v>
      </c>
      <c r="N15" s="1352" t="s">
        <v>558</v>
      </c>
      <c r="O15" s="1273">
        <v>8927</v>
      </c>
      <c r="P15" s="1365">
        <f t="shared" si="0"/>
        <v>11660</v>
      </c>
      <c r="Q15" s="1135">
        <f t="shared" si="0"/>
        <v>0</v>
      </c>
      <c r="R15" s="1127">
        <f t="shared" si="0"/>
        <v>0</v>
      </c>
      <c r="S15" s="1272" t="s">
        <v>558</v>
      </c>
      <c r="T15" s="1203" t="s">
        <v>558</v>
      </c>
      <c r="U15" s="1125"/>
      <c r="V15" s="1334">
        <v>11660</v>
      </c>
      <c r="W15" s="1272"/>
      <c r="X15" s="1272"/>
    </row>
    <row r="16" spans="1:24" ht="15" thickBot="1">
      <c r="A16" s="1355" t="s">
        <v>574</v>
      </c>
      <c r="B16" s="1356"/>
      <c r="C16" s="804">
        <v>24618</v>
      </c>
      <c r="D16" s="804">
        <v>24087</v>
      </c>
      <c r="E16" s="805"/>
      <c r="F16" s="1357">
        <v>8777</v>
      </c>
      <c r="G16" s="1357">
        <v>11030</v>
      </c>
      <c r="H16" s="1357">
        <v>10110</v>
      </c>
      <c r="I16" s="1142">
        <v>11494</v>
      </c>
      <c r="J16" s="1422">
        <f>J11-J12+J13+J14+J15</f>
        <v>13813</v>
      </c>
      <c r="K16" s="1422">
        <f>K11-K12+K13+K14+K15</f>
        <v>13084</v>
      </c>
      <c r="L16" s="1422">
        <f>L11-L12+L13+L14+L15</f>
        <v>12349</v>
      </c>
      <c r="M16" s="1142" t="s">
        <v>558</v>
      </c>
      <c r="N16" s="1142" t="s">
        <v>558</v>
      </c>
      <c r="O16" s="1424">
        <f>O11-O12+O13+O14+O15</f>
        <v>13706</v>
      </c>
      <c r="P16" s="1507">
        <f t="shared" si="0"/>
        <v>16640</v>
      </c>
      <c r="Q16" s="1508">
        <f>W16</f>
        <v>0</v>
      </c>
      <c r="R16" s="1507">
        <f>X16</f>
        <v>0</v>
      </c>
      <c r="S16" s="1141" t="s">
        <v>558</v>
      </c>
      <c r="T16" s="1359" t="s">
        <v>558</v>
      </c>
      <c r="U16" s="1125"/>
      <c r="V16" s="1422">
        <f>V11-V12+V13+V14+V15</f>
        <v>16640</v>
      </c>
      <c r="W16" s="1422">
        <f>W11-W12+W13+W14+W15</f>
        <v>0</v>
      </c>
      <c r="X16" s="1422">
        <f>X11-X12+X13+X14+X15</f>
        <v>0</v>
      </c>
    </row>
    <row r="17" spans="1:24" ht="12.75">
      <c r="A17" s="1202" t="s">
        <v>575</v>
      </c>
      <c r="B17" s="1339" t="s">
        <v>576</v>
      </c>
      <c r="C17" s="795">
        <v>7043</v>
      </c>
      <c r="D17" s="795">
        <v>7240</v>
      </c>
      <c r="E17" s="1136">
        <v>401</v>
      </c>
      <c r="F17" s="1351">
        <v>3708</v>
      </c>
      <c r="G17" s="1351">
        <v>3568</v>
      </c>
      <c r="H17" s="1351">
        <v>3261</v>
      </c>
      <c r="I17" s="1411">
        <v>3424</v>
      </c>
      <c r="J17" s="1272">
        <v>3564</v>
      </c>
      <c r="K17" s="1272">
        <v>3377</v>
      </c>
      <c r="L17" s="1272">
        <v>3519</v>
      </c>
      <c r="M17" s="1342" t="s">
        <v>558</v>
      </c>
      <c r="N17" s="1342" t="s">
        <v>558</v>
      </c>
      <c r="O17" s="1273">
        <v>3466</v>
      </c>
      <c r="P17" s="1360">
        <f t="shared" si="0"/>
        <v>3414</v>
      </c>
      <c r="Q17" s="1135">
        <f>W17</f>
        <v>0</v>
      </c>
      <c r="R17" s="1122">
        <f t="shared" si="0"/>
        <v>0</v>
      </c>
      <c r="S17" s="1272" t="s">
        <v>558</v>
      </c>
      <c r="T17" s="1203" t="s">
        <v>558</v>
      </c>
      <c r="U17" s="1125"/>
      <c r="V17" s="1390">
        <v>3414</v>
      </c>
      <c r="W17" s="1272"/>
      <c r="X17" s="1272"/>
    </row>
    <row r="18" spans="1:24" ht="12.75">
      <c r="A18" s="1345" t="s">
        <v>577</v>
      </c>
      <c r="B18" s="1346" t="s">
        <v>578</v>
      </c>
      <c r="C18" s="786">
        <v>1001</v>
      </c>
      <c r="D18" s="786">
        <v>820</v>
      </c>
      <c r="E18" s="1340" t="s">
        <v>579</v>
      </c>
      <c r="F18" s="1341">
        <v>1446</v>
      </c>
      <c r="G18" s="1341">
        <v>1406</v>
      </c>
      <c r="H18" s="1341">
        <v>1723</v>
      </c>
      <c r="I18" s="1347">
        <v>1691</v>
      </c>
      <c r="J18" s="1268">
        <v>3304</v>
      </c>
      <c r="K18" s="1268">
        <v>2273</v>
      </c>
      <c r="L18" s="1268">
        <v>1980</v>
      </c>
      <c r="M18" s="1347" t="s">
        <v>558</v>
      </c>
      <c r="N18" s="1347" t="s">
        <v>558</v>
      </c>
      <c r="O18" s="1271">
        <v>1875</v>
      </c>
      <c r="P18" s="1134">
        <f t="shared" si="0"/>
        <v>1916</v>
      </c>
      <c r="Q18" s="1135">
        <f>W18</f>
        <v>0</v>
      </c>
      <c r="R18" s="1134">
        <f t="shared" si="0"/>
        <v>0</v>
      </c>
      <c r="S18" s="1268" t="s">
        <v>558</v>
      </c>
      <c r="T18" s="1344" t="s">
        <v>558</v>
      </c>
      <c r="U18" s="1125"/>
      <c r="V18" s="1341">
        <v>1916</v>
      </c>
      <c r="W18" s="1268"/>
      <c r="X18" s="1268"/>
    </row>
    <row r="19" spans="1:24" ht="12.75">
      <c r="A19" s="1345" t="s">
        <v>580</v>
      </c>
      <c r="B19" s="1346" t="s">
        <v>722</v>
      </c>
      <c r="C19" s="786">
        <v>14718</v>
      </c>
      <c r="D19" s="786">
        <v>14718</v>
      </c>
      <c r="E19" s="1340" t="s">
        <v>558</v>
      </c>
      <c r="F19" s="1341">
        <v>0</v>
      </c>
      <c r="G19" s="1341">
        <v>0</v>
      </c>
      <c r="H19" s="1341">
        <v>0</v>
      </c>
      <c r="I19" s="1347">
        <v>0</v>
      </c>
      <c r="J19" s="1268">
        <v>0</v>
      </c>
      <c r="K19" s="1268">
        <v>0</v>
      </c>
      <c r="L19" s="1268">
        <v>0</v>
      </c>
      <c r="M19" s="1347" t="s">
        <v>558</v>
      </c>
      <c r="N19" s="1347" t="s">
        <v>558</v>
      </c>
      <c r="O19" s="1271">
        <v>0</v>
      </c>
      <c r="P19" s="1134">
        <f t="shared" si="0"/>
        <v>0</v>
      </c>
      <c r="Q19" s="1135">
        <f>W19</f>
        <v>0</v>
      </c>
      <c r="R19" s="1134">
        <f t="shared" si="0"/>
        <v>0</v>
      </c>
      <c r="S19" s="1268" t="s">
        <v>558</v>
      </c>
      <c r="T19" s="1344" t="s">
        <v>558</v>
      </c>
      <c r="U19" s="1125"/>
      <c r="V19" s="1341">
        <v>0</v>
      </c>
      <c r="W19" s="1268"/>
      <c r="X19" s="1268"/>
    </row>
    <row r="20" spans="1:24" ht="12.75">
      <c r="A20" s="1345" t="s">
        <v>582</v>
      </c>
      <c r="B20" s="1346" t="s">
        <v>581</v>
      </c>
      <c r="C20" s="786">
        <v>1758</v>
      </c>
      <c r="D20" s="786">
        <v>1762</v>
      </c>
      <c r="E20" s="1340" t="s">
        <v>558</v>
      </c>
      <c r="F20" s="1341">
        <v>2986</v>
      </c>
      <c r="G20" s="1341">
        <v>3621</v>
      </c>
      <c r="H20" s="1341">
        <v>4335</v>
      </c>
      <c r="I20" s="1347">
        <v>6129</v>
      </c>
      <c r="J20" s="1268">
        <v>6779</v>
      </c>
      <c r="K20" s="1268">
        <v>6858</v>
      </c>
      <c r="L20" s="1268">
        <v>6754</v>
      </c>
      <c r="M20" s="1347" t="s">
        <v>558</v>
      </c>
      <c r="N20" s="1347" t="s">
        <v>558</v>
      </c>
      <c r="O20" s="1271">
        <v>8268</v>
      </c>
      <c r="P20" s="1134">
        <f t="shared" si="0"/>
        <v>11311</v>
      </c>
      <c r="Q20" s="1135">
        <f>W20</f>
        <v>0</v>
      </c>
      <c r="R20" s="1134">
        <f t="shared" si="0"/>
        <v>0</v>
      </c>
      <c r="S20" s="1268" t="s">
        <v>558</v>
      </c>
      <c r="T20" s="1344" t="s">
        <v>558</v>
      </c>
      <c r="U20" s="1125"/>
      <c r="V20" s="1341">
        <v>11311</v>
      </c>
      <c r="W20" s="1268"/>
      <c r="X20" s="1268"/>
    </row>
    <row r="21" spans="1:24" ht="13.5" thickBot="1">
      <c r="A21" s="1331" t="s">
        <v>584</v>
      </c>
      <c r="B21" s="1362"/>
      <c r="C21" s="1363">
        <v>0</v>
      </c>
      <c r="D21" s="1363">
        <v>0</v>
      </c>
      <c r="E21" s="1364" t="s">
        <v>558</v>
      </c>
      <c r="F21" s="1341">
        <v>0</v>
      </c>
      <c r="G21" s="1341">
        <v>0</v>
      </c>
      <c r="H21" s="1341">
        <v>0</v>
      </c>
      <c r="I21" s="1335">
        <v>0</v>
      </c>
      <c r="J21" s="1274">
        <v>0</v>
      </c>
      <c r="K21" s="1274">
        <v>0</v>
      </c>
      <c r="L21" s="1274">
        <v>0</v>
      </c>
      <c r="M21" s="1335" t="s">
        <v>558</v>
      </c>
      <c r="N21" s="1335" t="s">
        <v>558</v>
      </c>
      <c r="O21" s="1275">
        <v>0</v>
      </c>
      <c r="P21" s="1365">
        <f t="shared" si="0"/>
        <v>0</v>
      </c>
      <c r="Q21" s="1336">
        <f>W21</f>
        <v>0</v>
      </c>
      <c r="R21" s="1127">
        <f t="shared" si="0"/>
        <v>0</v>
      </c>
      <c r="S21" s="1274" t="s">
        <v>558</v>
      </c>
      <c r="T21" s="1366" t="s">
        <v>558</v>
      </c>
      <c r="U21" s="1125"/>
      <c r="V21" s="1407">
        <v>0</v>
      </c>
      <c r="W21" s="1274"/>
      <c r="X21" s="1274"/>
    </row>
    <row r="22" spans="1:25" ht="14.25">
      <c r="A22" s="1367" t="s">
        <v>586</v>
      </c>
      <c r="B22" s="1339" t="s">
        <v>587</v>
      </c>
      <c r="C22" s="795">
        <v>12472</v>
      </c>
      <c r="D22" s="795">
        <v>13728</v>
      </c>
      <c r="E22" s="1276" t="s">
        <v>558</v>
      </c>
      <c r="F22" s="1368">
        <v>29448</v>
      </c>
      <c r="G22" s="1368">
        <v>31500.443</v>
      </c>
      <c r="H22" s="1368">
        <v>34304</v>
      </c>
      <c r="I22" s="1277">
        <v>34233</v>
      </c>
      <c r="J22" s="1370">
        <v>33458.5</v>
      </c>
      <c r="K22" s="1370">
        <v>35582</v>
      </c>
      <c r="L22" s="1370">
        <v>37370.4</v>
      </c>
      <c r="M22" s="1278">
        <f>M35</f>
        <v>34305</v>
      </c>
      <c r="N22" s="1279">
        <f>N35</f>
        <v>34614.2</v>
      </c>
      <c r="O22" s="1280">
        <v>34413.7</v>
      </c>
      <c r="P22" s="1122">
        <f>V22-O22</f>
        <v>-19589.699999999997</v>
      </c>
      <c r="Q22" s="1369"/>
      <c r="R22" s="1509">
        <f>X22-W22</f>
        <v>0</v>
      </c>
      <c r="S22" s="1370">
        <f aca="true" t="shared" si="1" ref="S22:S41">SUM(O22:R22)</f>
        <v>14824</v>
      </c>
      <c r="T22" s="1370">
        <f>(S22/M22)*100</f>
        <v>43.212359714327356</v>
      </c>
      <c r="U22" s="1125"/>
      <c r="V22" s="1368">
        <v>14824</v>
      </c>
      <c r="W22" s="1281"/>
      <c r="X22" s="1370"/>
      <c r="Y22" s="1371"/>
    </row>
    <row r="23" spans="1:24" ht="14.25">
      <c r="A23" s="1345" t="s">
        <v>588</v>
      </c>
      <c r="B23" s="1346" t="s">
        <v>589</v>
      </c>
      <c r="C23" s="786">
        <v>0</v>
      </c>
      <c r="D23" s="786">
        <v>0</v>
      </c>
      <c r="E23" s="1282" t="s">
        <v>558</v>
      </c>
      <c r="F23" s="1341">
        <v>0</v>
      </c>
      <c r="G23" s="1341">
        <v>0</v>
      </c>
      <c r="H23" s="1341">
        <v>0</v>
      </c>
      <c r="I23" s="1283">
        <v>0</v>
      </c>
      <c r="J23" s="1283">
        <v>0</v>
      </c>
      <c r="K23" s="1283">
        <v>60</v>
      </c>
      <c r="L23" s="1283">
        <v>0</v>
      </c>
      <c r="M23" s="1284">
        <v>0</v>
      </c>
      <c r="N23" s="1285">
        <v>0</v>
      </c>
      <c r="O23" s="1286">
        <v>0</v>
      </c>
      <c r="P23" s="1134">
        <f aca="true" t="shared" si="2" ref="P23:P40">V23-O23</f>
        <v>0</v>
      </c>
      <c r="Q23" s="1510"/>
      <c r="R23" s="1511">
        <f aca="true" t="shared" si="3" ref="R23:R40">X23-W23</f>
        <v>0</v>
      </c>
      <c r="S23" s="1380">
        <f t="shared" si="1"/>
        <v>0</v>
      </c>
      <c r="T23" s="1380" t="e">
        <f>(S23/M23)*100</f>
        <v>#DIV/0!</v>
      </c>
      <c r="U23" s="1125"/>
      <c r="V23" s="1341">
        <v>0</v>
      </c>
      <c r="W23" s="1287"/>
      <c r="X23" s="1283"/>
    </row>
    <row r="24" spans="1:24" ht="15" thickBot="1">
      <c r="A24" s="1331" t="s">
        <v>590</v>
      </c>
      <c r="B24" s="1362" t="s">
        <v>589</v>
      </c>
      <c r="C24" s="1363">
        <v>0</v>
      </c>
      <c r="D24" s="1363">
        <v>1215</v>
      </c>
      <c r="E24" s="1288">
        <v>672</v>
      </c>
      <c r="F24" s="1375">
        <v>6343</v>
      </c>
      <c r="G24" s="1375">
        <v>7266.443</v>
      </c>
      <c r="H24" s="1375">
        <v>8793</v>
      </c>
      <c r="I24" s="1289">
        <v>9520</v>
      </c>
      <c r="J24" s="1289">
        <v>8500</v>
      </c>
      <c r="K24" s="1289">
        <v>8700</v>
      </c>
      <c r="L24" s="1377">
        <v>8714.8</v>
      </c>
      <c r="M24" s="1290">
        <f>M25+M26+M28+M29</f>
        <v>8150</v>
      </c>
      <c r="N24" s="1291">
        <f>N25+N26+N28+N29</f>
        <v>8150</v>
      </c>
      <c r="O24" s="1292">
        <v>8150</v>
      </c>
      <c r="P24" s="1127">
        <f t="shared" si="2"/>
        <v>-5875</v>
      </c>
      <c r="Q24" s="1512"/>
      <c r="R24" s="1513">
        <f t="shared" si="3"/>
        <v>0</v>
      </c>
      <c r="S24" s="1377">
        <f t="shared" si="1"/>
        <v>2275</v>
      </c>
      <c r="T24" s="1377">
        <f>(S24/M24)*100</f>
        <v>27.914110429447852</v>
      </c>
      <c r="U24" s="1125"/>
      <c r="V24" s="1334">
        <v>2275</v>
      </c>
      <c r="W24" s="1293"/>
      <c r="X24" s="1289"/>
    </row>
    <row r="25" spans="1:24" ht="14.25">
      <c r="A25" s="1338" t="s">
        <v>591</v>
      </c>
      <c r="B25" s="1378" t="s">
        <v>723</v>
      </c>
      <c r="C25" s="795">
        <v>6341</v>
      </c>
      <c r="D25" s="795">
        <v>6960</v>
      </c>
      <c r="E25" s="1294">
        <v>501</v>
      </c>
      <c r="F25" s="1341">
        <v>4283</v>
      </c>
      <c r="G25" s="1341">
        <v>3784</v>
      </c>
      <c r="H25" s="1341">
        <v>5008</v>
      </c>
      <c r="I25" s="1295">
        <v>4722</v>
      </c>
      <c r="J25" s="1295">
        <v>4771</v>
      </c>
      <c r="K25" s="1295">
        <v>3927</v>
      </c>
      <c r="L25" s="1295">
        <v>5172</v>
      </c>
      <c r="M25" s="1278">
        <v>2700</v>
      </c>
      <c r="N25" s="1279">
        <v>2700</v>
      </c>
      <c r="O25" s="1296">
        <v>1127</v>
      </c>
      <c r="P25" s="1360">
        <f t="shared" si="2"/>
        <v>1114</v>
      </c>
      <c r="Q25" s="1369"/>
      <c r="R25" s="1509">
        <f t="shared" si="3"/>
        <v>0</v>
      </c>
      <c r="S25" s="1370">
        <f t="shared" si="1"/>
        <v>2241</v>
      </c>
      <c r="T25" s="1370">
        <f aca="true" t="shared" si="4" ref="T25:T45">(S25/N25)*100</f>
        <v>83</v>
      </c>
      <c r="U25" s="1125"/>
      <c r="V25" s="1390">
        <v>2241</v>
      </c>
      <c r="W25" s="1297"/>
      <c r="X25" s="1295"/>
    </row>
    <row r="26" spans="1:24" ht="14.25">
      <c r="A26" s="1345" t="s">
        <v>593</v>
      </c>
      <c r="B26" s="1379" t="s">
        <v>724</v>
      </c>
      <c r="C26" s="786">
        <v>1745</v>
      </c>
      <c r="D26" s="786">
        <v>2223</v>
      </c>
      <c r="E26" s="1298">
        <v>502</v>
      </c>
      <c r="F26" s="1341">
        <v>2338</v>
      </c>
      <c r="G26" s="1341">
        <v>2512</v>
      </c>
      <c r="H26" s="1341">
        <v>2824</v>
      </c>
      <c r="I26" s="1283">
        <v>2774</v>
      </c>
      <c r="J26" s="1283">
        <v>3399</v>
      </c>
      <c r="K26" s="1283">
        <v>3068</v>
      </c>
      <c r="L26" s="1283">
        <v>2196</v>
      </c>
      <c r="M26" s="1284">
        <v>2600</v>
      </c>
      <c r="N26" s="1285">
        <v>2600</v>
      </c>
      <c r="O26" s="1286">
        <v>99</v>
      </c>
      <c r="P26" s="1134">
        <f t="shared" si="2"/>
        <v>268</v>
      </c>
      <c r="Q26" s="1510"/>
      <c r="R26" s="1511">
        <f t="shared" si="3"/>
        <v>0</v>
      </c>
      <c r="S26" s="1380">
        <f t="shared" si="1"/>
        <v>367</v>
      </c>
      <c r="T26" s="1380">
        <f t="shared" si="4"/>
        <v>14.115384615384615</v>
      </c>
      <c r="U26" s="1125"/>
      <c r="V26" s="1341">
        <v>367</v>
      </c>
      <c r="W26" s="1287"/>
      <c r="X26" s="1283"/>
    </row>
    <row r="27" spans="1:24" ht="14.25">
      <c r="A27" s="1345" t="s">
        <v>595</v>
      </c>
      <c r="B27" s="1379" t="s">
        <v>725</v>
      </c>
      <c r="C27" s="786">
        <v>0</v>
      </c>
      <c r="D27" s="786">
        <v>0</v>
      </c>
      <c r="E27" s="1298">
        <v>504</v>
      </c>
      <c r="F27" s="1341">
        <v>723</v>
      </c>
      <c r="G27" s="1341">
        <v>701</v>
      </c>
      <c r="H27" s="1341">
        <v>656</v>
      </c>
      <c r="I27" s="1283">
        <v>708</v>
      </c>
      <c r="J27" s="1283">
        <v>627</v>
      </c>
      <c r="K27" s="1283">
        <v>556</v>
      </c>
      <c r="L27" s="1283">
        <v>420</v>
      </c>
      <c r="M27" s="1284"/>
      <c r="N27" s="1285"/>
      <c r="O27" s="1286">
        <v>95</v>
      </c>
      <c r="P27" s="1134">
        <f t="shared" si="2"/>
        <v>137</v>
      </c>
      <c r="Q27" s="1510"/>
      <c r="R27" s="1511">
        <f t="shared" si="3"/>
        <v>0</v>
      </c>
      <c r="S27" s="1380">
        <f t="shared" si="1"/>
        <v>232</v>
      </c>
      <c r="T27" s="1380" t="e">
        <f t="shared" si="4"/>
        <v>#DIV/0!</v>
      </c>
      <c r="U27" s="1125"/>
      <c r="V27" s="1341">
        <v>232</v>
      </c>
      <c r="W27" s="1287"/>
      <c r="X27" s="1283"/>
    </row>
    <row r="28" spans="1:24" ht="14.25">
      <c r="A28" s="1345" t="s">
        <v>597</v>
      </c>
      <c r="B28" s="1379" t="s">
        <v>726</v>
      </c>
      <c r="C28" s="786">
        <v>428</v>
      </c>
      <c r="D28" s="786">
        <v>253</v>
      </c>
      <c r="E28" s="1298">
        <v>511</v>
      </c>
      <c r="F28" s="1341">
        <v>1225</v>
      </c>
      <c r="G28" s="1341">
        <v>1363</v>
      </c>
      <c r="H28" s="1341">
        <v>1724</v>
      </c>
      <c r="I28" s="1283">
        <v>2384</v>
      </c>
      <c r="J28" s="1283">
        <v>1531</v>
      </c>
      <c r="K28" s="1283">
        <v>1362</v>
      </c>
      <c r="L28" s="1283">
        <v>1764</v>
      </c>
      <c r="M28" s="1284">
        <v>1100</v>
      </c>
      <c r="N28" s="1285">
        <v>1100</v>
      </c>
      <c r="O28" s="1286">
        <v>246</v>
      </c>
      <c r="P28" s="1134">
        <f t="shared" si="2"/>
        <v>143</v>
      </c>
      <c r="Q28" s="1510"/>
      <c r="R28" s="1511">
        <f t="shared" si="3"/>
        <v>0</v>
      </c>
      <c r="S28" s="1380">
        <f t="shared" si="1"/>
        <v>389</v>
      </c>
      <c r="T28" s="1380">
        <f t="shared" si="4"/>
        <v>35.36363636363637</v>
      </c>
      <c r="U28" s="1125"/>
      <c r="V28" s="1341">
        <v>389</v>
      </c>
      <c r="W28" s="1287"/>
      <c r="X28" s="1283"/>
    </row>
    <row r="29" spans="1:24" ht="14.25">
      <c r="A29" s="1345" t="s">
        <v>599</v>
      </c>
      <c r="B29" s="1379" t="s">
        <v>727</v>
      </c>
      <c r="C29" s="786">
        <v>1057</v>
      </c>
      <c r="D29" s="786">
        <v>1451</v>
      </c>
      <c r="E29" s="1298">
        <v>518</v>
      </c>
      <c r="F29" s="1341">
        <v>1299</v>
      </c>
      <c r="G29" s="1341">
        <v>2398</v>
      </c>
      <c r="H29" s="1341">
        <v>2068</v>
      </c>
      <c r="I29" s="1283">
        <v>2099</v>
      </c>
      <c r="J29" s="1283">
        <v>1556</v>
      </c>
      <c r="K29" s="1283">
        <v>1327</v>
      </c>
      <c r="L29" s="1283">
        <v>1933</v>
      </c>
      <c r="M29" s="1284">
        <v>1750</v>
      </c>
      <c r="N29" s="1285">
        <v>1750</v>
      </c>
      <c r="O29" s="1286">
        <v>409</v>
      </c>
      <c r="P29" s="1134">
        <f t="shared" si="2"/>
        <v>415</v>
      </c>
      <c r="Q29" s="1510"/>
      <c r="R29" s="1511">
        <f t="shared" si="3"/>
        <v>0</v>
      </c>
      <c r="S29" s="1380">
        <f t="shared" si="1"/>
        <v>824</v>
      </c>
      <c r="T29" s="1380">
        <f t="shared" si="4"/>
        <v>47.08571428571429</v>
      </c>
      <c r="U29" s="1125"/>
      <c r="V29" s="1430">
        <v>824</v>
      </c>
      <c r="W29" s="1287"/>
      <c r="X29" s="1283"/>
    </row>
    <row r="30" spans="1:24" ht="14.25">
      <c r="A30" s="1345" t="s">
        <v>601</v>
      </c>
      <c r="B30" s="1299" t="s">
        <v>728</v>
      </c>
      <c r="C30" s="786">
        <v>10408</v>
      </c>
      <c r="D30" s="786">
        <v>11792</v>
      </c>
      <c r="E30" s="1298">
        <v>521</v>
      </c>
      <c r="F30" s="1341">
        <v>16440</v>
      </c>
      <c r="G30" s="1341">
        <v>17442</v>
      </c>
      <c r="H30" s="1341">
        <v>18411</v>
      </c>
      <c r="I30" s="1283">
        <v>18226</v>
      </c>
      <c r="J30" s="1283">
        <v>18656</v>
      </c>
      <c r="K30" s="1283">
        <v>19946</v>
      </c>
      <c r="L30" s="1283">
        <v>20442</v>
      </c>
      <c r="M30" s="1284">
        <v>18795</v>
      </c>
      <c r="N30" s="1285">
        <v>19010.3</v>
      </c>
      <c r="O30" s="1286">
        <v>4877</v>
      </c>
      <c r="P30" s="1134">
        <f t="shared" si="2"/>
        <v>4780</v>
      </c>
      <c r="Q30" s="1510"/>
      <c r="R30" s="1511">
        <f t="shared" si="3"/>
        <v>0</v>
      </c>
      <c r="S30" s="1380">
        <f t="shared" si="1"/>
        <v>9657</v>
      </c>
      <c r="T30" s="1380">
        <f t="shared" si="4"/>
        <v>50.79877750482633</v>
      </c>
      <c r="U30" s="1125"/>
      <c r="V30" s="1341">
        <v>9657</v>
      </c>
      <c r="W30" s="1287"/>
      <c r="X30" s="1283"/>
    </row>
    <row r="31" spans="1:24" ht="14.25">
      <c r="A31" s="1345" t="s">
        <v>603</v>
      </c>
      <c r="B31" s="1299" t="s">
        <v>729</v>
      </c>
      <c r="C31" s="786">
        <v>3640</v>
      </c>
      <c r="D31" s="786">
        <v>4174</v>
      </c>
      <c r="E31" s="1298" t="s">
        <v>605</v>
      </c>
      <c r="F31" s="1341">
        <v>6157</v>
      </c>
      <c r="G31" s="1341">
        <v>6485</v>
      </c>
      <c r="H31" s="1341">
        <v>6549</v>
      </c>
      <c r="I31" s="1283">
        <v>6762</v>
      </c>
      <c r="J31" s="1283">
        <v>6647</v>
      </c>
      <c r="K31" s="1283">
        <v>6781</v>
      </c>
      <c r="L31" s="1283">
        <v>6865</v>
      </c>
      <c r="M31" s="1284">
        <v>6578</v>
      </c>
      <c r="N31" s="1285">
        <v>6653.4</v>
      </c>
      <c r="O31" s="1286">
        <v>1640</v>
      </c>
      <c r="P31" s="1134">
        <f t="shared" si="2"/>
        <v>1640</v>
      </c>
      <c r="Q31" s="1510"/>
      <c r="R31" s="1511">
        <f t="shared" si="3"/>
        <v>0</v>
      </c>
      <c r="S31" s="1380">
        <f t="shared" si="1"/>
        <v>3280</v>
      </c>
      <c r="T31" s="1380">
        <f t="shared" si="4"/>
        <v>49.298103225418586</v>
      </c>
      <c r="U31" s="1125"/>
      <c r="V31" s="1341">
        <v>3280</v>
      </c>
      <c r="W31" s="1287"/>
      <c r="X31" s="1283"/>
    </row>
    <row r="32" spans="1:24" ht="14.25">
      <c r="A32" s="1345" t="s">
        <v>606</v>
      </c>
      <c r="B32" s="1379" t="s">
        <v>730</v>
      </c>
      <c r="C32" s="786">
        <v>0</v>
      </c>
      <c r="D32" s="786">
        <v>0</v>
      </c>
      <c r="E32" s="1298">
        <v>557</v>
      </c>
      <c r="F32" s="1341">
        <v>0</v>
      </c>
      <c r="G32" s="1341">
        <v>0</v>
      </c>
      <c r="H32" s="1341">
        <v>26</v>
      </c>
      <c r="I32" s="1283">
        <v>0</v>
      </c>
      <c r="J32" s="1283">
        <v>3</v>
      </c>
      <c r="K32" s="1283">
        <v>0</v>
      </c>
      <c r="L32" s="1283"/>
      <c r="M32" s="1284"/>
      <c r="N32" s="1285"/>
      <c r="O32" s="1286">
        <v>0</v>
      </c>
      <c r="P32" s="1134">
        <f t="shared" si="2"/>
        <v>0</v>
      </c>
      <c r="Q32" s="1510"/>
      <c r="R32" s="1511">
        <f t="shared" si="3"/>
        <v>0</v>
      </c>
      <c r="S32" s="1380">
        <f t="shared" si="1"/>
        <v>0</v>
      </c>
      <c r="T32" s="1380" t="e">
        <f t="shared" si="4"/>
        <v>#DIV/0!</v>
      </c>
      <c r="U32" s="1125"/>
      <c r="V32" s="1341">
        <v>0</v>
      </c>
      <c r="W32" s="1287"/>
      <c r="X32" s="1283"/>
    </row>
    <row r="33" spans="1:24" ht="14.25">
      <c r="A33" s="1345" t="s">
        <v>608</v>
      </c>
      <c r="B33" s="1379" t="s">
        <v>731</v>
      </c>
      <c r="C33" s="786">
        <v>1711</v>
      </c>
      <c r="D33" s="786">
        <v>1801</v>
      </c>
      <c r="E33" s="1298">
        <v>551</v>
      </c>
      <c r="F33" s="1341">
        <v>284</v>
      </c>
      <c r="G33" s="1341">
        <v>325</v>
      </c>
      <c r="H33" s="1341">
        <v>307</v>
      </c>
      <c r="I33" s="1283">
        <v>274</v>
      </c>
      <c r="J33" s="1283">
        <v>281</v>
      </c>
      <c r="K33" s="1283">
        <v>247</v>
      </c>
      <c r="L33" s="1283">
        <v>251</v>
      </c>
      <c r="M33" s="1284"/>
      <c r="N33" s="1285"/>
      <c r="O33" s="1286">
        <v>53</v>
      </c>
      <c r="P33" s="1134">
        <f t="shared" si="2"/>
        <v>52</v>
      </c>
      <c r="Q33" s="1510"/>
      <c r="R33" s="1511">
        <f t="shared" si="3"/>
        <v>0</v>
      </c>
      <c r="S33" s="1380">
        <f t="shared" si="1"/>
        <v>105</v>
      </c>
      <c r="T33" s="1380" t="e">
        <f t="shared" si="4"/>
        <v>#DIV/0!</v>
      </c>
      <c r="U33" s="1125"/>
      <c r="V33" s="1341">
        <v>105</v>
      </c>
      <c r="W33" s="1287"/>
      <c r="X33" s="1283"/>
    </row>
    <row r="34" spans="1:24" ht="15" thickBot="1">
      <c r="A34" s="1202" t="s">
        <v>610</v>
      </c>
      <c r="B34" s="1381" t="s">
        <v>732</v>
      </c>
      <c r="C34" s="1350">
        <v>569</v>
      </c>
      <c r="D34" s="1350">
        <v>614</v>
      </c>
      <c r="E34" s="1300" t="s">
        <v>611</v>
      </c>
      <c r="F34" s="1351">
        <v>830</v>
      </c>
      <c r="G34" s="1351">
        <v>1054</v>
      </c>
      <c r="H34" s="1351">
        <v>598</v>
      </c>
      <c r="I34" s="1301">
        <v>849</v>
      </c>
      <c r="J34" s="1301">
        <v>452</v>
      </c>
      <c r="K34" s="1301">
        <v>3103</v>
      </c>
      <c r="L34" s="1301">
        <v>3271</v>
      </c>
      <c r="M34" s="1302">
        <v>782</v>
      </c>
      <c r="N34" s="1303">
        <v>800.5</v>
      </c>
      <c r="O34" s="1304">
        <v>381</v>
      </c>
      <c r="P34" s="1134">
        <f t="shared" si="2"/>
        <v>359</v>
      </c>
      <c r="Q34" s="1514"/>
      <c r="R34" s="1513">
        <f t="shared" si="3"/>
        <v>0</v>
      </c>
      <c r="S34" s="1377">
        <f t="shared" si="1"/>
        <v>740</v>
      </c>
      <c r="T34" s="1377">
        <f t="shared" si="4"/>
        <v>92.4422236102436</v>
      </c>
      <c r="U34" s="1125"/>
      <c r="V34" s="1431">
        <v>740</v>
      </c>
      <c r="W34" s="1305"/>
      <c r="X34" s="1301"/>
    </row>
    <row r="35" spans="1:24" ht="15" thickBot="1">
      <c r="A35" s="1382" t="s">
        <v>612</v>
      </c>
      <c r="B35" s="1383" t="s">
        <v>613</v>
      </c>
      <c r="C35" s="831">
        <f>SUM(C25:C34)</f>
        <v>25899</v>
      </c>
      <c r="D35" s="831">
        <f>SUM(D25:D34)</f>
        <v>29268</v>
      </c>
      <c r="E35" s="1384"/>
      <c r="F35" s="1357">
        <f aca="true" t="shared" si="5" ref="F35:K35">SUM(F25:F34)</f>
        <v>33579</v>
      </c>
      <c r="G35" s="1357">
        <f t="shared" si="5"/>
        <v>36064</v>
      </c>
      <c r="H35" s="1357">
        <f t="shared" si="5"/>
        <v>38171</v>
      </c>
      <c r="I35" s="1357">
        <f t="shared" si="5"/>
        <v>38798</v>
      </c>
      <c r="J35" s="1357">
        <f t="shared" si="5"/>
        <v>37923</v>
      </c>
      <c r="K35" s="1357">
        <f t="shared" si="5"/>
        <v>40317</v>
      </c>
      <c r="L35" s="1357">
        <f aca="true" t="shared" si="6" ref="L35:R35">SUM(L25:L34)</f>
        <v>42314</v>
      </c>
      <c r="M35" s="1357">
        <f t="shared" si="6"/>
        <v>34305</v>
      </c>
      <c r="N35" s="1389">
        <f t="shared" si="6"/>
        <v>34614.2</v>
      </c>
      <c r="O35" s="1495">
        <f t="shared" si="6"/>
        <v>8927</v>
      </c>
      <c r="P35" s="1495">
        <f t="shared" si="6"/>
        <v>8908</v>
      </c>
      <c r="Q35" s="1395">
        <f t="shared" si="6"/>
        <v>0</v>
      </c>
      <c r="R35" s="1357">
        <f t="shared" si="6"/>
        <v>0</v>
      </c>
      <c r="S35" s="1389">
        <f t="shared" si="1"/>
        <v>17835</v>
      </c>
      <c r="T35" s="1389">
        <f t="shared" si="4"/>
        <v>51.525096636640455</v>
      </c>
      <c r="U35" s="1125"/>
      <c r="V35" s="1357">
        <f>SUM(V25:V34)</f>
        <v>17835</v>
      </c>
      <c r="W35" s="1357">
        <f>SUM(W25:W34)</f>
        <v>0</v>
      </c>
      <c r="X35" s="1357">
        <f>SUM(X25:X34)</f>
        <v>0</v>
      </c>
    </row>
    <row r="36" spans="1:24" ht="14.25">
      <c r="A36" s="1338" t="s">
        <v>614</v>
      </c>
      <c r="B36" s="1378" t="s">
        <v>733</v>
      </c>
      <c r="C36" s="795">
        <v>0</v>
      </c>
      <c r="D36" s="795">
        <v>0</v>
      </c>
      <c r="E36" s="1294">
        <v>601</v>
      </c>
      <c r="F36" s="1390">
        <v>2142</v>
      </c>
      <c r="G36" s="1390">
        <v>2321</v>
      </c>
      <c r="H36" s="1390">
        <v>2334</v>
      </c>
      <c r="I36" s="1295">
        <v>2667</v>
      </c>
      <c r="J36" s="1295">
        <v>3032</v>
      </c>
      <c r="K36" s="1295">
        <v>3286</v>
      </c>
      <c r="L36" s="1295">
        <v>3567</v>
      </c>
      <c r="M36" s="1278"/>
      <c r="N36" s="1279"/>
      <c r="O36" s="1280">
        <v>1051</v>
      </c>
      <c r="P36" s="1134">
        <f t="shared" si="2"/>
        <v>1029</v>
      </c>
      <c r="Q36" s="1369"/>
      <c r="R36" s="1509">
        <f t="shared" si="3"/>
        <v>0</v>
      </c>
      <c r="S36" s="1370">
        <f t="shared" si="1"/>
        <v>2080</v>
      </c>
      <c r="T36" s="1370" t="e">
        <f t="shared" si="4"/>
        <v>#DIV/0!</v>
      </c>
      <c r="U36" s="1125"/>
      <c r="V36" s="1390">
        <v>2080</v>
      </c>
      <c r="W36" s="1297"/>
      <c r="X36" s="1295"/>
    </row>
    <row r="37" spans="1:24" ht="14.25">
      <c r="A37" s="1345" t="s">
        <v>616</v>
      </c>
      <c r="B37" s="1379" t="s">
        <v>734</v>
      </c>
      <c r="C37" s="786">
        <v>1190</v>
      </c>
      <c r="D37" s="786">
        <v>1857</v>
      </c>
      <c r="E37" s="1298">
        <v>602</v>
      </c>
      <c r="F37" s="1341">
        <v>380</v>
      </c>
      <c r="G37" s="1341">
        <v>367</v>
      </c>
      <c r="H37" s="1341">
        <v>359</v>
      </c>
      <c r="I37" s="1283">
        <v>111</v>
      </c>
      <c r="J37" s="1283">
        <v>97</v>
      </c>
      <c r="K37" s="1283">
        <v>141</v>
      </c>
      <c r="L37" s="1283">
        <v>154</v>
      </c>
      <c r="M37" s="1284"/>
      <c r="N37" s="1285"/>
      <c r="O37" s="1286">
        <v>49</v>
      </c>
      <c r="P37" s="1134">
        <f t="shared" si="2"/>
        <v>132</v>
      </c>
      <c r="Q37" s="1510"/>
      <c r="R37" s="1511">
        <f t="shared" si="3"/>
        <v>0</v>
      </c>
      <c r="S37" s="1380">
        <f t="shared" si="1"/>
        <v>181</v>
      </c>
      <c r="T37" s="1380" t="e">
        <f t="shared" si="4"/>
        <v>#DIV/0!</v>
      </c>
      <c r="U37" s="1125"/>
      <c r="V37" s="1430">
        <v>181</v>
      </c>
      <c r="W37" s="1287"/>
      <c r="X37" s="1283"/>
    </row>
    <row r="38" spans="1:24" ht="14.25">
      <c r="A38" s="1345" t="s">
        <v>618</v>
      </c>
      <c r="B38" s="1379" t="s">
        <v>735</v>
      </c>
      <c r="C38" s="786">
        <v>0</v>
      </c>
      <c r="D38" s="786">
        <v>0</v>
      </c>
      <c r="E38" s="1298">
        <v>604</v>
      </c>
      <c r="F38" s="1341">
        <v>813</v>
      </c>
      <c r="G38" s="1341">
        <v>799</v>
      </c>
      <c r="H38" s="1341">
        <v>658</v>
      </c>
      <c r="I38" s="1283">
        <v>712</v>
      </c>
      <c r="J38" s="1283">
        <v>636</v>
      </c>
      <c r="K38" s="1283">
        <v>561</v>
      </c>
      <c r="L38" s="1283">
        <v>422</v>
      </c>
      <c r="M38" s="1284"/>
      <c r="N38" s="1285"/>
      <c r="O38" s="1286">
        <v>85</v>
      </c>
      <c r="P38" s="1134">
        <f t="shared" si="2"/>
        <v>188</v>
      </c>
      <c r="Q38" s="1510"/>
      <c r="R38" s="1511">
        <f t="shared" si="3"/>
        <v>0</v>
      </c>
      <c r="S38" s="1380">
        <f t="shared" si="1"/>
        <v>273</v>
      </c>
      <c r="T38" s="1380" t="e">
        <f t="shared" si="4"/>
        <v>#DIV/0!</v>
      </c>
      <c r="U38" s="1125"/>
      <c r="V38" s="1341">
        <v>273</v>
      </c>
      <c r="W38" s="1287"/>
      <c r="X38" s="1283"/>
    </row>
    <row r="39" spans="1:24" ht="15" thickBot="1">
      <c r="A39" s="1345" t="s">
        <v>620</v>
      </c>
      <c r="B39" s="1379" t="s">
        <v>736</v>
      </c>
      <c r="C39" s="786">
        <v>12472</v>
      </c>
      <c r="D39" s="786">
        <v>13728</v>
      </c>
      <c r="E39" s="1298" t="s">
        <v>622</v>
      </c>
      <c r="F39" s="1341">
        <v>29448</v>
      </c>
      <c r="G39" s="1341">
        <v>31500</v>
      </c>
      <c r="H39" s="1341">
        <v>34304</v>
      </c>
      <c r="I39" s="1283">
        <v>34233</v>
      </c>
      <c r="J39" s="1380">
        <v>33458.5</v>
      </c>
      <c r="K39" s="1380">
        <v>35582</v>
      </c>
      <c r="L39" s="1380">
        <v>37370.4</v>
      </c>
      <c r="M39" s="1284">
        <f>M35</f>
        <v>34305</v>
      </c>
      <c r="N39" s="1285">
        <f>N35</f>
        <v>34614.2</v>
      </c>
      <c r="O39" s="1286">
        <v>7525</v>
      </c>
      <c r="P39" s="1127">
        <f t="shared" si="2"/>
        <v>7447</v>
      </c>
      <c r="Q39" s="1510"/>
      <c r="R39" s="1511">
        <f t="shared" si="3"/>
        <v>0</v>
      </c>
      <c r="S39" s="1380">
        <f t="shared" si="1"/>
        <v>14972</v>
      </c>
      <c r="T39" s="1380">
        <f t="shared" si="4"/>
        <v>43.25392468986717</v>
      </c>
      <c r="U39" s="1125"/>
      <c r="V39" s="1341">
        <v>14972</v>
      </c>
      <c r="W39" s="1287"/>
      <c r="X39" s="1380"/>
    </row>
    <row r="40" spans="1:24" ht="15" thickBot="1">
      <c r="A40" s="1202" t="s">
        <v>623</v>
      </c>
      <c r="B40" s="1381" t="s">
        <v>732</v>
      </c>
      <c r="C40" s="1350">
        <v>12330</v>
      </c>
      <c r="D40" s="1350">
        <v>13218</v>
      </c>
      <c r="E40" s="1300" t="s">
        <v>624</v>
      </c>
      <c r="F40" s="1351">
        <v>925.58</v>
      </c>
      <c r="G40" s="1351">
        <v>1078</v>
      </c>
      <c r="H40" s="1351">
        <v>689</v>
      </c>
      <c r="I40" s="1301">
        <v>1325</v>
      </c>
      <c r="J40" s="1301">
        <v>864</v>
      </c>
      <c r="K40" s="1301">
        <v>1323</v>
      </c>
      <c r="L40" s="1301">
        <v>897</v>
      </c>
      <c r="M40" s="1302"/>
      <c r="N40" s="1303"/>
      <c r="O40" s="1417">
        <v>217</v>
      </c>
      <c r="P40" s="1127">
        <f t="shared" si="2"/>
        <v>112</v>
      </c>
      <c r="Q40" s="1127"/>
      <c r="R40" s="1513">
        <f t="shared" si="3"/>
        <v>0</v>
      </c>
      <c r="S40" s="1377">
        <f t="shared" si="1"/>
        <v>329</v>
      </c>
      <c r="T40" s="1504" t="e">
        <f t="shared" si="4"/>
        <v>#DIV/0!</v>
      </c>
      <c r="U40" s="1125"/>
      <c r="V40" s="1431">
        <v>329</v>
      </c>
      <c r="W40" s="1305"/>
      <c r="X40" s="1301"/>
    </row>
    <row r="41" spans="1:24" ht="15" thickBot="1">
      <c r="A41" s="1382" t="s">
        <v>625</v>
      </c>
      <c r="B41" s="1383" t="s">
        <v>626</v>
      </c>
      <c r="C41" s="831">
        <f>SUM(C36:C40)</f>
        <v>25992</v>
      </c>
      <c r="D41" s="831">
        <f>SUM(D36:D40)</f>
        <v>28803</v>
      </c>
      <c r="E41" s="1384" t="s">
        <v>558</v>
      </c>
      <c r="F41" s="1357">
        <f>SUM(F36:F40)</f>
        <v>33708.58</v>
      </c>
      <c r="G41" s="1357">
        <f>SUM(G36:G40)</f>
        <v>36065</v>
      </c>
      <c r="H41" s="1357">
        <v>38344</v>
      </c>
      <c r="I41" s="1357">
        <f aca="true" t="shared" si="7" ref="I41:R41">SUM(I36:I40)</f>
        <v>39048</v>
      </c>
      <c r="J41" s="1357">
        <f>SUM(J36:J40)</f>
        <v>38087.5</v>
      </c>
      <c r="K41" s="1357">
        <f>SUM(K36:K40)</f>
        <v>40893</v>
      </c>
      <c r="L41" s="1389">
        <f>SUM(L36:L40)</f>
        <v>42410.4</v>
      </c>
      <c r="M41" s="1385">
        <f t="shared" si="7"/>
        <v>34305</v>
      </c>
      <c r="N41" s="1160">
        <f t="shared" si="7"/>
        <v>34614.2</v>
      </c>
      <c r="O41" s="1357">
        <f t="shared" si="7"/>
        <v>8927</v>
      </c>
      <c r="P41" s="1357">
        <f t="shared" si="7"/>
        <v>8908</v>
      </c>
      <c r="Q41" s="1357">
        <f t="shared" si="7"/>
        <v>0</v>
      </c>
      <c r="R41" s="1389">
        <f t="shared" si="7"/>
        <v>0</v>
      </c>
      <c r="S41" s="1389">
        <f t="shared" si="1"/>
        <v>17835</v>
      </c>
      <c r="T41" s="1389">
        <f t="shared" si="4"/>
        <v>51.525096636640455</v>
      </c>
      <c r="U41" s="1125"/>
      <c r="V41" s="1357">
        <f>SUM(V36:V40)</f>
        <v>17835</v>
      </c>
      <c r="W41" s="1357">
        <f>SUM(W36:W40)</f>
        <v>0</v>
      </c>
      <c r="X41" s="1357">
        <f>SUM(X36:X40)</f>
        <v>0</v>
      </c>
    </row>
    <row r="42" spans="1:24" ht="6.75" customHeight="1" thickBot="1">
      <c r="A42" s="1202"/>
      <c r="B42" s="764"/>
      <c r="C42" s="797"/>
      <c r="D42" s="797"/>
      <c r="E42" s="1162"/>
      <c r="F42" s="1351"/>
      <c r="G42" s="1351"/>
      <c r="H42" s="1351"/>
      <c r="I42" s="1395"/>
      <c r="J42" s="1395"/>
      <c r="K42" s="1395"/>
      <c r="L42" s="1395"/>
      <c r="M42" s="1396"/>
      <c r="N42" s="1397"/>
      <c r="O42" s="1351"/>
      <c r="P42" s="1515"/>
      <c r="Q42" s="1399"/>
      <c r="R42" s="1516"/>
      <c r="S42" s="1517"/>
      <c r="T42" s="1391"/>
      <c r="U42" s="1125"/>
      <c r="V42" s="1351"/>
      <c r="W42" s="1395"/>
      <c r="X42" s="1395"/>
    </row>
    <row r="43" spans="1:24" ht="15" thickBot="1">
      <c r="A43" s="1401" t="s">
        <v>627</v>
      </c>
      <c r="B43" s="1402" t="s">
        <v>589</v>
      </c>
      <c r="C43" s="831">
        <f>+C41-C39</f>
        <v>13520</v>
      </c>
      <c r="D43" s="831">
        <f>+D41-D39</f>
        <v>15075</v>
      </c>
      <c r="E43" s="1384" t="s">
        <v>558</v>
      </c>
      <c r="F43" s="1389">
        <f aca="true" t="shared" si="8" ref="F43:R43">F41-F39</f>
        <v>4260.580000000002</v>
      </c>
      <c r="G43" s="1389">
        <f t="shared" si="8"/>
        <v>4565</v>
      </c>
      <c r="H43" s="1389">
        <f t="shared" si="8"/>
        <v>4040</v>
      </c>
      <c r="I43" s="1357">
        <f>I41-I39</f>
        <v>4815</v>
      </c>
      <c r="J43" s="1357">
        <f>J41-J39</f>
        <v>4629</v>
      </c>
      <c r="K43" s="1357">
        <f>K41-K39</f>
        <v>5311</v>
      </c>
      <c r="L43" s="1389">
        <f>L41-L39</f>
        <v>5040</v>
      </c>
      <c r="M43" s="1357">
        <f>M41-M39</f>
        <v>0</v>
      </c>
      <c r="N43" s="1389">
        <f t="shared" si="8"/>
        <v>0</v>
      </c>
      <c r="O43" s="1357">
        <f t="shared" si="8"/>
        <v>1402</v>
      </c>
      <c r="P43" s="1357">
        <f t="shared" si="8"/>
        <v>1461</v>
      </c>
      <c r="Q43" s="1357">
        <f t="shared" si="8"/>
        <v>0</v>
      </c>
      <c r="R43" s="1503">
        <f t="shared" si="8"/>
        <v>0</v>
      </c>
      <c r="S43" s="1518">
        <f>SUM(O43:R43)</f>
        <v>2863</v>
      </c>
      <c r="T43" s="1370" t="e">
        <f t="shared" si="4"/>
        <v>#DIV/0!</v>
      </c>
      <c r="U43" s="1125"/>
      <c r="V43" s="1357">
        <f>V41-V39</f>
        <v>2863</v>
      </c>
      <c r="W43" s="1357">
        <f>W41-W39</f>
        <v>0</v>
      </c>
      <c r="X43" s="1357">
        <f>X41-X39</f>
        <v>0</v>
      </c>
    </row>
    <row r="44" spans="1:24" ht="15" thickBot="1">
      <c r="A44" s="1382" t="s">
        <v>628</v>
      </c>
      <c r="B44" s="1402" t="s">
        <v>629</v>
      </c>
      <c r="C44" s="831">
        <f>+C41-C35</f>
        <v>93</v>
      </c>
      <c r="D44" s="831">
        <f>+D41-D35</f>
        <v>-465</v>
      </c>
      <c r="E44" s="1384" t="s">
        <v>558</v>
      </c>
      <c r="F44" s="1389">
        <f aca="true" t="shared" si="9" ref="F44:R44">F41-F35</f>
        <v>129.58000000000175</v>
      </c>
      <c r="G44" s="1389">
        <f t="shared" si="9"/>
        <v>1</v>
      </c>
      <c r="H44" s="1389">
        <f t="shared" si="9"/>
        <v>173</v>
      </c>
      <c r="I44" s="1357">
        <f>I41-I35</f>
        <v>250</v>
      </c>
      <c r="J44" s="1357">
        <f>J41-J35</f>
        <v>164.5</v>
      </c>
      <c r="K44" s="1357">
        <f>K41-K35</f>
        <v>576</v>
      </c>
      <c r="L44" s="1389">
        <f>L41-L35</f>
        <v>96.40000000000146</v>
      </c>
      <c r="M44" s="1357">
        <f>M41-M35</f>
        <v>0</v>
      </c>
      <c r="N44" s="1389">
        <f t="shared" si="9"/>
        <v>0</v>
      </c>
      <c r="O44" s="1357">
        <f t="shared" si="9"/>
        <v>0</v>
      </c>
      <c r="P44" s="1357">
        <f t="shared" si="9"/>
        <v>0</v>
      </c>
      <c r="Q44" s="1357">
        <f t="shared" si="9"/>
        <v>0</v>
      </c>
      <c r="R44" s="1503">
        <f t="shared" si="9"/>
        <v>0</v>
      </c>
      <c r="S44" s="1518">
        <f>SUM(O44:R44)</f>
        <v>0</v>
      </c>
      <c r="T44" s="1370" t="e">
        <f t="shared" si="4"/>
        <v>#DIV/0!</v>
      </c>
      <c r="U44" s="1125"/>
      <c r="V44" s="1357">
        <f>V41-V35</f>
        <v>0</v>
      </c>
      <c r="W44" s="1357">
        <f>W41-W35</f>
        <v>0</v>
      </c>
      <c r="X44" s="1357">
        <f>X41-X35</f>
        <v>0</v>
      </c>
    </row>
    <row r="45" spans="1:24" ht="15" thickBot="1">
      <c r="A45" s="1225" t="s">
        <v>630</v>
      </c>
      <c r="B45" s="1403" t="s">
        <v>589</v>
      </c>
      <c r="C45" s="819">
        <f>+C44-C39</f>
        <v>-12379</v>
      </c>
      <c r="D45" s="819">
        <f>+D44-D39</f>
        <v>-14193</v>
      </c>
      <c r="E45" s="1168" t="s">
        <v>558</v>
      </c>
      <c r="F45" s="1389">
        <f aca="true" t="shared" si="10" ref="F45:R45">F44-F39</f>
        <v>-29318.42</v>
      </c>
      <c r="G45" s="1389">
        <f t="shared" si="10"/>
        <v>-31499</v>
      </c>
      <c r="H45" s="1389">
        <f t="shared" si="10"/>
        <v>-34131</v>
      </c>
      <c r="I45" s="1357">
        <f t="shared" si="10"/>
        <v>-33983</v>
      </c>
      <c r="J45" s="1357">
        <f>J44-J39</f>
        <v>-33294</v>
      </c>
      <c r="K45" s="1357">
        <f>K44-K39</f>
        <v>-35006</v>
      </c>
      <c r="L45" s="1389">
        <f>L44-L39</f>
        <v>-37274</v>
      </c>
      <c r="M45" s="1357">
        <f t="shared" si="10"/>
        <v>-34305</v>
      </c>
      <c r="N45" s="1389">
        <f t="shared" si="10"/>
        <v>-34614.2</v>
      </c>
      <c r="O45" s="1357">
        <f t="shared" si="10"/>
        <v>-7525</v>
      </c>
      <c r="P45" s="1357">
        <f t="shared" si="10"/>
        <v>-7447</v>
      </c>
      <c r="Q45" s="1357">
        <f t="shared" si="10"/>
        <v>0</v>
      </c>
      <c r="R45" s="1503">
        <f t="shared" si="10"/>
        <v>0</v>
      </c>
      <c r="S45" s="1519">
        <f>SUM(O45:R45)</f>
        <v>-14972</v>
      </c>
      <c r="T45" s="1389">
        <f t="shared" si="4"/>
        <v>43.25392468986717</v>
      </c>
      <c r="U45" s="1125"/>
      <c r="V45" s="1357">
        <f>V44-V39</f>
        <v>-14972</v>
      </c>
      <c r="W45" s="1357">
        <f>W44-W39</f>
        <v>0</v>
      </c>
      <c r="X45" s="1357">
        <f>X44-X39</f>
        <v>0</v>
      </c>
    </row>
    <row r="46" ht="12.75">
      <c r="A46" s="1095"/>
    </row>
    <row r="47" spans="1:10" ht="12.75">
      <c r="A47" s="1371"/>
      <c r="B47" s="1433"/>
      <c r="E47" s="1408" t="s">
        <v>773</v>
      </c>
      <c r="J47" s="565" t="s">
        <v>773</v>
      </c>
    </row>
    <row r="48" ht="12.75">
      <c r="A48" s="1095"/>
    </row>
    <row r="49" spans="1:24" ht="14.25">
      <c r="A49" s="1083" t="s">
        <v>737</v>
      </c>
      <c r="S49" s="412"/>
      <c r="T49" s="412"/>
      <c r="U49" s="412"/>
      <c r="V49" s="412"/>
      <c r="W49" s="412"/>
      <c r="X49" s="412"/>
    </row>
    <row r="50" spans="1:24" ht="14.25">
      <c r="A50" s="1405" t="s">
        <v>738</v>
      </c>
      <c r="S50" s="412"/>
      <c r="T50" s="412"/>
      <c r="U50" s="412"/>
      <c r="V50" s="412"/>
      <c r="W50" s="412"/>
      <c r="X50" s="412"/>
    </row>
    <row r="51" spans="1:24" ht="14.25">
      <c r="A51" s="1406" t="s">
        <v>739</v>
      </c>
      <c r="S51" s="412"/>
      <c r="T51" s="412"/>
      <c r="U51" s="412"/>
      <c r="V51" s="412"/>
      <c r="W51" s="412"/>
      <c r="X51" s="412"/>
    </row>
    <row r="52" spans="1:24" ht="14.25">
      <c r="A52" s="1094"/>
      <c r="S52" s="412"/>
      <c r="T52" s="412"/>
      <c r="U52" s="412"/>
      <c r="V52" s="412"/>
      <c r="W52" s="412"/>
      <c r="X52" s="412"/>
    </row>
    <row r="53" spans="1:24" ht="12.75">
      <c r="A53" s="1095" t="s">
        <v>774</v>
      </c>
      <c r="S53" s="412"/>
      <c r="T53" s="412"/>
      <c r="U53" s="412"/>
      <c r="V53" s="412"/>
      <c r="W53" s="412"/>
      <c r="X53" s="412"/>
    </row>
    <row r="54" spans="1:24" ht="12.75">
      <c r="A54" s="1095"/>
      <c r="S54" s="412"/>
      <c r="T54" s="412"/>
      <c r="U54" s="412"/>
      <c r="V54" s="412"/>
      <c r="W54" s="412"/>
      <c r="X54" s="412"/>
    </row>
    <row r="55" spans="1:24" ht="12.75">
      <c r="A55" s="1095" t="s">
        <v>775</v>
      </c>
      <c r="S55" s="412"/>
      <c r="T55" s="412"/>
      <c r="U55" s="412"/>
      <c r="V55" s="412"/>
      <c r="W55" s="412"/>
      <c r="X55" s="412"/>
    </row>
    <row r="56" ht="12.75">
      <c r="A56" s="1095"/>
    </row>
    <row r="57" ht="12.75">
      <c r="A57" s="1095"/>
    </row>
    <row r="58" ht="12.75">
      <c r="A58" s="1095"/>
    </row>
    <row r="59" ht="12.75">
      <c r="A59" s="1095"/>
    </row>
    <row r="60" ht="12.75">
      <c r="A60" s="1095"/>
    </row>
    <row r="61" ht="12.75">
      <c r="A61" s="1095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4"/>
  <sheetViews>
    <sheetView zoomScale="80" zoomScaleNormal="80" zoomScalePageLayoutView="0" workbookViewId="0" topLeftCell="A20">
      <selection activeCell="D21" sqref="D21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7" width="16.7109375" style="55" customWidth="1"/>
    <col min="8" max="8" width="11.421875" style="235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276" t="s">
        <v>23</v>
      </c>
      <c r="B1" s="277"/>
      <c r="C1" s="277"/>
      <c r="D1" s="40"/>
      <c r="E1" s="41"/>
      <c r="F1" s="41"/>
      <c r="G1" s="42"/>
      <c r="H1" s="212"/>
    </row>
    <row r="2" spans="1:8" ht="12.75" customHeight="1">
      <c r="A2" s="44"/>
      <c r="B2" s="45"/>
      <c r="C2" s="44"/>
      <c r="D2" s="46"/>
      <c r="E2" s="41"/>
      <c r="F2" s="41"/>
      <c r="G2" s="41"/>
      <c r="H2" s="213"/>
    </row>
    <row r="3" spans="1:8" s="45" customFormat="1" ht="24" customHeight="1">
      <c r="A3" s="278" t="s">
        <v>24</v>
      </c>
      <c r="B3" s="278"/>
      <c r="C3" s="278"/>
      <c r="D3" s="277"/>
      <c r="E3" s="277"/>
      <c r="F3" s="236"/>
      <c r="G3" s="236"/>
      <c r="H3" s="237"/>
    </row>
    <row r="4" spans="1:8" s="45" customFormat="1" ht="15" customHeight="1" thickBot="1">
      <c r="A4" s="47"/>
      <c r="B4" s="47"/>
      <c r="C4" s="47"/>
      <c r="D4" s="47"/>
      <c r="E4" s="48"/>
      <c r="F4" s="48"/>
      <c r="G4" s="49" t="s">
        <v>4</v>
      </c>
      <c r="H4" s="214"/>
    </row>
    <row r="5" spans="1:8" ht="15.75">
      <c r="A5" s="238" t="s">
        <v>25</v>
      </c>
      <c r="B5" s="238" t="s">
        <v>26</v>
      </c>
      <c r="C5" s="238" t="s">
        <v>27</v>
      </c>
      <c r="D5" s="239" t="s">
        <v>28</v>
      </c>
      <c r="E5" s="240" t="s">
        <v>29</v>
      </c>
      <c r="F5" s="240" t="s">
        <v>29</v>
      </c>
      <c r="G5" s="240" t="s">
        <v>8</v>
      </c>
      <c r="H5" s="241" t="s">
        <v>30</v>
      </c>
    </row>
    <row r="6" spans="1:8" ht="15.75" customHeight="1" thickBot="1">
      <c r="A6" s="242"/>
      <c r="B6" s="242"/>
      <c r="C6" s="242"/>
      <c r="D6" s="243"/>
      <c r="E6" s="244" t="s">
        <v>31</v>
      </c>
      <c r="F6" s="244" t="s">
        <v>32</v>
      </c>
      <c r="G6" s="245" t="s">
        <v>33</v>
      </c>
      <c r="H6" s="246" t="s">
        <v>34</v>
      </c>
    </row>
    <row r="7" spans="1:8" ht="16.5" customHeight="1" thickTop="1">
      <c r="A7" s="50">
        <v>10</v>
      </c>
      <c r="B7" s="50"/>
      <c r="C7" s="50"/>
      <c r="D7" s="51" t="s">
        <v>35</v>
      </c>
      <c r="E7" s="52"/>
      <c r="F7" s="52"/>
      <c r="G7" s="52"/>
      <c r="H7" s="215"/>
    </row>
    <row r="8" spans="1:8" ht="15" customHeight="1">
      <c r="A8" s="50"/>
      <c r="B8" s="50"/>
      <c r="C8" s="50"/>
      <c r="D8" s="51"/>
      <c r="E8" s="52"/>
      <c r="F8" s="52"/>
      <c r="G8" s="52"/>
      <c r="H8" s="215"/>
    </row>
    <row r="9" spans="1:8" ht="15" customHeight="1" hidden="1">
      <c r="A9" s="53"/>
      <c r="B9" s="53"/>
      <c r="C9" s="53">
        <v>1344</v>
      </c>
      <c r="D9" s="53" t="s">
        <v>36</v>
      </c>
      <c r="E9" s="54">
        <v>0</v>
      </c>
      <c r="F9" s="54">
        <v>0</v>
      </c>
      <c r="G9" s="54"/>
      <c r="H9" s="216" t="e">
        <f>(#REF!/F9)*100</f>
        <v>#REF!</v>
      </c>
    </row>
    <row r="10" spans="1:9" ht="15">
      <c r="A10" s="53"/>
      <c r="B10" s="53"/>
      <c r="C10" s="53">
        <v>1361</v>
      </c>
      <c r="D10" s="53" t="s">
        <v>37</v>
      </c>
      <c r="E10" s="54">
        <v>5</v>
      </c>
      <c r="F10" s="54">
        <v>5</v>
      </c>
      <c r="G10" s="54">
        <v>5</v>
      </c>
      <c r="H10" s="216">
        <f>(G10/F10)*100</f>
        <v>100</v>
      </c>
      <c r="I10" s="55"/>
    </row>
    <row r="11" spans="1:8" ht="15">
      <c r="A11" s="56">
        <v>34053</v>
      </c>
      <c r="B11" s="56"/>
      <c r="C11" s="56">
        <v>4116</v>
      </c>
      <c r="D11" s="53" t="s">
        <v>38</v>
      </c>
      <c r="E11" s="57">
        <v>0</v>
      </c>
      <c r="F11" s="57">
        <v>25</v>
      </c>
      <c r="G11" s="57">
        <v>25</v>
      </c>
      <c r="H11" s="216">
        <f aca="true" t="shared" si="0" ref="H11:H47">(G11/F11)*100</f>
        <v>100</v>
      </c>
    </row>
    <row r="12" spans="1:8" ht="15">
      <c r="A12" s="56">
        <v>34070</v>
      </c>
      <c r="B12" s="56"/>
      <c r="C12" s="56">
        <v>4116</v>
      </c>
      <c r="D12" s="53" t="s">
        <v>39</v>
      </c>
      <c r="E12" s="57">
        <v>0</v>
      </c>
      <c r="F12" s="57">
        <v>15</v>
      </c>
      <c r="G12" s="57">
        <v>15</v>
      </c>
      <c r="H12" s="216">
        <f t="shared" si="0"/>
        <v>100</v>
      </c>
    </row>
    <row r="13" spans="1:8" ht="15" hidden="1">
      <c r="A13" s="56">
        <v>33123</v>
      </c>
      <c r="B13" s="56"/>
      <c r="C13" s="56">
        <v>4116</v>
      </c>
      <c r="D13" s="53" t="s">
        <v>40</v>
      </c>
      <c r="E13" s="54">
        <v>0</v>
      </c>
      <c r="F13" s="54">
        <v>0</v>
      </c>
      <c r="G13" s="54"/>
      <c r="H13" s="216" t="e">
        <f t="shared" si="0"/>
        <v>#DIV/0!</v>
      </c>
    </row>
    <row r="14" spans="1:8" ht="15" hidden="1">
      <c r="A14" s="56"/>
      <c r="B14" s="56"/>
      <c r="C14" s="56">
        <v>4121</v>
      </c>
      <c r="D14" s="56" t="s">
        <v>41</v>
      </c>
      <c r="E14" s="57">
        <v>0</v>
      </c>
      <c r="F14" s="57">
        <v>0</v>
      </c>
      <c r="G14" s="54"/>
      <c r="H14" s="216" t="e">
        <f t="shared" si="0"/>
        <v>#DIV/0!</v>
      </c>
    </row>
    <row r="15" spans="1:9" ht="15" hidden="1">
      <c r="A15" s="56">
        <v>341</v>
      </c>
      <c r="B15" s="56"/>
      <c r="C15" s="56">
        <v>4122</v>
      </c>
      <c r="D15" s="56" t="s">
        <v>42</v>
      </c>
      <c r="E15" s="58">
        <v>0</v>
      </c>
      <c r="F15" s="58">
        <v>0</v>
      </c>
      <c r="G15" s="57"/>
      <c r="H15" s="216" t="e">
        <f t="shared" si="0"/>
        <v>#DIV/0!</v>
      </c>
      <c r="I15" s="55"/>
    </row>
    <row r="16" spans="1:8" ht="15" hidden="1">
      <c r="A16" s="56">
        <v>379</v>
      </c>
      <c r="B16" s="56"/>
      <c r="C16" s="56">
        <v>4122</v>
      </c>
      <c r="D16" s="56" t="s">
        <v>43</v>
      </c>
      <c r="E16" s="58">
        <v>0</v>
      </c>
      <c r="F16" s="58">
        <v>0</v>
      </c>
      <c r="G16" s="57"/>
      <c r="H16" s="216" t="e">
        <f t="shared" si="0"/>
        <v>#DIV/0!</v>
      </c>
    </row>
    <row r="17" spans="1:8" ht="15" customHeight="1">
      <c r="A17" s="53">
        <v>214</v>
      </c>
      <c r="B17" s="53"/>
      <c r="C17" s="53">
        <v>4122</v>
      </c>
      <c r="D17" s="56" t="s">
        <v>44</v>
      </c>
      <c r="E17" s="54">
        <v>0</v>
      </c>
      <c r="F17" s="54">
        <v>0</v>
      </c>
      <c r="G17" s="54">
        <v>60</v>
      </c>
      <c r="H17" s="216" t="e">
        <f t="shared" si="0"/>
        <v>#DIV/0!</v>
      </c>
    </row>
    <row r="18" spans="1:8" ht="15" hidden="1">
      <c r="A18" s="56">
        <v>33030</v>
      </c>
      <c r="B18" s="56"/>
      <c r="C18" s="56">
        <v>4122</v>
      </c>
      <c r="D18" s="56" t="s">
        <v>45</v>
      </c>
      <c r="E18" s="58">
        <v>0</v>
      </c>
      <c r="F18" s="58">
        <v>0</v>
      </c>
      <c r="G18" s="57"/>
      <c r="H18" s="216" t="e">
        <f t="shared" si="0"/>
        <v>#DIV/0!</v>
      </c>
    </row>
    <row r="19" spans="1:8" ht="15" hidden="1">
      <c r="A19" s="56">
        <v>33926</v>
      </c>
      <c r="B19" s="56"/>
      <c r="C19" s="56">
        <v>4222</v>
      </c>
      <c r="D19" s="56" t="s">
        <v>46</v>
      </c>
      <c r="E19" s="58"/>
      <c r="F19" s="58"/>
      <c r="G19" s="57"/>
      <c r="H19" s="216" t="e">
        <f t="shared" si="0"/>
        <v>#DIV/0!</v>
      </c>
    </row>
    <row r="20" spans="1:8" ht="15">
      <c r="A20" s="56"/>
      <c r="B20" s="56">
        <v>2143</v>
      </c>
      <c r="C20" s="56">
        <v>2111</v>
      </c>
      <c r="D20" s="56" t="s">
        <v>47</v>
      </c>
      <c r="E20" s="57">
        <v>420</v>
      </c>
      <c r="F20" s="57">
        <v>420</v>
      </c>
      <c r="G20" s="57">
        <v>359.1</v>
      </c>
      <c r="H20" s="216">
        <f t="shared" si="0"/>
        <v>85.50000000000001</v>
      </c>
    </row>
    <row r="21" spans="1:8" ht="15">
      <c r="A21" s="56"/>
      <c r="B21" s="56">
        <v>2143</v>
      </c>
      <c r="C21" s="56">
        <v>2112</v>
      </c>
      <c r="D21" s="56" t="s">
        <v>48</v>
      </c>
      <c r="E21" s="57">
        <v>220</v>
      </c>
      <c r="F21" s="57">
        <v>220</v>
      </c>
      <c r="G21" s="57">
        <v>63.5</v>
      </c>
      <c r="H21" s="216">
        <f t="shared" si="0"/>
        <v>28.863636363636363</v>
      </c>
    </row>
    <row r="22" spans="1:8" ht="15" hidden="1">
      <c r="A22" s="56"/>
      <c r="B22" s="56">
        <v>2143</v>
      </c>
      <c r="C22" s="56">
        <v>2212</v>
      </c>
      <c r="D22" s="56" t="s">
        <v>49</v>
      </c>
      <c r="E22" s="57">
        <v>0</v>
      </c>
      <c r="F22" s="57">
        <v>0</v>
      </c>
      <c r="G22" s="57"/>
      <c r="H22" s="216" t="e">
        <f t="shared" si="0"/>
        <v>#DIV/0!</v>
      </c>
    </row>
    <row r="23" spans="1:8" ht="15" hidden="1">
      <c r="A23" s="56"/>
      <c r="B23" s="56">
        <v>2143</v>
      </c>
      <c r="C23" s="56">
        <v>2324</v>
      </c>
      <c r="D23" s="56" t="s">
        <v>50</v>
      </c>
      <c r="E23" s="57">
        <v>0</v>
      </c>
      <c r="F23" s="57">
        <v>0</v>
      </c>
      <c r="G23" s="57"/>
      <c r="H23" s="216" t="e">
        <f t="shared" si="0"/>
        <v>#DIV/0!</v>
      </c>
    </row>
    <row r="24" spans="1:8" ht="15" hidden="1">
      <c r="A24" s="56"/>
      <c r="B24" s="56">
        <v>2143</v>
      </c>
      <c r="C24" s="56">
        <v>2329</v>
      </c>
      <c r="D24" s="56" t="s">
        <v>51</v>
      </c>
      <c r="E24" s="57"/>
      <c r="F24" s="57"/>
      <c r="G24" s="57"/>
      <c r="H24" s="216" t="e">
        <f t="shared" si="0"/>
        <v>#DIV/0!</v>
      </c>
    </row>
    <row r="25" spans="1:8" ht="15" hidden="1">
      <c r="A25" s="56"/>
      <c r="B25" s="56">
        <v>3111</v>
      </c>
      <c r="C25" s="56">
        <v>2122</v>
      </c>
      <c r="D25" s="56" t="s">
        <v>52</v>
      </c>
      <c r="E25" s="57">
        <v>0</v>
      </c>
      <c r="F25" s="57">
        <v>0</v>
      </c>
      <c r="G25" s="57"/>
      <c r="H25" s="216" t="e">
        <f t="shared" si="0"/>
        <v>#DIV/0!</v>
      </c>
    </row>
    <row r="26" spans="1:8" ht="15" hidden="1">
      <c r="A26" s="56"/>
      <c r="B26" s="56">
        <v>3113</v>
      </c>
      <c r="C26" s="56">
        <v>2119</v>
      </c>
      <c r="D26" s="56" t="s">
        <v>53</v>
      </c>
      <c r="E26" s="57">
        <v>0</v>
      </c>
      <c r="F26" s="57">
        <v>0</v>
      </c>
      <c r="G26" s="57"/>
      <c r="H26" s="216" t="e">
        <f t="shared" si="0"/>
        <v>#DIV/0!</v>
      </c>
    </row>
    <row r="27" spans="1:8" ht="15" hidden="1">
      <c r="A27" s="56"/>
      <c r="B27" s="56">
        <v>3113</v>
      </c>
      <c r="C27" s="56">
        <v>2122</v>
      </c>
      <c r="D27" s="56" t="s">
        <v>54</v>
      </c>
      <c r="E27" s="57">
        <v>0</v>
      </c>
      <c r="F27" s="57">
        <v>0</v>
      </c>
      <c r="G27" s="57"/>
      <c r="H27" s="216" t="e">
        <f t="shared" si="0"/>
        <v>#DIV/0!</v>
      </c>
    </row>
    <row r="28" spans="1:8" ht="15">
      <c r="A28" s="56"/>
      <c r="B28" s="56">
        <v>3113</v>
      </c>
      <c r="C28" s="56">
        <v>2229</v>
      </c>
      <c r="D28" s="56" t="s">
        <v>55</v>
      </c>
      <c r="E28" s="57">
        <v>0</v>
      </c>
      <c r="F28" s="57">
        <v>10.8</v>
      </c>
      <c r="G28" s="57">
        <v>10.8</v>
      </c>
      <c r="H28" s="216">
        <f t="shared" si="0"/>
        <v>100</v>
      </c>
    </row>
    <row r="29" spans="1:9" ht="15">
      <c r="A29" s="56"/>
      <c r="B29" s="56">
        <v>3313</v>
      </c>
      <c r="C29" s="56">
        <v>2132</v>
      </c>
      <c r="D29" s="56" t="s">
        <v>56</v>
      </c>
      <c r="E29" s="57">
        <v>331.8</v>
      </c>
      <c r="F29" s="57">
        <v>331.8</v>
      </c>
      <c r="G29" s="57">
        <v>0</v>
      </c>
      <c r="H29" s="216">
        <f t="shared" si="0"/>
        <v>0</v>
      </c>
      <c r="I29" s="55"/>
    </row>
    <row r="30" spans="1:8" ht="15">
      <c r="A30" s="53"/>
      <c r="B30" s="53">
        <v>3313</v>
      </c>
      <c r="C30" s="53">
        <v>2133</v>
      </c>
      <c r="D30" s="53" t="s">
        <v>57</v>
      </c>
      <c r="E30" s="54">
        <v>18.2</v>
      </c>
      <c r="F30" s="54">
        <v>18.2</v>
      </c>
      <c r="G30" s="57">
        <v>0</v>
      </c>
      <c r="H30" s="216">
        <f t="shared" si="0"/>
        <v>0</v>
      </c>
    </row>
    <row r="31" spans="1:8" ht="15" hidden="1">
      <c r="A31" s="53"/>
      <c r="B31" s="53">
        <v>3313</v>
      </c>
      <c r="C31" s="53">
        <v>2324</v>
      </c>
      <c r="D31" s="53" t="s">
        <v>58</v>
      </c>
      <c r="E31" s="54">
        <v>0</v>
      </c>
      <c r="F31" s="54">
        <v>0</v>
      </c>
      <c r="G31" s="54"/>
      <c r="H31" s="216" t="e">
        <f t="shared" si="0"/>
        <v>#DIV/0!</v>
      </c>
    </row>
    <row r="32" spans="1:8" ht="15" hidden="1">
      <c r="A32" s="53"/>
      <c r="B32" s="53">
        <v>3392</v>
      </c>
      <c r="C32" s="53">
        <v>2329</v>
      </c>
      <c r="D32" s="53" t="s">
        <v>59</v>
      </c>
      <c r="E32" s="54"/>
      <c r="F32" s="54"/>
      <c r="G32" s="54"/>
      <c r="H32" s="216" t="e">
        <f t="shared" si="0"/>
        <v>#DIV/0!</v>
      </c>
    </row>
    <row r="33" spans="1:8" ht="15" hidden="1">
      <c r="A33" s="56"/>
      <c r="B33" s="56">
        <v>3314</v>
      </c>
      <c r="C33" s="56">
        <v>2229</v>
      </c>
      <c r="D33" s="56" t="s">
        <v>60</v>
      </c>
      <c r="E33" s="57"/>
      <c r="F33" s="57"/>
      <c r="G33" s="57"/>
      <c r="H33" s="216" t="e">
        <f t="shared" si="0"/>
        <v>#DIV/0!</v>
      </c>
    </row>
    <row r="34" spans="1:8" ht="15" hidden="1">
      <c r="A34" s="56"/>
      <c r="B34" s="56">
        <v>3315</v>
      </c>
      <c r="C34" s="56">
        <v>2322</v>
      </c>
      <c r="D34" s="56" t="s">
        <v>61</v>
      </c>
      <c r="E34" s="57"/>
      <c r="F34" s="57"/>
      <c r="G34" s="57"/>
      <c r="H34" s="216" t="e">
        <f t="shared" si="0"/>
        <v>#DIV/0!</v>
      </c>
    </row>
    <row r="35" spans="1:8" ht="15" hidden="1">
      <c r="A35" s="56"/>
      <c r="B35" s="56">
        <v>3319</v>
      </c>
      <c r="C35" s="56">
        <v>2324</v>
      </c>
      <c r="D35" s="56" t="s">
        <v>62</v>
      </c>
      <c r="E35" s="57">
        <v>0</v>
      </c>
      <c r="F35" s="57">
        <v>0</v>
      </c>
      <c r="G35" s="57"/>
      <c r="H35" s="216" t="e">
        <f t="shared" si="0"/>
        <v>#DIV/0!</v>
      </c>
    </row>
    <row r="36" spans="1:9" ht="15" customHeight="1" hidden="1">
      <c r="A36" s="53"/>
      <c r="B36" s="53">
        <v>3319</v>
      </c>
      <c r="C36" s="53">
        <v>2329</v>
      </c>
      <c r="D36" s="53" t="s">
        <v>63</v>
      </c>
      <c r="E36" s="54"/>
      <c r="F36" s="54"/>
      <c r="G36" s="54"/>
      <c r="H36" s="216" t="e">
        <f t="shared" si="0"/>
        <v>#DIV/0!</v>
      </c>
      <c r="I36" s="55"/>
    </row>
    <row r="37" spans="1:8" ht="15">
      <c r="A37" s="56"/>
      <c r="B37" s="56">
        <v>3326</v>
      </c>
      <c r="C37" s="56">
        <v>2212</v>
      </c>
      <c r="D37" s="56" t="s">
        <v>64</v>
      </c>
      <c r="E37" s="57">
        <v>30</v>
      </c>
      <c r="F37" s="57">
        <v>30</v>
      </c>
      <c r="G37" s="57">
        <v>20</v>
      </c>
      <c r="H37" s="216">
        <f t="shared" si="0"/>
        <v>66.66666666666666</v>
      </c>
    </row>
    <row r="38" spans="1:8" ht="15">
      <c r="A38" s="56"/>
      <c r="B38" s="56">
        <v>3326</v>
      </c>
      <c r="C38" s="56">
        <v>2324</v>
      </c>
      <c r="D38" s="56" t="s">
        <v>65</v>
      </c>
      <c r="E38" s="57">
        <v>2</v>
      </c>
      <c r="F38" s="57">
        <v>2</v>
      </c>
      <c r="G38" s="57">
        <v>1</v>
      </c>
      <c r="H38" s="216">
        <f t="shared" si="0"/>
        <v>50</v>
      </c>
    </row>
    <row r="39" spans="1:8" ht="15">
      <c r="A39" s="56"/>
      <c r="B39" s="56">
        <v>3399</v>
      </c>
      <c r="C39" s="56">
        <v>2111</v>
      </c>
      <c r="D39" s="56" t="s">
        <v>66</v>
      </c>
      <c r="E39" s="57">
        <v>200</v>
      </c>
      <c r="F39" s="57">
        <v>200</v>
      </c>
      <c r="G39" s="57">
        <v>220.1</v>
      </c>
      <c r="H39" s="216">
        <f t="shared" si="0"/>
        <v>110.05</v>
      </c>
    </row>
    <row r="40" spans="1:8" ht="15">
      <c r="A40" s="56"/>
      <c r="B40" s="56">
        <v>3399</v>
      </c>
      <c r="C40" s="56">
        <v>2112</v>
      </c>
      <c r="D40" s="56" t="s">
        <v>67</v>
      </c>
      <c r="E40" s="57">
        <v>0</v>
      </c>
      <c r="F40" s="57">
        <v>0</v>
      </c>
      <c r="G40" s="57">
        <v>5.4</v>
      </c>
      <c r="H40" s="216" t="e">
        <f t="shared" si="0"/>
        <v>#DIV/0!</v>
      </c>
    </row>
    <row r="41" spans="1:8" ht="15">
      <c r="A41" s="56"/>
      <c r="B41" s="56">
        <v>3399</v>
      </c>
      <c r="C41" s="56">
        <v>2133</v>
      </c>
      <c r="D41" s="56" t="s">
        <v>68</v>
      </c>
      <c r="E41" s="57">
        <v>100</v>
      </c>
      <c r="F41" s="57">
        <v>100</v>
      </c>
      <c r="G41" s="57">
        <v>0</v>
      </c>
      <c r="H41" s="216">
        <f t="shared" si="0"/>
        <v>0</v>
      </c>
    </row>
    <row r="42" spans="1:9" ht="15" hidden="1">
      <c r="A42" s="56"/>
      <c r="B42" s="56">
        <v>3399</v>
      </c>
      <c r="C42" s="56">
        <v>2321</v>
      </c>
      <c r="D42" s="56" t="s">
        <v>69</v>
      </c>
      <c r="E42" s="57">
        <v>0</v>
      </c>
      <c r="F42" s="57">
        <v>0</v>
      </c>
      <c r="G42" s="57"/>
      <c r="H42" s="216" t="e">
        <f t="shared" si="0"/>
        <v>#DIV/0!</v>
      </c>
      <c r="I42" s="55"/>
    </row>
    <row r="43" spans="1:8" ht="15">
      <c r="A43" s="56"/>
      <c r="B43" s="56">
        <v>3399</v>
      </c>
      <c r="C43" s="56">
        <v>2324</v>
      </c>
      <c r="D43" s="56" t="s">
        <v>70</v>
      </c>
      <c r="E43" s="57">
        <v>80</v>
      </c>
      <c r="F43" s="57">
        <v>80</v>
      </c>
      <c r="G43" s="57">
        <v>152.3</v>
      </c>
      <c r="H43" s="216">
        <f t="shared" si="0"/>
        <v>190.375</v>
      </c>
    </row>
    <row r="44" spans="1:8" ht="15">
      <c r="A44" s="53"/>
      <c r="B44" s="53">
        <v>3399</v>
      </c>
      <c r="C44" s="53">
        <v>2329</v>
      </c>
      <c r="D44" s="53" t="s">
        <v>71</v>
      </c>
      <c r="E44" s="57">
        <v>0</v>
      </c>
      <c r="F44" s="57">
        <v>0</v>
      </c>
      <c r="G44" s="57">
        <v>93.6</v>
      </c>
      <c r="H44" s="216" t="e">
        <f t="shared" si="0"/>
        <v>#DIV/0!</v>
      </c>
    </row>
    <row r="45" spans="1:8" ht="15">
      <c r="A45" s="56"/>
      <c r="B45" s="56">
        <v>3419</v>
      </c>
      <c r="C45" s="56">
        <v>2229</v>
      </c>
      <c r="D45" s="56" t="s">
        <v>72</v>
      </c>
      <c r="E45" s="57">
        <v>0</v>
      </c>
      <c r="F45" s="57">
        <v>0</v>
      </c>
      <c r="G45" s="57">
        <v>50</v>
      </c>
      <c r="H45" s="216" t="e">
        <f t="shared" si="0"/>
        <v>#DIV/0!</v>
      </c>
    </row>
    <row r="46" spans="1:8" ht="15" hidden="1">
      <c r="A46" s="56"/>
      <c r="B46" s="56">
        <v>3421</v>
      </c>
      <c r="C46" s="56">
        <v>2324</v>
      </c>
      <c r="D46" s="56" t="s">
        <v>73</v>
      </c>
      <c r="E46" s="57"/>
      <c r="F46" s="57"/>
      <c r="G46" s="57"/>
      <c r="H46" s="216" t="e">
        <f t="shared" si="0"/>
        <v>#DIV/0!</v>
      </c>
    </row>
    <row r="47" spans="1:8" ht="15">
      <c r="A47" s="53"/>
      <c r="B47" s="53">
        <v>3429</v>
      </c>
      <c r="C47" s="53">
        <v>2229</v>
      </c>
      <c r="D47" s="53" t="s">
        <v>74</v>
      </c>
      <c r="E47" s="54">
        <v>0</v>
      </c>
      <c r="F47" s="54">
        <v>0</v>
      </c>
      <c r="G47" s="54">
        <v>16.1</v>
      </c>
      <c r="H47" s="216" t="e">
        <f t="shared" si="0"/>
        <v>#DIV/0!</v>
      </c>
    </row>
    <row r="48" spans="1:8" ht="15" hidden="1">
      <c r="A48" s="56"/>
      <c r="B48" s="56">
        <v>6171</v>
      </c>
      <c r="C48" s="56">
        <v>2212</v>
      </c>
      <c r="D48" s="56" t="s">
        <v>75</v>
      </c>
      <c r="E48" s="57"/>
      <c r="F48" s="57"/>
      <c r="G48" s="57"/>
      <c r="H48" s="216" t="e">
        <f>(#REF!/F48)*100</f>
        <v>#REF!</v>
      </c>
    </row>
    <row r="49" spans="1:8" ht="15" customHeight="1" hidden="1">
      <c r="A49" s="53"/>
      <c r="B49" s="53">
        <v>6409</v>
      </c>
      <c r="C49" s="53">
        <v>2328</v>
      </c>
      <c r="D49" s="53" t="s">
        <v>76</v>
      </c>
      <c r="E49" s="54">
        <v>0</v>
      </c>
      <c r="F49" s="54">
        <v>0</v>
      </c>
      <c r="G49" s="54"/>
      <c r="H49" s="216" t="e">
        <f>(#REF!/F49)*100</f>
        <v>#REF!</v>
      </c>
    </row>
    <row r="50" spans="1:8" ht="15" customHeight="1" thickBot="1">
      <c r="A50" s="59"/>
      <c r="B50" s="59"/>
      <c r="C50" s="59"/>
      <c r="D50" s="59"/>
      <c r="E50" s="60"/>
      <c r="F50" s="60"/>
      <c r="G50" s="60"/>
      <c r="H50" s="217"/>
    </row>
    <row r="51" spans="1:8" s="64" customFormat="1" ht="21.75" customHeight="1" thickBot="1" thickTop="1">
      <c r="A51" s="61"/>
      <c r="B51" s="61"/>
      <c r="C51" s="61"/>
      <c r="D51" s="62" t="s">
        <v>77</v>
      </c>
      <c r="E51" s="63">
        <f>SUM(E9:E49)</f>
        <v>1407</v>
      </c>
      <c r="F51" s="63">
        <f>SUM(F9:F49)</f>
        <v>1457.8</v>
      </c>
      <c r="G51" s="63">
        <f>SUM(G9:G49)</f>
        <v>1096.8999999999999</v>
      </c>
      <c r="H51" s="218">
        <f>(G51/F51)*100</f>
        <v>75.24351762930442</v>
      </c>
    </row>
    <row r="52" spans="1:8" ht="15" customHeight="1">
      <c r="A52" s="64"/>
      <c r="B52" s="64"/>
      <c r="C52" s="64"/>
      <c r="D52" s="64"/>
      <c r="E52" s="65"/>
      <c r="F52" s="65"/>
      <c r="G52" s="65"/>
      <c r="H52" s="219"/>
    </row>
    <row r="53" spans="1:8" ht="15" customHeight="1">
      <c r="A53" s="64"/>
      <c r="B53" s="64"/>
      <c r="C53" s="64"/>
      <c r="D53" s="64"/>
      <c r="E53" s="65"/>
      <c r="F53" s="65"/>
      <c r="G53" s="65"/>
      <c r="H53" s="219"/>
    </row>
    <row r="54" spans="1:8" ht="15" customHeight="1" thickBot="1">
      <c r="A54" s="64"/>
      <c r="B54" s="64"/>
      <c r="C54" s="64"/>
      <c r="D54" s="64"/>
      <c r="E54" s="65"/>
      <c r="F54" s="65"/>
      <c r="G54" s="65"/>
      <c r="H54" s="219"/>
    </row>
    <row r="55" spans="1:8" ht="15.75">
      <c r="A55" s="238" t="s">
        <v>25</v>
      </c>
      <c r="B55" s="238" t="s">
        <v>26</v>
      </c>
      <c r="C55" s="238" t="s">
        <v>27</v>
      </c>
      <c r="D55" s="239" t="s">
        <v>28</v>
      </c>
      <c r="E55" s="240" t="s">
        <v>29</v>
      </c>
      <c r="F55" s="240" t="s">
        <v>29</v>
      </c>
      <c r="G55" s="240" t="s">
        <v>8</v>
      </c>
      <c r="H55" s="241" t="s">
        <v>30</v>
      </c>
    </row>
    <row r="56" spans="1:8" ht="15.75" customHeight="1" thickBot="1">
      <c r="A56" s="242"/>
      <c r="B56" s="242"/>
      <c r="C56" s="242"/>
      <c r="D56" s="243"/>
      <c r="E56" s="244" t="s">
        <v>31</v>
      </c>
      <c r="F56" s="244" t="s">
        <v>32</v>
      </c>
      <c r="G56" s="245" t="s">
        <v>33</v>
      </c>
      <c r="H56" s="246" t="s">
        <v>34</v>
      </c>
    </row>
    <row r="57" spans="1:8" ht="15.75" customHeight="1" thickTop="1">
      <c r="A57" s="66">
        <v>20</v>
      </c>
      <c r="B57" s="50"/>
      <c r="C57" s="50"/>
      <c r="D57" s="51" t="s">
        <v>78</v>
      </c>
      <c r="E57" s="52"/>
      <c r="F57" s="52"/>
      <c r="G57" s="52"/>
      <c r="H57" s="215"/>
    </row>
    <row r="58" spans="1:8" ht="15.75" customHeight="1">
      <c r="A58" s="66"/>
      <c r="B58" s="50"/>
      <c r="C58" s="50"/>
      <c r="D58" s="51"/>
      <c r="E58" s="52"/>
      <c r="F58" s="52"/>
      <c r="G58" s="52"/>
      <c r="H58" s="215"/>
    </row>
    <row r="59" spans="1:8" ht="15.75" customHeight="1" hidden="1">
      <c r="A59" s="66"/>
      <c r="B59" s="50"/>
      <c r="C59" s="67">
        <v>2420</v>
      </c>
      <c r="D59" s="68" t="s">
        <v>79</v>
      </c>
      <c r="E59" s="54">
        <v>0</v>
      </c>
      <c r="F59" s="54">
        <v>0</v>
      </c>
      <c r="G59" s="54"/>
      <c r="H59" s="216" t="e">
        <f>(#REF!/F59)*100</f>
        <v>#REF!</v>
      </c>
    </row>
    <row r="60" spans="1:8" ht="15.75" customHeight="1">
      <c r="A60" s="69">
        <v>1069</v>
      </c>
      <c r="B60" s="50"/>
      <c r="C60" s="67">
        <v>4113</v>
      </c>
      <c r="D60" s="68" t="s">
        <v>80</v>
      </c>
      <c r="E60" s="54">
        <v>116</v>
      </c>
      <c r="F60" s="54">
        <v>116</v>
      </c>
      <c r="G60" s="54">
        <v>0</v>
      </c>
      <c r="H60" s="216">
        <f aca="true" t="shared" si="1" ref="H60:H122">(G60/F60)*100</f>
        <v>0</v>
      </c>
    </row>
    <row r="61" spans="1:8" ht="15.75" customHeight="1">
      <c r="A61" s="69">
        <v>1070</v>
      </c>
      <c r="B61" s="50"/>
      <c r="C61" s="67">
        <v>4113</v>
      </c>
      <c r="D61" s="68" t="s">
        <v>81</v>
      </c>
      <c r="E61" s="54">
        <v>13.5</v>
      </c>
      <c r="F61" s="54">
        <v>13.5</v>
      </c>
      <c r="G61" s="54">
        <v>0</v>
      </c>
      <c r="H61" s="216">
        <f t="shared" si="1"/>
        <v>0</v>
      </c>
    </row>
    <row r="62" spans="1:8" ht="15.75" customHeight="1">
      <c r="A62" s="69">
        <v>1071</v>
      </c>
      <c r="B62" s="50"/>
      <c r="C62" s="67">
        <v>4113</v>
      </c>
      <c r="D62" s="68" t="s">
        <v>82</v>
      </c>
      <c r="E62" s="54">
        <v>17.8</v>
      </c>
      <c r="F62" s="54">
        <v>17.8</v>
      </c>
      <c r="G62" s="54">
        <v>0</v>
      </c>
      <c r="H62" s="216">
        <f t="shared" si="1"/>
        <v>0</v>
      </c>
    </row>
    <row r="63" spans="1:8" ht="15.75">
      <c r="A63" s="69">
        <v>14018</v>
      </c>
      <c r="B63" s="50"/>
      <c r="C63" s="70">
        <v>4116</v>
      </c>
      <c r="D63" s="71" t="s">
        <v>83</v>
      </c>
      <c r="E63" s="54">
        <v>0</v>
      </c>
      <c r="F63" s="54">
        <v>382.4</v>
      </c>
      <c r="G63" s="57">
        <v>436</v>
      </c>
      <c r="H63" s="216">
        <f t="shared" si="1"/>
        <v>114.01673640167364</v>
      </c>
    </row>
    <row r="64" spans="1:10" ht="15.75">
      <c r="A64" s="69"/>
      <c r="B64" s="50"/>
      <c r="C64" s="70">
        <v>4116</v>
      </c>
      <c r="D64" s="53" t="s">
        <v>84</v>
      </c>
      <c r="E64" s="54">
        <v>0</v>
      </c>
      <c r="F64" s="54">
        <v>666.5</v>
      </c>
      <c r="G64" s="57">
        <v>666.5</v>
      </c>
      <c r="H64" s="216">
        <f t="shared" si="1"/>
        <v>100</v>
      </c>
      <c r="J64" s="55"/>
    </row>
    <row r="65" spans="1:8" ht="15.75" customHeight="1">
      <c r="A65" s="69">
        <v>1069</v>
      </c>
      <c r="B65" s="50"/>
      <c r="C65" s="67">
        <v>4116</v>
      </c>
      <c r="D65" s="68" t="s">
        <v>80</v>
      </c>
      <c r="E65" s="54">
        <v>1625.4</v>
      </c>
      <c r="F65" s="54">
        <v>1625.4</v>
      </c>
      <c r="G65" s="54">
        <v>0</v>
      </c>
      <c r="H65" s="216">
        <f t="shared" si="1"/>
        <v>0</v>
      </c>
    </row>
    <row r="66" spans="1:8" ht="15.75" customHeight="1">
      <c r="A66" s="69">
        <v>1070</v>
      </c>
      <c r="B66" s="50"/>
      <c r="C66" s="67">
        <v>4116</v>
      </c>
      <c r="D66" s="68" t="s">
        <v>81</v>
      </c>
      <c r="E66" s="54">
        <v>228.4</v>
      </c>
      <c r="F66" s="54">
        <v>228.4</v>
      </c>
      <c r="G66" s="54">
        <v>0</v>
      </c>
      <c r="H66" s="216">
        <f t="shared" si="1"/>
        <v>0</v>
      </c>
    </row>
    <row r="67" spans="1:8" ht="15.75" customHeight="1">
      <c r="A67" s="69">
        <v>1071</v>
      </c>
      <c r="B67" s="50"/>
      <c r="C67" s="67">
        <v>4116</v>
      </c>
      <c r="D67" s="68" t="s">
        <v>82</v>
      </c>
      <c r="E67" s="54">
        <v>303.6</v>
      </c>
      <c r="F67" s="54">
        <v>303.6</v>
      </c>
      <c r="G67" s="54">
        <v>0</v>
      </c>
      <c r="H67" s="216">
        <f t="shared" si="1"/>
        <v>0</v>
      </c>
    </row>
    <row r="68" spans="1:8" ht="15" customHeight="1" hidden="1">
      <c r="A68" s="53">
        <v>221</v>
      </c>
      <c r="B68" s="53"/>
      <c r="C68" s="53">
        <v>4122</v>
      </c>
      <c r="D68" s="53" t="s">
        <v>85</v>
      </c>
      <c r="E68" s="54">
        <v>0</v>
      </c>
      <c r="F68" s="54">
        <v>0</v>
      </c>
      <c r="G68" s="54"/>
      <c r="H68" s="216" t="e">
        <f t="shared" si="1"/>
        <v>#DIV/0!</v>
      </c>
    </row>
    <row r="69" spans="1:8" ht="15.75" hidden="1">
      <c r="A69" s="69">
        <v>359</v>
      </c>
      <c r="B69" s="50"/>
      <c r="C69" s="67">
        <v>4122</v>
      </c>
      <c r="D69" s="71" t="s">
        <v>86</v>
      </c>
      <c r="E69" s="54">
        <v>0</v>
      </c>
      <c r="F69" s="54">
        <v>0</v>
      </c>
      <c r="G69" s="57"/>
      <c r="H69" s="216" t="e">
        <f t="shared" si="1"/>
        <v>#DIV/0!</v>
      </c>
    </row>
    <row r="70" spans="1:10" ht="15.75" customHeight="1">
      <c r="A70" s="69">
        <v>1046</v>
      </c>
      <c r="B70" s="50"/>
      <c r="C70" s="67">
        <v>4213</v>
      </c>
      <c r="D70" s="72" t="s">
        <v>87</v>
      </c>
      <c r="E70" s="52">
        <v>40.8</v>
      </c>
      <c r="F70" s="52">
        <v>40.8</v>
      </c>
      <c r="G70" s="57">
        <v>0</v>
      </c>
      <c r="H70" s="216">
        <f t="shared" si="1"/>
        <v>0</v>
      </c>
      <c r="J70" s="55"/>
    </row>
    <row r="71" spans="1:10" ht="15.75" customHeight="1">
      <c r="A71" s="69">
        <v>1047</v>
      </c>
      <c r="B71" s="50"/>
      <c r="C71" s="67">
        <v>4213</v>
      </c>
      <c r="D71" s="72" t="s">
        <v>88</v>
      </c>
      <c r="E71" s="52">
        <v>168.2</v>
      </c>
      <c r="F71" s="52">
        <v>168.2</v>
      </c>
      <c r="G71" s="57">
        <v>0</v>
      </c>
      <c r="H71" s="216">
        <f t="shared" si="1"/>
        <v>0</v>
      </c>
      <c r="J71" s="55"/>
    </row>
    <row r="72" spans="1:9" ht="15.75" customHeight="1">
      <c r="A72" s="69">
        <v>1048</v>
      </c>
      <c r="B72" s="50"/>
      <c r="C72" s="67">
        <v>4213</v>
      </c>
      <c r="D72" s="72" t="s">
        <v>89</v>
      </c>
      <c r="E72" s="52">
        <v>191</v>
      </c>
      <c r="F72" s="52">
        <v>191</v>
      </c>
      <c r="G72" s="57">
        <v>0</v>
      </c>
      <c r="H72" s="216">
        <f t="shared" si="1"/>
        <v>0</v>
      </c>
      <c r="I72" s="55"/>
    </row>
    <row r="73" spans="1:9" ht="15.75" customHeight="1">
      <c r="A73" s="69">
        <v>1054</v>
      </c>
      <c r="B73" s="50"/>
      <c r="C73" s="67">
        <v>4213</v>
      </c>
      <c r="D73" s="72" t="s">
        <v>90</v>
      </c>
      <c r="E73" s="52">
        <v>0</v>
      </c>
      <c r="F73" s="52">
        <v>33</v>
      </c>
      <c r="G73" s="57">
        <v>33</v>
      </c>
      <c r="H73" s="216">
        <f t="shared" si="1"/>
        <v>100</v>
      </c>
      <c r="I73" s="55"/>
    </row>
    <row r="74" spans="1:9" ht="15.75" customHeight="1">
      <c r="A74" s="69">
        <v>1056</v>
      </c>
      <c r="B74" s="50"/>
      <c r="C74" s="67">
        <v>4213</v>
      </c>
      <c r="D74" s="72" t="s">
        <v>91</v>
      </c>
      <c r="E74" s="52">
        <v>0</v>
      </c>
      <c r="F74" s="52">
        <v>1.6</v>
      </c>
      <c r="G74" s="57">
        <v>1.6</v>
      </c>
      <c r="H74" s="216">
        <f t="shared" si="1"/>
        <v>100</v>
      </c>
      <c r="I74" s="55"/>
    </row>
    <row r="75" spans="1:8" ht="15.75" customHeight="1">
      <c r="A75" s="69">
        <v>1083</v>
      </c>
      <c r="B75" s="50"/>
      <c r="C75" s="67">
        <v>4213</v>
      </c>
      <c r="D75" s="72" t="s">
        <v>92</v>
      </c>
      <c r="E75" s="52">
        <v>38.3</v>
      </c>
      <c r="F75" s="52">
        <v>38.3</v>
      </c>
      <c r="G75" s="57">
        <v>0</v>
      </c>
      <c r="H75" s="216">
        <f t="shared" si="1"/>
        <v>0</v>
      </c>
    </row>
    <row r="76" spans="1:8" ht="15" customHeight="1">
      <c r="A76" s="73">
        <v>1084</v>
      </c>
      <c r="B76" s="53"/>
      <c r="C76" s="53">
        <v>4213</v>
      </c>
      <c r="D76" s="53" t="s">
        <v>93</v>
      </c>
      <c r="E76" s="54">
        <v>34.1</v>
      </c>
      <c r="F76" s="54">
        <v>34.1</v>
      </c>
      <c r="G76" s="54">
        <v>0</v>
      </c>
      <c r="H76" s="216">
        <f t="shared" si="1"/>
        <v>0</v>
      </c>
    </row>
    <row r="77" spans="1:8" ht="15.75" customHeight="1">
      <c r="A77" s="69">
        <v>1085</v>
      </c>
      <c r="B77" s="50"/>
      <c r="C77" s="67">
        <v>4213</v>
      </c>
      <c r="D77" s="72" t="s">
        <v>94</v>
      </c>
      <c r="E77" s="52">
        <v>41.3</v>
      </c>
      <c r="F77" s="52">
        <v>41.3</v>
      </c>
      <c r="G77" s="57">
        <v>0</v>
      </c>
      <c r="H77" s="216">
        <f t="shared" si="1"/>
        <v>0</v>
      </c>
    </row>
    <row r="78" spans="1:8" ht="15.75" customHeight="1">
      <c r="A78" s="69">
        <v>1092</v>
      </c>
      <c r="B78" s="50"/>
      <c r="C78" s="67">
        <v>4213</v>
      </c>
      <c r="D78" s="72" t="s">
        <v>95</v>
      </c>
      <c r="E78" s="52">
        <v>100.7</v>
      </c>
      <c r="F78" s="52">
        <v>100.7</v>
      </c>
      <c r="G78" s="57">
        <v>0</v>
      </c>
      <c r="H78" s="216">
        <f t="shared" si="1"/>
        <v>0</v>
      </c>
    </row>
    <row r="79" spans="1:8" ht="15.75" customHeight="1" hidden="1">
      <c r="A79" s="69"/>
      <c r="B79" s="50"/>
      <c r="C79" s="67">
        <v>4213</v>
      </c>
      <c r="D79" s="72" t="s">
        <v>96</v>
      </c>
      <c r="E79" s="52"/>
      <c r="F79" s="52"/>
      <c r="G79" s="57"/>
      <c r="H79" s="216" t="e">
        <f t="shared" si="1"/>
        <v>#DIV/0!</v>
      </c>
    </row>
    <row r="80" spans="1:8" ht="15" hidden="1">
      <c r="A80" s="74"/>
      <c r="B80" s="53"/>
      <c r="C80" s="53">
        <v>4213</v>
      </c>
      <c r="D80" s="53" t="s">
        <v>97</v>
      </c>
      <c r="E80" s="54"/>
      <c r="F80" s="54"/>
      <c r="G80" s="54"/>
      <c r="H80" s="216" t="e">
        <f t="shared" si="1"/>
        <v>#DIV/0!</v>
      </c>
    </row>
    <row r="81" spans="1:8" ht="15" hidden="1">
      <c r="A81" s="74"/>
      <c r="B81" s="53"/>
      <c r="C81" s="53">
        <v>4213</v>
      </c>
      <c r="D81" s="53" t="s">
        <v>97</v>
      </c>
      <c r="E81" s="54"/>
      <c r="F81" s="54"/>
      <c r="G81" s="54"/>
      <c r="H81" s="216" t="e">
        <f t="shared" si="1"/>
        <v>#DIV/0!</v>
      </c>
    </row>
    <row r="82" spans="1:8" ht="15" hidden="1">
      <c r="A82" s="74"/>
      <c r="B82" s="53"/>
      <c r="C82" s="53">
        <v>4213</v>
      </c>
      <c r="D82" s="53" t="s">
        <v>97</v>
      </c>
      <c r="E82" s="54"/>
      <c r="F82" s="54"/>
      <c r="G82" s="54"/>
      <c r="H82" s="216" t="e">
        <f t="shared" si="1"/>
        <v>#DIV/0!</v>
      </c>
    </row>
    <row r="83" spans="1:10" ht="15.75" customHeight="1">
      <c r="A83" s="69">
        <v>10025</v>
      </c>
      <c r="B83" s="50"/>
      <c r="C83" s="67">
        <v>4216</v>
      </c>
      <c r="D83" s="72" t="s">
        <v>98</v>
      </c>
      <c r="E83" s="52">
        <v>15000</v>
      </c>
      <c r="F83" s="52">
        <v>0</v>
      </c>
      <c r="G83" s="57">
        <v>0</v>
      </c>
      <c r="H83" s="216" t="e">
        <f t="shared" si="1"/>
        <v>#DIV/0!</v>
      </c>
      <c r="J83" s="55"/>
    </row>
    <row r="84" spans="1:10" ht="15.75" customHeight="1">
      <c r="A84" s="69">
        <v>1045</v>
      </c>
      <c r="B84" s="50"/>
      <c r="C84" s="67">
        <v>4216</v>
      </c>
      <c r="D84" s="72" t="s">
        <v>99</v>
      </c>
      <c r="E84" s="52">
        <v>2125</v>
      </c>
      <c r="F84" s="52">
        <v>2125</v>
      </c>
      <c r="G84" s="57">
        <v>0</v>
      </c>
      <c r="H84" s="216">
        <f t="shared" si="1"/>
        <v>0</v>
      </c>
      <c r="J84" s="55"/>
    </row>
    <row r="85" spans="1:10" ht="15.75" customHeight="1">
      <c r="A85" s="69">
        <v>1046</v>
      </c>
      <c r="B85" s="50"/>
      <c r="C85" s="67">
        <v>4216</v>
      </c>
      <c r="D85" s="72" t="s">
        <v>100</v>
      </c>
      <c r="E85" s="52">
        <v>694.1</v>
      </c>
      <c r="F85" s="52">
        <v>694.1</v>
      </c>
      <c r="G85" s="57">
        <v>0</v>
      </c>
      <c r="H85" s="216">
        <f t="shared" si="1"/>
        <v>0</v>
      </c>
      <c r="J85" s="55"/>
    </row>
    <row r="86" spans="1:10" ht="15.75" customHeight="1">
      <c r="A86" s="69">
        <v>1047</v>
      </c>
      <c r="B86" s="50"/>
      <c r="C86" s="67">
        <v>4216</v>
      </c>
      <c r="D86" s="72" t="s">
        <v>101</v>
      </c>
      <c r="E86" s="52">
        <v>2859.4</v>
      </c>
      <c r="F86" s="52">
        <v>2859.4</v>
      </c>
      <c r="G86" s="57">
        <v>0</v>
      </c>
      <c r="H86" s="216">
        <f t="shared" si="1"/>
        <v>0</v>
      </c>
      <c r="J86" s="55"/>
    </row>
    <row r="87" spans="1:9" ht="15.75" customHeight="1">
      <c r="A87" s="69">
        <v>1048</v>
      </c>
      <c r="B87" s="50"/>
      <c r="C87" s="67">
        <v>4216</v>
      </c>
      <c r="D87" s="72" t="s">
        <v>102</v>
      </c>
      <c r="E87" s="52">
        <v>3246.3</v>
      </c>
      <c r="F87" s="52">
        <v>3246.3</v>
      </c>
      <c r="G87" s="57">
        <v>0</v>
      </c>
      <c r="H87" s="216">
        <f t="shared" si="1"/>
        <v>0</v>
      </c>
      <c r="I87" s="55"/>
    </row>
    <row r="88" spans="1:9" ht="15.75" customHeight="1">
      <c r="A88" s="69">
        <v>1056</v>
      </c>
      <c r="B88" s="50"/>
      <c r="C88" s="67">
        <v>4216</v>
      </c>
      <c r="D88" s="72" t="s">
        <v>103</v>
      </c>
      <c r="E88" s="52">
        <v>0</v>
      </c>
      <c r="F88" s="52">
        <v>28.8</v>
      </c>
      <c r="G88" s="57">
        <v>27.2</v>
      </c>
      <c r="H88" s="216">
        <f t="shared" si="1"/>
        <v>94.44444444444444</v>
      </c>
      <c r="I88" s="55"/>
    </row>
    <row r="89" spans="1:8" ht="15.75" customHeight="1">
      <c r="A89" s="69">
        <v>1075</v>
      </c>
      <c r="B89" s="50"/>
      <c r="C89" s="67">
        <v>4216</v>
      </c>
      <c r="D89" s="72" t="s">
        <v>104</v>
      </c>
      <c r="E89" s="52">
        <v>1432.7</v>
      </c>
      <c r="F89" s="52">
        <v>1432.7</v>
      </c>
      <c r="G89" s="57">
        <v>0</v>
      </c>
      <c r="H89" s="216">
        <f t="shared" si="1"/>
        <v>0</v>
      </c>
    </row>
    <row r="90" spans="1:8" ht="15.75" customHeight="1">
      <c r="A90" s="69">
        <v>1078</v>
      </c>
      <c r="B90" s="50"/>
      <c r="C90" s="67">
        <v>4216</v>
      </c>
      <c r="D90" s="72" t="s">
        <v>105</v>
      </c>
      <c r="E90" s="52">
        <v>61.6</v>
      </c>
      <c r="F90" s="52">
        <v>61.6</v>
      </c>
      <c r="G90" s="57">
        <v>0</v>
      </c>
      <c r="H90" s="216">
        <f t="shared" si="1"/>
        <v>0</v>
      </c>
    </row>
    <row r="91" spans="1:8" ht="15.75" customHeight="1">
      <c r="A91" s="69">
        <v>1083</v>
      </c>
      <c r="B91" s="50"/>
      <c r="C91" s="67">
        <v>4216</v>
      </c>
      <c r="D91" s="72" t="s">
        <v>106</v>
      </c>
      <c r="E91" s="52">
        <v>652.3</v>
      </c>
      <c r="F91" s="52">
        <v>652.3</v>
      </c>
      <c r="G91" s="57">
        <v>0</v>
      </c>
      <c r="H91" s="216">
        <f t="shared" si="1"/>
        <v>0</v>
      </c>
    </row>
    <row r="92" spans="1:8" ht="15" customHeight="1">
      <c r="A92" s="73">
        <v>1084</v>
      </c>
      <c r="B92" s="53"/>
      <c r="C92" s="53">
        <v>4216</v>
      </c>
      <c r="D92" s="53" t="s">
        <v>107</v>
      </c>
      <c r="E92" s="54">
        <v>580.1</v>
      </c>
      <c r="F92" s="54">
        <v>580.1</v>
      </c>
      <c r="G92" s="54">
        <v>0</v>
      </c>
      <c r="H92" s="216">
        <f t="shared" si="1"/>
        <v>0</v>
      </c>
    </row>
    <row r="93" spans="1:8" ht="15.75" customHeight="1">
      <c r="A93" s="69">
        <v>1085</v>
      </c>
      <c r="B93" s="50"/>
      <c r="C93" s="67">
        <v>4216</v>
      </c>
      <c r="D93" s="72" t="s">
        <v>108</v>
      </c>
      <c r="E93" s="52">
        <v>702.8</v>
      </c>
      <c r="F93" s="52">
        <v>702.8</v>
      </c>
      <c r="G93" s="57">
        <v>0</v>
      </c>
      <c r="H93" s="216">
        <f t="shared" si="1"/>
        <v>0</v>
      </c>
    </row>
    <row r="94" spans="1:8" ht="15.75" customHeight="1">
      <c r="A94" s="69">
        <v>1090</v>
      </c>
      <c r="B94" s="50"/>
      <c r="C94" s="67">
        <v>4216</v>
      </c>
      <c r="D94" s="72" t="s">
        <v>109</v>
      </c>
      <c r="E94" s="52">
        <v>89.7</v>
      </c>
      <c r="F94" s="52">
        <v>89.7</v>
      </c>
      <c r="G94" s="57">
        <v>0</v>
      </c>
      <c r="H94" s="216">
        <f t="shared" si="1"/>
        <v>0</v>
      </c>
    </row>
    <row r="95" spans="1:8" ht="15.75" customHeight="1">
      <c r="A95" s="69">
        <v>1091</v>
      </c>
      <c r="B95" s="50"/>
      <c r="C95" s="67">
        <v>4216</v>
      </c>
      <c r="D95" s="72" t="s">
        <v>110</v>
      </c>
      <c r="E95" s="52">
        <v>59.2</v>
      </c>
      <c r="F95" s="52">
        <v>59.2</v>
      </c>
      <c r="G95" s="57">
        <v>0</v>
      </c>
      <c r="H95" s="216">
        <f t="shared" si="1"/>
        <v>0</v>
      </c>
    </row>
    <row r="96" spans="1:8" ht="15.75" customHeight="1">
      <c r="A96" s="69">
        <v>1092</v>
      </c>
      <c r="B96" s="50"/>
      <c r="C96" s="67">
        <v>4216</v>
      </c>
      <c r="D96" s="72" t="s">
        <v>111</v>
      </c>
      <c r="E96" s="52">
        <v>1712.9</v>
      </c>
      <c r="F96" s="52">
        <v>1712.9</v>
      </c>
      <c r="G96" s="57">
        <v>0</v>
      </c>
      <c r="H96" s="216">
        <f t="shared" si="1"/>
        <v>0</v>
      </c>
    </row>
    <row r="97" spans="1:8" ht="15.75" hidden="1">
      <c r="A97" s="69"/>
      <c r="B97" s="50"/>
      <c r="C97" s="70">
        <v>4216</v>
      </c>
      <c r="D97" s="71" t="s">
        <v>112</v>
      </c>
      <c r="E97" s="54"/>
      <c r="F97" s="54"/>
      <c r="G97" s="57"/>
      <c r="H97" s="216" t="e">
        <f t="shared" si="1"/>
        <v>#DIV/0!</v>
      </c>
    </row>
    <row r="98" spans="1:8" ht="15.75" hidden="1">
      <c r="A98" s="69"/>
      <c r="B98" s="50"/>
      <c r="C98" s="70">
        <v>4216</v>
      </c>
      <c r="D98" s="71" t="s">
        <v>113</v>
      </c>
      <c r="E98" s="54"/>
      <c r="F98" s="54"/>
      <c r="G98" s="57"/>
      <c r="H98" s="216" t="e">
        <f t="shared" si="1"/>
        <v>#DIV/0!</v>
      </c>
    </row>
    <row r="99" spans="1:8" ht="15.75" hidden="1">
      <c r="A99" s="69"/>
      <c r="B99" s="50"/>
      <c r="C99" s="70">
        <v>4216</v>
      </c>
      <c r="D99" s="75" t="s">
        <v>112</v>
      </c>
      <c r="E99" s="54"/>
      <c r="F99" s="54"/>
      <c r="G99" s="57"/>
      <c r="H99" s="216" t="e">
        <f t="shared" si="1"/>
        <v>#DIV/0!</v>
      </c>
    </row>
    <row r="100" spans="1:8" ht="15" hidden="1">
      <c r="A100" s="76"/>
      <c r="B100" s="76"/>
      <c r="C100" s="70">
        <v>4216</v>
      </c>
      <c r="D100" s="75" t="s">
        <v>112</v>
      </c>
      <c r="E100" s="54"/>
      <c r="F100" s="54"/>
      <c r="G100" s="57"/>
      <c r="H100" s="216" t="e">
        <f t="shared" si="1"/>
        <v>#DIV/0!</v>
      </c>
    </row>
    <row r="101" spans="1:8" ht="15" hidden="1">
      <c r="A101" s="77"/>
      <c r="B101" s="78"/>
      <c r="C101" s="73">
        <v>4216</v>
      </c>
      <c r="D101" s="75" t="s">
        <v>112</v>
      </c>
      <c r="E101" s="57"/>
      <c r="F101" s="57"/>
      <c r="G101" s="57"/>
      <c r="H101" s="216" t="e">
        <f t="shared" si="1"/>
        <v>#DIV/0!</v>
      </c>
    </row>
    <row r="102" spans="1:8" ht="15" hidden="1">
      <c r="A102" s="77">
        <v>433</v>
      </c>
      <c r="B102" s="78"/>
      <c r="C102" s="73">
        <v>4222</v>
      </c>
      <c r="D102" s="75" t="s">
        <v>114</v>
      </c>
      <c r="E102" s="57"/>
      <c r="F102" s="57"/>
      <c r="G102" s="57"/>
      <c r="H102" s="216" t="e">
        <f t="shared" si="1"/>
        <v>#DIV/0!</v>
      </c>
    </row>
    <row r="103" spans="1:8" ht="15" hidden="1">
      <c r="A103" s="77">
        <v>342</v>
      </c>
      <c r="B103" s="78"/>
      <c r="C103" s="73">
        <v>4222</v>
      </c>
      <c r="D103" s="75" t="s">
        <v>114</v>
      </c>
      <c r="E103" s="57"/>
      <c r="F103" s="57"/>
      <c r="G103" s="57"/>
      <c r="H103" s="216" t="e">
        <f t="shared" si="1"/>
        <v>#DIV/0!</v>
      </c>
    </row>
    <row r="104" spans="1:8" ht="15">
      <c r="A104" s="77">
        <v>71007</v>
      </c>
      <c r="B104" s="78"/>
      <c r="C104" s="73">
        <v>4223</v>
      </c>
      <c r="D104" s="75" t="s">
        <v>115</v>
      </c>
      <c r="E104" s="57">
        <v>32856.7</v>
      </c>
      <c r="F104" s="57">
        <v>32856.7</v>
      </c>
      <c r="G104" s="57">
        <v>5536.4</v>
      </c>
      <c r="H104" s="216">
        <f t="shared" si="1"/>
        <v>16.850140154062945</v>
      </c>
    </row>
    <row r="105" spans="1:8" ht="15" hidden="1">
      <c r="A105" s="77"/>
      <c r="B105" s="78">
        <v>2212</v>
      </c>
      <c r="C105" s="73">
        <v>2322</v>
      </c>
      <c r="D105" s="75" t="s">
        <v>116</v>
      </c>
      <c r="E105" s="57"/>
      <c r="F105" s="57"/>
      <c r="G105" s="57"/>
      <c r="H105" s="216" t="e">
        <f t="shared" si="1"/>
        <v>#DIV/0!</v>
      </c>
    </row>
    <row r="106" spans="1:8" ht="15">
      <c r="A106" s="77">
        <v>10023</v>
      </c>
      <c r="B106" s="78"/>
      <c r="C106" s="73">
        <v>4223</v>
      </c>
      <c r="D106" s="75" t="s">
        <v>117</v>
      </c>
      <c r="E106" s="57">
        <v>2414.5</v>
      </c>
      <c r="F106" s="57">
        <v>2414.5</v>
      </c>
      <c r="G106" s="57">
        <v>0</v>
      </c>
      <c r="H106" s="216">
        <f t="shared" si="1"/>
        <v>0</v>
      </c>
    </row>
    <row r="107" spans="1:8" ht="15">
      <c r="A107" s="77">
        <v>1079</v>
      </c>
      <c r="B107" s="78"/>
      <c r="C107" s="73">
        <v>4223</v>
      </c>
      <c r="D107" s="75" t="s">
        <v>118</v>
      </c>
      <c r="E107" s="57">
        <v>9345.5</v>
      </c>
      <c r="F107" s="57">
        <v>9345.5</v>
      </c>
      <c r="G107" s="57">
        <v>0</v>
      </c>
      <c r="H107" s="216">
        <f t="shared" si="1"/>
        <v>0</v>
      </c>
    </row>
    <row r="108" spans="1:8" ht="15">
      <c r="A108" s="77">
        <v>1078</v>
      </c>
      <c r="B108" s="78"/>
      <c r="C108" s="73">
        <v>4232</v>
      </c>
      <c r="D108" s="75" t="s">
        <v>119</v>
      </c>
      <c r="E108" s="57">
        <v>1048.1</v>
      </c>
      <c r="F108" s="57">
        <v>1048.1</v>
      </c>
      <c r="G108" s="57">
        <v>0</v>
      </c>
      <c r="H108" s="216">
        <f t="shared" si="1"/>
        <v>0</v>
      </c>
    </row>
    <row r="109" spans="1:8" ht="15">
      <c r="A109" s="77">
        <v>1090</v>
      </c>
      <c r="B109" s="78"/>
      <c r="C109" s="73">
        <v>4232</v>
      </c>
      <c r="D109" s="75" t="s">
        <v>120</v>
      </c>
      <c r="E109" s="57">
        <v>1526.1</v>
      </c>
      <c r="F109" s="57">
        <v>1526.1</v>
      </c>
      <c r="G109" s="57">
        <v>0</v>
      </c>
      <c r="H109" s="216">
        <f t="shared" si="1"/>
        <v>0</v>
      </c>
    </row>
    <row r="110" spans="1:8" ht="15">
      <c r="A110" s="77">
        <v>1091</v>
      </c>
      <c r="B110" s="78"/>
      <c r="C110" s="73">
        <v>4232</v>
      </c>
      <c r="D110" s="75" t="s">
        <v>121</v>
      </c>
      <c r="E110" s="57">
        <v>1007.9</v>
      </c>
      <c r="F110" s="57">
        <v>1007.9</v>
      </c>
      <c r="G110" s="57">
        <v>0</v>
      </c>
      <c r="H110" s="216">
        <f t="shared" si="1"/>
        <v>0</v>
      </c>
    </row>
    <row r="111" spans="1:8" ht="15" hidden="1">
      <c r="A111" s="77"/>
      <c r="B111" s="78">
        <v>2169</v>
      </c>
      <c r="C111" s="73">
        <v>2212</v>
      </c>
      <c r="D111" s="75" t="s">
        <v>122</v>
      </c>
      <c r="E111" s="57"/>
      <c r="F111" s="57"/>
      <c r="G111" s="57"/>
      <c r="H111" s="216" t="e">
        <f t="shared" si="1"/>
        <v>#DIV/0!</v>
      </c>
    </row>
    <row r="112" spans="1:8" ht="15">
      <c r="A112" s="77"/>
      <c r="B112" s="78">
        <v>2212</v>
      </c>
      <c r="C112" s="73">
        <v>2324</v>
      </c>
      <c r="D112" s="75" t="s">
        <v>123</v>
      </c>
      <c r="E112" s="57">
        <v>0</v>
      </c>
      <c r="F112" s="57">
        <v>0</v>
      </c>
      <c r="G112" s="57">
        <v>3</v>
      </c>
      <c r="H112" s="216" t="e">
        <f t="shared" si="1"/>
        <v>#DIV/0!</v>
      </c>
    </row>
    <row r="113" spans="1:8" ht="15" customHeight="1" hidden="1">
      <c r="A113" s="77"/>
      <c r="B113" s="78">
        <v>2219</v>
      </c>
      <c r="C113" s="79">
        <v>2321</v>
      </c>
      <c r="D113" s="75" t="s">
        <v>124</v>
      </c>
      <c r="E113" s="57"/>
      <c r="F113" s="57"/>
      <c r="G113" s="57"/>
      <c r="H113" s="216" t="e">
        <f t="shared" si="1"/>
        <v>#DIV/0!</v>
      </c>
    </row>
    <row r="114" spans="1:8" ht="15" customHeight="1" hidden="1">
      <c r="A114" s="77"/>
      <c r="B114" s="78">
        <v>2219</v>
      </c>
      <c r="C114" s="73">
        <v>2324</v>
      </c>
      <c r="D114" s="75" t="s">
        <v>125</v>
      </c>
      <c r="E114" s="57"/>
      <c r="F114" s="57"/>
      <c r="G114" s="57"/>
      <c r="H114" s="216" t="e">
        <f t="shared" si="1"/>
        <v>#DIV/0!</v>
      </c>
    </row>
    <row r="115" spans="1:8" ht="15" hidden="1">
      <c r="A115" s="77"/>
      <c r="B115" s="78">
        <v>2221</v>
      </c>
      <c r="C115" s="79">
        <v>2329</v>
      </c>
      <c r="D115" s="75" t="s">
        <v>126</v>
      </c>
      <c r="E115" s="57"/>
      <c r="F115" s="57"/>
      <c r="G115" s="57"/>
      <c r="H115" s="216" t="e">
        <f t="shared" si="1"/>
        <v>#DIV/0!</v>
      </c>
    </row>
    <row r="116" spans="1:8" ht="15" hidden="1">
      <c r="A116" s="74"/>
      <c r="B116" s="53">
        <v>3421</v>
      </c>
      <c r="C116" s="53">
        <v>2111</v>
      </c>
      <c r="D116" s="53" t="s">
        <v>127</v>
      </c>
      <c r="E116" s="54"/>
      <c r="F116" s="54"/>
      <c r="G116" s="54"/>
      <c r="H116" s="216" t="e">
        <f t="shared" si="1"/>
        <v>#DIV/0!</v>
      </c>
    </row>
    <row r="117" spans="1:8" ht="15">
      <c r="A117" s="74">
        <v>1063</v>
      </c>
      <c r="B117" s="53">
        <v>3421</v>
      </c>
      <c r="C117" s="53">
        <v>3121</v>
      </c>
      <c r="D117" s="53" t="s">
        <v>128</v>
      </c>
      <c r="E117" s="54">
        <v>450</v>
      </c>
      <c r="F117" s="54">
        <v>0</v>
      </c>
      <c r="G117" s="57">
        <v>0</v>
      </c>
      <c r="H117" s="216" t="e">
        <f t="shared" si="1"/>
        <v>#DIV/0!</v>
      </c>
    </row>
    <row r="118" spans="1:8" ht="15" hidden="1">
      <c r="A118" s="74"/>
      <c r="B118" s="53">
        <v>3631</v>
      </c>
      <c r="C118" s="53">
        <v>2322</v>
      </c>
      <c r="D118" s="53" t="s">
        <v>129</v>
      </c>
      <c r="E118" s="54"/>
      <c r="F118" s="54"/>
      <c r="G118" s="57"/>
      <c r="H118" s="216" t="e">
        <f t="shared" si="1"/>
        <v>#DIV/0!</v>
      </c>
    </row>
    <row r="119" spans="1:8" ht="15">
      <c r="A119" s="80"/>
      <c r="B119" s="73">
        <v>3631</v>
      </c>
      <c r="C119" s="53">
        <v>2324</v>
      </c>
      <c r="D119" s="53" t="s">
        <v>130</v>
      </c>
      <c r="E119" s="54">
        <v>0</v>
      </c>
      <c r="F119" s="54">
        <v>0</v>
      </c>
      <c r="G119" s="54">
        <v>306</v>
      </c>
      <c r="H119" s="216" t="e">
        <f t="shared" si="1"/>
        <v>#DIV/0!</v>
      </c>
    </row>
    <row r="120" spans="1:8" ht="15" hidden="1">
      <c r="A120" s="77"/>
      <c r="B120" s="78">
        <v>3635</v>
      </c>
      <c r="C120" s="73">
        <v>3122</v>
      </c>
      <c r="D120" s="75" t="s">
        <v>131</v>
      </c>
      <c r="E120" s="57"/>
      <c r="F120" s="57"/>
      <c r="G120" s="57"/>
      <c r="H120" s="216" t="e">
        <f t="shared" si="1"/>
        <v>#DIV/0!</v>
      </c>
    </row>
    <row r="121" spans="1:8" ht="15">
      <c r="A121" s="80"/>
      <c r="B121" s="73">
        <v>3725</v>
      </c>
      <c r="C121" s="53">
        <v>2324</v>
      </c>
      <c r="D121" s="53" t="s">
        <v>132</v>
      </c>
      <c r="E121" s="54">
        <v>0</v>
      </c>
      <c r="F121" s="54">
        <v>2000</v>
      </c>
      <c r="G121" s="54">
        <v>656</v>
      </c>
      <c r="H121" s="216">
        <f t="shared" si="1"/>
        <v>32.800000000000004</v>
      </c>
    </row>
    <row r="122" spans="1:8" ht="15">
      <c r="A122" s="80"/>
      <c r="B122" s="73">
        <v>3745</v>
      </c>
      <c r="C122" s="53">
        <v>2324</v>
      </c>
      <c r="D122" s="53" t="s">
        <v>133</v>
      </c>
      <c r="E122" s="54">
        <v>2000</v>
      </c>
      <c r="F122" s="54">
        <v>0</v>
      </c>
      <c r="G122" s="54">
        <v>8.1</v>
      </c>
      <c r="H122" s="216" t="e">
        <f t="shared" si="1"/>
        <v>#DIV/0!</v>
      </c>
    </row>
    <row r="123" spans="1:8" ht="15.75" thickBot="1">
      <c r="A123" s="81"/>
      <c r="B123" s="59"/>
      <c r="C123" s="59"/>
      <c r="D123" s="59"/>
      <c r="E123" s="60"/>
      <c r="F123" s="60"/>
      <c r="G123" s="60"/>
      <c r="H123" s="217"/>
    </row>
    <row r="124" spans="1:8" s="64" customFormat="1" ht="21.75" customHeight="1" thickBot="1" thickTop="1">
      <c r="A124" s="82"/>
      <c r="B124" s="61"/>
      <c r="C124" s="61"/>
      <c r="D124" s="62" t="s">
        <v>134</v>
      </c>
      <c r="E124" s="63">
        <f>SUM(E59:E123)</f>
        <v>82784</v>
      </c>
      <c r="F124" s="63">
        <f>SUM(F59:F123)</f>
        <v>68446.29999999999</v>
      </c>
      <c r="G124" s="63">
        <f>SUM(G59:G123)</f>
        <v>7673.8</v>
      </c>
      <c r="H124" s="218">
        <f>(G124/F124)*100</f>
        <v>11.211416833342346</v>
      </c>
    </row>
    <row r="125" spans="1:8" ht="15" customHeight="1">
      <c r="A125" s="83"/>
      <c r="B125" s="83"/>
      <c r="C125" s="83"/>
      <c r="D125" s="46"/>
      <c r="E125" s="84"/>
      <c r="F125" s="84"/>
      <c r="G125" s="42"/>
      <c r="H125" s="212"/>
    </row>
    <row r="126" spans="1:8" ht="15" customHeight="1">
      <c r="A126" s="83"/>
      <c r="B126" s="83"/>
      <c r="C126" s="83"/>
      <c r="D126" s="46"/>
      <c r="E126" s="84"/>
      <c r="F126" s="84"/>
      <c r="G126" s="84"/>
      <c r="H126" s="220"/>
    </row>
    <row r="127" spans="1:8" ht="15" customHeight="1" thickBot="1">
      <c r="A127" s="83"/>
      <c r="B127" s="83"/>
      <c r="C127" s="83"/>
      <c r="D127" s="46"/>
      <c r="E127" s="84"/>
      <c r="F127" s="84"/>
      <c r="G127" s="84"/>
      <c r="H127" s="220"/>
    </row>
    <row r="128" spans="1:8" ht="15.75">
      <c r="A128" s="238" t="s">
        <v>25</v>
      </c>
      <c r="B128" s="238" t="s">
        <v>26</v>
      </c>
      <c r="C128" s="238" t="s">
        <v>27</v>
      </c>
      <c r="D128" s="239" t="s">
        <v>28</v>
      </c>
      <c r="E128" s="240" t="s">
        <v>29</v>
      </c>
      <c r="F128" s="240" t="s">
        <v>29</v>
      </c>
      <c r="G128" s="240" t="s">
        <v>8</v>
      </c>
      <c r="H128" s="241" t="s">
        <v>30</v>
      </c>
    </row>
    <row r="129" spans="1:8" ht="15.75" customHeight="1" thickBot="1">
      <c r="A129" s="242"/>
      <c r="B129" s="242"/>
      <c r="C129" s="242"/>
      <c r="D129" s="243"/>
      <c r="E129" s="244" t="s">
        <v>31</v>
      </c>
      <c r="F129" s="244" t="s">
        <v>32</v>
      </c>
      <c r="G129" s="245" t="s">
        <v>33</v>
      </c>
      <c r="H129" s="246" t="s">
        <v>34</v>
      </c>
    </row>
    <row r="130" spans="1:8" ht="16.5" customHeight="1" thickTop="1">
      <c r="A130" s="66">
        <v>30</v>
      </c>
      <c r="B130" s="50"/>
      <c r="C130" s="50"/>
      <c r="D130" s="51" t="s">
        <v>135</v>
      </c>
      <c r="E130" s="85"/>
      <c r="F130" s="85"/>
      <c r="G130" s="85"/>
      <c r="H130" s="221"/>
    </row>
    <row r="131" spans="1:8" ht="15" customHeight="1">
      <c r="A131" s="86"/>
      <c r="B131" s="87"/>
      <c r="C131" s="87"/>
      <c r="D131" s="87"/>
      <c r="E131" s="54"/>
      <c r="F131" s="54"/>
      <c r="G131" s="54"/>
      <c r="H131" s="216"/>
    </row>
    <row r="132" spans="1:8" ht="15">
      <c r="A132" s="74"/>
      <c r="B132" s="53"/>
      <c r="C132" s="53">
        <v>1361</v>
      </c>
      <c r="D132" s="53" t="s">
        <v>37</v>
      </c>
      <c r="E132" s="88">
        <v>0</v>
      </c>
      <c r="F132" s="88">
        <v>0</v>
      </c>
      <c r="G132" s="88">
        <v>0.8</v>
      </c>
      <c r="H132" s="216" t="e">
        <f aca="true" t="shared" si="2" ref="H132:H166">(G132/F132)*100</f>
        <v>#DIV/0!</v>
      </c>
    </row>
    <row r="133" spans="1:8" ht="15">
      <c r="A133" s="74"/>
      <c r="B133" s="53"/>
      <c r="C133" s="53">
        <v>2460</v>
      </c>
      <c r="D133" s="53" t="s">
        <v>136</v>
      </c>
      <c r="E133" s="88">
        <v>0</v>
      </c>
      <c r="F133" s="88">
        <v>0</v>
      </c>
      <c r="G133" s="88">
        <v>6</v>
      </c>
      <c r="H133" s="216" t="e">
        <f t="shared" si="2"/>
        <v>#DIV/0!</v>
      </c>
    </row>
    <row r="134" spans="1:8" ht="15" customHeight="1" hidden="1">
      <c r="A134" s="74">
        <v>98071</v>
      </c>
      <c r="B134" s="53"/>
      <c r="C134" s="53">
        <v>4111</v>
      </c>
      <c r="D134" s="53" t="s">
        <v>137</v>
      </c>
      <c r="E134" s="88"/>
      <c r="F134" s="88"/>
      <c r="G134" s="88"/>
      <c r="H134" s="216" t="e">
        <f t="shared" si="2"/>
        <v>#DIV/0!</v>
      </c>
    </row>
    <row r="135" spans="1:8" ht="15" customHeight="1" hidden="1">
      <c r="A135" s="74">
        <v>98187</v>
      </c>
      <c r="B135" s="53"/>
      <c r="C135" s="53">
        <v>4111</v>
      </c>
      <c r="D135" s="53" t="s">
        <v>138</v>
      </c>
      <c r="E135" s="88"/>
      <c r="F135" s="88"/>
      <c r="G135" s="54"/>
      <c r="H135" s="216" t="e">
        <f t="shared" si="2"/>
        <v>#DIV/0!</v>
      </c>
    </row>
    <row r="136" spans="1:8" ht="15" hidden="1">
      <c r="A136" s="74">
        <v>98008</v>
      </c>
      <c r="B136" s="53"/>
      <c r="C136" s="53">
        <v>4111</v>
      </c>
      <c r="D136" s="53" t="s">
        <v>139</v>
      </c>
      <c r="E136" s="54"/>
      <c r="F136" s="54"/>
      <c r="G136" s="54"/>
      <c r="H136" s="216" t="e">
        <f t="shared" si="2"/>
        <v>#DIV/0!</v>
      </c>
    </row>
    <row r="137" spans="1:8" ht="15">
      <c r="A137" s="74">
        <v>98348</v>
      </c>
      <c r="B137" s="53"/>
      <c r="C137" s="53">
        <v>4111</v>
      </c>
      <c r="D137" s="53" t="s">
        <v>140</v>
      </c>
      <c r="E137" s="52">
        <v>0</v>
      </c>
      <c r="F137" s="52">
        <v>521</v>
      </c>
      <c r="G137" s="54">
        <v>521</v>
      </c>
      <c r="H137" s="216">
        <f t="shared" si="2"/>
        <v>100</v>
      </c>
    </row>
    <row r="138" spans="1:8" ht="14.25" customHeight="1">
      <c r="A138" s="74"/>
      <c r="B138" s="53"/>
      <c r="C138" s="53">
        <v>4116</v>
      </c>
      <c r="D138" s="53" t="s">
        <v>141</v>
      </c>
      <c r="E138" s="88">
        <v>0</v>
      </c>
      <c r="F138" s="88">
        <v>418.1</v>
      </c>
      <c r="G138" s="88">
        <f>30.5+173.1</f>
        <v>203.6</v>
      </c>
      <c r="H138" s="216">
        <f t="shared" si="2"/>
        <v>48.69648409471418</v>
      </c>
    </row>
    <row r="139" spans="1:8" ht="15" customHeight="1">
      <c r="A139" s="53">
        <v>13011</v>
      </c>
      <c r="B139" s="53"/>
      <c r="C139" s="53">
        <v>4116</v>
      </c>
      <c r="D139" s="53" t="s">
        <v>142</v>
      </c>
      <c r="E139" s="54">
        <v>0</v>
      </c>
      <c r="F139" s="54">
        <v>2235.2</v>
      </c>
      <c r="G139" s="54">
        <v>2235.2</v>
      </c>
      <c r="H139" s="216">
        <f t="shared" si="2"/>
        <v>100</v>
      </c>
    </row>
    <row r="140" spans="1:8" ht="15" customHeight="1">
      <c r="A140" s="53">
        <v>14013</v>
      </c>
      <c r="B140" s="53"/>
      <c r="C140" s="53">
        <v>4116</v>
      </c>
      <c r="D140" s="53" t="s">
        <v>143</v>
      </c>
      <c r="E140" s="54">
        <v>3207</v>
      </c>
      <c r="F140" s="54">
        <v>3207</v>
      </c>
      <c r="G140" s="54">
        <v>0</v>
      </c>
      <c r="H140" s="216">
        <f t="shared" si="2"/>
        <v>0</v>
      </c>
    </row>
    <row r="141" spans="1:8" ht="15" customHeight="1" hidden="1">
      <c r="A141" s="74"/>
      <c r="B141" s="53"/>
      <c r="C141" s="53">
        <v>4121</v>
      </c>
      <c r="D141" s="53" t="s">
        <v>144</v>
      </c>
      <c r="E141" s="88"/>
      <c r="F141" s="88"/>
      <c r="G141" s="88"/>
      <c r="H141" s="216" t="e">
        <f t="shared" si="2"/>
        <v>#DIV/0!</v>
      </c>
    </row>
    <row r="142" spans="1:8" ht="15" customHeight="1" hidden="1">
      <c r="A142" s="74"/>
      <c r="B142" s="53"/>
      <c r="C142" s="53">
        <v>4122</v>
      </c>
      <c r="D142" s="53" t="s">
        <v>145</v>
      </c>
      <c r="E142" s="88"/>
      <c r="F142" s="88"/>
      <c r="G142" s="88"/>
      <c r="H142" s="216" t="e">
        <f t="shared" si="2"/>
        <v>#DIV/0!</v>
      </c>
    </row>
    <row r="143" spans="1:8" ht="15" hidden="1">
      <c r="A143" s="74"/>
      <c r="B143" s="53"/>
      <c r="C143" s="53">
        <v>4132</v>
      </c>
      <c r="D143" s="53" t="s">
        <v>146</v>
      </c>
      <c r="E143" s="88"/>
      <c r="F143" s="88"/>
      <c r="G143" s="88"/>
      <c r="H143" s="216" t="e">
        <f t="shared" si="2"/>
        <v>#DIV/0!</v>
      </c>
    </row>
    <row r="144" spans="1:8" ht="15" hidden="1">
      <c r="A144" s="74"/>
      <c r="B144" s="53"/>
      <c r="C144" s="53">
        <v>4216</v>
      </c>
      <c r="D144" s="53" t="s">
        <v>147</v>
      </c>
      <c r="E144" s="88"/>
      <c r="F144" s="88"/>
      <c r="G144" s="88"/>
      <c r="H144" s="216" t="e">
        <f t="shared" si="2"/>
        <v>#DIV/0!</v>
      </c>
    </row>
    <row r="145" spans="1:8" ht="15" customHeight="1" hidden="1">
      <c r="A145" s="74"/>
      <c r="B145" s="53"/>
      <c r="C145" s="53">
        <v>4222</v>
      </c>
      <c r="D145" s="53" t="s">
        <v>148</v>
      </c>
      <c r="E145" s="88"/>
      <c r="F145" s="88"/>
      <c r="G145" s="88"/>
      <c r="H145" s="216" t="e">
        <f t="shared" si="2"/>
        <v>#DIV/0!</v>
      </c>
    </row>
    <row r="146" spans="1:8" ht="15" customHeight="1" hidden="1">
      <c r="A146" s="74">
        <v>14004</v>
      </c>
      <c r="B146" s="53"/>
      <c r="C146" s="53">
        <v>4122</v>
      </c>
      <c r="D146" s="53" t="s">
        <v>149</v>
      </c>
      <c r="E146" s="52"/>
      <c r="F146" s="52"/>
      <c r="G146" s="57"/>
      <c r="H146" s="216" t="e">
        <f t="shared" si="2"/>
        <v>#DIV/0!</v>
      </c>
    </row>
    <row r="147" spans="1:8" ht="15" customHeight="1" hidden="1">
      <c r="A147" s="74">
        <v>14022</v>
      </c>
      <c r="B147" s="53"/>
      <c r="C147" s="53">
        <v>4122</v>
      </c>
      <c r="D147" s="53" t="s">
        <v>150</v>
      </c>
      <c r="E147" s="52"/>
      <c r="F147" s="52"/>
      <c r="G147" s="57"/>
      <c r="H147" s="216" t="e">
        <f t="shared" si="2"/>
        <v>#DIV/0!</v>
      </c>
    </row>
    <row r="148" spans="1:8" ht="15">
      <c r="A148" s="74"/>
      <c r="B148" s="53">
        <v>3341</v>
      </c>
      <c r="C148" s="53">
        <v>2111</v>
      </c>
      <c r="D148" s="53" t="s">
        <v>151</v>
      </c>
      <c r="E148" s="89">
        <v>3</v>
      </c>
      <c r="F148" s="89">
        <v>3</v>
      </c>
      <c r="G148" s="89">
        <v>0.7</v>
      </c>
      <c r="H148" s="216">
        <f t="shared" si="2"/>
        <v>23.333333333333332</v>
      </c>
    </row>
    <row r="149" spans="1:8" ht="15">
      <c r="A149" s="74"/>
      <c r="B149" s="53">
        <v>3349</v>
      </c>
      <c r="C149" s="53">
        <v>2111</v>
      </c>
      <c r="D149" s="53" t="s">
        <v>152</v>
      </c>
      <c r="E149" s="89">
        <v>900</v>
      </c>
      <c r="F149" s="89">
        <v>900</v>
      </c>
      <c r="G149" s="89">
        <v>354.7</v>
      </c>
      <c r="H149" s="216">
        <f t="shared" si="2"/>
        <v>39.41111111111111</v>
      </c>
    </row>
    <row r="150" spans="1:8" ht="15">
      <c r="A150" s="74"/>
      <c r="B150" s="53">
        <v>3631</v>
      </c>
      <c r="C150" s="53">
        <v>2322</v>
      </c>
      <c r="D150" s="53" t="s">
        <v>129</v>
      </c>
      <c r="E150" s="54">
        <v>0</v>
      </c>
      <c r="F150" s="54">
        <v>0</v>
      </c>
      <c r="G150" s="54">
        <v>12.9</v>
      </c>
      <c r="H150" s="216" t="e">
        <f t="shared" si="2"/>
        <v>#DIV/0!</v>
      </c>
    </row>
    <row r="151" spans="1:8" ht="15">
      <c r="A151" s="74"/>
      <c r="B151" s="53">
        <v>5512</v>
      </c>
      <c r="C151" s="53">
        <v>2322</v>
      </c>
      <c r="D151" s="53" t="s">
        <v>153</v>
      </c>
      <c r="E151" s="54">
        <v>0</v>
      </c>
      <c r="F151" s="54">
        <v>0</v>
      </c>
      <c r="G151" s="54">
        <v>27.1</v>
      </c>
      <c r="H151" s="216" t="e">
        <f t="shared" si="2"/>
        <v>#DIV/0!</v>
      </c>
    </row>
    <row r="152" spans="1:8" ht="15">
      <c r="A152" s="74"/>
      <c r="B152" s="53">
        <v>5512</v>
      </c>
      <c r="C152" s="53">
        <v>2324</v>
      </c>
      <c r="D152" s="53" t="s">
        <v>154</v>
      </c>
      <c r="E152" s="54">
        <v>139</v>
      </c>
      <c r="F152" s="54">
        <v>139</v>
      </c>
      <c r="G152" s="54">
        <v>11.2</v>
      </c>
      <c r="H152" s="216">
        <f t="shared" si="2"/>
        <v>8.057553956834532</v>
      </c>
    </row>
    <row r="153" spans="1:8" ht="15">
      <c r="A153" s="74"/>
      <c r="B153" s="53">
        <v>5512</v>
      </c>
      <c r="C153" s="53">
        <v>3113</v>
      </c>
      <c r="D153" s="53" t="s">
        <v>155</v>
      </c>
      <c r="E153" s="54">
        <v>0</v>
      </c>
      <c r="F153" s="54">
        <v>0</v>
      </c>
      <c r="G153" s="52">
        <v>527</v>
      </c>
      <c r="H153" s="216" t="e">
        <f t="shared" si="2"/>
        <v>#DIV/0!</v>
      </c>
    </row>
    <row r="154" spans="1:8" ht="15">
      <c r="A154" s="74"/>
      <c r="B154" s="53">
        <v>5512</v>
      </c>
      <c r="C154" s="53">
        <v>3122</v>
      </c>
      <c r="D154" s="53" t="s">
        <v>156</v>
      </c>
      <c r="E154" s="54">
        <v>7256</v>
      </c>
      <c r="F154" s="54">
        <v>7256</v>
      </c>
      <c r="G154" s="52">
        <v>0</v>
      </c>
      <c r="H154" s="216">
        <f t="shared" si="2"/>
        <v>0</v>
      </c>
    </row>
    <row r="155" spans="1:8" ht="15">
      <c r="A155" s="74"/>
      <c r="B155" s="53">
        <v>6171</v>
      </c>
      <c r="C155" s="53">
        <v>2111</v>
      </c>
      <c r="D155" s="53" t="s">
        <v>157</v>
      </c>
      <c r="E155" s="89">
        <v>150</v>
      </c>
      <c r="F155" s="89">
        <v>150</v>
      </c>
      <c r="G155" s="89">
        <v>91.4</v>
      </c>
      <c r="H155" s="216">
        <f t="shared" si="2"/>
        <v>60.93333333333334</v>
      </c>
    </row>
    <row r="156" spans="1:8" ht="15">
      <c r="A156" s="74"/>
      <c r="B156" s="53">
        <v>6171</v>
      </c>
      <c r="C156" s="53">
        <v>2132</v>
      </c>
      <c r="D156" s="53" t="s">
        <v>158</v>
      </c>
      <c r="E156" s="54">
        <v>72</v>
      </c>
      <c r="F156" s="54">
        <v>72</v>
      </c>
      <c r="G156" s="54">
        <v>90.3</v>
      </c>
      <c r="H156" s="216">
        <f t="shared" si="2"/>
        <v>125.41666666666667</v>
      </c>
    </row>
    <row r="157" spans="1:8" ht="15" hidden="1">
      <c r="A157" s="74"/>
      <c r="B157" s="53">
        <v>6171</v>
      </c>
      <c r="C157" s="53">
        <v>2210</v>
      </c>
      <c r="D157" s="53" t="s">
        <v>159</v>
      </c>
      <c r="E157" s="57"/>
      <c r="F157" s="57"/>
      <c r="G157" s="57"/>
      <c r="H157" s="216" t="e">
        <f t="shared" si="2"/>
        <v>#DIV/0!</v>
      </c>
    </row>
    <row r="158" spans="1:8" ht="15" hidden="1">
      <c r="A158" s="74"/>
      <c r="B158" s="53">
        <v>6171</v>
      </c>
      <c r="C158" s="53">
        <v>2310</v>
      </c>
      <c r="D158" s="53" t="s">
        <v>160</v>
      </c>
      <c r="E158" s="54"/>
      <c r="F158" s="54"/>
      <c r="G158" s="54"/>
      <c r="H158" s="216" t="e">
        <f t="shared" si="2"/>
        <v>#DIV/0!</v>
      </c>
    </row>
    <row r="159" spans="1:8" ht="15" hidden="1">
      <c r="A159" s="74"/>
      <c r="B159" s="53">
        <v>6171</v>
      </c>
      <c r="C159" s="53">
        <v>2310</v>
      </c>
      <c r="D159" s="53" t="s">
        <v>160</v>
      </c>
      <c r="E159" s="54"/>
      <c r="F159" s="54"/>
      <c r="G159" s="54"/>
      <c r="H159" s="216" t="e">
        <f t="shared" si="2"/>
        <v>#DIV/0!</v>
      </c>
    </row>
    <row r="160" spans="1:8" ht="15" hidden="1">
      <c r="A160" s="74"/>
      <c r="B160" s="53">
        <v>6171</v>
      </c>
      <c r="C160" s="53">
        <v>2133</v>
      </c>
      <c r="D160" s="53" t="s">
        <v>161</v>
      </c>
      <c r="E160" s="89"/>
      <c r="F160" s="89"/>
      <c r="G160" s="89"/>
      <c r="H160" s="216" t="e">
        <f t="shared" si="2"/>
        <v>#DIV/0!</v>
      </c>
    </row>
    <row r="161" spans="1:8" ht="15" hidden="1">
      <c r="A161" s="74"/>
      <c r="B161" s="53">
        <v>6171</v>
      </c>
      <c r="C161" s="53">
        <v>2310</v>
      </c>
      <c r="D161" s="53" t="s">
        <v>162</v>
      </c>
      <c r="E161" s="89"/>
      <c r="F161" s="89"/>
      <c r="G161" s="89"/>
      <c r="H161" s="216" t="e">
        <f t="shared" si="2"/>
        <v>#DIV/0!</v>
      </c>
    </row>
    <row r="162" spans="1:8" ht="15">
      <c r="A162" s="74"/>
      <c r="B162" s="53">
        <v>6171</v>
      </c>
      <c r="C162" s="53">
        <v>2322</v>
      </c>
      <c r="D162" s="53" t="s">
        <v>163</v>
      </c>
      <c r="E162" s="54">
        <v>0</v>
      </c>
      <c r="F162" s="54">
        <v>0</v>
      </c>
      <c r="G162" s="54">
        <v>3.5</v>
      </c>
      <c r="H162" s="216" t="e">
        <f t="shared" si="2"/>
        <v>#DIV/0!</v>
      </c>
    </row>
    <row r="163" spans="1:8" ht="15">
      <c r="A163" s="74"/>
      <c r="B163" s="53">
        <v>6171</v>
      </c>
      <c r="C163" s="53">
        <v>2324</v>
      </c>
      <c r="D163" s="53" t="s">
        <v>164</v>
      </c>
      <c r="E163" s="54">
        <v>50</v>
      </c>
      <c r="F163" s="54">
        <v>50</v>
      </c>
      <c r="G163" s="54">
        <v>254.1</v>
      </c>
      <c r="H163" s="216">
        <f t="shared" si="2"/>
        <v>508.2</v>
      </c>
    </row>
    <row r="164" spans="1:8" ht="15">
      <c r="A164" s="74"/>
      <c r="B164" s="53">
        <v>6171</v>
      </c>
      <c r="C164" s="53">
        <v>2329</v>
      </c>
      <c r="D164" s="53" t="s">
        <v>165</v>
      </c>
      <c r="E164" s="54">
        <v>0</v>
      </c>
      <c r="F164" s="54">
        <v>0</v>
      </c>
      <c r="G164" s="54">
        <v>2</v>
      </c>
      <c r="H164" s="216" t="e">
        <f t="shared" si="2"/>
        <v>#DIV/0!</v>
      </c>
    </row>
    <row r="165" spans="1:8" ht="15" hidden="1">
      <c r="A165" s="74"/>
      <c r="B165" s="53">
        <v>6409</v>
      </c>
      <c r="C165" s="53">
        <v>2328</v>
      </c>
      <c r="D165" s="53" t="s">
        <v>166</v>
      </c>
      <c r="E165" s="54"/>
      <c r="F165" s="54"/>
      <c r="G165" s="54"/>
      <c r="H165" s="216" t="e">
        <f t="shared" si="2"/>
        <v>#DIV/0!</v>
      </c>
    </row>
    <row r="166" spans="1:8" ht="15">
      <c r="A166" s="74"/>
      <c r="B166" s="53"/>
      <c r="C166" s="53"/>
      <c r="D166" s="53"/>
      <c r="E166" s="54">
        <v>0</v>
      </c>
      <c r="F166" s="54">
        <v>0</v>
      </c>
      <c r="G166" s="54"/>
      <c r="H166" s="216" t="e">
        <f t="shared" si="2"/>
        <v>#DIV/0!</v>
      </c>
    </row>
    <row r="167" spans="1:8" ht="15.75" thickBot="1">
      <c r="A167" s="90"/>
      <c r="B167" s="91"/>
      <c r="C167" s="91"/>
      <c r="D167" s="91"/>
      <c r="E167" s="92"/>
      <c r="F167" s="92"/>
      <c r="G167" s="92"/>
      <c r="H167" s="222"/>
    </row>
    <row r="168" spans="1:8" s="64" customFormat="1" ht="21.75" customHeight="1" thickBot="1" thickTop="1">
      <c r="A168" s="93"/>
      <c r="B168" s="94"/>
      <c r="C168" s="94"/>
      <c r="D168" s="95" t="s">
        <v>167</v>
      </c>
      <c r="E168" s="96">
        <f>SUM(E132:E167)</f>
        <v>11777</v>
      </c>
      <c r="F168" s="96">
        <f>SUM(F132:F167)</f>
        <v>14951.3</v>
      </c>
      <c r="G168" s="96">
        <f>SUM(G131:G167)</f>
        <v>4341.5</v>
      </c>
      <c r="H168" s="218">
        <f>(G168/F168)*100</f>
        <v>29.037608769805974</v>
      </c>
    </row>
    <row r="169" spans="1:8" ht="15" customHeight="1">
      <c r="A169" s="83"/>
      <c r="B169" s="83"/>
      <c r="C169" s="83"/>
      <c r="D169" s="46"/>
      <c r="E169" s="84"/>
      <c r="F169" s="84"/>
      <c r="G169" s="84"/>
      <c r="H169" s="220"/>
    </row>
    <row r="170" spans="1:8" ht="15" customHeight="1">
      <c r="A170" s="83"/>
      <c r="B170" s="83"/>
      <c r="C170" s="83"/>
      <c r="D170" s="46"/>
      <c r="E170" s="84"/>
      <c r="F170" s="84"/>
      <c r="G170" s="84"/>
      <c r="H170" s="220"/>
    </row>
    <row r="171" spans="1:8" ht="12.75" customHeight="1" hidden="1">
      <c r="A171" s="83"/>
      <c r="B171" s="83"/>
      <c r="C171" s="83"/>
      <c r="D171" s="46"/>
      <c r="E171" s="84"/>
      <c r="F171" s="84"/>
      <c r="G171" s="84"/>
      <c r="H171" s="220"/>
    </row>
    <row r="172" spans="1:8" ht="15" customHeight="1" thickBot="1">
      <c r="A172" s="83"/>
      <c r="B172" s="83"/>
      <c r="C172" s="83"/>
      <c r="D172" s="46"/>
      <c r="E172" s="84"/>
      <c r="F172" s="84"/>
      <c r="G172" s="84"/>
      <c r="H172" s="220"/>
    </row>
    <row r="173" spans="1:8" ht="15.75">
      <c r="A173" s="238" t="s">
        <v>25</v>
      </c>
      <c r="B173" s="238" t="s">
        <v>26</v>
      </c>
      <c r="C173" s="238" t="s">
        <v>27</v>
      </c>
      <c r="D173" s="239" t="s">
        <v>28</v>
      </c>
      <c r="E173" s="240" t="s">
        <v>29</v>
      </c>
      <c r="F173" s="240" t="s">
        <v>29</v>
      </c>
      <c r="G173" s="240" t="s">
        <v>8</v>
      </c>
      <c r="H173" s="241" t="s">
        <v>30</v>
      </c>
    </row>
    <row r="174" spans="1:8" ht="15.75" customHeight="1" thickBot="1">
      <c r="A174" s="242"/>
      <c r="B174" s="242"/>
      <c r="C174" s="242"/>
      <c r="D174" s="243"/>
      <c r="E174" s="244" t="s">
        <v>31</v>
      </c>
      <c r="F174" s="244" t="s">
        <v>32</v>
      </c>
      <c r="G174" s="245" t="s">
        <v>33</v>
      </c>
      <c r="H174" s="246" t="s">
        <v>34</v>
      </c>
    </row>
    <row r="175" spans="1:8" ht="16.5" customHeight="1" thickTop="1">
      <c r="A175" s="50">
        <v>50</v>
      </c>
      <c r="B175" s="50"/>
      <c r="C175" s="50"/>
      <c r="D175" s="51" t="s">
        <v>168</v>
      </c>
      <c r="E175" s="52"/>
      <c r="F175" s="52"/>
      <c r="G175" s="52"/>
      <c r="H175" s="215"/>
    </row>
    <row r="176" spans="1:8" ht="15" customHeight="1">
      <c r="A176" s="53"/>
      <c r="B176" s="53"/>
      <c r="C176" s="53"/>
      <c r="D176" s="87"/>
      <c r="E176" s="54"/>
      <c r="F176" s="54"/>
      <c r="G176" s="54"/>
      <c r="H176" s="216"/>
    </row>
    <row r="177" spans="1:8" ht="15" hidden="1">
      <c r="A177" s="53"/>
      <c r="B177" s="53"/>
      <c r="C177" s="53">
        <v>1361</v>
      </c>
      <c r="D177" s="53" t="s">
        <v>37</v>
      </c>
      <c r="E177" s="54"/>
      <c r="F177" s="54"/>
      <c r="G177" s="54"/>
      <c r="H177" s="216" t="e">
        <f>(#REF!/F177)*100</f>
        <v>#REF!</v>
      </c>
    </row>
    <row r="178" spans="1:8" ht="15" hidden="1">
      <c r="A178" s="53"/>
      <c r="B178" s="53"/>
      <c r="C178" s="53">
        <v>2451</v>
      </c>
      <c r="D178" s="53" t="s">
        <v>169</v>
      </c>
      <c r="E178" s="54"/>
      <c r="F178" s="54"/>
      <c r="G178" s="54"/>
      <c r="H178" s="216" t="e">
        <f>(#REF!/F178)*100</f>
        <v>#REF!</v>
      </c>
    </row>
    <row r="179" spans="1:8" ht="15">
      <c r="A179" s="53">
        <v>13010</v>
      </c>
      <c r="B179" s="53"/>
      <c r="C179" s="53">
        <v>4116</v>
      </c>
      <c r="D179" s="53" t="s">
        <v>170</v>
      </c>
      <c r="E179" s="54">
        <v>624</v>
      </c>
      <c r="F179" s="54">
        <v>796</v>
      </c>
      <c r="G179" s="54">
        <v>596</v>
      </c>
      <c r="H179" s="216">
        <f aca="true" t="shared" si="3" ref="H179:H195">(G179/F179)*100</f>
        <v>74.87437185929649</v>
      </c>
    </row>
    <row r="180" spans="1:8" ht="15" hidden="1">
      <c r="A180" s="53">
        <v>434</v>
      </c>
      <c r="B180" s="53"/>
      <c r="C180" s="53">
        <v>4122</v>
      </c>
      <c r="D180" s="53" t="s">
        <v>171</v>
      </c>
      <c r="E180" s="54"/>
      <c r="F180" s="54"/>
      <c r="G180" s="54"/>
      <c r="H180" s="216" t="e">
        <f t="shared" si="3"/>
        <v>#DIV/0!</v>
      </c>
    </row>
    <row r="181" spans="1:8" ht="15">
      <c r="A181" s="53">
        <v>13233</v>
      </c>
      <c r="B181" s="53"/>
      <c r="C181" s="53">
        <v>4116</v>
      </c>
      <c r="D181" s="53" t="s">
        <v>172</v>
      </c>
      <c r="E181" s="54">
        <v>0</v>
      </c>
      <c r="F181" s="54">
        <v>2220</v>
      </c>
      <c r="G181" s="54">
        <v>1003.5</v>
      </c>
      <c r="H181" s="216">
        <f t="shared" si="3"/>
        <v>45.2027027027027</v>
      </c>
    </row>
    <row r="182" spans="1:8" ht="15" customHeight="1">
      <c r="A182" s="53"/>
      <c r="B182" s="53">
        <v>3599</v>
      </c>
      <c r="C182" s="53">
        <v>2324</v>
      </c>
      <c r="D182" s="53" t="s">
        <v>173</v>
      </c>
      <c r="E182" s="54">
        <v>5</v>
      </c>
      <c r="F182" s="54">
        <v>5</v>
      </c>
      <c r="G182" s="54">
        <v>0.6</v>
      </c>
      <c r="H182" s="216">
        <f t="shared" si="3"/>
        <v>12</v>
      </c>
    </row>
    <row r="183" spans="1:8" ht="15" customHeight="1">
      <c r="A183" s="53"/>
      <c r="B183" s="53">
        <v>4171</v>
      </c>
      <c r="C183" s="53">
        <v>2229</v>
      </c>
      <c r="D183" s="53" t="s">
        <v>174</v>
      </c>
      <c r="E183" s="54">
        <v>7</v>
      </c>
      <c r="F183" s="54">
        <v>7</v>
      </c>
      <c r="G183" s="54">
        <v>3.7</v>
      </c>
      <c r="H183" s="216">
        <f t="shared" si="3"/>
        <v>52.85714285714286</v>
      </c>
    </row>
    <row r="184" spans="1:8" ht="15" customHeight="1">
      <c r="A184" s="53"/>
      <c r="B184" s="53">
        <v>4179</v>
      </c>
      <c r="C184" s="53">
        <v>2229</v>
      </c>
      <c r="D184" s="53" t="s">
        <v>175</v>
      </c>
      <c r="E184" s="54">
        <v>0</v>
      </c>
      <c r="F184" s="54">
        <v>0</v>
      </c>
      <c r="G184" s="54">
        <v>2.9</v>
      </c>
      <c r="H184" s="216" t="e">
        <f t="shared" si="3"/>
        <v>#DIV/0!</v>
      </c>
    </row>
    <row r="185" spans="1:8" ht="15">
      <c r="A185" s="53"/>
      <c r="B185" s="53">
        <v>4195</v>
      </c>
      <c r="C185" s="53">
        <v>2229</v>
      </c>
      <c r="D185" s="53" t="s">
        <v>176</v>
      </c>
      <c r="E185" s="54">
        <v>24</v>
      </c>
      <c r="F185" s="54">
        <v>24</v>
      </c>
      <c r="G185" s="54">
        <v>6</v>
      </c>
      <c r="H185" s="216">
        <f t="shared" si="3"/>
        <v>25</v>
      </c>
    </row>
    <row r="186" spans="1:8" ht="15" hidden="1">
      <c r="A186" s="53"/>
      <c r="B186" s="53">
        <v>4329</v>
      </c>
      <c r="C186" s="53">
        <v>2229</v>
      </c>
      <c r="D186" s="53" t="s">
        <v>177</v>
      </c>
      <c r="E186" s="54"/>
      <c r="F186" s="54"/>
      <c r="G186" s="54"/>
      <c r="H186" s="216" t="e">
        <f t="shared" si="3"/>
        <v>#DIV/0!</v>
      </c>
    </row>
    <row r="187" spans="1:8" ht="15" hidden="1">
      <c r="A187" s="53"/>
      <c r="B187" s="53">
        <v>4329</v>
      </c>
      <c r="C187" s="53">
        <v>2324</v>
      </c>
      <c r="D187" s="53" t="s">
        <v>178</v>
      </c>
      <c r="E187" s="54"/>
      <c r="F187" s="54"/>
      <c r="G187" s="54"/>
      <c r="H187" s="216" t="e">
        <f t="shared" si="3"/>
        <v>#DIV/0!</v>
      </c>
    </row>
    <row r="188" spans="1:8" ht="15" hidden="1">
      <c r="A188" s="53"/>
      <c r="B188" s="53">
        <v>4342</v>
      </c>
      <c r="C188" s="53">
        <v>2324</v>
      </c>
      <c r="D188" s="53" t="s">
        <v>179</v>
      </c>
      <c r="E188" s="54"/>
      <c r="F188" s="54"/>
      <c r="G188" s="54"/>
      <c r="H188" s="216" t="e">
        <f t="shared" si="3"/>
        <v>#DIV/0!</v>
      </c>
    </row>
    <row r="189" spans="1:8" ht="15" hidden="1">
      <c r="A189" s="53"/>
      <c r="B189" s="53">
        <v>4349</v>
      </c>
      <c r="C189" s="53">
        <v>2229</v>
      </c>
      <c r="D189" s="53" t="s">
        <v>180</v>
      </c>
      <c r="E189" s="54"/>
      <c r="F189" s="54"/>
      <c r="G189" s="54"/>
      <c r="H189" s="216" t="e">
        <f t="shared" si="3"/>
        <v>#DIV/0!</v>
      </c>
    </row>
    <row r="190" spans="1:8" ht="15" hidden="1">
      <c r="A190" s="53"/>
      <c r="B190" s="53">
        <v>4399</v>
      </c>
      <c r="C190" s="53">
        <v>2111</v>
      </c>
      <c r="D190" s="53" t="s">
        <v>181</v>
      </c>
      <c r="E190" s="54"/>
      <c r="F190" s="54"/>
      <c r="G190" s="54"/>
      <c r="H190" s="216" t="e">
        <f t="shared" si="3"/>
        <v>#DIV/0!</v>
      </c>
    </row>
    <row r="191" spans="1:8" ht="15" hidden="1">
      <c r="A191" s="53"/>
      <c r="B191" s="53">
        <v>6171</v>
      </c>
      <c r="C191" s="53">
        <v>2111</v>
      </c>
      <c r="D191" s="53" t="s">
        <v>182</v>
      </c>
      <c r="E191" s="54"/>
      <c r="F191" s="54"/>
      <c r="G191" s="54"/>
      <c r="H191" s="216" t="e">
        <f t="shared" si="3"/>
        <v>#DIV/0!</v>
      </c>
    </row>
    <row r="192" spans="1:8" ht="15">
      <c r="A192" s="53"/>
      <c r="B192" s="53">
        <v>4379</v>
      </c>
      <c r="C192" s="53">
        <v>2212</v>
      </c>
      <c r="D192" s="53" t="s">
        <v>183</v>
      </c>
      <c r="E192" s="54">
        <v>10</v>
      </c>
      <c r="F192" s="54">
        <v>10.3</v>
      </c>
      <c r="G192" s="54">
        <v>8.5</v>
      </c>
      <c r="H192" s="216">
        <f t="shared" si="3"/>
        <v>82.52427184466019</v>
      </c>
    </row>
    <row r="193" spans="1:8" ht="15" hidden="1">
      <c r="A193" s="56"/>
      <c r="B193" s="56">
        <v>4399</v>
      </c>
      <c r="C193" s="56">
        <v>2324</v>
      </c>
      <c r="D193" s="56" t="s">
        <v>184</v>
      </c>
      <c r="E193" s="57"/>
      <c r="F193" s="57"/>
      <c r="G193" s="54"/>
      <c r="H193" s="216" t="e">
        <f t="shared" si="3"/>
        <v>#DIV/0!</v>
      </c>
    </row>
    <row r="194" spans="1:8" ht="15" hidden="1">
      <c r="A194" s="53"/>
      <c r="B194" s="53">
        <v>6171</v>
      </c>
      <c r="C194" s="53">
        <v>2212</v>
      </c>
      <c r="D194" s="53" t="s">
        <v>183</v>
      </c>
      <c r="E194" s="54"/>
      <c r="F194" s="54"/>
      <c r="G194" s="54"/>
      <c r="H194" s="216" t="e">
        <f t="shared" si="3"/>
        <v>#DIV/0!</v>
      </c>
    </row>
    <row r="195" spans="1:8" ht="15">
      <c r="A195" s="56"/>
      <c r="B195" s="53">
        <v>6171</v>
      </c>
      <c r="C195" s="53">
        <v>2324</v>
      </c>
      <c r="D195" s="53" t="s">
        <v>185</v>
      </c>
      <c r="E195" s="54">
        <v>5</v>
      </c>
      <c r="F195" s="54">
        <v>5</v>
      </c>
      <c r="G195" s="54">
        <v>3.5</v>
      </c>
      <c r="H195" s="216">
        <f t="shared" si="3"/>
        <v>70</v>
      </c>
    </row>
    <row r="196" spans="1:8" ht="15" customHeight="1" thickBot="1">
      <c r="A196" s="91"/>
      <c r="B196" s="91"/>
      <c r="C196" s="91"/>
      <c r="D196" s="91"/>
      <c r="E196" s="92"/>
      <c r="F196" s="92"/>
      <c r="G196" s="92"/>
      <c r="H196" s="216"/>
    </row>
    <row r="197" spans="1:8" s="64" customFormat="1" ht="21.75" customHeight="1" thickBot="1" thickTop="1">
      <c r="A197" s="94"/>
      <c r="B197" s="94"/>
      <c r="C197" s="94"/>
      <c r="D197" s="95" t="s">
        <v>186</v>
      </c>
      <c r="E197" s="96">
        <f>SUM(E176:E196)</f>
        <v>675</v>
      </c>
      <c r="F197" s="96">
        <f>SUM(F176:F196)</f>
        <v>3067.3</v>
      </c>
      <c r="G197" s="96">
        <f>SUM(G176:G196)</f>
        <v>1624.7</v>
      </c>
      <c r="H197" s="218">
        <f>(G197/F197)*100</f>
        <v>52.96840869820363</v>
      </c>
    </row>
    <row r="198" spans="1:8" ht="15" customHeight="1">
      <c r="A198" s="83"/>
      <c r="B198" s="64"/>
      <c r="C198" s="83"/>
      <c r="D198" s="97"/>
      <c r="E198" s="84"/>
      <c r="F198" s="84"/>
      <c r="G198" s="42"/>
      <c r="H198" s="212"/>
    </row>
    <row r="199" spans="1:8" ht="14.25" customHeight="1">
      <c r="A199" s="64"/>
      <c r="B199" s="64"/>
      <c r="C199" s="64"/>
      <c r="D199" s="64"/>
      <c r="E199" s="65"/>
      <c r="F199" s="65"/>
      <c r="G199" s="65"/>
      <c r="H199" s="219"/>
    </row>
    <row r="200" spans="1:8" ht="14.25" customHeight="1" thickBot="1">
      <c r="A200" s="64"/>
      <c r="B200" s="64"/>
      <c r="C200" s="64"/>
      <c r="D200" s="64"/>
      <c r="E200" s="65"/>
      <c r="F200" s="65"/>
      <c r="G200" s="65"/>
      <c r="H200" s="219"/>
    </row>
    <row r="201" spans="1:8" ht="13.5" customHeight="1" hidden="1">
      <c r="A201" s="64"/>
      <c r="B201" s="64"/>
      <c r="C201" s="64"/>
      <c r="D201" s="64"/>
      <c r="E201" s="65"/>
      <c r="F201" s="65"/>
      <c r="G201" s="65"/>
      <c r="H201" s="219"/>
    </row>
    <row r="202" spans="1:8" ht="13.5" customHeight="1" hidden="1">
      <c r="A202" s="64"/>
      <c r="B202" s="64"/>
      <c r="C202" s="64"/>
      <c r="D202" s="64"/>
      <c r="E202" s="65"/>
      <c r="F202" s="65"/>
      <c r="G202" s="65"/>
      <c r="H202" s="219"/>
    </row>
    <row r="203" spans="1:8" ht="13.5" customHeight="1" hidden="1" thickBot="1">
      <c r="A203" s="64"/>
      <c r="B203" s="64"/>
      <c r="C203" s="64"/>
      <c r="D203" s="64"/>
      <c r="E203" s="65"/>
      <c r="F203" s="65"/>
      <c r="G203" s="65"/>
      <c r="H203" s="219"/>
    </row>
    <row r="204" spans="1:8" ht="15.75">
      <c r="A204" s="238" t="s">
        <v>25</v>
      </c>
      <c r="B204" s="238" t="s">
        <v>26</v>
      </c>
      <c r="C204" s="238" t="s">
        <v>27</v>
      </c>
      <c r="D204" s="239" t="s">
        <v>28</v>
      </c>
      <c r="E204" s="240" t="s">
        <v>29</v>
      </c>
      <c r="F204" s="240" t="s">
        <v>29</v>
      </c>
      <c r="G204" s="240" t="s">
        <v>8</v>
      </c>
      <c r="H204" s="241" t="s">
        <v>30</v>
      </c>
    </row>
    <row r="205" spans="1:8" ht="15.75" customHeight="1" thickBot="1">
      <c r="A205" s="242"/>
      <c r="B205" s="242"/>
      <c r="C205" s="242"/>
      <c r="D205" s="243"/>
      <c r="E205" s="244" t="s">
        <v>31</v>
      </c>
      <c r="F205" s="244" t="s">
        <v>32</v>
      </c>
      <c r="G205" s="245" t="s">
        <v>33</v>
      </c>
      <c r="H205" s="246" t="s">
        <v>34</v>
      </c>
    </row>
    <row r="206" spans="1:8" ht="15.75" customHeight="1" thickTop="1">
      <c r="A206" s="50">
        <v>60</v>
      </c>
      <c r="B206" s="50"/>
      <c r="C206" s="50"/>
      <c r="D206" s="51" t="s">
        <v>187</v>
      </c>
      <c r="E206" s="52"/>
      <c r="F206" s="52"/>
      <c r="G206" s="52"/>
      <c r="H206" s="215"/>
    </row>
    <row r="207" spans="1:8" ht="14.25" customHeight="1">
      <c r="A207" s="87"/>
      <c r="B207" s="87"/>
      <c r="C207" s="87"/>
      <c r="D207" s="87"/>
      <c r="E207" s="54"/>
      <c r="F207" s="54"/>
      <c r="G207" s="54"/>
      <c r="H207" s="216"/>
    </row>
    <row r="208" spans="1:8" ht="15" hidden="1">
      <c r="A208" s="53"/>
      <c r="B208" s="53"/>
      <c r="C208" s="53">
        <v>1332</v>
      </c>
      <c r="D208" s="53" t="s">
        <v>188</v>
      </c>
      <c r="E208" s="54"/>
      <c r="F208" s="54"/>
      <c r="G208" s="54"/>
      <c r="H208" s="216" t="e">
        <f>(#REF!/F208)*100</f>
        <v>#REF!</v>
      </c>
    </row>
    <row r="209" spans="1:8" ht="15">
      <c r="A209" s="53"/>
      <c r="B209" s="53"/>
      <c r="C209" s="53">
        <v>1333</v>
      </c>
      <c r="D209" s="53" t="s">
        <v>189</v>
      </c>
      <c r="E209" s="54">
        <v>500</v>
      </c>
      <c r="F209" s="54">
        <v>500</v>
      </c>
      <c r="G209" s="54">
        <v>268.7</v>
      </c>
      <c r="H209" s="216">
        <f aca="true" t="shared" si="4" ref="H209:H221">(G209/F209)*100</f>
        <v>53.74</v>
      </c>
    </row>
    <row r="210" spans="1:8" ht="15">
      <c r="A210" s="53"/>
      <c r="B210" s="53"/>
      <c r="C210" s="53">
        <v>1334</v>
      </c>
      <c r="D210" s="53" t="s">
        <v>190</v>
      </c>
      <c r="E210" s="54">
        <v>40</v>
      </c>
      <c r="F210" s="54">
        <v>40</v>
      </c>
      <c r="G210" s="54">
        <v>62.7</v>
      </c>
      <c r="H210" s="216">
        <f t="shared" si="4"/>
        <v>156.75</v>
      </c>
    </row>
    <row r="211" spans="1:8" ht="15">
      <c r="A211" s="53"/>
      <c r="B211" s="53"/>
      <c r="C211" s="53">
        <v>1335</v>
      </c>
      <c r="D211" s="53" t="s">
        <v>191</v>
      </c>
      <c r="E211" s="54">
        <v>6</v>
      </c>
      <c r="F211" s="54">
        <v>6</v>
      </c>
      <c r="G211" s="54">
        <v>53.7</v>
      </c>
      <c r="H211" s="216">
        <f t="shared" si="4"/>
        <v>895.0000000000001</v>
      </c>
    </row>
    <row r="212" spans="1:8" ht="15">
      <c r="A212" s="53"/>
      <c r="B212" s="53"/>
      <c r="C212" s="53">
        <v>1361</v>
      </c>
      <c r="D212" s="53" t="s">
        <v>37</v>
      </c>
      <c r="E212" s="54">
        <v>240</v>
      </c>
      <c r="F212" s="54">
        <v>240</v>
      </c>
      <c r="G212" s="54">
        <v>165.7</v>
      </c>
      <c r="H212" s="216">
        <f t="shared" si="4"/>
        <v>69.04166666666666</v>
      </c>
    </row>
    <row r="213" spans="1:8" ht="15" customHeight="1" hidden="1">
      <c r="A213" s="53">
        <v>29004</v>
      </c>
      <c r="B213" s="53"/>
      <c r="C213" s="53">
        <v>4116</v>
      </c>
      <c r="D213" s="53" t="s">
        <v>192</v>
      </c>
      <c r="E213" s="54"/>
      <c r="F213" s="54"/>
      <c r="G213" s="54"/>
      <c r="H213" s="216" t="e">
        <f t="shared" si="4"/>
        <v>#DIV/0!</v>
      </c>
    </row>
    <row r="214" spans="1:8" ht="15">
      <c r="A214" s="53">
        <v>29008</v>
      </c>
      <c r="B214" s="53"/>
      <c r="C214" s="53">
        <v>4116</v>
      </c>
      <c r="D214" s="53" t="s">
        <v>193</v>
      </c>
      <c r="E214" s="54">
        <v>0</v>
      </c>
      <c r="F214" s="54">
        <v>25.4</v>
      </c>
      <c r="G214" s="54">
        <v>50.1</v>
      </c>
      <c r="H214" s="216">
        <f t="shared" si="4"/>
        <v>197.244094488189</v>
      </c>
    </row>
    <row r="215" spans="1:8" ht="15" hidden="1">
      <c r="A215" s="53">
        <v>29516</v>
      </c>
      <c r="B215" s="53"/>
      <c r="C215" s="53">
        <v>4216</v>
      </c>
      <c r="D215" s="53" t="s">
        <v>194</v>
      </c>
      <c r="E215" s="54"/>
      <c r="F215" s="54"/>
      <c r="G215" s="54"/>
      <c r="H215" s="216" t="e">
        <f t="shared" si="4"/>
        <v>#DIV/0!</v>
      </c>
    </row>
    <row r="216" spans="1:8" ht="15">
      <c r="A216" s="56">
        <v>379</v>
      </c>
      <c r="B216" s="56"/>
      <c r="C216" s="56">
        <v>4122</v>
      </c>
      <c r="D216" s="56" t="s">
        <v>195</v>
      </c>
      <c r="E216" s="57">
        <v>0</v>
      </c>
      <c r="F216" s="57">
        <v>0</v>
      </c>
      <c r="G216" s="57">
        <v>20</v>
      </c>
      <c r="H216" s="216" t="e">
        <f t="shared" si="4"/>
        <v>#DIV/0!</v>
      </c>
    </row>
    <row r="217" spans="1:8" ht="15">
      <c r="A217" s="56"/>
      <c r="B217" s="56">
        <v>1014</v>
      </c>
      <c r="C217" s="56">
        <v>2132</v>
      </c>
      <c r="D217" s="56" t="s">
        <v>196</v>
      </c>
      <c r="E217" s="57">
        <v>24</v>
      </c>
      <c r="F217" s="57">
        <v>24</v>
      </c>
      <c r="G217" s="57">
        <v>12.6</v>
      </c>
      <c r="H217" s="216">
        <f t="shared" si="4"/>
        <v>52.5</v>
      </c>
    </row>
    <row r="218" spans="1:8" ht="15">
      <c r="A218" s="56"/>
      <c r="B218" s="56">
        <v>2119</v>
      </c>
      <c r="C218" s="56">
        <v>2343</v>
      </c>
      <c r="D218" s="56" t="s">
        <v>197</v>
      </c>
      <c r="E218" s="57">
        <v>12000</v>
      </c>
      <c r="F218" s="57">
        <v>12000</v>
      </c>
      <c r="G218" s="57">
        <v>7489.6</v>
      </c>
      <c r="H218" s="216">
        <f t="shared" si="4"/>
        <v>62.413333333333334</v>
      </c>
    </row>
    <row r="219" spans="1:8" ht="15" hidden="1">
      <c r="A219" s="56"/>
      <c r="B219" s="56">
        <v>3749</v>
      </c>
      <c r="C219" s="56">
        <v>2321</v>
      </c>
      <c r="D219" s="56" t="s">
        <v>198</v>
      </c>
      <c r="E219" s="57"/>
      <c r="F219" s="57"/>
      <c r="G219" s="57"/>
      <c r="H219" s="216" t="e">
        <f t="shared" si="4"/>
        <v>#DIV/0!</v>
      </c>
    </row>
    <row r="220" spans="1:8" ht="15">
      <c r="A220" s="53"/>
      <c r="B220" s="53">
        <v>6171</v>
      </c>
      <c r="C220" s="53">
        <v>2212</v>
      </c>
      <c r="D220" s="53" t="s">
        <v>159</v>
      </c>
      <c r="E220" s="54">
        <v>60</v>
      </c>
      <c r="F220" s="54">
        <v>60</v>
      </c>
      <c r="G220" s="54">
        <v>38.3</v>
      </c>
      <c r="H220" s="216">
        <f t="shared" si="4"/>
        <v>63.83333333333333</v>
      </c>
    </row>
    <row r="221" spans="1:8" ht="15">
      <c r="A221" s="53"/>
      <c r="B221" s="53">
        <v>6171</v>
      </c>
      <c r="C221" s="53">
        <v>2324</v>
      </c>
      <c r="D221" s="53" t="s">
        <v>199</v>
      </c>
      <c r="E221" s="54">
        <v>5</v>
      </c>
      <c r="F221" s="54">
        <v>5</v>
      </c>
      <c r="G221" s="54">
        <v>2</v>
      </c>
      <c r="H221" s="216">
        <f t="shared" si="4"/>
        <v>40</v>
      </c>
    </row>
    <row r="222" spans="1:8" ht="15" hidden="1">
      <c r="A222" s="53"/>
      <c r="B222" s="53">
        <v>6171</v>
      </c>
      <c r="C222" s="53">
        <v>2329</v>
      </c>
      <c r="D222" s="53" t="s">
        <v>71</v>
      </c>
      <c r="E222" s="54"/>
      <c r="F222" s="54"/>
      <c r="G222" s="54"/>
      <c r="H222" s="216"/>
    </row>
    <row r="223" spans="1:8" ht="15" customHeight="1" thickBot="1">
      <c r="A223" s="91"/>
      <c r="B223" s="91"/>
      <c r="C223" s="91"/>
      <c r="D223" s="91"/>
      <c r="E223" s="92"/>
      <c r="F223" s="92"/>
      <c r="G223" s="92"/>
      <c r="H223" s="222"/>
    </row>
    <row r="224" spans="1:8" s="64" customFormat="1" ht="21.75" customHeight="1" thickBot="1" thickTop="1">
      <c r="A224" s="94"/>
      <c r="B224" s="94"/>
      <c r="C224" s="94"/>
      <c r="D224" s="95" t="s">
        <v>200</v>
      </c>
      <c r="E224" s="96">
        <f>SUM(E207:E223)</f>
        <v>12875</v>
      </c>
      <c r="F224" s="96">
        <f>SUM(F207:F223)</f>
        <v>12900.4</v>
      </c>
      <c r="G224" s="96">
        <f>SUM(G207:G223)</f>
        <v>8163.400000000001</v>
      </c>
      <c r="H224" s="218">
        <f>(G224/F224)*100</f>
        <v>63.280208365632085</v>
      </c>
    </row>
    <row r="225" spans="1:8" ht="14.25" customHeight="1">
      <c r="A225" s="83"/>
      <c r="B225" s="83"/>
      <c r="C225" s="83"/>
      <c r="D225" s="46"/>
      <c r="E225" s="84"/>
      <c r="F225" s="84"/>
      <c r="G225" s="84"/>
      <c r="H225" s="220"/>
    </row>
    <row r="226" spans="1:8" ht="14.25" customHeight="1" hidden="1">
      <c r="A226" s="83"/>
      <c r="B226" s="83"/>
      <c r="C226" s="83"/>
      <c r="D226" s="46"/>
      <c r="E226" s="84"/>
      <c r="F226" s="84"/>
      <c r="G226" s="84"/>
      <c r="H226" s="220"/>
    </row>
    <row r="227" spans="1:8" ht="14.25" customHeight="1" hidden="1">
      <c r="A227" s="83"/>
      <c r="B227" s="83"/>
      <c r="C227" s="83"/>
      <c r="D227" s="46"/>
      <c r="E227" s="84"/>
      <c r="F227" s="84"/>
      <c r="G227" s="84"/>
      <c r="H227" s="220"/>
    </row>
    <row r="228" spans="1:8" ht="14.25" customHeight="1" hidden="1">
      <c r="A228" s="83"/>
      <c r="B228" s="83"/>
      <c r="C228" s="83"/>
      <c r="D228" s="46"/>
      <c r="E228" s="84"/>
      <c r="F228" s="84"/>
      <c r="G228" s="84"/>
      <c r="H228" s="220"/>
    </row>
    <row r="229" spans="1:8" ht="15" customHeight="1">
      <c r="A229" s="83"/>
      <c r="B229" s="83"/>
      <c r="C229" s="83"/>
      <c r="D229" s="46"/>
      <c r="E229" s="84"/>
      <c r="F229" s="84"/>
      <c r="G229" s="84"/>
      <c r="H229" s="220"/>
    </row>
    <row r="230" spans="1:8" ht="15" customHeight="1" thickBot="1">
      <c r="A230" s="83"/>
      <c r="B230" s="83"/>
      <c r="C230" s="83"/>
      <c r="D230" s="46"/>
      <c r="E230" s="84"/>
      <c r="F230" s="84"/>
      <c r="G230" s="84"/>
      <c r="H230" s="220"/>
    </row>
    <row r="231" spans="1:8" ht="15.75">
      <c r="A231" s="238" t="s">
        <v>25</v>
      </c>
      <c r="B231" s="238" t="s">
        <v>26</v>
      </c>
      <c r="C231" s="238" t="s">
        <v>27</v>
      </c>
      <c r="D231" s="239" t="s">
        <v>28</v>
      </c>
      <c r="E231" s="240" t="s">
        <v>29</v>
      </c>
      <c r="F231" s="240" t="s">
        <v>29</v>
      </c>
      <c r="G231" s="240" t="s">
        <v>8</v>
      </c>
      <c r="H231" s="241" t="s">
        <v>30</v>
      </c>
    </row>
    <row r="232" spans="1:8" ht="15.75" customHeight="1" thickBot="1">
      <c r="A232" s="242"/>
      <c r="B232" s="242"/>
      <c r="C232" s="242"/>
      <c r="D232" s="243"/>
      <c r="E232" s="244" t="s">
        <v>31</v>
      </c>
      <c r="F232" s="244" t="s">
        <v>32</v>
      </c>
      <c r="G232" s="245" t="s">
        <v>33</v>
      </c>
      <c r="H232" s="246" t="s">
        <v>34</v>
      </c>
    </row>
    <row r="233" spans="1:8" ht="15.75" customHeight="1" thickTop="1">
      <c r="A233" s="50">
        <v>80</v>
      </c>
      <c r="B233" s="50"/>
      <c r="C233" s="50"/>
      <c r="D233" s="51" t="s">
        <v>201</v>
      </c>
      <c r="E233" s="52"/>
      <c r="F233" s="52"/>
      <c r="G233" s="52"/>
      <c r="H233" s="215"/>
    </row>
    <row r="234" spans="1:8" ht="15">
      <c r="A234" s="53"/>
      <c r="B234" s="53"/>
      <c r="C234" s="53"/>
      <c r="D234" s="53"/>
      <c r="E234" s="54"/>
      <c r="F234" s="54"/>
      <c r="G234" s="54"/>
      <c r="H234" s="216"/>
    </row>
    <row r="235" spans="1:8" ht="15">
      <c r="A235" s="53"/>
      <c r="B235" s="53"/>
      <c r="C235" s="53">
        <v>1353</v>
      </c>
      <c r="D235" s="53" t="s">
        <v>202</v>
      </c>
      <c r="E235" s="54">
        <v>750</v>
      </c>
      <c r="F235" s="54">
        <v>750</v>
      </c>
      <c r="G235" s="54">
        <v>401.3</v>
      </c>
      <c r="H235" s="216">
        <f aca="true" t="shared" si="5" ref="H235:H248">(G235/F235)*100</f>
        <v>53.50666666666667</v>
      </c>
    </row>
    <row r="236" spans="1:8" ht="15">
      <c r="A236" s="53"/>
      <c r="B236" s="53"/>
      <c r="C236" s="53">
        <v>1359</v>
      </c>
      <c r="D236" s="53" t="s">
        <v>203</v>
      </c>
      <c r="E236" s="54">
        <v>0</v>
      </c>
      <c r="F236" s="54">
        <v>0</v>
      </c>
      <c r="G236" s="54">
        <v>0</v>
      </c>
      <c r="H236" s="216" t="e">
        <f t="shared" si="5"/>
        <v>#DIV/0!</v>
      </c>
    </row>
    <row r="237" spans="1:8" ht="15">
      <c r="A237" s="53"/>
      <c r="B237" s="53"/>
      <c r="C237" s="53">
        <v>1361</v>
      </c>
      <c r="D237" s="53" t="s">
        <v>37</v>
      </c>
      <c r="E237" s="54">
        <v>6200</v>
      </c>
      <c r="F237" s="54">
        <v>6200</v>
      </c>
      <c r="G237" s="54">
        <v>4283</v>
      </c>
      <c r="H237" s="216">
        <f t="shared" si="5"/>
        <v>69.08064516129032</v>
      </c>
    </row>
    <row r="238" spans="1:8" ht="15">
      <c r="A238" s="53"/>
      <c r="B238" s="53"/>
      <c r="C238" s="53">
        <v>4121</v>
      </c>
      <c r="D238" s="53" t="s">
        <v>204</v>
      </c>
      <c r="E238" s="57">
        <v>250</v>
      </c>
      <c r="F238" s="57">
        <v>250</v>
      </c>
      <c r="G238" s="57">
        <v>78</v>
      </c>
      <c r="H238" s="216">
        <f t="shared" si="5"/>
        <v>31.2</v>
      </c>
    </row>
    <row r="239" spans="1:8" ht="15" hidden="1">
      <c r="A239" s="53">
        <v>222</v>
      </c>
      <c r="B239" s="53"/>
      <c r="C239" s="53">
        <v>4122</v>
      </c>
      <c r="D239" s="53" t="s">
        <v>205</v>
      </c>
      <c r="E239" s="57"/>
      <c r="F239" s="57"/>
      <c r="G239" s="57"/>
      <c r="H239" s="216" t="e">
        <f t="shared" si="5"/>
        <v>#DIV/0!</v>
      </c>
    </row>
    <row r="240" spans="1:8" ht="15" hidden="1">
      <c r="A240" s="53"/>
      <c r="B240" s="53">
        <v>2219</v>
      </c>
      <c r="C240" s="53">
        <v>2324</v>
      </c>
      <c r="D240" s="53" t="s">
        <v>206</v>
      </c>
      <c r="E240" s="54"/>
      <c r="F240" s="54"/>
      <c r="G240" s="54"/>
      <c r="H240" s="216" t="e">
        <f t="shared" si="5"/>
        <v>#DIV/0!</v>
      </c>
    </row>
    <row r="241" spans="1:8" ht="15">
      <c r="A241" s="53"/>
      <c r="B241" s="53">
        <v>2219</v>
      </c>
      <c r="C241" s="53">
        <v>2329</v>
      </c>
      <c r="D241" s="53" t="s">
        <v>207</v>
      </c>
      <c r="E241" s="54">
        <v>5000</v>
      </c>
      <c r="F241" s="54">
        <v>5000</v>
      </c>
      <c r="G241" s="54">
        <v>2675.3</v>
      </c>
      <c r="H241" s="216">
        <f t="shared" si="5"/>
        <v>53.50600000000001</v>
      </c>
    </row>
    <row r="242" spans="1:8" ht="15">
      <c r="A242" s="53"/>
      <c r="B242" s="53">
        <v>2229</v>
      </c>
      <c r="C242" s="53">
        <v>2212</v>
      </c>
      <c r="D242" s="53" t="s">
        <v>208</v>
      </c>
      <c r="E242" s="57">
        <v>0</v>
      </c>
      <c r="F242" s="57">
        <v>0</v>
      </c>
      <c r="G242" s="57">
        <v>642.2</v>
      </c>
      <c r="H242" s="216" t="e">
        <f t="shared" si="5"/>
        <v>#DIV/0!</v>
      </c>
    </row>
    <row r="243" spans="1:8" ht="15">
      <c r="A243" s="53"/>
      <c r="B243" s="53">
        <v>2229</v>
      </c>
      <c r="C243" s="53">
        <v>2324</v>
      </c>
      <c r="D243" s="53" t="s">
        <v>209</v>
      </c>
      <c r="E243" s="57">
        <v>0</v>
      </c>
      <c r="F243" s="57">
        <v>0</v>
      </c>
      <c r="G243" s="57">
        <v>383.9</v>
      </c>
      <c r="H243" s="216" t="e">
        <f t="shared" si="5"/>
        <v>#DIV/0!</v>
      </c>
    </row>
    <row r="244" spans="1:8" ht="15">
      <c r="A244" s="53"/>
      <c r="B244" s="53">
        <v>2299</v>
      </c>
      <c r="C244" s="53">
        <v>2212</v>
      </c>
      <c r="D244" s="53" t="s">
        <v>210</v>
      </c>
      <c r="E244" s="54">
        <v>2700</v>
      </c>
      <c r="F244" s="54">
        <v>2700</v>
      </c>
      <c r="G244" s="54">
        <v>1531.3</v>
      </c>
      <c r="H244" s="216">
        <f t="shared" si="5"/>
        <v>56.714814814814815</v>
      </c>
    </row>
    <row r="245" spans="1:8" ht="15">
      <c r="A245" s="53"/>
      <c r="B245" s="53">
        <v>2299</v>
      </c>
      <c r="C245" s="53">
        <v>2324</v>
      </c>
      <c r="D245" s="53" t="s">
        <v>211</v>
      </c>
      <c r="E245" s="57">
        <v>0</v>
      </c>
      <c r="F245" s="57">
        <v>0</v>
      </c>
      <c r="G245" s="57">
        <v>0</v>
      </c>
      <c r="H245" s="216" t="e">
        <f t="shared" si="5"/>
        <v>#DIV/0!</v>
      </c>
    </row>
    <row r="246" spans="1:8" ht="15">
      <c r="A246" s="53"/>
      <c r="B246" s="53">
        <v>6171</v>
      </c>
      <c r="C246" s="53">
        <v>2212</v>
      </c>
      <c r="D246" s="53" t="s">
        <v>212</v>
      </c>
      <c r="E246" s="54">
        <v>0</v>
      </c>
      <c r="F246" s="54">
        <v>0</v>
      </c>
      <c r="G246" s="54">
        <v>0</v>
      </c>
      <c r="H246" s="216" t="e">
        <f t="shared" si="5"/>
        <v>#DIV/0!</v>
      </c>
    </row>
    <row r="247" spans="1:8" ht="15">
      <c r="A247" s="56"/>
      <c r="B247" s="56">
        <v>6171</v>
      </c>
      <c r="C247" s="56">
        <v>2324</v>
      </c>
      <c r="D247" s="56" t="s">
        <v>206</v>
      </c>
      <c r="E247" s="57">
        <v>300</v>
      </c>
      <c r="F247" s="57">
        <v>300</v>
      </c>
      <c r="G247" s="57">
        <v>223</v>
      </c>
      <c r="H247" s="216">
        <f t="shared" si="5"/>
        <v>74.33333333333333</v>
      </c>
    </row>
    <row r="248" spans="1:8" ht="15">
      <c r="A248" s="53"/>
      <c r="B248" s="53">
        <v>6171</v>
      </c>
      <c r="C248" s="53">
        <v>2329</v>
      </c>
      <c r="D248" s="53" t="s">
        <v>213</v>
      </c>
      <c r="E248" s="57">
        <v>0</v>
      </c>
      <c r="F248" s="57">
        <v>0</v>
      </c>
      <c r="G248" s="57">
        <v>65.6</v>
      </c>
      <c r="H248" s="216" t="e">
        <f t="shared" si="5"/>
        <v>#DIV/0!</v>
      </c>
    </row>
    <row r="249" spans="1:8" ht="15.75" thickBot="1">
      <c r="A249" s="91"/>
      <c r="B249" s="91"/>
      <c r="C249" s="91"/>
      <c r="D249" s="91"/>
      <c r="E249" s="92"/>
      <c r="F249" s="92"/>
      <c r="G249" s="92"/>
      <c r="H249" s="222"/>
    </row>
    <row r="250" spans="1:8" s="64" customFormat="1" ht="21.75" customHeight="1" thickBot="1" thickTop="1">
      <c r="A250" s="94"/>
      <c r="B250" s="94"/>
      <c r="C250" s="94"/>
      <c r="D250" s="95" t="s">
        <v>214</v>
      </c>
      <c r="E250" s="96">
        <f>SUM(E234:E249)</f>
        <v>15200</v>
      </c>
      <c r="F250" s="96">
        <f>SUM(F234:F249)</f>
        <v>15200</v>
      </c>
      <c r="G250" s="96">
        <f>SUM(G234:G249)</f>
        <v>10283.6</v>
      </c>
      <c r="H250" s="218">
        <f>(G250/F250)*100</f>
        <v>67.65526315789474</v>
      </c>
    </row>
    <row r="251" spans="1:8" ht="15" customHeight="1">
      <c r="A251" s="83"/>
      <c r="B251" s="83"/>
      <c r="C251" s="83"/>
      <c r="D251" s="46"/>
      <c r="E251" s="84"/>
      <c r="F251" s="84"/>
      <c r="G251" s="84"/>
      <c r="H251" s="220"/>
    </row>
    <row r="252" spans="1:8" ht="15" customHeight="1" hidden="1">
      <c r="A252" s="83"/>
      <c r="B252" s="83"/>
      <c r="C252" s="83"/>
      <c r="D252" s="46"/>
      <c r="E252" s="84"/>
      <c r="F252" s="84"/>
      <c r="G252" s="84"/>
      <c r="H252" s="220"/>
    </row>
    <row r="253" spans="1:8" ht="15" customHeight="1">
      <c r="A253" s="83"/>
      <c r="B253" s="83"/>
      <c r="C253" s="83"/>
      <c r="D253" s="46"/>
      <c r="E253" s="84"/>
      <c r="F253" s="84"/>
      <c r="G253" s="84"/>
      <c r="H253" s="220"/>
    </row>
    <row r="254" spans="1:8" ht="15" customHeight="1" thickBot="1">
      <c r="A254" s="83"/>
      <c r="B254" s="83"/>
      <c r="C254" s="83"/>
      <c r="D254" s="46"/>
      <c r="E254" s="84"/>
      <c r="F254" s="84"/>
      <c r="G254" s="84"/>
      <c r="H254" s="220"/>
    </row>
    <row r="255" spans="1:8" ht="15.75">
      <c r="A255" s="238" t="s">
        <v>25</v>
      </c>
      <c r="B255" s="238" t="s">
        <v>26</v>
      </c>
      <c r="C255" s="238" t="s">
        <v>27</v>
      </c>
      <c r="D255" s="239" t="s">
        <v>28</v>
      </c>
      <c r="E255" s="240" t="s">
        <v>29</v>
      </c>
      <c r="F255" s="240" t="s">
        <v>29</v>
      </c>
      <c r="G255" s="240" t="s">
        <v>8</v>
      </c>
      <c r="H255" s="241" t="s">
        <v>30</v>
      </c>
    </row>
    <row r="256" spans="1:8" ht="15.75" customHeight="1" thickBot="1">
      <c r="A256" s="242"/>
      <c r="B256" s="242"/>
      <c r="C256" s="242"/>
      <c r="D256" s="243"/>
      <c r="E256" s="244" t="s">
        <v>31</v>
      </c>
      <c r="F256" s="244" t="s">
        <v>32</v>
      </c>
      <c r="G256" s="245" t="s">
        <v>33</v>
      </c>
      <c r="H256" s="246" t="s">
        <v>34</v>
      </c>
    </row>
    <row r="257" spans="1:8" ht="16.5" customHeight="1" thickTop="1">
      <c r="A257" s="50">
        <v>90</v>
      </c>
      <c r="B257" s="50"/>
      <c r="C257" s="50"/>
      <c r="D257" s="51" t="s">
        <v>215</v>
      </c>
      <c r="E257" s="52"/>
      <c r="F257" s="52"/>
      <c r="G257" s="52"/>
      <c r="H257" s="215"/>
    </row>
    <row r="258" spans="1:8" ht="15.75">
      <c r="A258" s="50"/>
      <c r="B258" s="50"/>
      <c r="C258" s="50"/>
      <c r="D258" s="51"/>
      <c r="E258" s="52"/>
      <c r="F258" s="52"/>
      <c r="G258" s="52"/>
      <c r="H258" s="215"/>
    </row>
    <row r="259" spans="1:8" ht="15">
      <c r="A259" s="59"/>
      <c r="B259" s="59"/>
      <c r="C259" s="59">
        <v>4121</v>
      </c>
      <c r="D259" s="59" t="s">
        <v>216</v>
      </c>
      <c r="E259" s="98">
        <v>300</v>
      </c>
      <c r="F259" s="98">
        <v>400</v>
      </c>
      <c r="G259" s="98">
        <v>200</v>
      </c>
      <c r="H259" s="216">
        <f>(G259/F259)*100</f>
        <v>50</v>
      </c>
    </row>
    <row r="260" spans="1:8" ht="15">
      <c r="A260" s="53"/>
      <c r="B260" s="53">
        <v>5311</v>
      </c>
      <c r="C260" s="53">
        <v>2111</v>
      </c>
      <c r="D260" s="53" t="s">
        <v>66</v>
      </c>
      <c r="E260" s="99">
        <v>540</v>
      </c>
      <c r="F260" s="99">
        <v>540</v>
      </c>
      <c r="G260" s="99">
        <v>307.5</v>
      </c>
      <c r="H260" s="216">
        <f>(G260/F260)*100</f>
        <v>56.94444444444444</v>
      </c>
    </row>
    <row r="261" spans="1:8" ht="15">
      <c r="A261" s="53"/>
      <c r="B261" s="53">
        <v>5311</v>
      </c>
      <c r="C261" s="53">
        <v>2212</v>
      </c>
      <c r="D261" s="53" t="s">
        <v>217</v>
      </c>
      <c r="E261" s="100">
        <v>1500</v>
      </c>
      <c r="F261" s="100">
        <v>1585</v>
      </c>
      <c r="G261" s="100">
        <v>610.1</v>
      </c>
      <c r="H261" s="216">
        <f>(G261/F261)*100</f>
        <v>38.49211356466877</v>
      </c>
    </row>
    <row r="262" spans="1:8" ht="15" hidden="1">
      <c r="A262" s="56"/>
      <c r="B262" s="56">
        <v>5311</v>
      </c>
      <c r="C262" s="56">
        <v>2310</v>
      </c>
      <c r="D262" s="56" t="s">
        <v>218</v>
      </c>
      <c r="E262" s="57"/>
      <c r="F262" s="57"/>
      <c r="G262" s="57"/>
      <c r="H262" s="216" t="e">
        <f>(#REF!/F262)*100</f>
        <v>#REF!</v>
      </c>
    </row>
    <row r="263" spans="1:8" ht="15" hidden="1">
      <c r="A263" s="56"/>
      <c r="B263" s="56">
        <v>5311</v>
      </c>
      <c r="C263" s="56">
        <v>2322</v>
      </c>
      <c r="D263" s="56" t="s">
        <v>219</v>
      </c>
      <c r="E263" s="57"/>
      <c r="F263" s="57"/>
      <c r="G263" s="57"/>
      <c r="H263" s="216" t="e">
        <f>(#REF!/F263)*100</f>
        <v>#REF!</v>
      </c>
    </row>
    <row r="264" spans="1:8" ht="15" hidden="1">
      <c r="A264" s="53"/>
      <c r="B264" s="53">
        <v>5311</v>
      </c>
      <c r="C264" s="53">
        <v>2324</v>
      </c>
      <c r="D264" s="53" t="s">
        <v>220</v>
      </c>
      <c r="E264" s="54"/>
      <c r="F264" s="54"/>
      <c r="G264" s="54"/>
      <c r="H264" s="216" t="e">
        <f>(#REF!/F264)*100</f>
        <v>#REF!</v>
      </c>
    </row>
    <row r="265" spans="1:8" ht="15" hidden="1">
      <c r="A265" s="56"/>
      <c r="B265" s="56">
        <v>5311</v>
      </c>
      <c r="C265" s="56">
        <v>2329</v>
      </c>
      <c r="D265" s="56" t="s">
        <v>71</v>
      </c>
      <c r="E265" s="57"/>
      <c r="F265" s="57"/>
      <c r="G265" s="57"/>
      <c r="H265" s="216" t="e">
        <f>(#REF!/F265)*100</f>
        <v>#REF!</v>
      </c>
    </row>
    <row r="266" spans="1:8" ht="15" hidden="1">
      <c r="A266" s="56"/>
      <c r="B266" s="56">
        <v>5311</v>
      </c>
      <c r="C266" s="56">
        <v>3113</v>
      </c>
      <c r="D266" s="56" t="s">
        <v>218</v>
      </c>
      <c r="E266" s="57"/>
      <c r="F266" s="57"/>
      <c r="G266" s="57"/>
      <c r="H266" s="216" t="e">
        <f>(#REF!/F266)*100</f>
        <v>#REF!</v>
      </c>
    </row>
    <row r="267" spans="1:8" ht="15" hidden="1">
      <c r="A267" s="56"/>
      <c r="B267" s="56">
        <v>6409</v>
      </c>
      <c r="C267" s="56">
        <v>2328</v>
      </c>
      <c r="D267" s="56" t="s">
        <v>221</v>
      </c>
      <c r="E267" s="57">
        <v>0</v>
      </c>
      <c r="F267" s="57">
        <v>0</v>
      </c>
      <c r="G267" s="57"/>
      <c r="H267" s="216" t="e">
        <f>(#REF!/F267)*100</f>
        <v>#REF!</v>
      </c>
    </row>
    <row r="268" spans="1:8" ht="15.75" thickBot="1">
      <c r="A268" s="91"/>
      <c r="B268" s="91"/>
      <c r="C268" s="91"/>
      <c r="D268" s="91"/>
      <c r="E268" s="92"/>
      <c r="F268" s="92"/>
      <c r="G268" s="92"/>
      <c r="H268" s="222"/>
    </row>
    <row r="269" spans="1:8" s="64" customFormat="1" ht="21.75" customHeight="1" thickBot="1" thickTop="1">
      <c r="A269" s="94"/>
      <c r="B269" s="94"/>
      <c r="C269" s="94"/>
      <c r="D269" s="95" t="s">
        <v>222</v>
      </c>
      <c r="E269" s="96">
        <f>SUM(E259:E268)</f>
        <v>2340</v>
      </c>
      <c r="F269" s="96">
        <f>SUM(F259:F268)</f>
        <v>2525</v>
      </c>
      <c r="G269" s="96">
        <f>SUM(G259:G268)</f>
        <v>1117.6</v>
      </c>
      <c r="H269" s="218">
        <f>(G269/F269)*100</f>
        <v>44.26138613861386</v>
      </c>
    </row>
    <row r="270" spans="1:8" ht="15" customHeight="1">
      <c r="A270" s="83"/>
      <c r="B270" s="83"/>
      <c r="C270" s="83"/>
      <c r="D270" s="46"/>
      <c r="E270" s="84"/>
      <c r="F270" s="84"/>
      <c r="G270" s="84"/>
      <c r="H270" s="220"/>
    </row>
    <row r="271" spans="1:8" ht="15" customHeight="1" hidden="1">
      <c r="A271" s="83"/>
      <c r="B271" s="83"/>
      <c r="C271" s="83"/>
      <c r="D271" s="46"/>
      <c r="E271" s="84"/>
      <c r="F271" s="84"/>
      <c r="G271" s="84"/>
      <c r="H271" s="220"/>
    </row>
    <row r="272" spans="1:8" ht="15" customHeight="1" hidden="1">
      <c r="A272" s="83"/>
      <c r="B272" s="83"/>
      <c r="C272" s="83"/>
      <c r="D272" s="46"/>
      <c r="E272" s="84"/>
      <c r="F272" s="84"/>
      <c r="G272" s="84"/>
      <c r="H272" s="220"/>
    </row>
    <row r="273" spans="1:8" ht="15" customHeight="1" hidden="1">
      <c r="A273" s="83"/>
      <c r="B273" s="83"/>
      <c r="C273" s="83"/>
      <c r="D273" s="46"/>
      <c r="E273" s="84"/>
      <c r="F273" s="84"/>
      <c r="G273" s="84"/>
      <c r="H273" s="220"/>
    </row>
    <row r="274" spans="1:8" ht="15" customHeight="1" hidden="1">
      <c r="A274" s="83"/>
      <c r="B274" s="83"/>
      <c r="C274" s="83"/>
      <c r="D274" s="46"/>
      <c r="E274" s="84"/>
      <c r="F274" s="84"/>
      <c r="G274" s="84"/>
      <c r="H274" s="220"/>
    </row>
    <row r="275" spans="1:8" ht="15" customHeight="1" hidden="1">
      <c r="A275" s="83"/>
      <c r="B275" s="83"/>
      <c r="C275" s="83"/>
      <c r="D275" s="46"/>
      <c r="E275" s="84"/>
      <c r="F275" s="84"/>
      <c r="G275" s="84"/>
      <c r="H275" s="220"/>
    </row>
    <row r="276" spans="1:8" ht="15" customHeight="1" hidden="1">
      <c r="A276" s="83"/>
      <c r="B276" s="83"/>
      <c r="C276" s="83"/>
      <c r="D276" s="46"/>
      <c r="E276" s="84"/>
      <c r="F276" s="84"/>
      <c r="G276" s="84"/>
      <c r="H276" s="220"/>
    </row>
    <row r="277" spans="1:8" ht="15" customHeight="1">
      <c r="A277" s="83"/>
      <c r="B277" s="83"/>
      <c r="C277" s="83"/>
      <c r="D277" s="46"/>
      <c r="E277" s="84"/>
      <c r="F277" s="84"/>
      <c r="G277" s="42"/>
      <c r="H277" s="212"/>
    </row>
    <row r="278" spans="1:8" ht="15" customHeight="1" thickBot="1">
      <c r="A278" s="83"/>
      <c r="B278" s="83"/>
      <c r="C278" s="83"/>
      <c r="D278" s="46"/>
      <c r="E278" s="84"/>
      <c r="F278" s="84"/>
      <c r="G278" s="84"/>
      <c r="H278" s="220"/>
    </row>
    <row r="279" spans="1:8" ht="15.75">
      <c r="A279" s="238" t="s">
        <v>25</v>
      </c>
      <c r="B279" s="238" t="s">
        <v>26</v>
      </c>
      <c r="C279" s="238" t="s">
        <v>27</v>
      </c>
      <c r="D279" s="239" t="s">
        <v>28</v>
      </c>
      <c r="E279" s="240" t="s">
        <v>29</v>
      </c>
      <c r="F279" s="240" t="s">
        <v>29</v>
      </c>
      <c r="G279" s="240" t="s">
        <v>8</v>
      </c>
      <c r="H279" s="241" t="s">
        <v>30</v>
      </c>
    </row>
    <row r="280" spans="1:8" ht="15.75" customHeight="1" thickBot="1">
      <c r="A280" s="242"/>
      <c r="B280" s="242"/>
      <c r="C280" s="242"/>
      <c r="D280" s="243"/>
      <c r="E280" s="244" t="s">
        <v>31</v>
      </c>
      <c r="F280" s="244" t="s">
        <v>32</v>
      </c>
      <c r="G280" s="245" t="s">
        <v>33</v>
      </c>
      <c r="H280" s="246" t="s">
        <v>34</v>
      </c>
    </row>
    <row r="281" spans="1:8" ht="15.75" customHeight="1" thickTop="1">
      <c r="A281" s="50">
        <v>100</v>
      </c>
      <c r="B281" s="50"/>
      <c r="C281" s="50"/>
      <c r="D281" s="101" t="s">
        <v>223</v>
      </c>
      <c r="E281" s="52"/>
      <c r="F281" s="52"/>
      <c r="G281" s="52"/>
      <c r="H281" s="215"/>
    </row>
    <row r="282" spans="1:8" ht="15">
      <c r="A282" s="53"/>
      <c r="B282" s="53"/>
      <c r="C282" s="53"/>
      <c r="D282" s="53"/>
      <c r="E282" s="54"/>
      <c r="F282" s="54"/>
      <c r="G282" s="54"/>
      <c r="H282" s="216"/>
    </row>
    <row r="283" spans="1:8" ht="15">
      <c r="A283" s="53"/>
      <c r="B283" s="53"/>
      <c r="C283" s="53">
        <v>1361</v>
      </c>
      <c r="D283" s="53" t="s">
        <v>37</v>
      </c>
      <c r="E283" s="54">
        <v>2100</v>
      </c>
      <c r="F283" s="54">
        <v>2100</v>
      </c>
      <c r="G283" s="54">
        <v>1370.2</v>
      </c>
      <c r="H283" s="216">
        <f>(G283/F283)*100</f>
        <v>65.24761904761905</v>
      </c>
    </row>
    <row r="284" spans="1:8" ht="15.75" hidden="1">
      <c r="A284" s="87"/>
      <c r="B284" s="87"/>
      <c r="C284" s="53">
        <v>4216</v>
      </c>
      <c r="D284" s="53" t="s">
        <v>224</v>
      </c>
      <c r="E284" s="54"/>
      <c r="F284" s="54"/>
      <c r="G284" s="54"/>
      <c r="H284" s="216" t="e">
        <f>(G284/F284)*100</f>
        <v>#DIV/0!</v>
      </c>
    </row>
    <row r="285" spans="1:8" ht="15">
      <c r="A285" s="53"/>
      <c r="B285" s="53">
        <v>2169</v>
      </c>
      <c r="C285" s="53">
        <v>2212</v>
      </c>
      <c r="D285" s="53" t="s">
        <v>217</v>
      </c>
      <c r="E285" s="54">
        <v>400</v>
      </c>
      <c r="F285" s="54">
        <v>400</v>
      </c>
      <c r="G285" s="54">
        <v>153.5</v>
      </c>
      <c r="H285" s="216">
        <f>(G285/F285)*100</f>
        <v>38.375</v>
      </c>
    </row>
    <row r="286" spans="1:8" ht="15" hidden="1">
      <c r="A286" s="56"/>
      <c r="B286" s="56">
        <v>3635</v>
      </c>
      <c r="C286" s="56">
        <v>3122</v>
      </c>
      <c r="D286" s="53" t="s">
        <v>225</v>
      </c>
      <c r="E286" s="54">
        <v>0</v>
      </c>
      <c r="F286" s="54">
        <v>0</v>
      </c>
      <c r="G286" s="54"/>
      <c r="H286" s="216" t="e">
        <f>(G286/F286)*100</f>
        <v>#DIV/0!</v>
      </c>
    </row>
    <row r="287" spans="1:8" ht="15">
      <c r="A287" s="56"/>
      <c r="B287" s="56">
        <v>6171</v>
      </c>
      <c r="C287" s="56">
        <v>2324</v>
      </c>
      <c r="D287" s="53" t="s">
        <v>226</v>
      </c>
      <c r="E287" s="60">
        <v>50</v>
      </c>
      <c r="F287" s="60">
        <v>50</v>
      </c>
      <c r="G287" s="60">
        <v>38.7</v>
      </c>
      <c r="H287" s="216">
        <f>(G287/F287)*100</f>
        <v>77.4</v>
      </c>
    </row>
    <row r="288" spans="1:8" ht="15" customHeight="1" thickBot="1">
      <c r="A288" s="91"/>
      <c r="B288" s="91"/>
      <c r="C288" s="91"/>
      <c r="D288" s="91"/>
      <c r="E288" s="92"/>
      <c r="F288" s="92"/>
      <c r="G288" s="92"/>
      <c r="H288" s="222"/>
    </row>
    <row r="289" spans="1:8" s="64" customFormat="1" ht="21.75" customHeight="1" thickBot="1" thickTop="1">
      <c r="A289" s="94"/>
      <c r="B289" s="94"/>
      <c r="C289" s="94"/>
      <c r="D289" s="95" t="s">
        <v>227</v>
      </c>
      <c r="E289" s="96">
        <f>SUM(E281:E287)</f>
        <v>2550</v>
      </c>
      <c r="F289" s="96">
        <f>SUM(F281:F287)</f>
        <v>2550</v>
      </c>
      <c r="G289" s="96">
        <f>SUM(G281:G287)</f>
        <v>1562.4</v>
      </c>
      <c r="H289" s="218">
        <f>(G289/F289)*100</f>
        <v>61.27058823529412</v>
      </c>
    </row>
    <row r="290" spans="1:8" ht="15" customHeight="1">
      <c r="A290" s="83"/>
      <c r="B290" s="83"/>
      <c r="C290" s="83"/>
      <c r="D290" s="46"/>
      <c r="E290" s="84"/>
      <c r="F290" s="84"/>
      <c r="G290" s="84"/>
      <c r="H290" s="220"/>
    </row>
    <row r="291" spans="1:8" ht="15" customHeight="1">
      <c r="A291" s="83"/>
      <c r="B291" s="83"/>
      <c r="C291" s="83"/>
      <c r="D291" s="46"/>
      <c r="E291" s="84"/>
      <c r="F291" s="84"/>
      <c r="G291" s="84"/>
      <c r="H291" s="220"/>
    </row>
    <row r="292" spans="1:8" ht="15" customHeight="1" hidden="1">
      <c r="A292" s="83"/>
      <c r="B292" s="83"/>
      <c r="C292" s="83"/>
      <c r="D292" s="46"/>
      <c r="E292" s="84"/>
      <c r="F292" s="84"/>
      <c r="G292" s="84"/>
      <c r="H292" s="220"/>
    </row>
    <row r="293" spans="1:8" ht="15" customHeight="1" thickBot="1">
      <c r="A293" s="83"/>
      <c r="B293" s="83"/>
      <c r="C293" s="83"/>
      <c r="D293" s="46"/>
      <c r="E293" s="84"/>
      <c r="F293" s="84"/>
      <c r="G293" s="84"/>
      <c r="H293" s="220"/>
    </row>
    <row r="294" spans="1:8" ht="15.75">
      <c r="A294" s="238" t="s">
        <v>25</v>
      </c>
      <c r="B294" s="238" t="s">
        <v>26</v>
      </c>
      <c r="C294" s="238" t="s">
        <v>27</v>
      </c>
      <c r="D294" s="239" t="s">
        <v>28</v>
      </c>
      <c r="E294" s="240" t="s">
        <v>29</v>
      </c>
      <c r="F294" s="240" t="s">
        <v>29</v>
      </c>
      <c r="G294" s="240" t="s">
        <v>8</v>
      </c>
      <c r="H294" s="241" t="s">
        <v>30</v>
      </c>
    </row>
    <row r="295" spans="1:8" ht="15.75" customHeight="1" thickBot="1">
      <c r="A295" s="242"/>
      <c r="B295" s="242"/>
      <c r="C295" s="242"/>
      <c r="D295" s="243"/>
      <c r="E295" s="244" t="s">
        <v>31</v>
      </c>
      <c r="F295" s="244" t="s">
        <v>32</v>
      </c>
      <c r="G295" s="245" t="s">
        <v>33</v>
      </c>
      <c r="H295" s="246" t="s">
        <v>34</v>
      </c>
    </row>
    <row r="296" spans="1:8" ht="15.75" customHeight="1" thickTop="1">
      <c r="A296" s="102">
        <v>110</v>
      </c>
      <c r="B296" s="87"/>
      <c r="C296" s="87"/>
      <c r="D296" s="87" t="s">
        <v>228</v>
      </c>
      <c r="E296" s="52"/>
      <c r="F296" s="52"/>
      <c r="G296" s="52"/>
      <c r="H296" s="215"/>
    </row>
    <row r="297" spans="1:8" ht="15.75">
      <c r="A297" s="102"/>
      <c r="B297" s="87"/>
      <c r="C297" s="87"/>
      <c r="D297" s="87"/>
      <c r="E297" s="52"/>
      <c r="F297" s="52"/>
      <c r="G297" s="52"/>
      <c r="H297" s="215"/>
    </row>
    <row r="298" spans="1:8" ht="15">
      <c r="A298" s="53"/>
      <c r="B298" s="53"/>
      <c r="C298" s="53">
        <v>1111</v>
      </c>
      <c r="D298" s="53" t="s">
        <v>229</v>
      </c>
      <c r="E298" s="89">
        <v>54500</v>
      </c>
      <c r="F298" s="89">
        <v>54500</v>
      </c>
      <c r="G298" s="89">
        <v>28033</v>
      </c>
      <c r="H298" s="216">
        <f aca="true" t="shared" si="6" ref="H298:H324">(G298/F298)*100</f>
        <v>51.43669724770642</v>
      </c>
    </row>
    <row r="299" spans="1:8" ht="15">
      <c r="A299" s="53"/>
      <c r="B299" s="53"/>
      <c r="C299" s="53">
        <v>1112</v>
      </c>
      <c r="D299" s="53" t="s">
        <v>230</v>
      </c>
      <c r="E299" s="88">
        <v>6500</v>
      </c>
      <c r="F299" s="88">
        <v>6500</v>
      </c>
      <c r="G299" s="88">
        <v>383.2</v>
      </c>
      <c r="H299" s="216">
        <f t="shared" si="6"/>
        <v>5.895384615384615</v>
      </c>
    </row>
    <row r="300" spans="1:8" ht="15">
      <c r="A300" s="53"/>
      <c r="B300" s="53"/>
      <c r="C300" s="53">
        <v>1113</v>
      </c>
      <c r="D300" s="53" t="s">
        <v>231</v>
      </c>
      <c r="E300" s="88">
        <v>4700</v>
      </c>
      <c r="F300" s="88">
        <v>4700</v>
      </c>
      <c r="G300" s="88">
        <v>2906.5</v>
      </c>
      <c r="H300" s="216">
        <f t="shared" si="6"/>
        <v>61.84042553191489</v>
      </c>
    </row>
    <row r="301" spans="1:8" ht="15">
      <c r="A301" s="53"/>
      <c r="B301" s="53"/>
      <c r="C301" s="53">
        <v>1121</v>
      </c>
      <c r="D301" s="53" t="s">
        <v>232</v>
      </c>
      <c r="E301" s="88">
        <v>48000</v>
      </c>
      <c r="F301" s="88">
        <v>48000</v>
      </c>
      <c r="G301" s="89">
        <v>23176.5</v>
      </c>
      <c r="H301" s="216">
        <f t="shared" si="6"/>
        <v>48.284375000000004</v>
      </c>
    </row>
    <row r="302" spans="1:8" ht="15">
      <c r="A302" s="53"/>
      <c r="B302" s="53"/>
      <c r="C302" s="53">
        <v>1122</v>
      </c>
      <c r="D302" s="53" t="s">
        <v>233</v>
      </c>
      <c r="E302" s="89">
        <v>10000</v>
      </c>
      <c r="F302" s="89">
        <v>8309</v>
      </c>
      <c r="G302" s="89">
        <v>8308.3</v>
      </c>
      <c r="H302" s="216">
        <f t="shared" si="6"/>
        <v>99.99157540016849</v>
      </c>
    </row>
    <row r="303" spans="1:8" ht="15">
      <c r="A303" s="53"/>
      <c r="B303" s="53"/>
      <c r="C303" s="53">
        <v>1211</v>
      </c>
      <c r="D303" s="53" t="s">
        <v>234</v>
      </c>
      <c r="E303" s="89">
        <v>110000</v>
      </c>
      <c r="F303" s="89">
        <v>110000</v>
      </c>
      <c r="G303" s="89">
        <v>58585.5</v>
      </c>
      <c r="H303" s="216">
        <f t="shared" si="6"/>
        <v>53.25954545454545</v>
      </c>
    </row>
    <row r="304" spans="1:8" ht="15">
      <c r="A304" s="53"/>
      <c r="B304" s="53"/>
      <c r="C304" s="53">
        <v>1340</v>
      </c>
      <c r="D304" s="53" t="s">
        <v>235</v>
      </c>
      <c r="E304" s="89">
        <v>10500</v>
      </c>
      <c r="F304" s="89">
        <v>10500</v>
      </c>
      <c r="G304" s="103">
        <v>9247.9</v>
      </c>
      <c r="H304" s="216">
        <f t="shared" si="6"/>
        <v>88.07523809523809</v>
      </c>
    </row>
    <row r="305" spans="1:8" ht="15">
      <c r="A305" s="53"/>
      <c r="B305" s="53"/>
      <c r="C305" s="53">
        <v>1341</v>
      </c>
      <c r="D305" s="53" t="s">
        <v>236</v>
      </c>
      <c r="E305" s="103">
        <v>920</v>
      </c>
      <c r="F305" s="103">
        <v>920</v>
      </c>
      <c r="G305" s="103">
        <v>765.5</v>
      </c>
      <c r="H305" s="216">
        <f t="shared" si="6"/>
        <v>83.20652173913044</v>
      </c>
    </row>
    <row r="306" spans="1:8" ht="15" customHeight="1">
      <c r="A306" s="86"/>
      <c r="B306" s="87"/>
      <c r="C306" s="68">
        <v>1342</v>
      </c>
      <c r="D306" s="68" t="s">
        <v>237</v>
      </c>
      <c r="E306" s="52">
        <v>80</v>
      </c>
      <c r="F306" s="52">
        <v>80</v>
      </c>
      <c r="G306" s="52">
        <v>59.8</v>
      </c>
      <c r="H306" s="216">
        <f t="shared" si="6"/>
        <v>74.75</v>
      </c>
    </row>
    <row r="307" spans="1:8" ht="15">
      <c r="A307" s="104"/>
      <c r="B307" s="68"/>
      <c r="C307" s="68">
        <v>1343</v>
      </c>
      <c r="D307" s="68" t="s">
        <v>238</v>
      </c>
      <c r="E307" s="52">
        <v>1200</v>
      </c>
      <c r="F307" s="52">
        <v>1200</v>
      </c>
      <c r="G307" s="52">
        <v>744.6</v>
      </c>
      <c r="H307" s="216">
        <f t="shared" si="6"/>
        <v>62.050000000000004</v>
      </c>
    </row>
    <row r="308" spans="1:8" ht="15">
      <c r="A308" s="74"/>
      <c r="B308" s="53"/>
      <c r="C308" s="53">
        <v>1345</v>
      </c>
      <c r="D308" s="53" t="s">
        <v>239</v>
      </c>
      <c r="E308" s="88">
        <v>200</v>
      </c>
      <c r="F308" s="88">
        <v>200</v>
      </c>
      <c r="G308" s="88">
        <v>101.9</v>
      </c>
      <c r="H308" s="216">
        <f t="shared" si="6"/>
        <v>50.95</v>
      </c>
    </row>
    <row r="309" spans="1:8" ht="15">
      <c r="A309" s="53"/>
      <c r="B309" s="53"/>
      <c r="C309" s="53">
        <v>1351</v>
      </c>
      <c r="D309" s="53" t="s">
        <v>240</v>
      </c>
      <c r="E309" s="103">
        <v>0</v>
      </c>
      <c r="F309" s="103">
        <v>0</v>
      </c>
      <c r="G309" s="103">
        <v>415.3</v>
      </c>
      <c r="H309" s="216" t="e">
        <f t="shared" si="6"/>
        <v>#DIV/0!</v>
      </c>
    </row>
    <row r="310" spans="1:8" ht="15" hidden="1">
      <c r="A310" s="53"/>
      <c r="B310" s="53"/>
      <c r="C310" s="53">
        <v>1349</v>
      </c>
      <c r="D310" s="53" t="s">
        <v>241</v>
      </c>
      <c r="E310" s="89"/>
      <c r="F310" s="89"/>
      <c r="G310" s="89"/>
      <c r="H310" s="216" t="e">
        <f t="shared" si="6"/>
        <v>#DIV/0!</v>
      </c>
    </row>
    <row r="311" spans="1:8" ht="15">
      <c r="A311" s="53"/>
      <c r="B311" s="53"/>
      <c r="C311" s="53">
        <v>1355</v>
      </c>
      <c r="D311" s="53" t="s">
        <v>242</v>
      </c>
      <c r="E311" s="89">
        <v>17000</v>
      </c>
      <c r="F311" s="89">
        <v>17000</v>
      </c>
      <c r="G311" s="89">
        <v>7717.9</v>
      </c>
      <c r="H311" s="216">
        <f t="shared" si="6"/>
        <v>45.39941176470588</v>
      </c>
    </row>
    <row r="312" spans="1:8" ht="15" hidden="1">
      <c r="A312" s="53"/>
      <c r="B312" s="53"/>
      <c r="C312" s="53">
        <v>1361</v>
      </c>
      <c r="D312" s="53" t="s">
        <v>243</v>
      </c>
      <c r="E312" s="103"/>
      <c r="F312" s="103"/>
      <c r="G312" s="103"/>
      <c r="H312" s="216" t="e">
        <f t="shared" si="6"/>
        <v>#DIV/0!</v>
      </c>
    </row>
    <row r="313" spans="1:8" ht="15">
      <c r="A313" s="53"/>
      <c r="B313" s="53"/>
      <c r="C313" s="53">
        <v>1511</v>
      </c>
      <c r="D313" s="53" t="s">
        <v>244</v>
      </c>
      <c r="E313" s="54">
        <v>21500</v>
      </c>
      <c r="F313" s="54">
        <v>21500</v>
      </c>
      <c r="G313" s="54">
        <v>14236.6</v>
      </c>
      <c r="H313" s="216">
        <f t="shared" si="6"/>
        <v>66.21674418604651</v>
      </c>
    </row>
    <row r="314" spans="1:8" ht="15" customHeight="1" hidden="1">
      <c r="A314" s="53"/>
      <c r="B314" s="53"/>
      <c r="C314" s="53">
        <v>2460</v>
      </c>
      <c r="D314" s="53" t="s">
        <v>245</v>
      </c>
      <c r="E314" s="54"/>
      <c r="F314" s="54"/>
      <c r="G314" s="54"/>
      <c r="H314" s="216" t="e">
        <f t="shared" si="6"/>
        <v>#DIV/0!</v>
      </c>
    </row>
    <row r="315" spans="1:8" ht="15">
      <c r="A315" s="53"/>
      <c r="B315" s="53"/>
      <c r="C315" s="53">
        <v>4112</v>
      </c>
      <c r="D315" s="53" t="s">
        <v>246</v>
      </c>
      <c r="E315" s="54">
        <v>34650</v>
      </c>
      <c r="F315" s="54">
        <v>34726.6</v>
      </c>
      <c r="G315" s="54">
        <v>17363.4</v>
      </c>
      <c r="H315" s="216">
        <f t="shared" si="6"/>
        <v>50.000287963693545</v>
      </c>
    </row>
    <row r="316" spans="1:8" ht="15" hidden="1">
      <c r="A316" s="53"/>
      <c r="B316" s="53">
        <v>6171</v>
      </c>
      <c r="C316" s="53">
        <v>2212</v>
      </c>
      <c r="D316" s="53" t="s">
        <v>247</v>
      </c>
      <c r="E316" s="54"/>
      <c r="F316" s="54"/>
      <c r="G316" s="54"/>
      <c r="H316" s="216" t="e">
        <f t="shared" si="6"/>
        <v>#DIV/0!</v>
      </c>
    </row>
    <row r="317" spans="1:8" ht="15">
      <c r="A317" s="53"/>
      <c r="B317" s="53"/>
      <c r="C317" s="53">
        <v>4132</v>
      </c>
      <c r="D317" s="53" t="s">
        <v>248</v>
      </c>
      <c r="E317" s="54">
        <v>0</v>
      </c>
      <c r="F317" s="54">
        <v>0</v>
      </c>
      <c r="G317" s="54">
        <v>73.1</v>
      </c>
      <c r="H317" s="216" t="e">
        <f t="shared" si="6"/>
        <v>#DIV/0!</v>
      </c>
    </row>
    <row r="318" spans="1:8" ht="15">
      <c r="A318" s="53"/>
      <c r="B318" s="53">
        <v>6171</v>
      </c>
      <c r="C318" s="53">
        <v>2212</v>
      </c>
      <c r="D318" s="53" t="s">
        <v>249</v>
      </c>
      <c r="E318" s="54">
        <v>0</v>
      </c>
      <c r="F318" s="54">
        <v>0</v>
      </c>
      <c r="G318" s="54">
        <v>0.5</v>
      </c>
      <c r="H318" s="216" t="e">
        <f t="shared" si="6"/>
        <v>#DIV/0!</v>
      </c>
    </row>
    <row r="319" spans="1:8" ht="15">
      <c r="A319" s="53"/>
      <c r="B319" s="53">
        <v>6310</v>
      </c>
      <c r="C319" s="53">
        <v>2141</v>
      </c>
      <c r="D319" s="53" t="s">
        <v>250</v>
      </c>
      <c r="E319" s="54">
        <v>250</v>
      </c>
      <c r="F319" s="54">
        <v>250</v>
      </c>
      <c r="G319" s="54">
        <v>119.6</v>
      </c>
      <c r="H319" s="216">
        <f t="shared" si="6"/>
        <v>47.839999999999996</v>
      </c>
    </row>
    <row r="320" spans="1:8" ht="15" hidden="1">
      <c r="A320" s="53"/>
      <c r="B320" s="53">
        <v>6310</v>
      </c>
      <c r="C320" s="53">
        <v>2142</v>
      </c>
      <c r="D320" s="53" t="s">
        <v>251</v>
      </c>
      <c r="E320" s="105"/>
      <c r="F320" s="105"/>
      <c r="G320" s="54"/>
      <c r="H320" s="216" t="e">
        <f t="shared" si="6"/>
        <v>#DIV/0!</v>
      </c>
    </row>
    <row r="321" spans="1:8" ht="15" hidden="1">
      <c r="A321" s="53"/>
      <c r="B321" s="53">
        <v>6310</v>
      </c>
      <c r="C321" s="53">
        <v>2143</v>
      </c>
      <c r="D321" s="53" t="s">
        <v>252</v>
      </c>
      <c r="E321" s="105"/>
      <c r="F321" s="105"/>
      <c r="G321" s="54"/>
      <c r="H321" s="216" t="e">
        <f t="shared" si="6"/>
        <v>#DIV/0!</v>
      </c>
    </row>
    <row r="322" spans="1:8" ht="15">
      <c r="A322" s="53"/>
      <c r="B322" s="53">
        <v>6310</v>
      </c>
      <c r="C322" s="53">
        <v>2324</v>
      </c>
      <c r="D322" s="53" t="s">
        <v>253</v>
      </c>
      <c r="E322" s="105">
        <v>0</v>
      </c>
      <c r="F322" s="105">
        <v>0</v>
      </c>
      <c r="G322" s="54">
        <v>0.5</v>
      </c>
      <c r="H322" s="216" t="e">
        <f t="shared" si="6"/>
        <v>#DIV/0!</v>
      </c>
    </row>
    <row r="323" spans="1:8" ht="15" hidden="1">
      <c r="A323" s="53"/>
      <c r="B323" s="53">
        <v>6310</v>
      </c>
      <c r="C323" s="53">
        <v>2329</v>
      </c>
      <c r="D323" s="53" t="s">
        <v>254</v>
      </c>
      <c r="E323" s="105"/>
      <c r="F323" s="105"/>
      <c r="G323" s="54"/>
      <c r="H323" s="216" t="e">
        <f t="shared" si="6"/>
        <v>#DIV/0!</v>
      </c>
    </row>
    <row r="324" spans="1:8" ht="15">
      <c r="A324" s="53"/>
      <c r="B324" s="53">
        <v>6409</v>
      </c>
      <c r="C324" s="53">
        <v>2328</v>
      </c>
      <c r="D324" s="53" t="s">
        <v>255</v>
      </c>
      <c r="E324" s="105">
        <v>0</v>
      </c>
      <c r="F324" s="105">
        <v>0</v>
      </c>
      <c r="G324" s="54">
        <v>17.1</v>
      </c>
      <c r="H324" s="216" t="e">
        <f t="shared" si="6"/>
        <v>#DIV/0!</v>
      </c>
    </row>
    <row r="325" spans="1:8" ht="15.75" customHeight="1" thickBot="1">
      <c r="A325" s="91"/>
      <c r="B325" s="91"/>
      <c r="C325" s="91"/>
      <c r="D325" s="91"/>
      <c r="E325" s="106"/>
      <c r="F325" s="106"/>
      <c r="G325" s="106"/>
      <c r="H325" s="223"/>
    </row>
    <row r="326" spans="1:8" s="64" customFormat="1" ht="21.75" customHeight="1" thickBot="1" thickTop="1">
      <c r="A326" s="94"/>
      <c r="B326" s="94"/>
      <c r="C326" s="94"/>
      <c r="D326" s="95" t="s">
        <v>256</v>
      </c>
      <c r="E326" s="96">
        <f>SUM(E298:E325)</f>
        <v>320000</v>
      </c>
      <c r="F326" s="96">
        <f>SUM(F298:F325)</f>
        <v>318385.6</v>
      </c>
      <c r="G326" s="96">
        <f>SUM(G298:G325)</f>
        <v>172256.69999999998</v>
      </c>
      <c r="H326" s="218">
        <f>(G326/F326)*100</f>
        <v>54.10316923880979</v>
      </c>
    </row>
    <row r="327" spans="1:8" ht="15" customHeight="1">
      <c r="A327" s="83"/>
      <c r="B327" s="83"/>
      <c r="C327" s="83"/>
      <c r="D327" s="46"/>
      <c r="E327" s="84"/>
      <c r="F327" s="84"/>
      <c r="G327" s="84"/>
      <c r="H327" s="220"/>
    </row>
    <row r="328" spans="1:8" ht="15">
      <c r="A328" s="64"/>
      <c r="B328" s="83"/>
      <c r="C328" s="83"/>
      <c r="D328" s="83"/>
      <c r="E328" s="107"/>
      <c r="F328" s="107"/>
      <c r="G328" s="107"/>
      <c r="H328" s="224"/>
    </row>
    <row r="329" spans="1:8" ht="15" hidden="1">
      <c r="A329" s="64"/>
      <c r="B329" s="83"/>
      <c r="C329" s="83"/>
      <c r="D329" s="83"/>
      <c r="E329" s="107"/>
      <c r="F329" s="107"/>
      <c r="G329" s="107"/>
      <c r="H329" s="224"/>
    </row>
    <row r="330" spans="1:8" ht="15" customHeight="1" thickBot="1">
      <c r="A330" s="64"/>
      <c r="B330" s="83"/>
      <c r="C330" s="83"/>
      <c r="D330" s="83"/>
      <c r="E330" s="107"/>
      <c r="F330" s="107"/>
      <c r="G330" s="107"/>
      <c r="H330" s="224"/>
    </row>
    <row r="331" spans="1:8" ht="15.75">
      <c r="A331" s="238" t="s">
        <v>25</v>
      </c>
      <c r="B331" s="238" t="s">
        <v>26</v>
      </c>
      <c r="C331" s="238" t="s">
        <v>27</v>
      </c>
      <c r="D331" s="239" t="s">
        <v>28</v>
      </c>
      <c r="E331" s="240" t="s">
        <v>29</v>
      </c>
      <c r="F331" s="240" t="s">
        <v>29</v>
      </c>
      <c r="G331" s="240" t="s">
        <v>8</v>
      </c>
      <c r="H331" s="241" t="s">
        <v>30</v>
      </c>
    </row>
    <row r="332" spans="1:8" ht="15.75" customHeight="1" thickBot="1">
      <c r="A332" s="242"/>
      <c r="B332" s="242"/>
      <c r="C332" s="242"/>
      <c r="D332" s="243"/>
      <c r="E332" s="244" t="s">
        <v>31</v>
      </c>
      <c r="F332" s="244" t="s">
        <v>32</v>
      </c>
      <c r="G332" s="245" t="s">
        <v>33</v>
      </c>
      <c r="H332" s="246" t="s">
        <v>34</v>
      </c>
    </row>
    <row r="333" spans="1:8" ht="16.5" customHeight="1" thickTop="1">
      <c r="A333" s="50">
        <v>120</v>
      </c>
      <c r="B333" s="50"/>
      <c r="C333" s="50"/>
      <c r="D333" s="87" t="s">
        <v>257</v>
      </c>
      <c r="E333" s="52"/>
      <c r="F333" s="52"/>
      <c r="G333" s="52"/>
      <c r="H333" s="215"/>
    </row>
    <row r="334" spans="1:8" ht="15.75">
      <c r="A334" s="87"/>
      <c r="B334" s="87"/>
      <c r="C334" s="87"/>
      <c r="D334" s="87"/>
      <c r="E334" s="54"/>
      <c r="F334" s="54"/>
      <c r="G334" s="54"/>
      <c r="H334" s="216"/>
    </row>
    <row r="335" spans="1:8" ht="15">
      <c r="A335" s="53"/>
      <c r="B335" s="53"/>
      <c r="C335" s="53">
        <v>1361</v>
      </c>
      <c r="D335" s="53" t="s">
        <v>37</v>
      </c>
      <c r="E335" s="108">
        <v>0</v>
      </c>
      <c r="F335" s="108">
        <v>0</v>
      </c>
      <c r="G335" s="108">
        <v>0.8</v>
      </c>
      <c r="H335" s="216" t="e">
        <f aca="true" t="shared" si="7" ref="H335:H374">(G335/F335)*100</f>
        <v>#DIV/0!</v>
      </c>
    </row>
    <row r="336" spans="1:8" ht="15">
      <c r="A336" s="53"/>
      <c r="B336" s="53">
        <v>3612</v>
      </c>
      <c r="C336" s="53">
        <v>2111</v>
      </c>
      <c r="D336" s="53" t="s">
        <v>258</v>
      </c>
      <c r="E336" s="108">
        <v>3800</v>
      </c>
      <c r="F336" s="108">
        <v>3800</v>
      </c>
      <c r="G336" s="108">
        <v>2300.1</v>
      </c>
      <c r="H336" s="216">
        <f t="shared" si="7"/>
        <v>60.52894736842105</v>
      </c>
    </row>
    <row r="337" spans="1:8" ht="15">
      <c r="A337" s="53"/>
      <c r="B337" s="53">
        <v>3612</v>
      </c>
      <c r="C337" s="53">
        <v>2132</v>
      </c>
      <c r="D337" s="53" t="s">
        <v>259</v>
      </c>
      <c r="E337" s="108">
        <v>6700</v>
      </c>
      <c r="F337" s="108">
        <v>6700</v>
      </c>
      <c r="G337" s="108">
        <v>4360.1</v>
      </c>
      <c r="H337" s="216">
        <f t="shared" si="7"/>
        <v>65.07611940298507</v>
      </c>
    </row>
    <row r="338" spans="1:8" ht="15" hidden="1">
      <c r="A338" s="53"/>
      <c r="B338" s="53">
        <v>3612</v>
      </c>
      <c r="C338" s="53">
        <v>2322</v>
      </c>
      <c r="D338" s="53" t="s">
        <v>219</v>
      </c>
      <c r="E338" s="108"/>
      <c r="F338" s="108"/>
      <c r="G338" s="108"/>
      <c r="H338" s="216" t="e">
        <f t="shared" si="7"/>
        <v>#DIV/0!</v>
      </c>
    </row>
    <row r="339" spans="1:8" ht="15">
      <c r="A339" s="53"/>
      <c r="B339" s="53">
        <v>3612</v>
      </c>
      <c r="C339" s="53">
        <v>2324</v>
      </c>
      <c r="D339" s="53" t="s">
        <v>260</v>
      </c>
      <c r="E339" s="54">
        <v>0</v>
      </c>
      <c r="F339" s="54">
        <v>0</v>
      </c>
      <c r="G339" s="54">
        <v>240.8</v>
      </c>
      <c r="H339" s="216" t="e">
        <f t="shared" si="7"/>
        <v>#DIV/0!</v>
      </c>
    </row>
    <row r="340" spans="1:8" ht="15" hidden="1">
      <c r="A340" s="53"/>
      <c r="B340" s="53">
        <v>3612</v>
      </c>
      <c r="C340" s="53">
        <v>2329</v>
      </c>
      <c r="D340" s="53" t="s">
        <v>261</v>
      </c>
      <c r="E340" s="54"/>
      <c r="F340" s="54"/>
      <c r="G340" s="54"/>
      <c r="H340" s="216" t="e">
        <f t="shared" si="7"/>
        <v>#DIV/0!</v>
      </c>
    </row>
    <row r="341" spans="1:8" ht="15">
      <c r="A341" s="53"/>
      <c r="B341" s="53">
        <v>3612</v>
      </c>
      <c r="C341" s="53">
        <v>3112</v>
      </c>
      <c r="D341" s="53" t="s">
        <v>262</v>
      </c>
      <c r="E341" s="54">
        <v>6350</v>
      </c>
      <c r="F341" s="54">
        <v>6350</v>
      </c>
      <c r="G341" s="54">
        <v>5778.7</v>
      </c>
      <c r="H341" s="216">
        <f t="shared" si="7"/>
        <v>91.0031496062992</v>
      </c>
    </row>
    <row r="342" spans="1:8" ht="15">
      <c r="A342" s="53"/>
      <c r="B342" s="53">
        <v>3613</v>
      </c>
      <c r="C342" s="53">
        <v>2111</v>
      </c>
      <c r="D342" s="53" t="s">
        <v>263</v>
      </c>
      <c r="E342" s="108">
        <v>1900</v>
      </c>
      <c r="F342" s="108">
        <v>1900</v>
      </c>
      <c r="G342" s="108">
        <v>797.3</v>
      </c>
      <c r="H342" s="216">
        <f t="shared" si="7"/>
        <v>41.96315789473684</v>
      </c>
    </row>
    <row r="343" spans="1:8" ht="15">
      <c r="A343" s="53"/>
      <c r="B343" s="53">
        <v>3613</v>
      </c>
      <c r="C343" s="53">
        <v>2132</v>
      </c>
      <c r="D343" s="53" t="s">
        <v>264</v>
      </c>
      <c r="E343" s="108">
        <v>4300</v>
      </c>
      <c r="F343" s="108">
        <v>4300</v>
      </c>
      <c r="G343" s="108">
        <v>2763.2</v>
      </c>
      <c r="H343" s="216">
        <f t="shared" si="7"/>
        <v>64.26046511627906</v>
      </c>
    </row>
    <row r="344" spans="1:8" ht="15" hidden="1">
      <c r="A344" s="56"/>
      <c r="B344" s="53">
        <v>3613</v>
      </c>
      <c r="C344" s="53">
        <v>2133</v>
      </c>
      <c r="D344" s="53" t="s">
        <v>265</v>
      </c>
      <c r="E344" s="54"/>
      <c r="F344" s="54"/>
      <c r="G344" s="54"/>
      <c r="H344" s="216" t="e">
        <f t="shared" si="7"/>
        <v>#DIV/0!</v>
      </c>
    </row>
    <row r="345" spans="1:8" ht="15" hidden="1">
      <c r="A345" s="56"/>
      <c r="B345" s="53">
        <v>3613</v>
      </c>
      <c r="C345" s="53">
        <v>2310</v>
      </c>
      <c r="D345" s="53" t="s">
        <v>266</v>
      </c>
      <c r="E345" s="54"/>
      <c r="F345" s="54"/>
      <c r="G345" s="54"/>
      <c r="H345" s="216" t="e">
        <f t="shared" si="7"/>
        <v>#DIV/0!</v>
      </c>
    </row>
    <row r="346" spans="1:8" ht="15" hidden="1">
      <c r="A346" s="56"/>
      <c r="B346" s="53">
        <v>3613</v>
      </c>
      <c r="C346" s="53">
        <v>2322</v>
      </c>
      <c r="D346" s="53" t="s">
        <v>267</v>
      </c>
      <c r="E346" s="54"/>
      <c r="F346" s="54"/>
      <c r="G346" s="54"/>
      <c r="H346" s="216" t="e">
        <f t="shared" si="7"/>
        <v>#DIV/0!</v>
      </c>
    </row>
    <row r="347" spans="1:8" ht="15">
      <c r="A347" s="56"/>
      <c r="B347" s="53">
        <v>3613</v>
      </c>
      <c r="C347" s="53">
        <v>2324</v>
      </c>
      <c r="D347" s="53" t="s">
        <v>268</v>
      </c>
      <c r="E347" s="54">
        <v>0</v>
      </c>
      <c r="F347" s="54">
        <v>0</v>
      </c>
      <c r="G347" s="54">
        <v>237.7</v>
      </c>
      <c r="H347" s="216" t="e">
        <f t="shared" si="7"/>
        <v>#DIV/0!</v>
      </c>
    </row>
    <row r="348" spans="1:8" ht="15">
      <c r="A348" s="56"/>
      <c r="B348" s="53">
        <v>3613</v>
      </c>
      <c r="C348" s="53">
        <v>3112</v>
      </c>
      <c r="D348" s="53" t="s">
        <v>269</v>
      </c>
      <c r="E348" s="54">
        <v>1027</v>
      </c>
      <c r="F348" s="54">
        <v>1027</v>
      </c>
      <c r="G348" s="54">
        <v>0</v>
      </c>
      <c r="H348" s="216">
        <f t="shared" si="7"/>
        <v>0</v>
      </c>
    </row>
    <row r="349" spans="1:8" ht="15" hidden="1">
      <c r="A349" s="56"/>
      <c r="B349" s="53">
        <v>3631</v>
      </c>
      <c r="C349" s="53">
        <v>2133</v>
      </c>
      <c r="D349" s="53" t="s">
        <v>270</v>
      </c>
      <c r="E349" s="54"/>
      <c r="F349" s="54"/>
      <c r="G349" s="54"/>
      <c r="H349" s="216" t="e">
        <f t="shared" si="7"/>
        <v>#DIV/0!</v>
      </c>
    </row>
    <row r="350" spans="1:8" ht="15">
      <c r="A350" s="56"/>
      <c r="B350" s="53">
        <v>3632</v>
      </c>
      <c r="C350" s="53">
        <v>2111</v>
      </c>
      <c r="D350" s="53" t="s">
        <v>271</v>
      </c>
      <c r="E350" s="54">
        <v>260</v>
      </c>
      <c r="F350" s="54">
        <v>260</v>
      </c>
      <c r="G350" s="54">
        <v>419</v>
      </c>
      <c r="H350" s="216">
        <f t="shared" si="7"/>
        <v>161.15384615384616</v>
      </c>
    </row>
    <row r="351" spans="1:8" ht="15">
      <c r="A351" s="56"/>
      <c r="B351" s="53">
        <v>3632</v>
      </c>
      <c r="C351" s="53">
        <v>2132</v>
      </c>
      <c r="D351" s="53" t="s">
        <v>272</v>
      </c>
      <c r="E351" s="54">
        <v>20</v>
      </c>
      <c r="F351" s="54">
        <v>20</v>
      </c>
      <c r="G351" s="54">
        <v>25</v>
      </c>
      <c r="H351" s="216">
        <f t="shared" si="7"/>
        <v>125</v>
      </c>
    </row>
    <row r="352" spans="1:8" ht="15">
      <c r="A352" s="56"/>
      <c r="B352" s="53">
        <v>3632</v>
      </c>
      <c r="C352" s="53">
        <v>2133</v>
      </c>
      <c r="D352" s="53" t="s">
        <v>273</v>
      </c>
      <c r="E352" s="54">
        <v>5</v>
      </c>
      <c r="F352" s="54">
        <v>5</v>
      </c>
      <c r="G352" s="54">
        <v>0</v>
      </c>
      <c r="H352" s="216">
        <f t="shared" si="7"/>
        <v>0</v>
      </c>
    </row>
    <row r="353" spans="1:8" ht="15">
      <c r="A353" s="56"/>
      <c r="B353" s="53">
        <v>3632</v>
      </c>
      <c r="C353" s="53">
        <v>2324</v>
      </c>
      <c r="D353" s="53" t="s">
        <v>274</v>
      </c>
      <c r="E353" s="54">
        <v>0</v>
      </c>
      <c r="F353" s="54">
        <v>0</v>
      </c>
      <c r="G353" s="54">
        <v>32.8</v>
      </c>
      <c r="H353" s="216" t="e">
        <f t="shared" si="7"/>
        <v>#DIV/0!</v>
      </c>
    </row>
    <row r="354" spans="1:8" ht="15">
      <c r="A354" s="56"/>
      <c r="B354" s="53">
        <v>3632</v>
      </c>
      <c r="C354" s="53">
        <v>2329</v>
      </c>
      <c r="D354" s="53" t="s">
        <v>275</v>
      </c>
      <c r="E354" s="54">
        <v>85</v>
      </c>
      <c r="F354" s="54">
        <v>85</v>
      </c>
      <c r="G354" s="54">
        <v>43.8</v>
      </c>
      <c r="H354" s="216">
        <f t="shared" si="7"/>
        <v>51.52941176470588</v>
      </c>
    </row>
    <row r="355" spans="1:8" ht="15">
      <c r="A355" s="56"/>
      <c r="B355" s="53">
        <v>3634</v>
      </c>
      <c r="C355" s="53">
        <v>2132</v>
      </c>
      <c r="D355" s="53" t="s">
        <v>276</v>
      </c>
      <c r="E355" s="54">
        <v>4100</v>
      </c>
      <c r="F355" s="54">
        <v>4100</v>
      </c>
      <c r="G355" s="54">
        <v>4080</v>
      </c>
      <c r="H355" s="216">
        <f t="shared" si="7"/>
        <v>99.51219512195122</v>
      </c>
    </row>
    <row r="356" spans="1:8" ht="15" hidden="1">
      <c r="A356" s="56"/>
      <c r="B356" s="53">
        <v>3636</v>
      </c>
      <c r="C356" s="53">
        <v>2131</v>
      </c>
      <c r="D356" s="53" t="s">
        <v>277</v>
      </c>
      <c r="E356" s="54"/>
      <c r="F356" s="54"/>
      <c r="G356" s="54"/>
      <c r="H356" s="216" t="e">
        <f t="shared" si="7"/>
        <v>#DIV/0!</v>
      </c>
    </row>
    <row r="357" spans="1:8" ht="15">
      <c r="A357" s="56"/>
      <c r="B357" s="53">
        <v>3639</v>
      </c>
      <c r="C357" s="53">
        <v>2119</v>
      </c>
      <c r="D357" s="53" t="s">
        <v>278</v>
      </c>
      <c r="E357" s="54">
        <v>150</v>
      </c>
      <c r="F357" s="54">
        <v>150</v>
      </c>
      <c r="G357" s="54">
        <v>364.9</v>
      </c>
      <c r="H357" s="216">
        <f t="shared" si="7"/>
        <v>243.26666666666665</v>
      </c>
    </row>
    <row r="358" spans="1:8" ht="15">
      <c r="A358" s="53"/>
      <c r="B358" s="53">
        <v>3639</v>
      </c>
      <c r="C358" s="53">
        <v>2131</v>
      </c>
      <c r="D358" s="53" t="s">
        <v>279</v>
      </c>
      <c r="E358" s="54">
        <v>1900</v>
      </c>
      <c r="F358" s="54">
        <v>1900</v>
      </c>
      <c r="G358" s="54">
        <v>1240.3</v>
      </c>
      <c r="H358" s="216">
        <f t="shared" si="7"/>
        <v>65.27894736842104</v>
      </c>
    </row>
    <row r="359" spans="1:8" ht="15">
      <c r="A359" s="53"/>
      <c r="B359" s="53">
        <v>3639</v>
      </c>
      <c r="C359" s="53">
        <v>2132</v>
      </c>
      <c r="D359" s="53" t="s">
        <v>280</v>
      </c>
      <c r="E359" s="54">
        <v>18</v>
      </c>
      <c r="F359" s="54">
        <v>18</v>
      </c>
      <c r="G359" s="54">
        <v>7.1</v>
      </c>
      <c r="H359" s="216">
        <f t="shared" si="7"/>
        <v>39.44444444444444</v>
      </c>
    </row>
    <row r="360" spans="1:8" ht="15" customHeight="1">
      <c r="A360" s="53"/>
      <c r="B360" s="53">
        <v>3639</v>
      </c>
      <c r="C360" s="53">
        <v>2212</v>
      </c>
      <c r="D360" s="53" t="s">
        <v>249</v>
      </c>
      <c r="E360" s="54">
        <v>0</v>
      </c>
      <c r="F360" s="54">
        <v>0</v>
      </c>
      <c r="G360" s="54">
        <v>83.5</v>
      </c>
      <c r="H360" s="216" t="e">
        <f t="shared" si="7"/>
        <v>#DIV/0!</v>
      </c>
    </row>
    <row r="361" spans="1:8" ht="15">
      <c r="A361" s="53"/>
      <c r="B361" s="53">
        <v>3639</v>
      </c>
      <c r="C361" s="53">
        <v>2324</v>
      </c>
      <c r="D361" s="53" t="s">
        <v>281</v>
      </c>
      <c r="E361" s="54">
        <v>403</v>
      </c>
      <c r="F361" s="54">
        <v>403</v>
      </c>
      <c r="G361" s="54">
        <v>132.9</v>
      </c>
      <c r="H361" s="216">
        <f t="shared" si="7"/>
        <v>32.977667493796524</v>
      </c>
    </row>
    <row r="362" spans="1:8" ht="15" hidden="1">
      <c r="A362" s="53"/>
      <c r="B362" s="53">
        <v>3639</v>
      </c>
      <c r="C362" s="53">
        <v>2328</v>
      </c>
      <c r="D362" s="53" t="s">
        <v>282</v>
      </c>
      <c r="E362" s="54"/>
      <c r="F362" s="54"/>
      <c r="G362" s="54"/>
      <c r="H362" s="216" t="e">
        <f t="shared" si="7"/>
        <v>#DIV/0!</v>
      </c>
    </row>
    <row r="363" spans="1:8" ht="15" customHeight="1" hidden="1">
      <c r="A363" s="71"/>
      <c r="B363" s="71">
        <v>3639</v>
      </c>
      <c r="C363" s="71">
        <v>2329</v>
      </c>
      <c r="D363" s="71" t="s">
        <v>71</v>
      </c>
      <c r="E363" s="54"/>
      <c r="F363" s="54"/>
      <c r="G363" s="54"/>
      <c r="H363" s="216" t="e">
        <f t="shared" si="7"/>
        <v>#DIV/0!</v>
      </c>
    </row>
    <row r="364" spans="1:8" ht="15">
      <c r="A364" s="53"/>
      <c r="B364" s="53">
        <v>3639</v>
      </c>
      <c r="C364" s="53">
        <v>3111</v>
      </c>
      <c r="D364" s="53" t="s">
        <v>283</v>
      </c>
      <c r="E364" s="54">
        <v>2700</v>
      </c>
      <c r="F364" s="54">
        <v>2700</v>
      </c>
      <c r="G364" s="54">
        <v>211.6</v>
      </c>
      <c r="H364" s="216">
        <f t="shared" si="7"/>
        <v>7.837037037037037</v>
      </c>
    </row>
    <row r="365" spans="1:8" ht="15" hidden="1">
      <c r="A365" s="53"/>
      <c r="B365" s="53">
        <v>3639</v>
      </c>
      <c r="C365" s="53">
        <v>3112</v>
      </c>
      <c r="D365" s="53" t="s">
        <v>284</v>
      </c>
      <c r="E365" s="54"/>
      <c r="F365" s="54"/>
      <c r="G365" s="54"/>
      <c r="H365" s="216" t="e">
        <f t="shared" si="7"/>
        <v>#DIV/0!</v>
      </c>
    </row>
    <row r="366" spans="1:8" ht="15" hidden="1">
      <c r="A366" s="53"/>
      <c r="B366" s="53">
        <v>3639</v>
      </c>
      <c r="C366" s="53">
        <v>3113</v>
      </c>
      <c r="D366" s="53" t="s">
        <v>285</v>
      </c>
      <c r="E366" s="54"/>
      <c r="F366" s="54"/>
      <c r="G366" s="54"/>
      <c r="H366" s="216" t="e">
        <f t="shared" si="7"/>
        <v>#DIV/0!</v>
      </c>
    </row>
    <row r="367" spans="1:8" ht="15" customHeight="1">
      <c r="A367" s="71"/>
      <c r="B367" s="71">
        <v>3639</v>
      </c>
      <c r="C367" s="71">
        <v>3119</v>
      </c>
      <c r="D367" s="71" t="s">
        <v>286</v>
      </c>
      <c r="E367" s="54">
        <v>4000</v>
      </c>
      <c r="F367" s="54">
        <v>4000</v>
      </c>
      <c r="G367" s="54">
        <v>0</v>
      </c>
      <c r="H367" s="216">
        <f t="shared" si="7"/>
        <v>0</v>
      </c>
    </row>
    <row r="368" spans="1:8" ht="15" hidden="1">
      <c r="A368" s="71"/>
      <c r="B368" s="71">
        <v>6171</v>
      </c>
      <c r="C368" s="71">
        <v>2131</v>
      </c>
      <c r="D368" s="71" t="s">
        <v>287</v>
      </c>
      <c r="E368" s="54"/>
      <c r="F368" s="54"/>
      <c r="G368" s="54"/>
      <c r="H368" s="216" t="e">
        <f t="shared" si="7"/>
        <v>#DIV/0!</v>
      </c>
    </row>
    <row r="369" spans="1:8" ht="15" hidden="1">
      <c r="A369" s="53"/>
      <c r="B369" s="53">
        <v>6171</v>
      </c>
      <c r="C369" s="53">
        <v>2324</v>
      </c>
      <c r="D369" s="53" t="s">
        <v>288</v>
      </c>
      <c r="E369" s="54"/>
      <c r="F369" s="54"/>
      <c r="G369" s="54"/>
      <c r="H369" s="216" t="e">
        <f t="shared" si="7"/>
        <v>#DIV/0!</v>
      </c>
    </row>
    <row r="370" spans="1:8" ht="15" hidden="1">
      <c r="A370" s="53"/>
      <c r="B370" s="53"/>
      <c r="C370" s="53"/>
      <c r="D370" s="53"/>
      <c r="E370" s="54"/>
      <c r="F370" s="54"/>
      <c r="G370" s="54"/>
      <c r="H370" s="216" t="e">
        <f t="shared" si="7"/>
        <v>#DIV/0!</v>
      </c>
    </row>
    <row r="371" spans="1:8" ht="15" customHeight="1" hidden="1">
      <c r="A371" s="71"/>
      <c r="B371" s="71">
        <v>6171</v>
      </c>
      <c r="C371" s="71">
        <v>2131</v>
      </c>
      <c r="D371" s="71" t="s">
        <v>289</v>
      </c>
      <c r="E371" s="54"/>
      <c r="F371" s="54"/>
      <c r="G371" s="54"/>
      <c r="H371" s="216" t="e">
        <f t="shared" si="7"/>
        <v>#DIV/0!</v>
      </c>
    </row>
    <row r="372" spans="1:8" ht="15" customHeight="1" hidden="1">
      <c r="A372" s="71"/>
      <c r="B372" s="71">
        <v>6171</v>
      </c>
      <c r="C372" s="71">
        <v>2133</v>
      </c>
      <c r="D372" s="71" t="s">
        <v>290</v>
      </c>
      <c r="E372" s="54"/>
      <c r="F372" s="54"/>
      <c r="G372" s="54"/>
      <c r="H372" s="216" t="e">
        <f t="shared" si="7"/>
        <v>#DIV/0!</v>
      </c>
    </row>
    <row r="373" spans="1:8" ht="15" customHeight="1" hidden="1">
      <c r="A373" s="53"/>
      <c r="B373" s="53">
        <v>6409</v>
      </c>
      <c r="C373" s="53">
        <v>2328</v>
      </c>
      <c r="D373" s="53" t="s">
        <v>291</v>
      </c>
      <c r="E373" s="54"/>
      <c r="F373" s="54"/>
      <c r="G373" s="54"/>
      <c r="H373" s="216" t="e">
        <f t="shared" si="7"/>
        <v>#DIV/0!</v>
      </c>
    </row>
    <row r="374" spans="1:8" ht="15" customHeight="1">
      <c r="A374" s="71"/>
      <c r="B374" s="71">
        <v>6409</v>
      </c>
      <c r="C374" s="71">
        <v>2328</v>
      </c>
      <c r="D374" s="71" t="s">
        <v>291</v>
      </c>
      <c r="E374" s="54">
        <v>0</v>
      </c>
      <c r="F374" s="54">
        <v>0</v>
      </c>
      <c r="G374" s="54">
        <v>1.8</v>
      </c>
      <c r="H374" s="216" t="e">
        <f t="shared" si="7"/>
        <v>#DIV/0!</v>
      </c>
    </row>
    <row r="375" spans="1:8" ht="15.75" customHeight="1" thickBot="1">
      <c r="A375" s="109"/>
      <c r="B375" s="109"/>
      <c r="C375" s="109"/>
      <c r="D375" s="109"/>
      <c r="E375" s="110"/>
      <c r="F375" s="110"/>
      <c r="G375" s="110"/>
      <c r="H375" s="225"/>
    </row>
    <row r="376" spans="1:8" s="64" customFormat="1" ht="22.5" customHeight="1" thickBot="1" thickTop="1">
      <c r="A376" s="94"/>
      <c r="B376" s="94"/>
      <c r="C376" s="94"/>
      <c r="D376" s="95" t="s">
        <v>292</v>
      </c>
      <c r="E376" s="96">
        <f>SUM(E334:E375)</f>
        <v>37718</v>
      </c>
      <c r="F376" s="96">
        <f>SUM(F334:F375)</f>
        <v>37718</v>
      </c>
      <c r="G376" s="96">
        <f>SUM(G334:G375)</f>
        <v>23121.399999999998</v>
      </c>
      <c r="H376" s="218">
        <f>(G376/F376)*100</f>
        <v>61.30070523357548</v>
      </c>
    </row>
    <row r="377" spans="1:8" ht="15" customHeight="1">
      <c r="A377" s="64"/>
      <c r="B377" s="83"/>
      <c r="C377" s="83"/>
      <c r="D377" s="83"/>
      <c r="E377" s="107"/>
      <c r="F377" s="107"/>
      <c r="G377" s="107"/>
      <c r="H377" s="224"/>
    </row>
    <row r="378" spans="1:8" ht="15" customHeight="1" hidden="1">
      <c r="A378" s="64"/>
      <c r="B378" s="83"/>
      <c r="C378" s="83"/>
      <c r="D378" s="83"/>
      <c r="E378" s="107"/>
      <c r="F378" s="107"/>
      <c r="G378" s="107"/>
      <c r="H378" s="224"/>
    </row>
    <row r="379" spans="1:8" ht="15" customHeight="1" hidden="1">
      <c r="A379" s="64"/>
      <c r="B379" s="83"/>
      <c r="C379" s="83"/>
      <c r="D379" s="83"/>
      <c r="E379" s="107"/>
      <c r="F379" s="107"/>
      <c r="G379" s="107"/>
      <c r="H379" s="224"/>
    </row>
    <row r="380" spans="1:8" ht="15" customHeight="1" hidden="1">
      <c r="A380" s="64"/>
      <c r="B380" s="83"/>
      <c r="C380" s="83"/>
      <c r="D380" s="83"/>
      <c r="E380" s="107"/>
      <c r="F380" s="107"/>
      <c r="G380" s="42"/>
      <c r="H380" s="212"/>
    </row>
    <row r="381" spans="1:8" ht="15" customHeight="1" hidden="1">
      <c r="A381" s="64"/>
      <c r="B381" s="83"/>
      <c r="C381" s="83"/>
      <c r="D381" s="83"/>
      <c r="E381" s="107"/>
      <c r="F381" s="107"/>
      <c r="G381" s="107"/>
      <c r="H381" s="224"/>
    </row>
    <row r="382" spans="1:8" ht="15" customHeight="1">
      <c r="A382" s="64"/>
      <c r="B382" s="83"/>
      <c r="C382" s="83"/>
      <c r="D382" s="83"/>
      <c r="E382" s="107"/>
      <c r="F382" s="107"/>
      <c r="G382" s="107"/>
      <c r="H382" s="224"/>
    </row>
    <row r="383" spans="1:8" ht="15" customHeight="1" thickBot="1">
      <c r="A383" s="64"/>
      <c r="B383" s="83"/>
      <c r="C383" s="83"/>
      <c r="D383" s="83"/>
      <c r="E383" s="107"/>
      <c r="F383" s="107"/>
      <c r="G383" s="107"/>
      <c r="H383" s="224"/>
    </row>
    <row r="384" spans="1:8" ht="15.75">
      <c r="A384" s="238" t="s">
        <v>25</v>
      </c>
      <c r="B384" s="238" t="s">
        <v>26</v>
      </c>
      <c r="C384" s="238" t="s">
        <v>27</v>
      </c>
      <c r="D384" s="239" t="s">
        <v>28</v>
      </c>
      <c r="E384" s="240" t="s">
        <v>29</v>
      </c>
      <c r="F384" s="240" t="s">
        <v>29</v>
      </c>
      <c r="G384" s="240" t="s">
        <v>8</v>
      </c>
      <c r="H384" s="241" t="s">
        <v>30</v>
      </c>
    </row>
    <row r="385" spans="1:8" ht="15.75" customHeight="1" thickBot="1">
      <c r="A385" s="242"/>
      <c r="B385" s="242"/>
      <c r="C385" s="242"/>
      <c r="D385" s="243"/>
      <c r="E385" s="244" t="s">
        <v>31</v>
      </c>
      <c r="F385" s="244" t="s">
        <v>32</v>
      </c>
      <c r="G385" s="245" t="s">
        <v>33</v>
      </c>
      <c r="H385" s="246" t="s">
        <v>34</v>
      </c>
    </row>
    <row r="386" spans="1:8" ht="16.5" thickTop="1">
      <c r="A386" s="50">
        <v>8888</v>
      </c>
      <c r="B386" s="50"/>
      <c r="C386" s="50"/>
      <c r="D386" s="51"/>
      <c r="E386" s="52"/>
      <c r="F386" s="52"/>
      <c r="G386" s="52"/>
      <c r="H386" s="215"/>
    </row>
    <row r="387" spans="1:8" ht="15">
      <c r="A387" s="53"/>
      <c r="B387" s="53">
        <v>6171</v>
      </c>
      <c r="C387" s="53">
        <v>2329</v>
      </c>
      <c r="D387" s="53" t="s">
        <v>293</v>
      </c>
      <c r="E387" s="54">
        <v>0</v>
      </c>
      <c r="F387" s="54">
        <v>0</v>
      </c>
      <c r="G387" s="54">
        <v>-332.8</v>
      </c>
      <c r="H387" s="216" t="e">
        <f>(G387/F387)*100</f>
        <v>#DIV/0!</v>
      </c>
    </row>
    <row r="388" spans="1:8" ht="15">
      <c r="A388" s="53"/>
      <c r="B388" s="53"/>
      <c r="C388" s="53"/>
      <c r="D388" s="53" t="s">
        <v>294</v>
      </c>
      <c r="E388" s="54"/>
      <c r="F388" s="54"/>
      <c r="G388" s="54"/>
      <c r="H388" s="216"/>
    </row>
    <row r="389" spans="1:8" ht="15.75" thickBot="1">
      <c r="A389" s="91"/>
      <c r="B389" s="91"/>
      <c r="C389" s="91"/>
      <c r="D389" s="91" t="s">
        <v>295</v>
      </c>
      <c r="E389" s="92"/>
      <c r="F389" s="92"/>
      <c r="G389" s="92"/>
      <c r="H389" s="222"/>
    </row>
    <row r="390" spans="1:8" s="64" customFormat="1" ht="22.5" customHeight="1" thickBot="1" thickTop="1">
      <c r="A390" s="94"/>
      <c r="B390" s="94"/>
      <c r="C390" s="94"/>
      <c r="D390" s="95" t="s">
        <v>296</v>
      </c>
      <c r="E390" s="96">
        <f>SUM(E387:E388)</f>
        <v>0</v>
      </c>
      <c r="F390" s="96">
        <f>SUM(F387:F388)</f>
        <v>0</v>
      </c>
      <c r="G390" s="96">
        <f>SUM(G387:G388)</f>
        <v>-332.8</v>
      </c>
      <c r="H390" s="218" t="e">
        <f>(G390/F390)*100</f>
        <v>#DIV/0!</v>
      </c>
    </row>
    <row r="391" spans="1:8" ht="15">
      <c r="A391" s="64"/>
      <c r="B391" s="83"/>
      <c r="C391" s="83"/>
      <c r="D391" s="83"/>
      <c r="E391" s="107"/>
      <c r="F391" s="107"/>
      <c r="G391" s="107"/>
      <c r="H391" s="224"/>
    </row>
    <row r="392" spans="1:8" ht="15" hidden="1">
      <c r="A392" s="64"/>
      <c r="B392" s="83"/>
      <c r="C392" s="83"/>
      <c r="D392" s="83"/>
      <c r="E392" s="107"/>
      <c r="F392" s="107"/>
      <c r="G392" s="107"/>
      <c r="H392" s="224"/>
    </row>
    <row r="393" spans="1:8" ht="15" hidden="1">
      <c r="A393" s="64"/>
      <c r="B393" s="83"/>
      <c r="C393" s="83"/>
      <c r="D393" s="83"/>
      <c r="E393" s="107"/>
      <c r="F393" s="107"/>
      <c r="G393" s="107"/>
      <c r="H393" s="224"/>
    </row>
    <row r="394" spans="1:8" ht="15" hidden="1">
      <c r="A394" s="64"/>
      <c r="B394" s="83"/>
      <c r="C394" s="83"/>
      <c r="D394" s="83"/>
      <c r="E394" s="107"/>
      <c r="F394" s="107"/>
      <c r="G394" s="107"/>
      <c r="H394" s="224"/>
    </row>
    <row r="395" spans="1:8" ht="15" hidden="1">
      <c r="A395" s="64"/>
      <c r="B395" s="83"/>
      <c r="C395" s="83"/>
      <c r="D395" s="83"/>
      <c r="E395" s="107"/>
      <c r="F395" s="107"/>
      <c r="G395" s="107"/>
      <c r="H395" s="224"/>
    </row>
    <row r="396" spans="1:8" ht="15" hidden="1">
      <c r="A396" s="64"/>
      <c r="B396" s="83"/>
      <c r="C396" s="83"/>
      <c r="D396" s="83"/>
      <c r="E396" s="107"/>
      <c r="F396" s="107"/>
      <c r="G396" s="107"/>
      <c r="H396" s="224"/>
    </row>
    <row r="397" spans="1:8" ht="15" customHeight="1">
      <c r="A397" s="64"/>
      <c r="B397" s="83"/>
      <c r="C397" s="83"/>
      <c r="D397" s="83"/>
      <c r="E397" s="107"/>
      <c r="F397" s="107"/>
      <c r="G397" s="107"/>
      <c r="H397" s="224"/>
    </row>
    <row r="398" spans="1:8" ht="15" customHeight="1" thickBot="1">
      <c r="A398" s="64"/>
      <c r="B398" s="64"/>
      <c r="C398" s="64"/>
      <c r="D398" s="64"/>
      <c r="E398" s="65"/>
      <c r="F398" s="65"/>
      <c r="G398" s="65"/>
      <c r="H398" s="219"/>
    </row>
    <row r="399" spans="1:8" ht="15.75">
      <c r="A399" s="238" t="s">
        <v>25</v>
      </c>
      <c r="B399" s="238" t="s">
        <v>26</v>
      </c>
      <c r="C399" s="238" t="s">
        <v>27</v>
      </c>
      <c r="D399" s="239" t="s">
        <v>28</v>
      </c>
      <c r="E399" s="240" t="s">
        <v>29</v>
      </c>
      <c r="F399" s="240" t="s">
        <v>29</v>
      </c>
      <c r="G399" s="240" t="s">
        <v>8</v>
      </c>
      <c r="H399" s="241" t="s">
        <v>30</v>
      </c>
    </row>
    <row r="400" spans="1:8" ht="15.75" customHeight="1" thickBot="1">
      <c r="A400" s="242"/>
      <c r="B400" s="242"/>
      <c r="C400" s="242"/>
      <c r="D400" s="243"/>
      <c r="E400" s="244" t="s">
        <v>31</v>
      </c>
      <c r="F400" s="244" t="s">
        <v>32</v>
      </c>
      <c r="G400" s="245" t="s">
        <v>33</v>
      </c>
      <c r="H400" s="246" t="s">
        <v>34</v>
      </c>
    </row>
    <row r="401" spans="1:8" s="64" customFormat="1" ht="30.75" customHeight="1" thickBot="1" thickTop="1">
      <c r="A401" s="95"/>
      <c r="B401" s="111"/>
      <c r="C401" s="112"/>
      <c r="D401" s="113" t="s">
        <v>297</v>
      </c>
      <c r="E401" s="114">
        <f>SUM(E51,E124,E168,E197,E224,E250,E269,E289,E326,E376,E390)</f>
        <v>487326</v>
      </c>
      <c r="F401" s="114">
        <f>SUM(F51,F124,F168,F197,F224,F250,F269,F289,F326,F376,F390)</f>
        <v>477201.69999999995</v>
      </c>
      <c r="G401" s="114">
        <f>SUM(G51,G124,G168,G197,G224,G250,G269,G289,G326,G376,G390)</f>
        <v>230909.19999999998</v>
      </c>
      <c r="H401" s="226">
        <f>(G401/F401)*100</f>
        <v>48.38817632041126</v>
      </c>
    </row>
    <row r="402" spans="1:8" ht="15" customHeight="1">
      <c r="A402" s="46"/>
      <c r="B402" s="115"/>
      <c r="C402" s="116"/>
      <c r="D402" s="117"/>
      <c r="E402" s="118"/>
      <c r="F402" s="118"/>
      <c r="G402" s="118"/>
      <c r="H402" s="227"/>
    </row>
    <row r="403" spans="1:8" ht="15" customHeight="1" hidden="1">
      <c r="A403" s="46"/>
      <c r="B403" s="115"/>
      <c r="C403" s="116"/>
      <c r="D403" s="117"/>
      <c r="E403" s="118"/>
      <c r="F403" s="118"/>
      <c r="G403" s="118"/>
      <c r="H403" s="227"/>
    </row>
    <row r="404" spans="1:8" ht="12.75" customHeight="1" hidden="1">
      <c r="A404" s="46"/>
      <c r="B404" s="115"/>
      <c r="C404" s="116"/>
      <c r="D404" s="117"/>
      <c r="E404" s="118"/>
      <c r="F404" s="118"/>
      <c r="G404" s="118"/>
      <c r="H404" s="227"/>
    </row>
    <row r="405" spans="1:8" ht="12.75" customHeight="1" hidden="1">
      <c r="A405" s="46"/>
      <c r="B405" s="115"/>
      <c r="C405" s="116"/>
      <c r="D405" s="117"/>
      <c r="E405" s="118"/>
      <c r="F405" s="118"/>
      <c r="G405" s="118"/>
      <c r="H405" s="227"/>
    </row>
    <row r="406" spans="1:8" ht="12.75" customHeight="1" hidden="1">
      <c r="A406" s="46"/>
      <c r="B406" s="115"/>
      <c r="C406" s="116"/>
      <c r="D406" s="117"/>
      <c r="E406" s="118"/>
      <c r="F406" s="118"/>
      <c r="G406" s="118"/>
      <c r="H406" s="227"/>
    </row>
    <row r="407" spans="1:8" ht="12.75" customHeight="1" hidden="1">
      <c r="A407" s="46"/>
      <c r="B407" s="115"/>
      <c r="C407" s="116"/>
      <c r="D407" s="117"/>
      <c r="E407" s="118"/>
      <c r="F407" s="118"/>
      <c r="G407" s="118"/>
      <c r="H407" s="227"/>
    </row>
    <row r="408" spans="1:8" ht="12.75" customHeight="1" hidden="1">
      <c r="A408" s="46"/>
      <c r="B408" s="115"/>
      <c r="C408" s="116"/>
      <c r="D408" s="117"/>
      <c r="E408" s="118"/>
      <c r="F408" s="118"/>
      <c r="G408" s="118"/>
      <c r="H408" s="227"/>
    </row>
    <row r="409" spans="1:8" ht="12.75" customHeight="1" hidden="1">
      <c r="A409" s="46"/>
      <c r="B409" s="115"/>
      <c r="C409" s="116"/>
      <c r="D409" s="117"/>
      <c r="E409" s="118"/>
      <c r="F409" s="118"/>
      <c r="G409" s="118"/>
      <c r="H409" s="227"/>
    </row>
    <row r="410" spans="1:8" ht="15" customHeight="1">
      <c r="A410" s="46"/>
      <c r="B410" s="115"/>
      <c r="C410" s="116"/>
      <c r="D410" s="117"/>
      <c r="E410" s="118"/>
      <c r="F410" s="118"/>
      <c r="G410" s="118"/>
      <c r="H410" s="227"/>
    </row>
    <row r="411" spans="1:8" ht="15" customHeight="1" thickBot="1">
      <c r="A411" s="46"/>
      <c r="B411" s="115"/>
      <c r="C411" s="116"/>
      <c r="D411" s="117"/>
      <c r="E411" s="119"/>
      <c r="F411" s="119"/>
      <c r="G411" s="119"/>
      <c r="H411" s="228"/>
    </row>
    <row r="412" spans="1:8" ht="15.75">
      <c r="A412" s="238" t="s">
        <v>25</v>
      </c>
      <c r="B412" s="238" t="s">
        <v>26</v>
      </c>
      <c r="C412" s="238" t="s">
        <v>27</v>
      </c>
      <c r="D412" s="239" t="s">
        <v>28</v>
      </c>
      <c r="E412" s="240" t="s">
        <v>29</v>
      </c>
      <c r="F412" s="240" t="s">
        <v>29</v>
      </c>
      <c r="G412" s="240" t="s">
        <v>8</v>
      </c>
      <c r="H412" s="241" t="s">
        <v>30</v>
      </c>
    </row>
    <row r="413" spans="1:8" ht="15.75" customHeight="1" thickBot="1">
      <c r="A413" s="242"/>
      <c r="B413" s="242"/>
      <c r="C413" s="242"/>
      <c r="D413" s="243"/>
      <c r="E413" s="244" t="s">
        <v>31</v>
      </c>
      <c r="F413" s="244" t="s">
        <v>32</v>
      </c>
      <c r="G413" s="245" t="s">
        <v>33</v>
      </c>
      <c r="H413" s="246" t="s">
        <v>34</v>
      </c>
    </row>
    <row r="414" spans="1:8" ht="16.5" customHeight="1" thickTop="1">
      <c r="A414" s="102">
        <v>110</v>
      </c>
      <c r="B414" s="102"/>
      <c r="C414" s="102"/>
      <c r="D414" s="120" t="s">
        <v>298</v>
      </c>
      <c r="E414" s="121"/>
      <c r="F414" s="121"/>
      <c r="G414" s="121"/>
      <c r="H414" s="229"/>
    </row>
    <row r="415" spans="1:8" ht="14.25" customHeight="1">
      <c r="A415" s="122"/>
      <c r="B415" s="122"/>
      <c r="C415" s="122"/>
      <c r="D415" s="46"/>
      <c r="E415" s="121"/>
      <c r="F415" s="121"/>
      <c r="G415" s="121"/>
      <c r="H415" s="229"/>
    </row>
    <row r="416" spans="1:8" ht="15" customHeight="1">
      <c r="A416" s="53"/>
      <c r="B416" s="53"/>
      <c r="C416" s="53">
        <v>8115</v>
      </c>
      <c r="D416" s="74" t="s">
        <v>299</v>
      </c>
      <c r="E416" s="123">
        <v>18695</v>
      </c>
      <c r="F416" s="247">
        <v>49803</v>
      </c>
      <c r="G416" s="247">
        <v>-15431.3</v>
      </c>
      <c r="H416" s="216">
        <f>(G416/F416)*100</f>
        <v>-30.98467963777282</v>
      </c>
    </row>
    <row r="417" spans="1:8" ht="15" hidden="1">
      <c r="A417" s="53"/>
      <c r="B417" s="53"/>
      <c r="C417" s="53">
        <v>8123</v>
      </c>
      <c r="D417" s="124" t="s">
        <v>300</v>
      </c>
      <c r="E417" s="57"/>
      <c r="F417" s="57"/>
      <c r="G417" s="57"/>
      <c r="H417" s="216" t="e">
        <f>(G417/F417)*100</f>
        <v>#DIV/0!</v>
      </c>
    </row>
    <row r="418" spans="1:8" ht="15">
      <c r="A418" s="53"/>
      <c r="B418" s="53"/>
      <c r="C418" s="53">
        <v>8123</v>
      </c>
      <c r="D418" s="124" t="s">
        <v>301</v>
      </c>
      <c r="E418" s="57">
        <v>40000</v>
      </c>
      <c r="F418" s="57">
        <v>40000</v>
      </c>
      <c r="G418" s="247">
        <v>0</v>
      </c>
      <c r="H418" s="216">
        <f>(G418/F418)*100</f>
        <v>0</v>
      </c>
    </row>
    <row r="419" spans="1:8" ht="14.25" customHeight="1">
      <c r="A419" s="53"/>
      <c r="B419" s="53"/>
      <c r="C419" s="53">
        <v>8124</v>
      </c>
      <c r="D419" s="74" t="s">
        <v>302</v>
      </c>
      <c r="E419" s="54">
        <v>-14493</v>
      </c>
      <c r="F419" s="54">
        <v>-14493</v>
      </c>
      <c r="G419" s="247">
        <v>-9051.9</v>
      </c>
      <c r="H419" s="216">
        <f>(G419/F419)*100</f>
        <v>62.45704823018008</v>
      </c>
    </row>
    <row r="420" spans="1:8" ht="15" customHeight="1" hidden="1">
      <c r="A420" s="59"/>
      <c r="B420" s="59"/>
      <c r="C420" s="59">
        <v>8902</v>
      </c>
      <c r="D420" s="125" t="s">
        <v>303</v>
      </c>
      <c r="E420" s="60"/>
      <c r="F420" s="60"/>
      <c r="G420" s="60"/>
      <c r="H420" s="230" t="e">
        <f>(#REF!/F420)*100</f>
        <v>#REF!</v>
      </c>
    </row>
    <row r="421" spans="1:8" ht="14.25" customHeight="1" hidden="1">
      <c r="A421" s="53"/>
      <c r="B421" s="53"/>
      <c r="C421" s="53">
        <v>8905</v>
      </c>
      <c r="D421" s="74" t="s">
        <v>304</v>
      </c>
      <c r="E421" s="54"/>
      <c r="F421" s="54"/>
      <c r="G421" s="54"/>
      <c r="H421" s="216" t="e">
        <f>(#REF!/F421)*100</f>
        <v>#REF!</v>
      </c>
    </row>
    <row r="422" spans="1:8" ht="15" customHeight="1" thickBot="1">
      <c r="A422" s="91"/>
      <c r="B422" s="91"/>
      <c r="C422" s="91"/>
      <c r="D422" s="90"/>
      <c r="E422" s="92"/>
      <c r="F422" s="92"/>
      <c r="G422" s="92"/>
      <c r="H422" s="222"/>
    </row>
    <row r="423" spans="1:8" s="64" customFormat="1" ht="22.5" customHeight="1" thickBot="1" thickTop="1">
      <c r="A423" s="94"/>
      <c r="B423" s="94"/>
      <c r="C423" s="94"/>
      <c r="D423" s="126" t="s">
        <v>305</v>
      </c>
      <c r="E423" s="96">
        <f>SUM(E416:E421)</f>
        <v>44202</v>
      </c>
      <c r="F423" s="96">
        <f>SUM(F416:F421)</f>
        <v>75310</v>
      </c>
      <c r="G423" s="96">
        <f>SUM(G416:G421)</f>
        <v>-24483.199999999997</v>
      </c>
      <c r="H423" s="218">
        <f>(G423/F423)*100</f>
        <v>-32.509892444562475</v>
      </c>
    </row>
    <row r="424" spans="1:8" s="64" customFormat="1" ht="22.5" customHeight="1">
      <c r="A424" s="83"/>
      <c r="B424" s="83"/>
      <c r="C424" s="83"/>
      <c r="D424" s="46"/>
      <c r="E424" s="84"/>
      <c r="F424" s="127"/>
      <c r="G424" s="84"/>
      <c r="H424" s="220"/>
    </row>
    <row r="425" spans="1:8" ht="15" customHeight="1">
      <c r="A425" s="64" t="s">
        <v>306</v>
      </c>
      <c r="B425" s="64"/>
      <c r="C425" s="64"/>
      <c r="D425" s="46"/>
      <c r="E425" s="84"/>
      <c r="F425" s="127"/>
      <c r="G425" s="84"/>
      <c r="H425" s="220"/>
    </row>
    <row r="426" spans="1:8" ht="15">
      <c r="A426" s="83"/>
      <c r="B426" s="64"/>
      <c r="C426" s="83"/>
      <c r="D426" s="64"/>
      <c r="E426" s="65"/>
      <c r="F426" s="128"/>
      <c r="G426" s="65"/>
      <c r="H426" s="219"/>
    </row>
    <row r="427" spans="1:8" ht="15">
      <c r="A427" s="83"/>
      <c r="B427" s="83"/>
      <c r="C427" s="83"/>
      <c r="D427" s="64"/>
      <c r="E427" s="65"/>
      <c r="F427" s="65"/>
      <c r="G427" s="65"/>
      <c r="H427" s="219"/>
    </row>
    <row r="428" spans="1:8" ht="15" hidden="1">
      <c r="A428" s="129"/>
      <c r="B428" s="129"/>
      <c r="C428" s="129"/>
      <c r="D428" s="130" t="s">
        <v>307</v>
      </c>
      <c r="E428" s="131" t="e">
        <f>SUM(E14,#REF!,#REF!,E259,E283,E315,#REF!)</f>
        <v>#REF!</v>
      </c>
      <c r="F428" s="131"/>
      <c r="G428" s="131"/>
      <c r="H428" s="231"/>
    </row>
    <row r="429" spans="1:8" ht="15">
      <c r="A429" s="129"/>
      <c r="B429" s="129"/>
      <c r="C429" s="129"/>
      <c r="D429" s="132" t="s">
        <v>308</v>
      </c>
      <c r="E429" s="133">
        <f>E401+E423</f>
        <v>531528</v>
      </c>
      <c r="F429" s="133">
        <f>F401+F423</f>
        <v>552511.7</v>
      </c>
      <c r="G429" s="133">
        <f>G401+G423</f>
        <v>206426</v>
      </c>
      <c r="H429" s="216">
        <f>(G429/F429)*100</f>
        <v>37.361380763520486</v>
      </c>
    </row>
    <row r="430" spans="1:8" ht="15" hidden="1">
      <c r="A430" s="129"/>
      <c r="B430" s="129"/>
      <c r="C430" s="129"/>
      <c r="D430" s="132" t="s">
        <v>309</v>
      </c>
      <c r="E430" s="133"/>
      <c r="F430" s="133"/>
      <c r="G430" s="133"/>
      <c r="H430" s="232"/>
    </row>
    <row r="431" spans="1:8" ht="15" hidden="1">
      <c r="A431" s="129"/>
      <c r="B431" s="129"/>
      <c r="C431" s="129"/>
      <c r="D431" s="129" t="s">
        <v>310</v>
      </c>
      <c r="E431" s="134">
        <f>SUM(E286,E341,E348,E364,E367)</f>
        <v>14077</v>
      </c>
      <c r="F431" s="134"/>
      <c r="G431" s="134"/>
      <c r="H431" s="233"/>
    </row>
    <row r="432" spans="1:8" ht="15" hidden="1">
      <c r="A432" s="130"/>
      <c r="B432" s="130"/>
      <c r="C432" s="130"/>
      <c r="D432" s="130" t="s">
        <v>311</v>
      </c>
      <c r="E432" s="131"/>
      <c r="F432" s="131"/>
      <c r="G432" s="131"/>
      <c r="H432" s="231"/>
    </row>
    <row r="433" spans="1:8" ht="15" hidden="1">
      <c r="A433" s="130"/>
      <c r="B433" s="130"/>
      <c r="C433" s="130"/>
      <c r="D433" s="130" t="s">
        <v>310</v>
      </c>
      <c r="E433" s="131"/>
      <c r="F433" s="131"/>
      <c r="G433" s="131"/>
      <c r="H433" s="231"/>
    </row>
    <row r="434" spans="1:8" ht="15" hidden="1">
      <c r="A434" s="130"/>
      <c r="B434" s="130"/>
      <c r="C434" s="130"/>
      <c r="D434" s="130"/>
      <c r="E434" s="131"/>
      <c r="F434" s="131"/>
      <c r="G434" s="131"/>
      <c r="H434" s="231"/>
    </row>
    <row r="435" spans="1:8" ht="15" hidden="1">
      <c r="A435" s="130"/>
      <c r="B435" s="130"/>
      <c r="C435" s="130"/>
      <c r="D435" s="130" t="s">
        <v>312</v>
      </c>
      <c r="E435" s="131"/>
      <c r="F435" s="131"/>
      <c r="G435" s="131"/>
      <c r="H435" s="231"/>
    </row>
    <row r="436" spans="1:8" ht="15" hidden="1">
      <c r="A436" s="130"/>
      <c r="B436" s="130"/>
      <c r="C436" s="130"/>
      <c r="D436" s="130" t="s">
        <v>313</v>
      </c>
      <c r="E436" s="131"/>
      <c r="F436" s="131"/>
      <c r="G436" s="131"/>
      <c r="H436" s="231"/>
    </row>
    <row r="437" spans="1:8" ht="15" hidden="1">
      <c r="A437" s="130"/>
      <c r="B437" s="130"/>
      <c r="C437" s="130"/>
      <c r="D437" s="130" t="s">
        <v>314</v>
      </c>
      <c r="E437" s="131" t="e">
        <f>SUM(E9,E10,#REF!,#REF!,#REF!,E177,E208,E209,E210,E211,E212,#REF!,E235,E237,E284,E298,E299,E300,E301,E302,E303,#REF!,#REF!,E309,E311,E312,E313)</f>
        <v>#REF!</v>
      </c>
      <c r="F437" s="131"/>
      <c r="G437" s="131"/>
      <c r="H437" s="231"/>
    </row>
    <row r="438" spans="1:8" ht="15.75" hidden="1">
      <c r="A438" s="130"/>
      <c r="B438" s="130"/>
      <c r="C438" s="130"/>
      <c r="D438" s="135" t="s">
        <v>315</v>
      </c>
      <c r="E438" s="136">
        <v>0</v>
      </c>
      <c r="F438" s="136"/>
      <c r="G438" s="136"/>
      <c r="H438" s="234"/>
    </row>
    <row r="439" spans="1:8" ht="15" hidden="1">
      <c r="A439" s="130"/>
      <c r="B439" s="130"/>
      <c r="C439" s="130"/>
      <c r="D439" s="130"/>
      <c r="E439" s="131"/>
      <c r="F439" s="131"/>
      <c r="G439" s="131"/>
      <c r="H439" s="231"/>
    </row>
    <row r="440" spans="1:8" ht="15" hidden="1">
      <c r="A440" s="130"/>
      <c r="B440" s="130"/>
      <c r="C440" s="130"/>
      <c r="D440" s="130"/>
      <c r="E440" s="131"/>
      <c r="F440" s="131"/>
      <c r="G440" s="131"/>
      <c r="H440" s="231"/>
    </row>
    <row r="441" spans="1:8" ht="15">
      <c r="A441" s="130"/>
      <c r="B441" s="130"/>
      <c r="C441" s="130"/>
      <c r="D441" s="130"/>
      <c r="E441" s="131"/>
      <c r="F441" s="131"/>
      <c r="G441" s="131"/>
      <c r="H441" s="231"/>
    </row>
    <row r="442" spans="1:8" ht="15">
      <c r="A442" s="130"/>
      <c r="B442" s="130"/>
      <c r="C442" s="130"/>
      <c r="D442" s="130"/>
      <c r="E442" s="131"/>
      <c r="F442" s="131"/>
      <c r="G442" s="131"/>
      <c r="H442" s="231"/>
    </row>
    <row r="443" spans="1:8" ht="15.75" hidden="1">
      <c r="A443" s="130"/>
      <c r="B443" s="130"/>
      <c r="C443" s="130"/>
      <c r="D443" s="130" t="s">
        <v>311</v>
      </c>
      <c r="E443" s="136" t="e">
        <f>SUM(E9,E10,#REF!,#REF!,#REF!,E132,E177,E208,E209,E210,E211,E212,#REF!,E235,E236,E237,E283,E298,E299,E300,E301,E302,E303,#REF!,#REF!,E309,E311,E312,E313)</f>
        <v>#REF!</v>
      </c>
      <c r="F443" s="136" t="e">
        <f>SUM(F9,F10,#REF!,#REF!,#REF!,F132,F177,F208,F209,F210,F211,F212,#REF!,F235,F236,F237,F283,F298,F299,F300,F301,F302,F303,#REF!,#REF!,F309,F311,F312,F313)</f>
        <v>#REF!</v>
      </c>
      <c r="G443" s="136" t="e">
        <f>SUM(G9,G10,#REF!,#REF!,#REF!,G132,G177,G208,G209,G210,G211,G212,#REF!,G235,G236,G237,G283,G298,G299,G300,G301,G302,G303,#REF!,#REF!,G309,G311,G312,G313)</f>
        <v>#REF!</v>
      </c>
      <c r="H443" s="234" t="e">
        <f>SUM(H9,H10,#REF!,#REF!,#REF!,H132,H177,H208,H209,H210,H211,H212,#REF!,H235,H236,H237,H283,H298,H299,H300,H301,H302,H303,#REF!,#REF!,H309,H311,H312,H313)</f>
        <v>#REF!</v>
      </c>
    </row>
    <row r="444" spans="1:8" ht="15" hidden="1">
      <c r="A444" s="130"/>
      <c r="B444" s="130"/>
      <c r="C444" s="130"/>
      <c r="D444" s="130" t="s">
        <v>316</v>
      </c>
      <c r="E444" s="131">
        <f>SUM(E298,E299,E300,E301,E303)</f>
        <v>223700</v>
      </c>
      <c r="F444" s="131">
        <f>SUM(F298,F299,F300,F301,F303)</f>
        <v>223700</v>
      </c>
      <c r="G444" s="131">
        <f>SUM(G298,G299,G300,G301,G303)</f>
        <v>113084.7</v>
      </c>
      <c r="H444" s="231">
        <f>SUM(H298,H299,H300,H301,H303)</f>
        <v>220.71642784955137</v>
      </c>
    </row>
    <row r="445" spans="1:8" ht="15" hidden="1">
      <c r="A445" s="130"/>
      <c r="B445" s="130"/>
      <c r="C445" s="130"/>
      <c r="D445" s="130" t="s">
        <v>317</v>
      </c>
      <c r="E445" s="131" t="e">
        <f>SUM(E9,#REF!,#REF!,#REF!,#REF!,#REF!,E309)</f>
        <v>#REF!</v>
      </c>
      <c r="F445" s="131" t="e">
        <f>SUM(F9,#REF!,#REF!,#REF!,#REF!,#REF!,F309)</f>
        <v>#REF!</v>
      </c>
      <c r="G445" s="131" t="e">
        <f>SUM(G9,#REF!,#REF!,#REF!,#REF!,#REF!,G309)</f>
        <v>#REF!</v>
      </c>
      <c r="H445" s="231" t="e">
        <f>SUM(H9,#REF!,#REF!,#REF!,#REF!,#REF!,H309)</f>
        <v>#REF!</v>
      </c>
    </row>
    <row r="446" spans="1:8" ht="15" hidden="1">
      <c r="A446" s="130"/>
      <c r="B446" s="130"/>
      <c r="C446" s="130"/>
      <c r="D446" s="130" t="s">
        <v>318</v>
      </c>
      <c r="E446" s="131" t="e">
        <f>SUM(E10,E132,E177,E212,#REF!,E237,E283,E312)</f>
        <v>#REF!</v>
      </c>
      <c r="F446" s="131" t="e">
        <f>SUM(F10,F132,F177,F212,#REF!,F237,F283,F312)</f>
        <v>#REF!</v>
      </c>
      <c r="G446" s="131" t="e">
        <f>SUM(G10,G132,G177,G212,#REF!,G237,G283,G312)</f>
        <v>#REF!</v>
      </c>
      <c r="H446" s="231" t="e">
        <f>SUM(H10,H132,H177,H212,#REF!,H237,H283,H312)</f>
        <v>#REF!</v>
      </c>
    </row>
    <row r="447" spans="1:8" ht="15" hidden="1">
      <c r="A447" s="130"/>
      <c r="B447" s="130"/>
      <c r="C447" s="130"/>
      <c r="D447" s="130" t="s">
        <v>319</v>
      </c>
      <c r="E447" s="131"/>
      <c r="F447" s="131"/>
      <c r="G447" s="131"/>
      <c r="H447" s="231"/>
    </row>
    <row r="448" spans="1:8" ht="15" hidden="1">
      <c r="A448" s="130"/>
      <c r="B448" s="130"/>
      <c r="C448" s="130"/>
      <c r="D448" s="130" t="s">
        <v>320</v>
      </c>
      <c r="E448" s="131" t="e">
        <f>+E401-E443-E451-E452</f>
        <v>#REF!</v>
      </c>
      <c r="F448" s="131" t="e">
        <f>+F401-F443-F451-F452</f>
        <v>#REF!</v>
      </c>
      <c r="G448" s="131" t="e">
        <f>+G401-G443-G451-G452</f>
        <v>#REF!</v>
      </c>
      <c r="H448" s="231" t="e">
        <f>+H401-H443-H451-H452</f>
        <v>#REF!</v>
      </c>
    </row>
    <row r="449" spans="1:8" ht="15" hidden="1">
      <c r="A449" s="130"/>
      <c r="B449" s="130"/>
      <c r="C449" s="130"/>
      <c r="D449" s="130" t="s">
        <v>321</v>
      </c>
      <c r="E449" s="131" t="e">
        <f>SUM(E29,E41,#REF!,#REF!,#REF!,#REF!,#REF!,E150,#REF!,E156,E335,E343,E355,E358)</f>
        <v>#REF!</v>
      </c>
      <c r="F449" s="131" t="e">
        <f>SUM(F29,F41,#REF!,#REF!,#REF!,#REF!,#REF!,F150,#REF!,F156,F335,F343,F355,F358)</f>
        <v>#REF!</v>
      </c>
      <c r="G449" s="131" t="e">
        <f>SUM(G29,G41,#REF!,#REF!,#REF!,#REF!,#REF!,G150,#REF!,G156,G335,G343,G355,G358)</f>
        <v>#REF!</v>
      </c>
      <c r="H449" s="231" t="e">
        <f>SUM(H29,H41,#REF!,#REF!,#REF!,#REF!,#REF!,H150,#REF!,H156,H335,H343,H355,H358)</f>
        <v>#REF!</v>
      </c>
    </row>
    <row r="450" spans="1:8" ht="15" hidden="1">
      <c r="A450" s="130"/>
      <c r="B450" s="130"/>
      <c r="C450" s="130"/>
      <c r="D450" s="130" t="s">
        <v>322</v>
      </c>
      <c r="E450" s="131" t="e">
        <f>SUM(E119,#REF!,E194,E220,#REF!,E244,E261,E285)</f>
        <v>#REF!</v>
      </c>
      <c r="F450" s="131" t="e">
        <f>SUM(F119,#REF!,F194,F220,#REF!,F244,F261,F285)</f>
        <v>#REF!</v>
      </c>
      <c r="G450" s="131" t="e">
        <f>SUM(G119,#REF!,G194,G220,#REF!,G244,G261,G285)</f>
        <v>#REF!</v>
      </c>
      <c r="H450" s="231" t="e">
        <f>SUM(H119,#REF!,H194,H220,#REF!,H244,H261,H285)</f>
        <v>#REF!</v>
      </c>
    </row>
    <row r="451" spans="1:8" ht="15" hidden="1">
      <c r="A451" s="130"/>
      <c r="B451" s="130"/>
      <c r="C451" s="130"/>
      <c r="D451" s="130" t="s">
        <v>310</v>
      </c>
      <c r="E451" s="131" t="e">
        <f>SUM(#REF!,E286,E341,E348,E364,E367)</f>
        <v>#REF!</v>
      </c>
      <c r="F451" s="131" t="e">
        <f>SUM(#REF!,F286,F341,F348,F364,F367)</f>
        <v>#REF!</v>
      </c>
      <c r="G451" s="131" t="e">
        <f>SUM(#REF!,G286,G341,G348,G364,G367)</f>
        <v>#REF!</v>
      </c>
      <c r="H451" s="231" t="e">
        <f>SUM(#REF!,H286,H341,H348,H364,H367)</f>
        <v>#REF!</v>
      </c>
    </row>
    <row r="452" spans="1:8" ht="15" hidden="1">
      <c r="A452" s="130"/>
      <c r="B452" s="130"/>
      <c r="C452" s="130"/>
      <c r="D452" s="130" t="s">
        <v>312</v>
      </c>
      <c r="E452" s="131" t="e">
        <f>SUM(E11,E14,E18,E85,#REF!,#REF!,#REF!,#REF!,E121,#REF!,#REF!,#REF!,#REF!,#REF!,#REF!,#REF!,#REF!,#REF!,E138,#REF!,E141,E143,#REF!,#REF!,#REF!,E214,E259,E284,E315)</f>
        <v>#REF!</v>
      </c>
      <c r="F452" s="131" t="e">
        <f>SUM(F11,F14,F18,F85,#REF!,#REF!,#REF!,#REF!,F121,#REF!,#REF!,#REF!,#REF!,#REF!,#REF!,#REF!,#REF!,#REF!,F138,#REF!,F141,F143,#REF!,#REF!,#REF!,F214,F259,F284,F315)</f>
        <v>#REF!</v>
      </c>
      <c r="G452" s="131" t="e">
        <f>SUM(G11,G14,G18,G85,#REF!,#REF!,#REF!,#REF!,G121,#REF!,#REF!,#REF!,#REF!,#REF!,#REF!,#REF!,#REF!,#REF!,G138,#REF!,G141,G143,#REF!,#REF!,#REF!,G214,G259,G284,G315)</f>
        <v>#REF!</v>
      </c>
      <c r="H452" s="231" t="e">
        <f>SUM(H11,H14,H18,H85,#REF!,#REF!,#REF!,#REF!,H121,#REF!,#REF!,#REF!,#REF!,#REF!,#REF!,#REF!,#REF!,#REF!,H138,#REF!,H141,H143,#REF!,#REF!,#REF!,H214,H259,H284,H315)</f>
        <v>#REF!</v>
      </c>
    </row>
    <row r="453" spans="1:8" ht="15" hidden="1">
      <c r="A453" s="130"/>
      <c r="B453" s="130"/>
      <c r="C453" s="130"/>
      <c r="D453" s="130"/>
      <c r="E453" s="131"/>
      <c r="F453" s="131"/>
      <c r="G453" s="131"/>
      <c r="H453" s="231"/>
    </row>
    <row r="454" spans="1:8" ht="15" hidden="1">
      <c r="A454" s="130"/>
      <c r="B454" s="130"/>
      <c r="C454" s="130"/>
      <c r="D454" s="130"/>
      <c r="E454" s="131"/>
      <c r="F454" s="131"/>
      <c r="G454" s="131"/>
      <c r="H454" s="231"/>
    </row>
    <row r="455" spans="1:8" ht="15" hidden="1">
      <c r="A455" s="130"/>
      <c r="B455" s="130"/>
      <c r="C455" s="130"/>
      <c r="D455" s="130"/>
      <c r="E455" s="131">
        <f>SUM(E338,E341,E348,E364,E367)</f>
        <v>14077</v>
      </c>
      <c r="F455" s="131">
        <f>SUM(F338,F341,F348,F364,F367)</f>
        <v>14077</v>
      </c>
      <c r="G455" s="131">
        <f>SUM(G338,G341,G348,G364,G367)</f>
        <v>5990.3</v>
      </c>
      <c r="H455" s="231" t="e">
        <f>SUM(H338,H341,H348,H364,H367)</f>
        <v>#DIV/0!</v>
      </c>
    </row>
    <row r="456" spans="1:8" ht="15" hidden="1">
      <c r="A456" s="130"/>
      <c r="B456" s="130"/>
      <c r="C456" s="130"/>
      <c r="D456" s="130"/>
      <c r="E456" s="131" t="e">
        <f>SUM(#REF!,#REF!,E121,#REF!,#REF!,#REF!,#REF!,#REF!,#REF!,E284)</f>
        <v>#REF!</v>
      </c>
      <c r="F456" s="131" t="e">
        <f>SUM(#REF!,#REF!,F121,#REF!,#REF!,#REF!,#REF!,#REF!,#REF!,F284)</f>
        <v>#REF!</v>
      </c>
      <c r="G456" s="131" t="e">
        <f>SUM(#REF!,#REF!,G121,#REF!,#REF!,#REF!,#REF!,#REF!,#REF!,G284)</f>
        <v>#REF!</v>
      </c>
      <c r="H456" s="231" t="e">
        <f>SUM(#REF!,#REF!,H121,#REF!,#REF!,#REF!,#REF!,#REF!,#REF!,H284)</f>
        <v>#REF!</v>
      </c>
    </row>
    <row r="457" spans="1:8" ht="15" hidden="1">
      <c r="A457" s="130"/>
      <c r="B457" s="130"/>
      <c r="C457" s="130"/>
      <c r="D457" s="130"/>
      <c r="E457" s="131"/>
      <c r="F457" s="131"/>
      <c r="G457" s="131"/>
      <c r="H457" s="231"/>
    </row>
    <row r="458" spans="1:8" ht="15" hidden="1">
      <c r="A458" s="130"/>
      <c r="B458" s="130"/>
      <c r="C458" s="130"/>
      <c r="D458" s="130"/>
      <c r="E458" s="131" t="e">
        <f>SUM(E455:E457)</f>
        <v>#REF!</v>
      </c>
      <c r="F458" s="131" t="e">
        <f>SUM(F455:F457)</f>
        <v>#REF!</v>
      </c>
      <c r="G458" s="131" t="e">
        <f>SUM(G455:G457)</f>
        <v>#REF!</v>
      </c>
      <c r="H458" s="231" t="e">
        <f>SUM(H455:H457)</f>
        <v>#DIV/0!</v>
      </c>
    </row>
    <row r="459" spans="1:8" ht="15">
      <c r="A459" s="130"/>
      <c r="B459" s="130"/>
      <c r="C459" s="130"/>
      <c r="D459" s="130"/>
      <c r="E459" s="131"/>
      <c r="F459" s="131"/>
      <c r="G459" s="131"/>
      <c r="H459" s="231"/>
    </row>
    <row r="460" spans="1:8" ht="15">
      <c r="A460" s="130"/>
      <c r="B460" s="130"/>
      <c r="C460" s="130"/>
      <c r="D460" s="130"/>
      <c r="E460" s="131"/>
      <c r="F460" s="131"/>
      <c r="G460" s="131"/>
      <c r="H460" s="231"/>
    </row>
    <row r="461" spans="1:8" ht="15">
      <c r="A461" s="130"/>
      <c r="B461" s="130"/>
      <c r="C461" s="130"/>
      <c r="D461" s="130"/>
      <c r="E461" s="131"/>
      <c r="F461" s="131"/>
      <c r="G461" s="131"/>
      <c r="H461" s="231"/>
    </row>
    <row r="462" spans="1:8" ht="15">
      <c r="A462" s="130"/>
      <c r="B462" s="130"/>
      <c r="C462" s="130"/>
      <c r="D462" s="130"/>
      <c r="E462" s="131"/>
      <c r="F462" s="131"/>
      <c r="G462" s="131"/>
      <c r="H462" s="231"/>
    </row>
    <row r="463" spans="1:8" ht="15">
      <c r="A463" s="130"/>
      <c r="B463" s="130"/>
      <c r="C463" s="130"/>
      <c r="D463" s="130"/>
      <c r="E463" s="131"/>
      <c r="F463" s="131"/>
      <c r="G463" s="131"/>
      <c r="H463" s="231"/>
    </row>
    <row r="464" spans="1:8" ht="15">
      <c r="A464" s="130"/>
      <c r="B464" s="130"/>
      <c r="C464" s="130"/>
      <c r="D464" s="130"/>
      <c r="E464" s="131"/>
      <c r="F464" s="131"/>
      <c r="G464" s="131"/>
      <c r="H464" s="231"/>
    </row>
    <row r="465" spans="1:8" ht="15">
      <c r="A465" s="130"/>
      <c r="B465" s="130"/>
      <c r="C465" s="130"/>
      <c r="D465" s="130"/>
      <c r="E465" s="131"/>
      <c r="F465" s="131"/>
      <c r="G465" s="131"/>
      <c r="H465" s="231"/>
    </row>
    <row r="466" spans="1:8" ht="15">
      <c r="A466" s="130"/>
      <c r="B466" s="130"/>
      <c r="C466" s="130"/>
      <c r="D466" s="130"/>
      <c r="E466" s="131"/>
      <c r="F466" s="131"/>
      <c r="G466" s="131"/>
      <c r="H466" s="231"/>
    </row>
    <row r="467" spans="1:8" ht="15">
      <c r="A467" s="130"/>
      <c r="B467" s="130"/>
      <c r="C467" s="130"/>
      <c r="D467" s="130"/>
      <c r="E467" s="131"/>
      <c r="F467" s="131"/>
      <c r="G467" s="131"/>
      <c r="H467" s="231"/>
    </row>
    <row r="468" spans="1:8" ht="15">
      <c r="A468" s="130"/>
      <c r="B468" s="130"/>
      <c r="C468" s="130"/>
      <c r="D468" s="130"/>
      <c r="E468" s="131"/>
      <c r="F468" s="131"/>
      <c r="G468" s="131"/>
      <c r="H468" s="231"/>
    </row>
    <row r="469" spans="1:8" ht="15">
      <c r="A469" s="130"/>
      <c r="B469" s="130"/>
      <c r="C469" s="130"/>
      <c r="D469" s="130"/>
      <c r="E469" s="131"/>
      <c r="F469" s="131"/>
      <c r="G469" s="131"/>
      <c r="H469" s="231"/>
    </row>
    <row r="470" spans="1:8" ht="15">
      <c r="A470" s="130"/>
      <c r="B470" s="130"/>
      <c r="C470" s="130"/>
      <c r="D470" s="130"/>
      <c r="E470" s="131"/>
      <c r="F470" s="131"/>
      <c r="G470" s="131"/>
      <c r="H470" s="231"/>
    </row>
    <row r="471" spans="1:8" ht="15">
      <c r="A471" s="130"/>
      <c r="B471" s="130"/>
      <c r="C471" s="130"/>
      <c r="D471" s="130"/>
      <c r="E471" s="131"/>
      <c r="F471" s="131"/>
      <c r="G471" s="131"/>
      <c r="H471" s="231"/>
    </row>
    <row r="472" spans="1:8" ht="15">
      <c r="A472" s="130"/>
      <c r="B472" s="130"/>
      <c r="C472" s="130"/>
      <c r="D472" s="130"/>
      <c r="E472" s="131"/>
      <c r="F472" s="131"/>
      <c r="G472" s="131"/>
      <c r="H472" s="231"/>
    </row>
    <row r="473" spans="1:8" ht="15">
      <c r="A473" s="130"/>
      <c r="B473" s="130"/>
      <c r="C473" s="130"/>
      <c r="D473" s="130"/>
      <c r="E473" s="131"/>
      <c r="F473" s="131"/>
      <c r="G473" s="131"/>
      <c r="H473" s="231"/>
    </row>
    <row r="474" spans="1:8" ht="15">
      <c r="A474" s="130"/>
      <c r="B474" s="130"/>
      <c r="C474" s="130"/>
      <c r="D474" s="130"/>
      <c r="E474" s="131"/>
      <c r="F474" s="131"/>
      <c r="G474" s="131"/>
      <c r="H474" s="231"/>
    </row>
    <row r="475" spans="1:8" ht="15">
      <c r="A475" s="130"/>
      <c r="B475" s="130"/>
      <c r="C475" s="130"/>
      <c r="D475" s="130"/>
      <c r="E475" s="131"/>
      <c r="F475" s="131"/>
      <c r="G475" s="131"/>
      <c r="H475" s="231"/>
    </row>
    <row r="476" spans="1:8" ht="15">
      <c r="A476" s="130"/>
      <c r="B476" s="130"/>
      <c r="C476" s="130"/>
      <c r="D476" s="130"/>
      <c r="E476" s="131"/>
      <c r="F476" s="131"/>
      <c r="G476" s="131"/>
      <c r="H476" s="231"/>
    </row>
    <row r="477" spans="1:8" ht="15">
      <c r="A477" s="130"/>
      <c r="B477" s="130"/>
      <c r="C477" s="130"/>
      <c r="D477" s="130"/>
      <c r="E477" s="131"/>
      <c r="F477" s="131"/>
      <c r="G477" s="131"/>
      <c r="H477" s="231"/>
    </row>
    <row r="478" spans="1:8" ht="15">
      <c r="A478" s="130"/>
      <c r="B478" s="130"/>
      <c r="C478" s="130"/>
      <c r="D478" s="130"/>
      <c r="E478" s="131"/>
      <c r="F478" s="131"/>
      <c r="G478" s="131"/>
      <c r="H478" s="231"/>
    </row>
    <row r="479" spans="1:8" ht="15">
      <c r="A479" s="130"/>
      <c r="B479" s="130"/>
      <c r="C479" s="130"/>
      <c r="D479" s="130"/>
      <c r="E479" s="131"/>
      <c r="F479" s="131"/>
      <c r="G479" s="131"/>
      <c r="H479" s="231"/>
    </row>
    <row r="480" spans="1:8" ht="15">
      <c r="A480" s="130"/>
      <c r="B480" s="130"/>
      <c r="C480" s="130"/>
      <c r="D480" s="130"/>
      <c r="E480" s="131"/>
      <c r="F480" s="131"/>
      <c r="G480" s="131"/>
      <c r="H480" s="231"/>
    </row>
    <row r="481" spans="1:8" ht="15">
      <c r="A481" s="130"/>
      <c r="B481" s="130"/>
      <c r="C481" s="130"/>
      <c r="D481" s="130"/>
      <c r="E481" s="131"/>
      <c r="F481" s="131"/>
      <c r="G481" s="131"/>
      <c r="H481" s="231"/>
    </row>
    <row r="482" spans="1:8" ht="15">
      <c r="A482" s="130"/>
      <c r="B482" s="130"/>
      <c r="C482" s="130"/>
      <c r="D482" s="130"/>
      <c r="E482" s="131"/>
      <c r="F482" s="131"/>
      <c r="G482" s="131"/>
      <c r="H482" s="231"/>
    </row>
    <row r="483" spans="1:8" ht="15">
      <c r="A483" s="130"/>
      <c r="B483" s="130"/>
      <c r="C483" s="130"/>
      <c r="D483" s="130"/>
      <c r="E483" s="131"/>
      <c r="F483" s="131"/>
      <c r="G483" s="131"/>
      <c r="H483" s="231"/>
    </row>
    <row r="484" spans="1:8" ht="15">
      <c r="A484" s="130"/>
      <c r="B484" s="130"/>
      <c r="C484" s="130"/>
      <c r="D484" s="130"/>
      <c r="E484" s="131"/>
      <c r="F484" s="131"/>
      <c r="G484" s="131"/>
      <c r="H484" s="231"/>
    </row>
    <row r="485" spans="1:8" ht="15">
      <c r="A485" s="130"/>
      <c r="B485" s="130"/>
      <c r="C485" s="130"/>
      <c r="D485" s="130"/>
      <c r="E485" s="131"/>
      <c r="F485" s="131"/>
      <c r="G485" s="131"/>
      <c r="H485" s="231"/>
    </row>
    <row r="486" spans="1:8" ht="15">
      <c r="A486" s="130"/>
      <c r="B486" s="130"/>
      <c r="C486" s="130"/>
      <c r="D486" s="130"/>
      <c r="E486" s="131"/>
      <c r="F486" s="131"/>
      <c r="G486" s="131"/>
      <c r="H486" s="231"/>
    </row>
    <row r="487" spans="1:8" ht="15">
      <c r="A487" s="130"/>
      <c r="B487" s="130"/>
      <c r="C487" s="130"/>
      <c r="D487" s="130"/>
      <c r="E487" s="131"/>
      <c r="F487" s="131"/>
      <c r="G487" s="131"/>
      <c r="H487" s="231"/>
    </row>
    <row r="488" spans="1:8" ht="15">
      <c r="A488" s="130"/>
      <c r="B488" s="130"/>
      <c r="C488" s="130"/>
      <c r="D488" s="130"/>
      <c r="E488" s="131"/>
      <c r="F488" s="131"/>
      <c r="G488" s="131"/>
      <c r="H488" s="231"/>
    </row>
    <row r="489" spans="1:8" ht="15">
      <c r="A489" s="130"/>
      <c r="B489" s="130"/>
      <c r="C489" s="130"/>
      <c r="D489" s="130"/>
      <c r="E489" s="131"/>
      <c r="F489" s="131"/>
      <c r="G489" s="131"/>
      <c r="H489" s="231"/>
    </row>
    <row r="490" spans="1:8" ht="15">
      <c r="A490" s="130"/>
      <c r="B490" s="130"/>
      <c r="C490" s="130"/>
      <c r="D490" s="130"/>
      <c r="E490" s="131"/>
      <c r="F490" s="131"/>
      <c r="G490" s="131"/>
      <c r="H490" s="231"/>
    </row>
    <row r="491" spans="1:8" ht="15">
      <c r="A491" s="130"/>
      <c r="B491" s="130"/>
      <c r="C491" s="130"/>
      <c r="D491" s="130"/>
      <c r="E491" s="131"/>
      <c r="F491" s="131"/>
      <c r="G491" s="131"/>
      <c r="H491" s="231"/>
    </row>
    <row r="492" spans="1:8" ht="15">
      <c r="A492" s="130"/>
      <c r="B492" s="130"/>
      <c r="C492" s="130"/>
      <c r="D492" s="130"/>
      <c r="E492" s="131"/>
      <c r="F492" s="131"/>
      <c r="G492" s="131"/>
      <c r="H492" s="231"/>
    </row>
    <row r="493" spans="1:8" ht="15">
      <c r="A493" s="130"/>
      <c r="B493" s="130"/>
      <c r="C493" s="130"/>
      <c r="D493" s="130"/>
      <c r="E493" s="131"/>
      <c r="F493" s="131"/>
      <c r="G493" s="131"/>
      <c r="H493" s="231"/>
    </row>
    <row r="494" spans="1:8" ht="15">
      <c r="A494" s="130"/>
      <c r="B494" s="130"/>
      <c r="C494" s="130"/>
      <c r="D494" s="130"/>
      <c r="E494" s="131"/>
      <c r="F494" s="131"/>
      <c r="G494" s="131"/>
      <c r="H494" s="231"/>
    </row>
  </sheetData>
  <sheetProtection/>
  <mergeCells count="2">
    <mergeCell ref="A1:C1"/>
    <mergeCell ref="A3:E3"/>
  </mergeCells>
  <printOptions/>
  <pageMargins left="0.2362204724409449" right="0.15748031496062992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7">
      <selection activeCell="A7" sqref="A7:A8"/>
    </sheetView>
  </sheetViews>
  <sheetFormatPr defaultColWidth="9.140625" defaultRowHeight="12.75"/>
  <cols>
    <col min="1" max="1" width="37.7109375" style="412" customWidth="1"/>
    <col min="2" max="4" width="0" style="412" hidden="1" customWidth="1"/>
    <col min="5" max="5" width="9.140625" style="413" customWidth="1"/>
    <col min="6" max="9" width="0" style="412" hidden="1" customWidth="1"/>
    <col min="10" max="12" width="0" style="565" hidden="1" customWidth="1"/>
    <col min="13" max="13" width="11.57421875" style="565" customWidth="1"/>
    <col min="14" max="14" width="11.421875" style="565" customWidth="1"/>
    <col min="15" max="15" width="9.8515625" style="565" customWidth="1"/>
    <col min="16" max="16" width="9.140625" style="565" customWidth="1"/>
    <col min="17" max="17" width="9.28125" style="565" customWidth="1"/>
    <col min="18" max="18" width="9.140625" style="565" customWidth="1"/>
    <col min="19" max="19" width="12.00390625" style="565" customWidth="1"/>
    <col min="20" max="20" width="9.140625" style="773" customWidth="1"/>
    <col min="21" max="21" width="3.421875" style="565" customWidth="1"/>
    <col min="22" max="22" width="12.57421875" style="565" customWidth="1"/>
    <col min="23" max="23" width="11.8515625" style="565" customWidth="1"/>
    <col min="24" max="24" width="12.00390625" style="565" customWidth="1"/>
    <col min="25" max="16384" width="9.140625" style="412" customWidth="1"/>
  </cols>
  <sheetData>
    <row r="1" spans="1:24" s="332" customFormat="1" ht="18">
      <c r="A1" s="1249" t="s">
        <v>704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  <c r="X1" s="1249"/>
    </row>
    <row r="2" spans="1:15" ht="21.75" customHeight="1">
      <c r="A2" s="968" t="s">
        <v>632</v>
      </c>
      <c r="B2" s="969"/>
      <c r="N2" s="970"/>
      <c r="O2" s="970"/>
    </row>
    <row r="3" spans="1:15" ht="12.75">
      <c r="A3" s="974"/>
      <c r="N3" s="970"/>
      <c r="O3" s="970"/>
    </row>
    <row r="4" spans="1:15" ht="13.5" thickBot="1">
      <c r="A4" s="1095"/>
      <c r="B4" s="415"/>
      <c r="C4" s="415"/>
      <c r="D4" s="415"/>
      <c r="E4" s="416"/>
      <c r="F4" s="415"/>
      <c r="G4" s="415"/>
      <c r="N4" s="970"/>
      <c r="O4" s="970"/>
    </row>
    <row r="5" spans="1:15" ht="15.75" thickBot="1">
      <c r="A5" s="971" t="s">
        <v>747</v>
      </c>
      <c r="B5" s="972"/>
      <c r="C5" s="1250"/>
      <c r="D5" s="1250"/>
      <c r="E5" s="1255" t="s">
        <v>776</v>
      </c>
      <c r="F5" s="1251"/>
      <c r="G5" s="1251"/>
      <c r="H5" s="1251"/>
      <c r="I5" s="1251"/>
      <c r="J5" s="902"/>
      <c r="K5" s="903"/>
      <c r="L5" s="903"/>
      <c r="M5" s="903"/>
      <c r="N5" s="973"/>
      <c r="O5" s="973"/>
    </row>
    <row r="6" spans="1:15" ht="23.25" customHeight="1" thickBot="1">
      <c r="A6" s="974" t="s">
        <v>531</v>
      </c>
      <c r="N6" s="970"/>
      <c r="O6" s="970"/>
    </row>
    <row r="7" spans="1:24" ht="13.5" thickBot="1">
      <c r="A7" s="1521" t="s">
        <v>27</v>
      </c>
      <c r="B7" s="976" t="s">
        <v>535</v>
      </c>
      <c r="C7" s="420"/>
      <c r="D7" s="419"/>
      <c r="E7" s="976" t="s">
        <v>538</v>
      </c>
      <c r="F7" s="422"/>
      <c r="G7" s="420"/>
      <c r="H7" s="976" t="s">
        <v>769</v>
      </c>
      <c r="I7" s="1522" t="s">
        <v>708</v>
      </c>
      <c r="J7" s="979" t="s">
        <v>709</v>
      </c>
      <c r="K7" s="979" t="s">
        <v>710</v>
      </c>
      <c r="L7" s="979" t="s">
        <v>711</v>
      </c>
      <c r="M7" s="1112" t="s">
        <v>712</v>
      </c>
      <c r="N7" s="1112"/>
      <c r="O7" s="1112" t="s">
        <v>532</v>
      </c>
      <c r="P7" s="1112"/>
      <c r="Q7" s="1112"/>
      <c r="R7" s="1112"/>
      <c r="S7" s="1113" t="s">
        <v>714</v>
      </c>
      <c r="T7" s="1114" t="s">
        <v>534</v>
      </c>
      <c r="V7" s="981" t="s">
        <v>715</v>
      </c>
      <c r="W7" s="981"/>
      <c r="X7" s="981"/>
    </row>
    <row r="8" spans="1:24" ht="13.5" thickBot="1">
      <c r="A8" s="1521"/>
      <c r="B8" s="976"/>
      <c r="C8" s="428" t="s">
        <v>536</v>
      </c>
      <c r="D8" s="984" t="s">
        <v>537</v>
      </c>
      <c r="E8" s="976"/>
      <c r="F8" s="429" t="s">
        <v>706</v>
      </c>
      <c r="G8" s="428" t="s">
        <v>707</v>
      </c>
      <c r="H8" s="976"/>
      <c r="I8" s="1522"/>
      <c r="J8" s="979"/>
      <c r="K8" s="979"/>
      <c r="L8" s="979"/>
      <c r="M8" s="986" t="s">
        <v>31</v>
      </c>
      <c r="N8" s="986" t="s">
        <v>32</v>
      </c>
      <c r="O8" s="987" t="s">
        <v>545</v>
      </c>
      <c r="P8" s="1116" t="s">
        <v>548</v>
      </c>
      <c r="Q8" s="988" t="s">
        <v>551</v>
      </c>
      <c r="R8" s="1117" t="s">
        <v>554</v>
      </c>
      <c r="S8" s="986" t="s">
        <v>555</v>
      </c>
      <c r="T8" s="1118" t="s">
        <v>556</v>
      </c>
      <c r="V8" s="1024" t="s">
        <v>716</v>
      </c>
      <c r="W8" s="1119" t="s">
        <v>717</v>
      </c>
      <c r="X8" s="1119" t="s">
        <v>718</v>
      </c>
    </row>
    <row r="9" spans="1:24" ht="12.75">
      <c r="A9" s="1523" t="s">
        <v>557</v>
      </c>
      <c r="B9" s="436"/>
      <c r="C9" s="437">
        <v>104</v>
      </c>
      <c r="D9" s="992">
        <v>104</v>
      </c>
      <c r="E9" s="993"/>
      <c r="F9" s="994">
        <v>19</v>
      </c>
      <c r="G9" s="1121">
        <v>19</v>
      </c>
      <c r="H9" s="996">
        <v>19</v>
      </c>
      <c r="I9" s="1121">
        <v>19</v>
      </c>
      <c r="J9" s="906">
        <v>19</v>
      </c>
      <c r="K9" s="906">
        <v>19</v>
      </c>
      <c r="L9" s="906">
        <v>19</v>
      </c>
      <c r="M9" s="1019"/>
      <c r="N9" s="1019"/>
      <c r="O9" s="1097"/>
      <c r="P9" s="1018">
        <f>V9</f>
        <v>0</v>
      </c>
      <c r="Q9" s="1178"/>
      <c r="R9" s="1018"/>
      <c r="S9" s="919" t="s">
        <v>558</v>
      </c>
      <c r="T9" s="1124" t="s">
        <v>558</v>
      </c>
      <c r="U9" s="1125"/>
      <c r="V9" s="1046"/>
      <c r="W9" s="1046"/>
      <c r="X9" s="906"/>
    </row>
    <row r="10" spans="1:24" ht="13.5" thickBot="1">
      <c r="A10" s="1524" t="s">
        <v>559</v>
      </c>
      <c r="B10" s="449"/>
      <c r="C10" s="450">
        <v>101</v>
      </c>
      <c r="D10" s="1003">
        <v>104</v>
      </c>
      <c r="E10" s="1004"/>
      <c r="F10" s="1005">
        <v>15</v>
      </c>
      <c r="G10" s="1006">
        <v>15</v>
      </c>
      <c r="H10" s="1007">
        <v>15</v>
      </c>
      <c r="I10" s="1006">
        <v>15</v>
      </c>
      <c r="J10" s="909">
        <v>15</v>
      </c>
      <c r="K10" s="909">
        <v>15</v>
      </c>
      <c r="L10" s="909">
        <v>15</v>
      </c>
      <c r="M10" s="907"/>
      <c r="N10" s="907"/>
      <c r="O10" s="908"/>
      <c r="P10" s="1028">
        <f aca="true" t="shared" si="0" ref="P10:P21">V10</f>
        <v>0</v>
      </c>
      <c r="Q10" s="1009"/>
      <c r="R10" s="1028"/>
      <c r="S10" s="909" t="s">
        <v>558</v>
      </c>
      <c r="T10" s="1129" t="s">
        <v>558</v>
      </c>
      <c r="U10" s="1125"/>
      <c r="V10" s="1170"/>
      <c r="W10" s="1170"/>
      <c r="X10" s="909"/>
    </row>
    <row r="11" spans="1:24" ht="12.75">
      <c r="A11" s="1525" t="s">
        <v>560</v>
      </c>
      <c r="B11" s="460" t="s">
        <v>561</v>
      </c>
      <c r="C11" s="461">
        <v>37915</v>
      </c>
      <c r="D11" s="1012">
        <v>39774</v>
      </c>
      <c r="E11" s="1013" t="s">
        <v>562</v>
      </c>
      <c r="F11" s="1014">
        <v>4746</v>
      </c>
      <c r="G11" s="1037">
        <v>4798</v>
      </c>
      <c r="H11" s="1016">
        <v>4874</v>
      </c>
      <c r="I11" s="1037">
        <v>4864</v>
      </c>
      <c r="J11" s="914">
        <v>5349</v>
      </c>
      <c r="K11" s="914">
        <v>5737</v>
      </c>
      <c r="L11" s="913">
        <v>5498</v>
      </c>
      <c r="M11" s="998" t="s">
        <v>558</v>
      </c>
      <c r="N11" s="998" t="s">
        <v>558</v>
      </c>
      <c r="O11" s="912">
        <v>5498</v>
      </c>
      <c r="P11" s="1018">
        <f t="shared" si="0"/>
        <v>5498</v>
      </c>
      <c r="Q11" s="1017"/>
      <c r="R11" s="1018"/>
      <c r="S11" s="914" t="s">
        <v>558</v>
      </c>
      <c r="T11" s="1132" t="s">
        <v>558</v>
      </c>
      <c r="U11" s="1125"/>
      <c r="V11" s="1046">
        <v>5498</v>
      </c>
      <c r="W11" s="1046"/>
      <c r="X11" s="914"/>
    </row>
    <row r="12" spans="1:24" ht="12.75">
      <c r="A12" s="1526" t="s">
        <v>563</v>
      </c>
      <c r="B12" s="474" t="s">
        <v>564</v>
      </c>
      <c r="C12" s="475">
        <v>-16164</v>
      </c>
      <c r="D12" s="1021">
        <v>-17825</v>
      </c>
      <c r="E12" s="1013" t="s">
        <v>565</v>
      </c>
      <c r="F12" s="1014">
        <v>-4512</v>
      </c>
      <c r="G12" s="1037">
        <v>-4656</v>
      </c>
      <c r="H12" s="1016">
        <v>-4815</v>
      </c>
      <c r="I12" s="1037">
        <v>4806</v>
      </c>
      <c r="J12" s="914">
        <v>5290</v>
      </c>
      <c r="K12" s="914">
        <v>5602</v>
      </c>
      <c r="L12" s="914">
        <v>5135</v>
      </c>
      <c r="M12" s="911" t="s">
        <v>558</v>
      </c>
      <c r="N12" s="911" t="s">
        <v>558</v>
      </c>
      <c r="O12" s="916">
        <v>5136</v>
      </c>
      <c r="P12" s="1022">
        <f t="shared" si="0"/>
        <v>5136</v>
      </c>
      <c r="Q12" s="1017"/>
      <c r="R12" s="1022"/>
      <c r="S12" s="914" t="s">
        <v>558</v>
      </c>
      <c r="T12" s="1132" t="s">
        <v>558</v>
      </c>
      <c r="U12" s="1125"/>
      <c r="V12" s="1037">
        <v>5136</v>
      </c>
      <c r="W12" s="1037"/>
      <c r="X12" s="914"/>
    </row>
    <row r="13" spans="1:24" ht="12.75">
      <c r="A13" s="1526" t="s">
        <v>566</v>
      </c>
      <c r="B13" s="474" t="s">
        <v>719</v>
      </c>
      <c r="C13" s="475">
        <v>604</v>
      </c>
      <c r="D13" s="1021">
        <v>619</v>
      </c>
      <c r="E13" s="1013" t="s">
        <v>568</v>
      </c>
      <c r="F13" s="1014">
        <v>24</v>
      </c>
      <c r="G13" s="1037">
        <v>24</v>
      </c>
      <c r="H13" s="1016">
        <v>28</v>
      </c>
      <c r="I13" s="1037">
        <v>31</v>
      </c>
      <c r="J13" s="914">
        <v>32</v>
      </c>
      <c r="K13" s="914">
        <v>33</v>
      </c>
      <c r="L13" s="914">
        <v>31</v>
      </c>
      <c r="M13" s="911" t="s">
        <v>558</v>
      </c>
      <c r="N13" s="911" t="s">
        <v>558</v>
      </c>
      <c r="O13" s="916">
        <v>18</v>
      </c>
      <c r="P13" s="1022">
        <f t="shared" si="0"/>
        <v>14</v>
      </c>
      <c r="Q13" s="1017"/>
      <c r="R13" s="1022"/>
      <c r="S13" s="914" t="s">
        <v>558</v>
      </c>
      <c r="T13" s="1132" t="s">
        <v>558</v>
      </c>
      <c r="U13" s="1125"/>
      <c r="V13" s="1037">
        <v>14</v>
      </c>
      <c r="W13" s="1037"/>
      <c r="X13" s="914"/>
    </row>
    <row r="14" spans="1:24" ht="12.75">
      <c r="A14" s="1526" t="s">
        <v>569</v>
      </c>
      <c r="B14" s="474" t="s">
        <v>720</v>
      </c>
      <c r="C14" s="475">
        <v>221</v>
      </c>
      <c r="D14" s="1021">
        <v>610</v>
      </c>
      <c r="E14" s="1013" t="s">
        <v>558</v>
      </c>
      <c r="F14" s="1014">
        <v>50</v>
      </c>
      <c r="G14" s="1037">
        <v>305</v>
      </c>
      <c r="H14" s="1016">
        <v>337</v>
      </c>
      <c r="I14" s="1037">
        <v>364</v>
      </c>
      <c r="J14" s="914">
        <v>543</v>
      </c>
      <c r="K14" s="914">
        <v>66</v>
      </c>
      <c r="L14" s="914">
        <v>366</v>
      </c>
      <c r="M14" s="911" t="s">
        <v>558</v>
      </c>
      <c r="N14" s="911" t="s">
        <v>558</v>
      </c>
      <c r="O14" s="916">
        <v>1862</v>
      </c>
      <c r="P14" s="1022">
        <f t="shared" si="0"/>
        <v>1857</v>
      </c>
      <c r="Q14" s="1017"/>
      <c r="R14" s="1022"/>
      <c r="S14" s="914" t="s">
        <v>558</v>
      </c>
      <c r="T14" s="1132" t="s">
        <v>558</v>
      </c>
      <c r="U14" s="1125"/>
      <c r="V14" s="1037">
        <v>1857</v>
      </c>
      <c r="W14" s="1037"/>
      <c r="X14" s="914"/>
    </row>
    <row r="15" spans="1:24" ht="13.5" thickBot="1">
      <c r="A15" s="1523" t="s">
        <v>571</v>
      </c>
      <c r="B15" s="479" t="s">
        <v>721</v>
      </c>
      <c r="C15" s="480">
        <v>2021</v>
      </c>
      <c r="D15" s="1023">
        <v>852</v>
      </c>
      <c r="E15" s="1024" t="s">
        <v>573</v>
      </c>
      <c r="F15" s="1025">
        <v>917</v>
      </c>
      <c r="G15" s="995">
        <v>1150</v>
      </c>
      <c r="H15" s="1026">
        <v>970</v>
      </c>
      <c r="I15" s="995">
        <v>1018</v>
      </c>
      <c r="J15" s="919">
        <v>1234</v>
      </c>
      <c r="K15" s="919">
        <v>1727</v>
      </c>
      <c r="L15" s="919">
        <v>1276</v>
      </c>
      <c r="M15" s="1027" t="s">
        <v>558</v>
      </c>
      <c r="N15" s="1027" t="s">
        <v>558</v>
      </c>
      <c r="O15" s="905">
        <v>1811</v>
      </c>
      <c r="P15" s="1010">
        <f t="shared" si="0"/>
        <v>2309</v>
      </c>
      <c r="Q15" s="1017"/>
      <c r="R15" s="1028"/>
      <c r="S15" s="919" t="s">
        <v>558</v>
      </c>
      <c r="T15" s="1124" t="s">
        <v>558</v>
      </c>
      <c r="U15" s="1125"/>
      <c r="V15" s="1006">
        <v>2309</v>
      </c>
      <c r="W15" s="1006"/>
      <c r="X15" s="919"/>
    </row>
    <row r="16" spans="1:24" ht="13.5" thickBot="1">
      <c r="A16" s="1527" t="s">
        <v>574</v>
      </c>
      <c r="B16" s="1528"/>
      <c r="C16" s="1529">
        <v>24618</v>
      </c>
      <c r="D16" s="1530">
        <v>24087</v>
      </c>
      <c r="E16" s="1531"/>
      <c r="F16" s="1532">
        <v>1254</v>
      </c>
      <c r="G16" s="1144">
        <v>1655</v>
      </c>
      <c r="H16" s="1244">
        <v>1438</v>
      </c>
      <c r="I16" s="1144">
        <v>1471</v>
      </c>
      <c r="J16" s="1532">
        <f>J11-J12+J13+J14+J15</f>
        <v>1868</v>
      </c>
      <c r="K16" s="1144">
        <f>K11-K12+K13+K14+K15</f>
        <v>1961</v>
      </c>
      <c r="L16" s="1144">
        <f>L11-L12+L13+L14+L15</f>
        <v>2036</v>
      </c>
      <c r="M16" s="923" t="s">
        <v>558</v>
      </c>
      <c r="N16" s="923" t="s">
        <v>558</v>
      </c>
      <c r="O16" s="1244">
        <f>O11-O12+O13+O14+O15</f>
        <v>4053</v>
      </c>
      <c r="P16" s="1256">
        <f>P11-P12+P13+P14+P15</f>
        <v>4542</v>
      </c>
      <c r="Q16" s="1257">
        <f>Q11-Q12+Q13+Q14+Q15</f>
        <v>0</v>
      </c>
      <c r="R16" s="1144">
        <f>R11-R12+R13+R14+R15</f>
        <v>0</v>
      </c>
      <c r="S16" s="1033" t="s">
        <v>558</v>
      </c>
      <c r="T16" s="1143" t="s">
        <v>558</v>
      </c>
      <c r="U16" s="1125"/>
      <c r="V16" s="1144">
        <f>V11-V12+V13+V14+V15</f>
        <v>4542</v>
      </c>
      <c r="W16" s="1144">
        <f>W11-W12+W13+W14+W15</f>
        <v>0</v>
      </c>
      <c r="X16" s="1144">
        <f>X11-X12+X13+X14+X15</f>
        <v>0</v>
      </c>
    </row>
    <row r="17" spans="1:24" ht="12.75">
      <c r="A17" s="1523" t="s">
        <v>575</v>
      </c>
      <c r="B17" s="460" t="s">
        <v>576</v>
      </c>
      <c r="C17" s="461">
        <v>7043</v>
      </c>
      <c r="D17" s="1012">
        <v>7240</v>
      </c>
      <c r="E17" s="1024">
        <v>401</v>
      </c>
      <c r="F17" s="1025">
        <v>242</v>
      </c>
      <c r="G17" s="995">
        <v>152</v>
      </c>
      <c r="H17" s="1026">
        <v>68</v>
      </c>
      <c r="I17" s="995">
        <v>68</v>
      </c>
      <c r="J17" s="919">
        <v>68</v>
      </c>
      <c r="K17" s="919">
        <v>144</v>
      </c>
      <c r="L17" s="919">
        <v>371</v>
      </c>
      <c r="M17" s="998" t="s">
        <v>558</v>
      </c>
      <c r="N17" s="998" t="s">
        <v>558</v>
      </c>
      <c r="O17" s="905">
        <v>371</v>
      </c>
      <c r="P17" s="1036">
        <f t="shared" si="0"/>
        <v>371</v>
      </c>
      <c r="Q17" s="1017"/>
      <c r="R17" s="1018"/>
      <c r="S17" s="919" t="s">
        <v>558</v>
      </c>
      <c r="T17" s="1124" t="s">
        <v>558</v>
      </c>
      <c r="U17" s="1125"/>
      <c r="V17" s="1015">
        <v>371</v>
      </c>
      <c r="W17" s="1015"/>
      <c r="X17" s="919"/>
    </row>
    <row r="18" spans="1:24" ht="12.75">
      <c r="A18" s="1526" t="s">
        <v>577</v>
      </c>
      <c r="B18" s="474" t="s">
        <v>578</v>
      </c>
      <c r="C18" s="475">
        <v>1001</v>
      </c>
      <c r="D18" s="1021">
        <v>820</v>
      </c>
      <c r="E18" s="1013" t="s">
        <v>579</v>
      </c>
      <c r="F18" s="1014">
        <v>497</v>
      </c>
      <c r="G18" s="1037">
        <v>475</v>
      </c>
      <c r="H18" s="1016">
        <v>253</v>
      </c>
      <c r="I18" s="1037">
        <v>420</v>
      </c>
      <c r="J18" s="914">
        <v>515</v>
      </c>
      <c r="K18" s="914">
        <v>760</v>
      </c>
      <c r="L18" s="914">
        <v>399</v>
      </c>
      <c r="M18" s="911" t="s">
        <v>558</v>
      </c>
      <c r="N18" s="911" t="s">
        <v>558</v>
      </c>
      <c r="O18" s="916">
        <v>343</v>
      </c>
      <c r="P18" s="1022">
        <f t="shared" si="0"/>
        <v>631</v>
      </c>
      <c r="Q18" s="1017"/>
      <c r="R18" s="1022"/>
      <c r="S18" s="914" t="s">
        <v>558</v>
      </c>
      <c r="T18" s="1132" t="s">
        <v>558</v>
      </c>
      <c r="U18" s="1125"/>
      <c r="V18" s="1037">
        <v>631</v>
      </c>
      <c r="W18" s="1037"/>
      <c r="X18" s="914"/>
    </row>
    <row r="19" spans="1:24" ht="12.75">
      <c r="A19" s="1526" t="s">
        <v>580</v>
      </c>
      <c r="B19" s="474" t="s">
        <v>722</v>
      </c>
      <c r="C19" s="475">
        <v>14718</v>
      </c>
      <c r="D19" s="1021">
        <v>14718</v>
      </c>
      <c r="E19" s="1013" t="s">
        <v>558</v>
      </c>
      <c r="F19" s="1014">
        <v>0</v>
      </c>
      <c r="G19" s="1037">
        <v>0</v>
      </c>
      <c r="H19" s="1016">
        <v>0</v>
      </c>
      <c r="I19" s="1037">
        <v>0</v>
      </c>
      <c r="J19" s="914">
        <v>0</v>
      </c>
      <c r="K19" s="914">
        <v>0</v>
      </c>
      <c r="L19" s="914">
        <v>0</v>
      </c>
      <c r="M19" s="911" t="s">
        <v>558</v>
      </c>
      <c r="N19" s="911" t="s">
        <v>558</v>
      </c>
      <c r="O19" s="916">
        <v>0</v>
      </c>
      <c r="P19" s="1022">
        <f t="shared" si="0"/>
        <v>0</v>
      </c>
      <c r="Q19" s="1017"/>
      <c r="R19" s="1022"/>
      <c r="S19" s="914" t="s">
        <v>558</v>
      </c>
      <c r="T19" s="1132" t="s">
        <v>558</v>
      </c>
      <c r="U19" s="1125"/>
      <c r="V19" s="1037">
        <v>0</v>
      </c>
      <c r="W19" s="1037"/>
      <c r="X19" s="914"/>
    </row>
    <row r="20" spans="1:24" ht="12.75">
      <c r="A20" s="1526" t="s">
        <v>582</v>
      </c>
      <c r="B20" s="474" t="s">
        <v>581</v>
      </c>
      <c r="C20" s="475">
        <v>1758</v>
      </c>
      <c r="D20" s="1021">
        <v>1762</v>
      </c>
      <c r="E20" s="1013" t="s">
        <v>558</v>
      </c>
      <c r="F20" s="1014">
        <v>475</v>
      </c>
      <c r="G20" s="1037">
        <v>479</v>
      </c>
      <c r="H20" s="1016">
        <v>705</v>
      </c>
      <c r="I20" s="1037">
        <v>926</v>
      </c>
      <c r="J20" s="914">
        <v>1191</v>
      </c>
      <c r="K20" s="914">
        <v>886</v>
      </c>
      <c r="L20" s="914">
        <v>976</v>
      </c>
      <c r="M20" s="911" t="s">
        <v>558</v>
      </c>
      <c r="N20" s="911" t="s">
        <v>558</v>
      </c>
      <c r="O20" s="916">
        <v>2804</v>
      </c>
      <c r="P20" s="1022">
        <f t="shared" si="0"/>
        <v>3373</v>
      </c>
      <c r="Q20" s="1017"/>
      <c r="R20" s="1022"/>
      <c r="S20" s="914" t="s">
        <v>558</v>
      </c>
      <c r="T20" s="1132" t="s">
        <v>558</v>
      </c>
      <c r="U20" s="1125"/>
      <c r="V20" s="1037">
        <v>3373</v>
      </c>
      <c r="W20" s="1037"/>
      <c r="X20" s="914"/>
    </row>
    <row r="21" spans="1:24" ht="13.5" thickBot="1">
      <c r="A21" s="1524" t="s">
        <v>584</v>
      </c>
      <c r="B21" s="505"/>
      <c r="C21" s="506">
        <v>0</v>
      </c>
      <c r="D21" s="1038">
        <v>0</v>
      </c>
      <c r="E21" s="1039" t="s">
        <v>558</v>
      </c>
      <c r="F21" s="1014">
        <v>0</v>
      </c>
      <c r="G21" s="1037">
        <v>0</v>
      </c>
      <c r="H21" s="1016">
        <v>0</v>
      </c>
      <c r="I21" s="1006">
        <v>0</v>
      </c>
      <c r="J21" s="1043">
        <v>0</v>
      </c>
      <c r="K21" s="1043">
        <v>0</v>
      </c>
      <c r="L21" s="1043">
        <v>0</v>
      </c>
      <c r="M21" s="907" t="s">
        <v>558</v>
      </c>
      <c r="N21" s="907" t="s">
        <v>558</v>
      </c>
      <c r="O21" s="928"/>
      <c r="P21" s="1010">
        <f t="shared" si="0"/>
        <v>0</v>
      </c>
      <c r="Q21" s="1029"/>
      <c r="R21" s="1028"/>
      <c r="S21" s="1043" t="s">
        <v>558</v>
      </c>
      <c r="T21" s="1148" t="s">
        <v>558</v>
      </c>
      <c r="U21" s="1125"/>
      <c r="V21" s="1170">
        <v>0</v>
      </c>
      <c r="W21" s="1170"/>
      <c r="X21" s="1043"/>
    </row>
    <row r="22" spans="1:25" ht="14.25">
      <c r="A22" s="1533" t="s">
        <v>586</v>
      </c>
      <c r="B22" s="460" t="s">
        <v>587</v>
      </c>
      <c r="C22" s="461">
        <v>12472</v>
      </c>
      <c r="D22" s="1012">
        <v>13728</v>
      </c>
      <c r="E22" s="1534" t="s">
        <v>558</v>
      </c>
      <c r="F22" s="1045">
        <v>5931</v>
      </c>
      <c r="G22" s="1046">
        <v>6054</v>
      </c>
      <c r="H22" s="1047">
        <v>6752</v>
      </c>
      <c r="I22" s="1015">
        <v>6825</v>
      </c>
      <c r="J22" s="929">
        <v>8064</v>
      </c>
      <c r="K22" s="929">
        <v>7481</v>
      </c>
      <c r="L22" s="950">
        <v>7193</v>
      </c>
      <c r="M22" s="1103">
        <f>M35</f>
        <v>7228</v>
      </c>
      <c r="N22" s="953">
        <f>N35</f>
        <v>7228</v>
      </c>
      <c r="O22" s="931">
        <v>1756</v>
      </c>
      <c r="P22" s="1150">
        <f>V22-O22</f>
        <v>1816</v>
      </c>
      <c r="Q22" s="1213"/>
      <c r="R22" s="1018"/>
      <c r="S22" s="929">
        <f>SUM(O22:R22)</f>
        <v>3572</v>
      </c>
      <c r="T22" s="935">
        <f>(S22/N22)*100</f>
        <v>49.41892639734367</v>
      </c>
      <c r="U22" s="1125"/>
      <c r="V22" s="1046">
        <v>3572</v>
      </c>
      <c r="W22" s="1046"/>
      <c r="X22" s="929"/>
      <c r="Y22" s="413"/>
    </row>
    <row r="23" spans="1:24" ht="14.25">
      <c r="A23" s="1526" t="s">
        <v>588</v>
      </c>
      <c r="B23" s="474" t="s">
        <v>589</v>
      </c>
      <c r="C23" s="475">
        <v>0</v>
      </c>
      <c r="D23" s="1021">
        <v>0</v>
      </c>
      <c r="E23" s="1013" t="s">
        <v>558</v>
      </c>
      <c r="F23" s="1014">
        <v>0</v>
      </c>
      <c r="G23" s="1037">
        <v>0</v>
      </c>
      <c r="H23" s="1016">
        <v>0</v>
      </c>
      <c r="I23" s="1037">
        <v>0</v>
      </c>
      <c r="J23" s="936">
        <v>0</v>
      </c>
      <c r="K23" s="936">
        <v>0</v>
      </c>
      <c r="L23" s="936">
        <v>0</v>
      </c>
      <c r="M23" s="1104"/>
      <c r="N23" s="939"/>
      <c r="O23" s="938"/>
      <c r="P23" s="1151">
        <f aca="true" t="shared" si="1" ref="P23:P40">V23-O23</f>
        <v>0</v>
      </c>
      <c r="Q23" s="1215"/>
      <c r="R23" s="1036"/>
      <c r="S23" s="936">
        <f aca="true" t="shared" si="2" ref="S23:S45">SUM(O23:R23)</f>
        <v>0</v>
      </c>
      <c r="T23" s="942" t="e">
        <f aca="true" t="shared" si="3" ref="T23:T45">(S23/N23)*100</f>
        <v>#DIV/0!</v>
      </c>
      <c r="U23" s="1125"/>
      <c r="V23" s="1037">
        <v>0</v>
      </c>
      <c r="W23" s="1037"/>
      <c r="X23" s="936"/>
    </row>
    <row r="24" spans="1:24" ht="15" thickBot="1">
      <c r="A24" s="1524" t="s">
        <v>590</v>
      </c>
      <c r="B24" s="505" t="s">
        <v>589</v>
      </c>
      <c r="C24" s="506">
        <v>0</v>
      </c>
      <c r="D24" s="1038">
        <v>1215</v>
      </c>
      <c r="E24" s="1039">
        <v>672</v>
      </c>
      <c r="F24" s="1053">
        <v>1249</v>
      </c>
      <c r="G24" s="1054">
        <v>1196</v>
      </c>
      <c r="H24" s="1055">
        <v>1300</v>
      </c>
      <c r="I24" s="1006">
        <v>1350</v>
      </c>
      <c r="J24" s="943">
        <v>1700</v>
      </c>
      <c r="K24" s="943">
        <v>1800</v>
      </c>
      <c r="L24" s="943">
        <v>1902</v>
      </c>
      <c r="M24" s="946">
        <f>M25+M26+M27+M28+M29</f>
        <v>1600</v>
      </c>
      <c r="N24" s="1520">
        <f>N25+N26+N27+N28+N29</f>
        <v>1600</v>
      </c>
      <c r="O24" s="1073">
        <v>400</v>
      </c>
      <c r="P24" s="1153">
        <f t="shared" si="1"/>
        <v>398</v>
      </c>
      <c r="Q24" s="1217"/>
      <c r="R24" s="1184"/>
      <c r="S24" s="943">
        <f t="shared" si="2"/>
        <v>798</v>
      </c>
      <c r="T24" s="949">
        <f t="shared" si="3"/>
        <v>49.875</v>
      </c>
      <c r="U24" s="1125"/>
      <c r="V24" s="1006">
        <v>798</v>
      </c>
      <c r="W24" s="1006"/>
      <c r="X24" s="943"/>
    </row>
    <row r="25" spans="1:24" ht="14.25">
      <c r="A25" s="1525" t="s">
        <v>591</v>
      </c>
      <c r="B25" s="910" t="s">
        <v>723</v>
      </c>
      <c r="C25" s="461">
        <v>6341</v>
      </c>
      <c r="D25" s="1012">
        <v>6960</v>
      </c>
      <c r="E25" s="1534">
        <v>501</v>
      </c>
      <c r="F25" s="1014">
        <v>970</v>
      </c>
      <c r="G25" s="1037">
        <v>842</v>
      </c>
      <c r="H25" s="1037">
        <v>873</v>
      </c>
      <c r="I25" s="1015">
        <v>999</v>
      </c>
      <c r="J25" s="950">
        <v>1489</v>
      </c>
      <c r="K25" s="950">
        <v>1339</v>
      </c>
      <c r="L25" s="950">
        <v>1003</v>
      </c>
      <c r="M25" s="1103">
        <v>300</v>
      </c>
      <c r="N25" s="953">
        <v>300</v>
      </c>
      <c r="O25" s="1103">
        <v>176</v>
      </c>
      <c r="P25" s="1187">
        <f t="shared" si="1"/>
        <v>361</v>
      </c>
      <c r="Q25" s="1018"/>
      <c r="R25" s="1018"/>
      <c r="S25" s="929">
        <f t="shared" si="2"/>
        <v>537</v>
      </c>
      <c r="T25" s="935">
        <f t="shared" si="3"/>
        <v>179</v>
      </c>
      <c r="U25" s="1125"/>
      <c r="V25" s="1015">
        <v>537</v>
      </c>
      <c r="W25" s="1015"/>
      <c r="X25" s="950"/>
    </row>
    <row r="26" spans="1:24" ht="14.25">
      <c r="A26" s="1526" t="s">
        <v>593</v>
      </c>
      <c r="B26" s="915" t="s">
        <v>724</v>
      </c>
      <c r="C26" s="475">
        <v>1745</v>
      </c>
      <c r="D26" s="1021">
        <v>2223</v>
      </c>
      <c r="E26" s="1013">
        <v>502</v>
      </c>
      <c r="F26" s="1014">
        <v>441</v>
      </c>
      <c r="G26" s="1037">
        <v>449</v>
      </c>
      <c r="H26" s="1037">
        <v>410</v>
      </c>
      <c r="I26" s="1037">
        <v>379</v>
      </c>
      <c r="J26" s="936">
        <v>555</v>
      </c>
      <c r="K26" s="936">
        <v>498</v>
      </c>
      <c r="L26" s="936">
        <v>491</v>
      </c>
      <c r="M26" s="1104">
        <v>450</v>
      </c>
      <c r="N26" s="939">
        <v>451</v>
      </c>
      <c r="O26" s="1104">
        <v>71</v>
      </c>
      <c r="P26" s="1187">
        <f t="shared" si="1"/>
        <v>181</v>
      </c>
      <c r="Q26" s="1022"/>
      <c r="R26" s="1036"/>
      <c r="S26" s="936">
        <f t="shared" si="2"/>
        <v>252</v>
      </c>
      <c r="T26" s="942">
        <f t="shared" si="3"/>
        <v>55.87583148558758</v>
      </c>
      <c r="U26" s="1125"/>
      <c r="V26" s="1037">
        <v>252</v>
      </c>
      <c r="W26" s="1037"/>
      <c r="X26" s="936"/>
    </row>
    <row r="27" spans="1:24" ht="14.25">
      <c r="A27" s="1526" t="s">
        <v>595</v>
      </c>
      <c r="B27" s="915" t="s">
        <v>725</v>
      </c>
      <c r="C27" s="475">
        <v>0</v>
      </c>
      <c r="D27" s="1021">
        <v>0</v>
      </c>
      <c r="E27" s="1013">
        <v>504</v>
      </c>
      <c r="F27" s="1014">
        <v>0</v>
      </c>
      <c r="G27" s="1037">
        <v>0</v>
      </c>
      <c r="H27" s="1037">
        <v>0</v>
      </c>
      <c r="I27" s="1037">
        <v>0</v>
      </c>
      <c r="J27" s="936">
        <v>0</v>
      </c>
      <c r="K27" s="936">
        <v>0</v>
      </c>
      <c r="L27" s="936">
        <v>0</v>
      </c>
      <c r="M27" s="1104"/>
      <c r="N27" s="939"/>
      <c r="O27" s="1104"/>
      <c r="P27" s="1187">
        <f t="shared" si="1"/>
        <v>0</v>
      </c>
      <c r="Q27" s="1022"/>
      <c r="R27" s="1036"/>
      <c r="S27" s="936">
        <f t="shared" si="2"/>
        <v>0</v>
      </c>
      <c r="T27" s="942" t="e">
        <f t="shared" si="3"/>
        <v>#DIV/0!</v>
      </c>
      <c r="U27" s="1125"/>
      <c r="V27" s="1037">
        <v>0</v>
      </c>
      <c r="W27" s="1037"/>
      <c r="X27" s="936"/>
    </row>
    <row r="28" spans="1:24" ht="14.25">
      <c r="A28" s="1526" t="s">
        <v>597</v>
      </c>
      <c r="B28" s="915" t="s">
        <v>726</v>
      </c>
      <c r="C28" s="475">
        <v>428</v>
      </c>
      <c r="D28" s="1021">
        <v>253</v>
      </c>
      <c r="E28" s="1013">
        <v>511</v>
      </c>
      <c r="F28" s="1014">
        <v>250</v>
      </c>
      <c r="G28" s="1037">
        <v>317</v>
      </c>
      <c r="H28" s="1037">
        <v>662</v>
      </c>
      <c r="I28" s="1037">
        <v>299</v>
      </c>
      <c r="J28" s="936">
        <v>591</v>
      </c>
      <c r="K28" s="936">
        <v>386</v>
      </c>
      <c r="L28" s="936">
        <v>699</v>
      </c>
      <c r="M28" s="1104">
        <v>400</v>
      </c>
      <c r="N28" s="939">
        <v>400</v>
      </c>
      <c r="O28" s="1104">
        <v>16</v>
      </c>
      <c r="P28" s="1187">
        <f t="shared" si="1"/>
        <v>146</v>
      </c>
      <c r="Q28" s="1022"/>
      <c r="R28" s="1036"/>
      <c r="S28" s="936">
        <f t="shared" si="2"/>
        <v>162</v>
      </c>
      <c r="T28" s="942">
        <f t="shared" si="3"/>
        <v>40.5</v>
      </c>
      <c r="U28" s="1125"/>
      <c r="V28" s="1037">
        <v>162</v>
      </c>
      <c r="W28" s="1037"/>
      <c r="X28" s="936"/>
    </row>
    <row r="29" spans="1:24" ht="14.25">
      <c r="A29" s="1526" t="s">
        <v>599</v>
      </c>
      <c r="B29" s="915" t="s">
        <v>727</v>
      </c>
      <c r="C29" s="475">
        <v>1057</v>
      </c>
      <c r="D29" s="1021">
        <v>1451</v>
      </c>
      <c r="E29" s="1013">
        <v>518</v>
      </c>
      <c r="F29" s="1014">
        <v>476</v>
      </c>
      <c r="G29" s="1037">
        <v>395</v>
      </c>
      <c r="H29" s="1037">
        <v>342</v>
      </c>
      <c r="I29" s="1037">
        <v>472</v>
      </c>
      <c r="J29" s="936">
        <v>421</v>
      </c>
      <c r="K29" s="936">
        <v>335</v>
      </c>
      <c r="L29" s="936">
        <v>254</v>
      </c>
      <c r="M29" s="1104">
        <v>450</v>
      </c>
      <c r="N29" s="939">
        <v>449</v>
      </c>
      <c r="O29" s="1104">
        <v>65</v>
      </c>
      <c r="P29" s="1187">
        <f t="shared" si="1"/>
        <v>103</v>
      </c>
      <c r="Q29" s="1022"/>
      <c r="R29" s="1036"/>
      <c r="S29" s="936">
        <f t="shared" si="2"/>
        <v>168</v>
      </c>
      <c r="T29" s="942">
        <f t="shared" si="3"/>
        <v>37.41648106904232</v>
      </c>
      <c r="U29" s="1125"/>
      <c r="V29" s="1037">
        <v>168</v>
      </c>
      <c r="W29" s="1037"/>
      <c r="X29" s="936"/>
    </row>
    <row r="30" spans="1:24" ht="14.25">
      <c r="A30" s="1526" t="s">
        <v>601</v>
      </c>
      <c r="B30" s="915" t="s">
        <v>728</v>
      </c>
      <c r="C30" s="475">
        <v>10408</v>
      </c>
      <c r="D30" s="1021">
        <v>11792</v>
      </c>
      <c r="E30" s="1013">
        <v>521</v>
      </c>
      <c r="F30" s="1014">
        <v>3261</v>
      </c>
      <c r="G30" s="1037">
        <v>3450</v>
      </c>
      <c r="H30" s="1037">
        <v>3902</v>
      </c>
      <c r="I30" s="1037">
        <v>3956</v>
      </c>
      <c r="J30" s="936">
        <v>4219</v>
      </c>
      <c r="K30" s="936">
        <v>4044</v>
      </c>
      <c r="L30" s="936">
        <v>4072</v>
      </c>
      <c r="M30" s="1104">
        <v>4011</v>
      </c>
      <c r="N30" s="939">
        <v>4011</v>
      </c>
      <c r="O30" s="1104">
        <v>1017</v>
      </c>
      <c r="P30" s="1187">
        <f t="shared" si="1"/>
        <v>965</v>
      </c>
      <c r="Q30" s="1022"/>
      <c r="R30" s="1036"/>
      <c r="S30" s="936">
        <f t="shared" si="2"/>
        <v>1982</v>
      </c>
      <c r="T30" s="942">
        <f t="shared" si="3"/>
        <v>49.414111194215906</v>
      </c>
      <c r="U30" s="1125"/>
      <c r="V30" s="1037">
        <v>1982</v>
      </c>
      <c r="W30" s="1037"/>
      <c r="X30" s="936"/>
    </row>
    <row r="31" spans="1:24" ht="14.25">
      <c r="A31" s="1526" t="s">
        <v>603</v>
      </c>
      <c r="B31" s="915" t="s">
        <v>729</v>
      </c>
      <c r="C31" s="475">
        <v>3640</v>
      </c>
      <c r="D31" s="1021">
        <v>4174</v>
      </c>
      <c r="E31" s="1013" t="s">
        <v>605</v>
      </c>
      <c r="F31" s="1014">
        <v>1234</v>
      </c>
      <c r="G31" s="1037">
        <v>1343</v>
      </c>
      <c r="H31" s="1037">
        <v>1341</v>
      </c>
      <c r="I31" s="1037">
        <v>1425</v>
      </c>
      <c r="J31" s="936">
        <v>1489</v>
      </c>
      <c r="K31" s="936">
        <v>1426</v>
      </c>
      <c r="L31" s="936">
        <v>1369</v>
      </c>
      <c r="M31" s="1104">
        <v>1404</v>
      </c>
      <c r="N31" s="939">
        <v>1404</v>
      </c>
      <c r="O31" s="1104">
        <v>339</v>
      </c>
      <c r="P31" s="1187">
        <f t="shared" si="1"/>
        <v>330</v>
      </c>
      <c r="Q31" s="1022"/>
      <c r="R31" s="1036"/>
      <c r="S31" s="936">
        <f t="shared" si="2"/>
        <v>669</v>
      </c>
      <c r="T31" s="942">
        <f t="shared" si="3"/>
        <v>47.64957264957265</v>
      </c>
      <c r="U31" s="1125"/>
      <c r="V31" s="1037">
        <v>669</v>
      </c>
      <c r="W31" s="1037"/>
      <c r="X31" s="936"/>
    </row>
    <row r="32" spans="1:24" ht="14.25">
      <c r="A32" s="1526" t="s">
        <v>606</v>
      </c>
      <c r="B32" s="915" t="s">
        <v>730</v>
      </c>
      <c r="C32" s="475">
        <v>0</v>
      </c>
      <c r="D32" s="1021">
        <v>0</v>
      </c>
      <c r="E32" s="1013">
        <v>557</v>
      </c>
      <c r="F32" s="1014">
        <v>0</v>
      </c>
      <c r="G32" s="1037">
        <v>0</v>
      </c>
      <c r="H32" s="1037">
        <v>0</v>
      </c>
      <c r="I32" s="1037">
        <v>0</v>
      </c>
      <c r="J32" s="936">
        <v>0</v>
      </c>
      <c r="K32" s="936">
        <v>0</v>
      </c>
      <c r="L32" s="936">
        <v>0</v>
      </c>
      <c r="M32" s="1104"/>
      <c r="N32" s="939"/>
      <c r="O32" s="1104"/>
      <c r="P32" s="1187">
        <f t="shared" si="1"/>
        <v>0</v>
      </c>
      <c r="Q32" s="1022"/>
      <c r="R32" s="1036"/>
      <c r="S32" s="936">
        <f t="shared" si="2"/>
        <v>0</v>
      </c>
      <c r="T32" s="942" t="e">
        <f t="shared" si="3"/>
        <v>#DIV/0!</v>
      </c>
      <c r="U32" s="1125"/>
      <c r="V32" s="1037">
        <v>0</v>
      </c>
      <c r="W32" s="1037"/>
      <c r="X32" s="936"/>
    </row>
    <row r="33" spans="1:24" ht="14.25">
      <c r="A33" s="1526" t="s">
        <v>608</v>
      </c>
      <c r="B33" s="915" t="s">
        <v>731</v>
      </c>
      <c r="C33" s="475">
        <v>1711</v>
      </c>
      <c r="D33" s="1021">
        <v>1801</v>
      </c>
      <c r="E33" s="1013">
        <v>551</v>
      </c>
      <c r="F33" s="1014">
        <v>91</v>
      </c>
      <c r="G33" s="1037">
        <v>91</v>
      </c>
      <c r="H33" s="1037">
        <v>84</v>
      </c>
      <c r="I33" s="1037">
        <v>0</v>
      </c>
      <c r="J33" s="936">
        <v>0</v>
      </c>
      <c r="K33" s="936">
        <v>0</v>
      </c>
      <c r="L33" s="936">
        <v>0</v>
      </c>
      <c r="M33" s="1104"/>
      <c r="N33" s="939"/>
      <c r="O33" s="1104"/>
      <c r="P33" s="1187">
        <f t="shared" si="1"/>
        <v>0</v>
      </c>
      <c r="Q33" s="1022"/>
      <c r="R33" s="1036"/>
      <c r="S33" s="936">
        <f t="shared" si="2"/>
        <v>0</v>
      </c>
      <c r="T33" s="942" t="e">
        <f t="shared" si="3"/>
        <v>#DIV/0!</v>
      </c>
      <c r="U33" s="1125"/>
      <c r="V33" s="1037">
        <v>0</v>
      </c>
      <c r="W33" s="1037"/>
      <c r="X33" s="936"/>
    </row>
    <row r="34" spans="1:24" ht="15" thickBot="1">
      <c r="A34" s="1523" t="s">
        <v>610</v>
      </c>
      <c r="B34" s="917" t="s">
        <v>732</v>
      </c>
      <c r="C34" s="480">
        <v>569</v>
      </c>
      <c r="D34" s="1023">
        <v>614</v>
      </c>
      <c r="E34" s="1535" t="s">
        <v>611</v>
      </c>
      <c r="F34" s="1025">
        <v>31</v>
      </c>
      <c r="G34" s="995">
        <v>15</v>
      </c>
      <c r="H34" s="995">
        <v>26</v>
      </c>
      <c r="I34" s="1170">
        <v>26</v>
      </c>
      <c r="J34" s="959">
        <v>36</v>
      </c>
      <c r="K34" s="959">
        <v>17</v>
      </c>
      <c r="L34" s="959">
        <v>14</v>
      </c>
      <c r="M34" s="1106">
        <v>213</v>
      </c>
      <c r="N34" s="962">
        <v>213</v>
      </c>
      <c r="O34" s="1108">
        <v>6</v>
      </c>
      <c r="P34" s="1187">
        <f t="shared" si="1"/>
        <v>2</v>
      </c>
      <c r="Q34" s="1028"/>
      <c r="R34" s="1184"/>
      <c r="S34" s="943">
        <f t="shared" si="2"/>
        <v>8</v>
      </c>
      <c r="T34" s="949">
        <f t="shared" si="3"/>
        <v>3.755868544600939</v>
      </c>
      <c r="U34" s="1125"/>
      <c r="V34" s="1170">
        <v>8</v>
      </c>
      <c r="W34" s="1170"/>
      <c r="X34" s="959"/>
    </row>
    <row r="35" spans="1:24" ht="15" thickBot="1">
      <c r="A35" s="1527" t="s">
        <v>612</v>
      </c>
      <c r="B35" s="1536" t="s">
        <v>613</v>
      </c>
      <c r="C35" s="1529">
        <f>SUM(C25:C34)</f>
        <v>25899</v>
      </c>
      <c r="D35" s="1530">
        <f>SUM(D25:D34)</f>
        <v>29268</v>
      </c>
      <c r="E35" s="1531"/>
      <c r="F35" s="1532">
        <f aca="true" t="shared" si="4" ref="F35:R35">SUM(F25:F34)</f>
        <v>6754</v>
      </c>
      <c r="G35" s="1244">
        <f t="shared" si="4"/>
        <v>6902</v>
      </c>
      <c r="H35" s="1244">
        <f t="shared" si="4"/>
        <v>7640</v>
      </c>
      <c r="I35" s="1144">
        <f t="shared" si="4"/>
        <v>7556</v>
      </c>
      <c r="J35" s="921">
        <f>SUM(J25:J34)</f>
        <v>8800</v>
      </c>
      <c r="K35" s="921">
        <f>SUM(K25:K34)</f>
        <v>8045</v>
      </c>
      <c r="L35" s="921">
        <f>SUM(L25:L34)</f>
        <v>7902</v>
      </c>
      <c r="M35" s="1158">
        <f t="shared" si="4"/>
        <v>7228</v>
      </c>
      <c r="N35" s="1062">
        <f t="shared" si="4"/>
        <v>7228</v>
      </c>
      <c r="O35" s="1062">
        <f t="shared" si="4"/>
        <v>1690</v>
      </c>
      <c r="P35" s="1062">
        <f t="shared" si="4"/>
        <v>2088</v>
      </c>
      <c r="Q35" s="1062">
        <f t="shared" si="4"/>
        <v>0</v>
      </c>
      <c r="R35" s="1062">
        <f t="shared" si="4"/>
        <v>0</v>
      </c>
      <c r="S35" s="921">
        <f t="shared" si="2"/>
        <v>3778</v>
      </c>
      <c r="T35" s="1071">
        <f t="shared" si="3"/>
        <v>52.26895406751522</v>
      </c>
      <c r="U35" s="1125"/>
      <c r="V35" s="921">
        <f>SUM(V25:V34)</f>
        <v>3778</v>
      </c>
      <c r="W35" s="921">
        <f>SUM(W25:W34)</f>
        <v>0</v>
      </c>
      <c r="X35" s="921">
        <f>SUM(X25:X34)</f>
        <v>0</v>
      </c>
    </row>
    <row r="36" spans="1:24" ht="14.25">
      <c r="A36" s="1525" t="s">
        <v>614</v>
      </c>
      <c r="B36" s="910" t="s">
        <v>733</v>
      </c>
      <c r="C36" s="461">
        <v>0</v>
      </c>
      <c r="D36" s="1012">
        <v>0</v>
      </c>
      <c r="E36" s="1534">
        <v>601</v>
      </c>
      <c r="F36" s="1067">
        <v>0</v>
      </c>
      <c r="G36" s="1015">
        <v>0</v>
      </c>
      <c r="H36" s="1015">
        <v>0</v>
      </c>
      <c r="I36" s="1015">
        <v>0</v>
      </c>
      <c r="J36" s="950">
        <v>0</v>
      </c>
      <c r="K36" s="950">
        <v>0</v>
      </c>
      <c r="L36" s="950">
        <v>0</v>
      </c>
      <c r="M36" s="1103"/>
      <c r="N36" s="953"/>
      <c r="O36" s="932"/>
      <c r="P36" s="1187">
        <f t="shared" si="1"/>
        <v>0</v>
      </c>
      <c r="Q36" s="1018"/>
      <c r="R36" s="1018"/>
      <c r="S36" s="929">
        <f t="shared" si="2"/>
        <v>0</v>
      </c>
      <c r="T36" s="935" t="e">
        <f t="shared" si="3"/>
        <v>#DIV/0!</v>
      </c>
      <c r="U36" s="1125"/>
      <c r="V36" s="1015">
        <v>0</v>
      </c>
      <c r="W36" s="1015"/>
      <c r="X36" s="950"/>
    </row>
    <row r="37" spans="1:24" ht="14.25">
      <c r="A37" s="1526" t="s">
        <v>616</v>
      </c>
      <c r="B37" s="915" t="s">
        <v>734</v>
      </c>
      <c r="C37" s="475">
        <v>1190</v>
      </c>
      <c r="D37" s="1021">
        <v>1857</v>
      </c>
      <c r="E37" s="1013">
        <v>602</v>
      </c>
      <c r="F37" s="1014">
        <v>44</v>
      </c>
      <c r="G37" s="1037">
        <v>379</v>
      </c>
      <c r="H37" s="1037">
        <v>403</v>
      </c>
      <c r="I37" s="1037">
        <v>756</v>
      </c>
      <c r="J37" s="936">
        <v>758</v>
      </c>
      <c r="K37" s="936">
        <v>627</v>
      </c>
      <c r="L37" s="936">
        <v>642</v>
      </c>
      <c r="M37" s="1104"/>
      <c r="N37" s="939"/>
      <c r="O37" s="1104">
        <v>168</v>
      </c>
      <c r="P37" s="1187">
        <f t="shared" si="1"/>
        <v>136</v>
      </c>
      <c r="Q37" s="1022"/>
      <c r="R37" s="1036"/>
      <c r="S37" s="936">
        <f t="shared" si="2"/>
        <v>304</v>
      </c>
      <c r="T37" s="942" t="e">
        <f t="shared" si="3"/>
        <v>#DIV/0!</v>
      </c>
      <c r="U37" s="1125"/>
      <c r="V37" s="1037">
        <v>304</v>
      </c>
      <c r="W37" s="1037"/>
      <c r="X37" s="936"/>
    </row>
    <row r="38" spans="1:24" ht="14.25">
      <c r="A38" s="1526" t="s">
        <v>618</v>
      </c>
      <c r="B38" s="915" t="s">
        <v>735</v>
      </c>
      <c r="C38" s="475">
        <v>0</v>
      </c>
      <c r="D38" s="1021">
        <v>0</v>
      </c>
      <c r="E38" s="1013">
        <v>604</v>
      </c>
      <c r="F38" s="1014">
        <v>0</v>
      </c>
      <c r="G38" s="1037">
        <v>0</v>
      </c>
      <c r="H38" s="1037">
        <v>0</v>
      </c>
      <c r="I38" s="1037">
        <v>0</v>
      </c>
      <c r="J38" s="936"/>
      <c r="K38" s="936">
        <v>0</v>
      </c>
      <c r="L38" s="936">
        <v>0</v>
      </c>
      <c r="M38" s="1104"/>
      <c r="N38" s="939"/>
      <c r="O38" s="1104"/>
      <c r="P38" s="1187">
        <f t="shared" si="1"/>
        <v>0</v>
      </c>
      <c r="Q38" s="1022"/>
      <c r="R38" s="1036"/>
      <c r="S38" s="936">
        <f t="shared" si="2"/>
        <v>0</v>
      </c>
      <c r="T38" s="942" t="e">
        <f t="shared" si="3"/>
        <v>#DIV/0!</v>
      </c>
      <c r="U38" s="1125"/>
      <c r="V38" s="1037">
        <v>0</v>
      </c>
      <c r="W38" s="1037"/>
      <c r="X38" s="936"/>
    </row>
    <row r="39" spans="1:24" ht="14.25">
      <c r="A39" s="1526" t="s">
        <v>620</v>
      </c>
      <c r="B39" s="915" t="s">
        <v>736</v>
      </c>
      <c r="C39" s="475">
        <v>12472</v>
      </c>
      <c r="D39" s="1021">
        <v>13728</v>
      </c>
      <c r="E39" s="1013" t="s">
        <v>622</v>
      </c>
      <c r="F39" s="1014">
        <v>5931</v>
      </c>
      <c r="G39" s="1037">
        <v>6054</v>
      </c>
      <c r="H39" s="1037">
        <v>6752</v>
      </c>
      <c r="I39" s="1037">
        <v>6825</v>
      </c>
      <c r="J39" s="936">
        <v>8064</v>
      </c>
      <c r="K39" s="936">
        <v>7481</v>
      </c>
      <c r="L39" s="936">
        <v>7405</v>
      </c>
      <c r="M39" s="1104">
        <f>M35</f>
        <v>7228</v>
      </c>
      <c r="N39" s="939">
        <f>N35</f>
        <v>7228</v>
      </c>
      <c r="O39" s="1104">
        <v>1756</v>
      </c>
      <c r="P39" s="1187">
        <f t="shared" si="1"/>
        <v>1816</v>
      </c>
      <c r="Q39" s="1022"/>
      <c r="R39" s="1036"/>
      <c r="S39" s="936">
        <f t="shared" si="2"/>
        <v>3572</v>
      </c>
      <c r="T39" s="942">
        <f t="shared" si="3"/>
        <v>49.41892639734367</v>
      </c>
      <c r="U39" s="1125"/>
      <c r="V39" s="1037">
        <v>3572</v>
      </c>
      <c r="W39" s="1037"/>
      <c r="X39" s="936"/>
    </row>
    <row r="40" spans="1:24" ht="15" thickBot="1">
      <c r="A40" s="1523" t="s">
        <v>623</v>
      </c>
      <c r="B40" s="917" t="s">
        <v>732</v>
      </c>
      <c r="C40" s="480">
        <v>12330</v>
      </c>
      <c r="D40" s="1023">
        <v>13218</v>
      </c>
      <c r="E40" s="1535" t="s">
        <v>624</v>
      </c>
      <c r="F40" s="1025">
        <v>813</v>
      </c>
      <c r="G40" s="995">
        <v>537</v>
      </c>
      <c r="H40" s="995">
        <v>615</v>
      </c>
      <c r="I40" s="1170">
        <v>32</v>
      </c>
      <c r="J40" s="959">
        <v>72</v>
      </c>
      <c r="K40" s="959">
        <v>108</v>
      </c>
      <c r="L40" s="959">
        <v>145</v>
      </c>
      <c r="M40" s="1106"/>
      <c r="N40" s="962"/>
      <c r="O40" s="1108">
        <v>12</v>
      </c>
      <c r="P40" s="1187">
        <f t="shared" si="1"/>
        <v>56</v>
      </c>
      <c r="Q40" s="1028"/>
      <c r="R40" s="1184"/>
      <c r="S40" s="943">
        <f t="shared" si="2"/>
        <v>68</v>
      </c>
      <c r="T40" s="949" t="e">
        <f t="shared" si="3"/>
        <v>#DIV/0!</v>
      </c>
      <c r="U40" s="1125"/>
      <c r="V40" s="1170">
        <v>68</v>
      </c>
      <c r="W40" s="1170"/>
      <c r="X40" s="959"/>
    </row>
    <row r="41" spans="1:24" ht="15" thickBot="1">
      <c r="A41" s="1527" t="s">
        <v>625</v>
      </c>
      <c r="B41" s="1536" t="s">
        <v>626</v>
      </c>
      <c r="C41" s="1529">
        <f>SUM(C36:C40)</f>
        <v>25992</v>
      </c>
      <c r="D41" s="1530">
        <f>SUM(D36:D40)</f>
        <v>28803</v>
      </c>
      <c r="E41" s="1531" t="s">
        <v>558</v>
      </c>
      <c r="F41" s="1532">
        <f aca="true" t="shared" si="5" ref="F41:R41">SUM(F36:F40)</f>
        <v>6788</v>
      </c>
      <c r="G41" s="1144">
        <f t="shared" si="5"/>
        <v>6970</v>
      </c>
      <c r="H41" s="1244">
        <f t="shared" si="5"/>
        <v>7770</v>
      </c>
      <c r="I41" s="1144">
        <f t="shared" si="5"/>
        <v>7613</v>
      </c>
      <c r="J41" s="921">
        <f>SUM(J36:J40)</f>
        <v>8894</v>
      </c>
      <c r="K41" s="921">
        <f>SUM(K36:K40)</f>
        <v>8216</v>
      </c>
      <c r="L41" s="921">
        <f>SUM(L36:L40)</f>
        <v>8192</v>
      </c>
      <c r="M41" s="1158">
        <f t="shared" si="5"/>
        <v>7228</v>
      </c>
      <c r="N41" s="1062">
        <f t="shared" si="5"/>
        <v>7228</v>
      </c>
      <c r="O41" s="921">
        <f t="shared" si="5"/>
        <v>1936</v>
      </c>
      <c r="P41" s="921">
        <f t="shared" si="5"/>
        <v>2008</v>
      </c>
      <c r="Q41" s="1248">
        <f t="shared" si="5"/>
        <v>0</v>
      </c>
      <c r="R41" s="1070">
        <f t="shared" si="5"/>
        <v>0</v>
      </c>
      <c r="S41" s="921">
        <f t="shared" si="2"/>
        <v>3944</v>
      </c>
      <c r="T41" s="1071">
        <f t="shared" si="3"/>
        <v>54.56557830658551</v>
      </c>
      <c r="U41" s="1125"/>
      <c r="V41" s="921">
        <f>SUM(V36:V40)</f>
        <v>3944</v>
      </c>
      <c r="W41" s="921"/>
      <c r="X41" s="921"/>
    </row>
    <row r="42" spans="1:24" ht="6.75" customHeight="1" thickBot="1">
      <c r="A42" s="1523"/>
      <c r="B42" s="482"/>
      <c r="C42" s="561"/>
      <c r="D42" s="1072"/>
      <c r="E42" s="1024"/>
      <c r="F42" s="1025"/>
      <c r="G42" s="995"/>
      <c r="H42" s="995"/>
      <c r="I42" s="1532"/>
      <c r="J42" s="920"/>
      <c r="K42" s="920"/>
      <c r="L42" s="920"/>
      <c r="M42" s="1163"/>
      <c r="N42" s="1164"/>
      <c r="O42" s="995"/>
      <c r="P42" s="1187"/>
      <c r="Q42" s="1000"/>
      <c r="R42" s="1077"/>
      <c r="S42" s="951"/>
      <c r="T42" s="956"/>
      <c r="U42" s="1125"/>
      <c r="V42" s="995"/>
      <c r="W42" s="995"/>
      <c r="X42" s="920"/>
    </row>
    <row r="43" spans="1:24" ht="15" thickBot="1">
      <c r="A43" s="1537" t="s">
        <v>627</v>
      </c>
      <c r="B43" s="1528" t="s">
        <v>589</v>
      </c>
      <c r="C43" s="1529">
        <f>+C41-C39</f>
        <v>13520</v>
      </c>
      <c r="D43" s="1530">
        <f>+D41-D39</f>
        <v>15075</v>
      </c>
      <c r="E43" s="1531" t="s">
        <v>558</v>
      </c>
      <c r="F43" s="1538">
        <f aca="true" t="shared" si="6" ref="F43:R43">F41-F39</f>
        <v>857</v>
      </c>
      <c r="G43" s="1539">
        <f t="shared" si="6"/>
        <v>916</v>
      </c>
      <c r="H43" s="1539">
        <f t="shared" si="6"/>
        <v>1018</v>
      </c>
      <c r="I43" s="1144">
        <f>I41-I39</f>
        <v>788</v>
      </c>
      <c r="J43" s="921">
        <f>J41-J39</f>
        <v>830</v>
      </c>
      <c r="K43" s="921">
        <f>K41-K39</f>
        <v>735</v>
      </c>
      <c r="L43" s="921">
        <f>L41-L39</f>
        <v>787</v>
      </c>
      <c r="M43" s="921">
        <f>M41-M39</f>
        <v>0</v>
      </c>
      <c r="N43" s="1071">
        <f t="shared" si="6"/>
        <v>0</v>
      </c>
      <c r="O43" s="921">
        <f t="shared" si="6"/>
        <v>180</v>
      </c>
      <c r="P43" s="921">
        <f t="shared" si="6"/>
        <v>192</v>
      </c>
      <c r="Q43" s="921">
        <f t="shared" si="6"/>
        <v>0</v>
      </c>
      <c r="R43" s="920">
        <f t="shared" si="6"/>
        <v>0</v>
      </c>
      <c r="S43" s="930">
        <f t="shared" si="2"/>
        <v>372</v>
      </c>
      <c r="T43" s="935" t="e">
        <f t="shared" si="3"/>
        <v>#DIV/0!</v>
      </c>
      <c r="U43" s="1125"/>
      <c r="V43" s="921">
        <f>V41-V39</f>
        <v>372</v>
      </c>
      <c r="W43" s="921">
        <f>W41-W39</f>
        <v>0</v>
      </c>
      <c r="X43" s="921">
        <f>X41-X39</f>
        <v>0</v>
      </c>
    </row>
    <row r="44" spans="1:24" ht="15" thickBot="1">
      <c r="A44" s="1527" t="s">
        <v>628</v>
      </c>
      <c r="B44" s="1528" t="s">
        <v>629</v>
      </c>
      <c r="C44" s="1529">
        <f>+C41-C35</f>
        <v>93</v>
      </c>
      <c r="D44" s="1530">
        <f>+D41-D35</f>
        <v>-465</v>
      </c>
      <c r="E44" s="1531" t="s">
        <v>558</v>
      </c>
      <c r="F44" s="1538">
        <f aca="true" t="shared" si="7" ref="F44:R44">F41-F35</f>
        <v>34</v>
      </c>
      <c r="G44" s="1539">
        <f t="shared" si="7"/>
        <v>68</v>
      </c>
      <c r="H44" s="1539">
        <f t="shared" si="7"/>
        <v>130</v>
      </c>
      <c r="I44" s="1144">
        <f>I41-I35</f>
        <v>57</v>
      </c>
      <c r="J44" s="921">
        <f>J41-J35</f>
        <v>94</v>
      </c>
      <c r="K44" s="921">
        <f>K41-K35</f>
        <v>171</v>
      </c>
      <c r="L44" s="921">
        <f>L41-L35</f>
        <v>290</v>
      </c>
      <c r="M44" s="921">
        <f>M41-M35</f>
        <v>0</v>
      </c>
      <c r="N44" s="1071">
        <f t="shared" si="7"/>
        <v>0</v>
      </c>
      <c r="O44" s="921">
        <f t="shared" si="7"/>
        <v>246</v>
      </c>
      <c r="P44" s="921">
        <f t="shared" si="7"/>
        <v>-80</v>
      </c>
      <c r="Q44" s="921">
        <f t="shared" si="7"/>
        <v>0</v>
      </c>
      <c r="R44" s="920">
        <f t="shared" si="7"/>
        <v>0</v>
      </c>
      <c r="S44" s="930">
        <f t="shared" si="2"/>
        <v>166</v>
      </c>
      <c r="T44" s="935" t="e">
        <f t="shared" si="3"/>
        <v>#DIV/0!</v>
      </c>
      <c r="U44" s="1125"/>
      <c r="V44" s="921">
        <f>V41-V35</f>
        <v>166</v>
      </c>
      <c r="W44" s="921">
        <f>W41-W35</f>
        <v>0</v>
      </c>
      <c r="X44" s="921">
        <f>X41-X35</f>
        <v>0</v>
      </c>
    </row>
    <row r="45" spans="1:24" ht="15" thickBot="1">
      <c r="A45" s="1540" t="s">
        <v>630</v>
      </c>
      <c r="B45" s="428" t="s">
        <v>589</v>
      </c>
      <c r="C45" s="1541">
        <f>+C44-C39</f>
        <v>-12379</v>
      </c>
      <c r="D45" s="1542">
        <f>+D44-D39</f>
        <v>-14193</v>
      </c>
      <c r="E45" s="1119" t="s">
        <v>558</v>
      </c>
      <c r="F45" s="1538">
        <f aca="true" t="shared" si="8" ref="F45:R45">F44-F39</f>
        <v>-5897</v>
      </c>
      <c r="G45" s="1539">
        <f t="shared" si="8"/>
        <v>-5986</v>
      </c>
      <c r="H45" s="1539">
        <f t="shared" si="8"/>
        <v>-6622</v>
      </c>
      <c r="I45" s="1144">
        <f t="shared" si="8"/>
        <v>-6768</v>
      </c>
      <c r="J45" s="921">
        <f>J44-J39</f>
        <v>-7970</v>
      </c>
      <c r="K45" s="921">
        <f>K44-K39</f>
        <v>-7310</v>
      </c>
      <c r="L45" s="921">
        <f>L44-L39</f>
        <v>-7115</v>
      </c>
      <c r="M45" s="921">
        <f t="shared" si="8"/>
        <v>-7228</v>
      </c>
      <c r="N45" s="1071">
        <f t="shared" si="8"/>
        <v>-7228</v>
      </c>
      <c r="O45" s="921">
        <f t="shared" si="8"/>
        <v>-1510</v>
      </c>
      <c r="P45" s="921">
        <f t="shared" si="8"/>
        <v>-1896</v>
      </c>
      <c r="Q45" s="921">
        <f t="shared" si="8"/>
        <v>0</v>
      </c>
      <c r="R45" s="920">
        <f t="shared" si="8"/>
        <v>0</v>
      </c>
      <c r="S45" s="922">
        <f t="shared" si="2"/>
        <v>-3406</v>
      </c>
      <c r="T45" s="1071">
        <f t="shared" si="3"/>
        <v>47.122302158273385</v>
      </c>
      <c r="U45" s="1125"/>
      <c r="V45" s="921">
        <f>V44-V39</f>
        <v>-3406</v>
      </c>
      <c r="W45" s="921">
        <f>W44-W39</f>
        <v>0</v>
      </c>
      <c r="X45" s="921">
        <f>X44-X39</f>
        <v>0</v>
      </c>
    </row>
    <row r="46" ht="12.75">
      <c r="A46" s="1095"/>
    </row>
    <row r="47" spans="1:5" ht="12.75">
      <c r="A47" s="413"/>
      <c r="B47" s="1543"/>
      <c r="E47" s="1408"/>
    </row>
    <row r="48" ht="12.75">
      <c r="A48" s="1095"/>
    </row>
    <row r="49" spans="1:24" ht="14.25">
      <c r="A49" s="1083" t="s">
        <v>737</v>
      </c>
      <c r="S49" s="412"/>
      <c r="T49" s="412"/>
      <c r="U49" s="412"/>
      <c r="V49" s="412"/>
      <c r="W49" s="412"/>
      <c r="X49" s="412"/>
    </row>
    <row r="50" spans="1:24" ht="14.25">
      <c r="A50" s="1259" t="s">
        <v>738</v>
      </c>
      <c r="S50" s="412"/>
      <c r="T50" s="412"/>
      <c r="U50" s="412"/>
      <c r="V50" s="412"/>
      <c r="W50" s="412"/>
      <c r="X50" s="412"/>
    </row>
    <row r="51" spans="1:24" ht="14.25">
      <c r="A51" s="1260" t="s">
        <v>739</v>
      </c>
      <c r="S51" s="412"/>
      <c r="T51" s="412"/>
      <c r="U51" s="412"/>
      <c r="V51" s="412"/>
      <c r="W51" s="412"/>
      <c r="X51" s="412"/>
    </row>
    <row r="52" spans="1:24" ht="14.25">
      <c r="A52" s="1094"/>
      <c r="S52" s="412"/>
      <c r="T52" s="412"/>
      <c r="U52" s="412"/>
      <c r="V52" s="412"/>
      <c r="W52" s="412"/>
      <c r="X52" s="412"/>
    </row>
    <row r="53" spans="1:24" ht="12.75">
      <c r="A53" s="1095" t="s">
        <v>743</v>
      </c>
      <c r="S53" s="412"/>
      <c r="T53" s="412"/>
      <c r="U53" s="412"/>
      <c r="V53" s="412"/>
      <c r="W53" s="412"/>
      <c r="X53" s="412"/>
    </row>
    <row r="54" spans="1:24" ht="12.75">
      <c r="A54" s="1095"/>
      <c r="S54" s="412"/>
      <c r="T54" s="412"/>
      <c r="U54" s="412"/>
      <c r="V54" s="412"/>
      <c r="W54" s="412"/>
      <c r="X54" s="412"/>
    </row>
    <row r="55" spans="1:24" ht="12.75">
      <c r="A55" s="1095" t="s">
        <v>746</v>
      </c>
      <c r="S55" s="412"/>
      <c r="T55" s="412"/>
      <c r="U55" s="412"/>
      <c r="V55" s="412"/>
      <c r="W55" s="412"/>
      <c r="X55" s="412"/>
    </row>
    <row r="56" ht="12.75">
      <c r="A56" s="1095"/>
    </row>
    <row r="57" ht="12.75">
      <c r="A57" s="1095"/>
    </row>
    <row r="58" ht="12.75">
      <c r="A58" s="1095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W47" sqref="W47"/>
    </sheetView>
  </sheetViews>
  <sheetFormatPr defaultColWidth="9.140625" defaultRowHeight="12.75"/>
  <cols>
    <col min="1" max="1" width="30.8515625" style="412" customWidth="1"/>
    <col min="2" max="4" width="0" style="412" hidden="1" customWidth="1"/>
    <col min="5" max="5" width="6.00390625" style="413" customWidth="1"/>
    <col min="6" max="9" width="0" style="412" hidden="1" customWidth="1"/>
    <col min="10" max="12" width="0" style="565" hidden="1" customWidth="1"/>
    <col min="13" max="13" width="8.421875" style="565" customWidth="1"/>
    <col min="14" max="14" width="8.00390625" style="565" customWidth="1"/>
    <col min="15" max="15" width="6.140625" style="565" customWidth="1"/>
    <col min="16" max="16" width="7.00390625" style="565" customWidth="1"/>
    <col min="17" max="17" width="6.421875" style="565" customWidth="1"/>
    <col min="18" max="18" width="8.00390625" style="565" customWidth="1"/>
    <col min="19" max="19" width="7.421875" style="565" customWidth="1"/>
    <col min="20" max="20" width="8.00390625" style="773" customWidth="1"/>
    <col min="21" max="21" width="1.421875" style="565" customWidth="1"/>
    <col min="22" max="22" width="8.00390625" style="565" customWidth="1"/>
    <col min="23" max="23" width="7.8515625" style="565" customWidth="1"/>
    <col min="24" max="24" width="9.28125" style="565" customWidth="1"/>
    <col min="25" max="16384" width="9.140625" style="412" customWidth="1"/>
  </cols>
  <sheetData>
    <row r="1" spans="1:24" ht="15">
      <c r="A1" s="1236" t="s">
        <v>704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</row>
    <row r="2" spans="1:24" ht="21.75" customHeight="1">
      <c r="A2" s="1659" t="s">
        <v>632</v>
      </c>
      <c r="B2" s="1544"/>
      <c r="C2" s="1545"/>
      <c r="D2" s="1545"/>
      <c r="E2" s="1546"/>
      <c r="F2" s="1545"/>
      <c r="G2" s="1545"/>
      <c r="H2" s="1545"/>
      <c r="I2" s="1545"/>
      <c r="J2" s="1547"/>
      <c r="K2" s="1547"/>
      <c r="L2" s="1547"/>
      <c r="M2" s="1547"/>
      <c r="N2" s="1660"/>
      <c r="O2" s="1660"/>
      <c r="P2" s="1547"/>
      <c r="Q2" s="1547"/>
      <c r="R2" s="1547"/>
      <c r="S2" s="1547"/>
      <c r="T2" s="1548"/>
      <c r="U2" s="1547"/>
      <c r="V2" s="1547"/>
      <c r="W2" s="1547"/>
      <c r="X2" s="1547"/>
    </row>
    <row r="3" spans="1:24" ht="12.75">
      <c r="A3" s="1659"/>
      <c r="B3" s="1545"/>
      <c r="C3" s="1545"/>
      <c r="D3" s="1545"/>
      <c r="E3" s="1546"/>
      <c r="F3" s="1545"/>
      <c r="G3" s="1545"/>
      <c r="H3" s="1545"/>
      <c r="I3" s="1545"/>
      <c r="J3" s="1547"/>
      <c r="K3" s="1547"/>
      <c r="L3" s="1547"/>
      <c r="M3" s="1547"/>
      <c r="N3" s="1660"/>
      <c r="O3" s="1660"/>
      <c r="P3" s="1547"/>
      <c r="Q3" s="1547"/>
      <c r="R3" s="1547"/>
      <c r="S3" s="1547"/>
      <c r="T3" s="1548"/>
      <c r="U3" s="1547"/>
      <c r="V3" s="1547"/>
      <c r="W3" s="1547"/>
      <c r="X3" s="1547"/>
    </row>
    <row r="4" spans="1:24" ht="12.75">
      <c r="A4" s="1549"/>
      <c r="B4" s="1550"/>
      <c r="C4" s="1550"/>
      <c r="D4" s="1550"/>
      <c r="E4" s="1551"/>
      <c r="F4" s="1550"/>
      <c r="G4" s="1550"/>
      <c r="H4" s="1545"/>
      <c r="I4" s="1545"/>
      <c r="J4" s="1547"/>
      <c r="K4" s="1547"/>
      <c r="L4" s="1547"/>
      <c r="M4" s="1547"/>
      <c r="N4" s="1660"/>
      <c r="O4" s="1660"/>
      <c r="P4" s="1547"/>
      <c r="Q4" s="1547"/>
      <c r="R4" s="1547"/>
      <c r="S4" s="1547"/>
      <c r="T4" s="1548"/>
      <c r="U4" s="1547"/>
      <c r="V4" s="1547"/>
      <c r="W4" s="1547"/>
      <c r="X4" s="1547"/>
    </row>
    <row r="5" spans="1:24" ht="12.75">
      <c r="A5" s="1659" t="s">
        <v>747</v>
      </c>
      <c r="B5" s="1661"/>
      <c r="C5" s="1552"/>
      <c r="D5" s="1552"/>
      <c r="E5" s="1662" t="s">
        <v>777</v>
      </c>
      <c r="F5" s="1552"/>
      <c r="G5" s="1552"/>
      <c r="H5" s="1552"/>
      <c r="I5" s="1552"/>
      <c r="J5" s="1553"/>
      <c r="K5" s="1553"/>
      <c r="L5" s="1553"/>
      <c r="M5" s="1553"/>
      <c r="N5" s="1663"/>
      <c r="O5" s="1663"/>
      <c r="P5" s="1547"/>
      <c r="Q5" s="1547"/>
      <c r="R5" s="1547"/>
      <c r="S5" s="1547"/>
      <c r="T5" s="1548"/>
      <c r="U5" s="1547"/>
      <c r="V5" s="1547"/>
      <c r="W5" s="1547"/>
      <c r="X5" s="1547"/>
    </row>
    <row r="6" spans="1:24" ht="23.25" customHeight="1" thickBot="1">
      <c r="A6" s="1659" t="s">
        <v>531</v>
      </c>
      <c r="B6" s="1545"/>
      <c r="C6" s="1545"/>
      <c r="D6" s="1545"/>
      <c r="E6" s="1546"/>
      <c r="F6" s="1545"/>
      <c r="G6" s="1545"/>
      <c r="H6" s="1545"/>
      <c r="I6" s="1545"/>
      <c r="J6" s="1547"/>
      <c r="K6" s="1547"/>
      <c r="L6" s="1547"/>
      <c r="M6" s="1547"/>
      <c r="N6" s="1660"/>
      <c r="O6" s="1660"/>
      <c r="P6" s="1547"/>
      <c r="Q6" s="1547"/>
      <c r="R6" s="1547"/>
      <c r="S6" s="1547"/>
      <c r="T6" s="1548"/>
      <c r="U6" s="1547"/>
      <c r="V6" s="1547"/>
      <c r="W6" s="1547"/>
      <c r="X6" s="1547"/>
    </row>
    <row r="7" spans="1:24" ht="13.5" thickBot="1">
      <c r="A7" s="1664" t="s">
        <v>27</v>
      </c>
      <c r="B7" s="1665" t="s">
        <v>535</v>
      </c>
      <c r="C7" s="1666"/>
      <c r="D7" s="1667"/>
      <c r="E7" s="1665" t="s">
        <v>538</v>
      </c>
      <c r="F7" s="1668"/>
      <c r="G7" s="1666"/>
      <c r="H7" s="1665" t="s">
        <v>764</v>
      </c>
      <c r="I7" s="1669" t="s">
        <v>708</v>
      </c>
      <c r="J7" s="1669" t="s">
        <v>709</v>
      </c>
      <c r="K7" s="1669" t="s">
        <v>710</v>
      </c>
      <c r="L7" s="1669" t="s">
        <v>711</v>
      </c>
      <c r="M7" s="1670" t="s">
        <v>712</v>
      </c>
      <c r="N7" s="1670"/>
      <c r="O7" s="1670" t="s">
        <v>532</v>
      </c>
      <c r="P7" s="1670"/>
      <c r="Q7" s="1670"/>
      <c r="R7" s="1670"/>
      <c r="S7" s="1671" t="s">
        <v>714</v>
      </c>
      <c r="T7" s="1672" t="s">
        <v>534</v>
      </c>
      <c r="U7" s="1547"/>
      <c r="V7" s="1673" t="s">
        <v>715</v>
      </c>
      <c r="W7" s="1673"/>
      <c r="X7" s="1673"/>
    </row>
    <row r="8" spans="1:24" ht="13.5" thickBot="1">
      <c r="A8" s="1664"/>
      <c r="B8" s="1665"/>
      <c r="C8" s="1674" t="s">
        <v>536</v>
      </c>
      <c r="D8" s="1675" t="s">
        <v>537</v>
      </c>
      <c r="E8" s="1665"/>
      <c r="F8" s="1676" t="s">
        <v>706</v>
      </c>
      <c r="G8" s="1674" t="s">
        <v>707</v>
      </c>
      <c r="H8" s="1665"/>
      <c r="I8" s="1665"/>
      <c r="J8" s="1665"/>
      <c r="K8" s="1665"/>
      <c r="L8" s="1665"/>
      <c r="M8" s="1677" t="s">
        <v>31</v>
      </c>
      <c r="N8" s="1677" t="s">
        <v>32</v>
      </c>
      <c r="O8" s="1678" t="s">
        <v>545</v>
      </c>
      <c r="P8" s="1679" t="s">
        <v>548</v>
      </c>
      <c r="Q8" s="1680" t="s">
        <v>551</v>
      </c>
      <c r="R8" s="1681" t="s">
        <v>554</v>
      </c>
      <c r="S8" s="1677" t="s">
        <v>555</v>
      </c>
      <c r="T8" s="1682" t="s">
        <v>556</v>
      </c>
      <c r="U8" s="1547"/>
      <c r="V8" s="1601" t="s">
        <v>716</v>
      </c>
      <c r="W8" s="1683" t="s">
        <v>717</v>
      </c>
      <c r="X8" s="1683" t="s">
        <v>718</v>
      </c>
    </row>
    <row r="9" spans="1:24" ht="12.75">
      <c r="A9" s="1684" t="s">
        <v>557</v>
      </c>
      <c r="B9" s="1554"/>
      <c r="C9" s="1555">
        <v>104</v>
      </c>
      <c r="D9" s="1556">
        <v>104</v>
      </c>
      <c r="E9" s="1557"/>
      <c r="F9" s="1558">
        <v>36</v>
      </c>
      <c r="G9" s="1559">
        <v>35</v>
      </c>
      <c r="H9" s="1559">
        <v>35</v>
      </c>
      <c r="I9" s="1560">
        <v>39</v>
      </c>
      <c r="J9" s="1561">
        <v>40</v>
      </c>
      <c r="K9" s="1561">
        <v>38</v>
      </c>
      <c r="L9" s="1561">
        <v>39</v>
      </c>
      <c r="M9" s="1562"/>
      <c r="N9" s="1562"/>
      <c r="O9" s="1563">
        <v>40</v>
      </c>
      <c r="P9" s="1564">
        <f>V9</f>
        <v>40</v>
      </c>
      <c r="Q9" s="1565">
        <f>W9</f>
        <v>0</v>
      </c>
      <c r="R9" s="1564">
        <f>X9</f>
        <v>0</v>
      </c>
      <c r="S9" s="1566" t="s">
        <v>558</v>
      </c>
      <c r="T9" s="1567" t="s">
        <v>558</v>
      </c>
      <c r="U9" s="1547"/>
      <c r="V9" s="1568">
        <v>40</v>
      </c>
      <c r="W9" s="1568"/>
      <c r="X9" s="1561"/>
    </row>
    <row r="10" spans="1:24" ht="13.5" thickBot="1">
      <c r="A10" s="1685" t="s">
        <v>559</v>
      </c>
      <c r="B10" s="1569"/>
      <c r="C10" s="1570">
        <v>101</v>
      </c>
      <c r="D10" s="1571">
        <v>104</v>
      </c>
      <c r="E10" s="1572"/>
      <c r="F10" s="1573">
        <v>30</v>
      </c>
      <c r="G10" s="1574">
        <v>27</v>
      </c>
      <c r="H10" s="1574">
        <v>29</v>
      </c>
      <c r="I10" s="1575">
        <v>30</v>
      </c>
      <c r="J10" s="1576">
        <v>30</v>
      </c>
      <c r="K10" s="1576">
        <v>31.6</v>
      </c>
      <c r="L10" s="1576">
        <v>32</v>
      </c>
      <c r="M10" s="1575"/>
      <c r="N10" s="1575"/>
      <c r="O10" s="1577">
        <v>32</v>
      </c>
      <c r="P10" s="1578">
        <f aca="true" t="shared" si="0" ref="P10:R21">V10</f>
        <v>32</v>
      </c>
      <c r="Q10" s="1579">
        <f t="shared" si="0"/>
        <v>0</v>
      </c>
      <c r="R10" s="1578">
        <f t="shared" si="0"/>
        <v>0</v>
      </c>
      <c r="S10" s="1580" t="s">
        <v>558</v>
      </c>
      <c r="T10" s="1581" t="s">
        <v>558</v>
      </c>
      <c r="U10" s="1547"/>
      <c r="V10" s="1582">
        <v>32</v>
      </c>
      <c r="W10" s="1582"/>
      <c r="X10" s="1576"/>
    </row>
    <row r="11" spans="1:24" ht="12.75">
      <c r="A11" s="1686" t="s">
        <v>560</v>
      </c>
      <c r="B11" s="910" t="s">
        <v>561</v>
      </c>
      <c r="C11" s="1583">
        <v>37915</v>
      </c>
      <c r="D11" s="1584">
        <v>39774</v>
      </c>
      <c r="E11" s="1585" t="s">
        <v>562</v>
      </c>
      <c r="F11" s="1586">
        <v>4399</v>
      </c>
      <c r="G11" s="1587">
        <v>3859</v>
      </c>
      <c r="H11" s="1587">
        <v>4022</v>
      </c>
      <c r="I11" s="1588">
        <v>4276</v>
      </c>
      <c r="J11" s="1589">
        <v>4648</v>
      </c>
      <c r="K11" s="1589">
        <v>4674</v>
      </c>
      <c r="L11" s="1590">
        <v>5178</v>
      </c>
      <c r="M11" s="1591" t="s">
        <v>558</v>
      </c>
      <c r="N11" s="1591" t="s">
        <v>558</v>
      </c>
      <c r="O11" s="1592">
        <v>5190</v>
      </c>
      <c r="P11" s="1564">
        <f t="shared" si="0"/>
        <v>5190</v>
      </c>
      <c r="Q11" s="1593">
        <f t="shared" si="0"/>
        <v>0</v>
      </c>
      <c r="R11" s="1564">
        <f t="shared" si="0"/>
        <v>0</v>
      </c>
      <c r="S11" s="1594" t="s">
        <v>558</v>
      </c>
      <c r="T11" s="1595" t="s">
        <v>558</v>
      </c>
      <c r="U11" s="1547"/>
      <c r="V11" s="1568">
        <v>5190</v>
      </c>
      <c r="W11" s="1568"/>
      <c r="X11" s="1589"/>
    </row>
    <row r="12" spans="1:24" ht="12.75">
      <c r="A12" s="1687" t="s">
        <v>563</v>
      </c>
      <c r="B12" s="915" t="s">
        <v>564</v>
      </c>
      <c r="C12" s="1587">
        <v>-16164</v>
      </c>
      <c r="D12" s="1596">
        <v>-17825</v>
      </c>
      <c r="E12" s="1585" t="s">
        <v>565</v>
      </c>
      <c r="F12" s="1586">
        <v>-4320</v>
      </c>
      <c r="G12" s="1587">
        <v>-3736</v>
      </c>
      <c r="H12" s="1587">
        <v>-3932</v>
      </c>
      <c r="I12" s="1588">
        <v>4219</v>
      </c>
      <c r="J12" s="1589">
        <v>4618</v>
      </c>
      <c r="K12" s="1589">
        <v>4570</v>
      </c>
      <c r="L12" s="1589">
        <v>4922</v>
      </c>
      <c r="M12" s="1597" t="s">
        <v>558</v>
      </c>
      <c r="N12" s="1597" t="s">
        <v>558</v>
      </c>
      <c r="O12" s="1598">
        <v>4943</v>
      </c>
      <c r="P12" s="1599">
        <f t="shared" si="0"/>
        <v>4952</v>
      </c>
      <c r="Q12" s="1593">
        <f t="shared" si="0"/>
        <v>0</v>
      </c>
      <c r="R12" s="1599">
        <f t="shared" si="0"/>
        <v>0</v>
      </c>
      <c r="S12" s="1594" t="s">
        <v>558</v>
      </c>
      <c r="T12" s="1595" t="s">
        <v>558</v>
      </c>
      <c r="U12" s="1547"/>
      <c r="V12" s="1587">
        <v>4952</v>
      </c>
      <c r="W12" s="1587"/>
      <c r="X12" s="1589"/>
    </row>
    <row r="13" spans="1:24" ht="12.75">
      <c r="A13" s="1687" t="s">
        <v>566</v>
      </c>
      <c r="B13" s="915" t="s">
        <v>719</v>
      </c>
      <c r="C13" s="1587">
        <v>604</v>
      </c>
      <c r="D13" s="1596">
        <v>619</v>
      </c>
      <c r="E13" s="1585" t="s">
        <v>568</v>
      </c>
      <c r="F13" s="1586"/>
      <c r="G13" s="1587"/>
      <c r="H13" s="1587"/>
      <c r="I13" s="1588"/>
      <c r="J13" s="1589">
        <v>0</v>
      </c>
      <c r="K13" s="1589">
        <v>0</v>
      </c>
      <c r="L13" s="1589"/>
      <c r="M13" s="1597" t="s">
        <v>558</v>
      </c>
      <c r="N13" s="1597" t="s">
        <v>558</v>
      </c>
      <c r="O13" s="1598"/>
      <c r="P13" s="1599">
        <f t="shared" si="0"/>
        <v>0</v>
      </c>
      <c r="Q13" s="1593">
        <f t="shared" si="0"/>
        <v>0</v>
      </c>
      <c r="R13" s="1599">
        <f t="shared" si="0"/>
        <v>0</v>
      </c>
      <c r="S13" s="1594" t="s">
        <v>558</v>
      </c>
      <c r="T13" s="1595" t="s">
        <v>558</v>
      </c>
      <c r="U13" s="1547"/>
      <c r="V13" s="1587"/>
      <c r="W13" s="1587"/>
      <c r="X13" s="1589"/>
    </row>
    <row r="14" spans="1:24" ht="12.75">
      <c r="A14" s="1687" t="s">
        <v>569</v>
      </c>
      <c r="B14" s="915" t="s">
        <v>720</v>
      </c>
      <c r="C14" s="1587">
        <v>221</v>
      </c>
      <c r="D14" s="1596">
        <v>610</v>
      </c>
      <c r="E14" s="1585" t="s">
        <v>558</v>
      </c>
      <c r="F14" s="1586">
        <v>390</v>
      </c>
      <c r="G14" s="1587">
        <v>391</v>
      </c>
      <c r="H14" s="1587">
        <v>360</v>
      </c>
      <c r="I14" s="1588">
        <v>435</v>
      </c>
      <c r="J14" s="1589">
        <v>505</v>
      </c>
      <c r="K14" s="1589">
        <v>416</v>
      </c>
      <c r="L14" s="1589">
        <v>349</v>
      </c>
      <c r="M14" s="1597" t="s">
        <v>558</v>
      </c>
      <c r="N14" s="1597" t="s">
        <v>558</v>
      </c>
      <c r="O14" s="1598">
        <v>551</v>
      </c>
      <c r="P14" s="1599">
        <f t="shared" si="0"/>
        <v>487</v>
      </c>
      <c r="Q14" s="1593">
        <f t="shared" si="0"/>
        <v>0</v>
      </c>
      <c r="R14" s="1599">
        <f t="shared" si="0"/>
        <v>0</v>
      </c>
      <c r="S14" s="1594" t="s">
        <v>558</v>
      </c>
      <c r="T14" s="1595" t="s">
        <v>558</v>
      </c>
      <c r="U14" s="1547"/>
      <c r="V14" s="1587">
        <v>487</v>
      </c>
      <c r="W14" s="1587"/>
      <c r="X14" s="1589"/>
    </row>
    <row r="15" spans="1:24" ht="13.5" thickBot="1">
      <c r="A15" s="1684" t="s">
        <v>571</v>
      </c>
      <c r="B15" s="917" t="s">
        <v>721</v>
      </c>
      <c r="C15" s="1582">
        <v>2021</v>
      </c>
      <c r="D15" s="1600">
        <v>852</v>
      </c>
      <c r="E15" s="1601" t="s">
        <v>573</v>
      </c>
      <c r="F15" s="1602">
        <v>586</v>
      </c>
      <c r="G15" s="1603">
        <v>1215</v>
      </c>
      <c r="H15" s="1603">
        <v>2545</v>
      </c>
      <c r="I15" s="1604">
        <v>1898</v>
      </c>
      <c r="J15" s="1605">
        <v>1854</v>
      </c>
      <c r="K15" s="1605">
        <v>1728</v>
      </c>
      <c r="L15" s="1605">
        <v>1992</v>
      </c>
      <c r="M15" s="1606" t="s">
        <v>558</v>
      </c>
      <c r="N15" s="1606" t="s">
        <v>558</v>
      </c>
      <c r="O15" s="1607">
        <v>3090</v>
      </c>
      <c r="P15" s="1608">
        <f t="shared" si="0"/>
        <v>3922</v>
      </c>
      <c r="Q15" s="1593">
        <f t="shared" si="0"/>
        <v>0</v>
      </c>
      <c r="R15" s="1578">
        <f t="shared" si="0"/>
        <v>0</v>
      </c>
      <c r="S15" s="1566" t="s">
        <v>558</v>
      </c>
      <c r="T15" s="1567" t="s">
        <v>558</v>
      </c>
      <c r="U15" s="1547"/>
      <c r="V15" s="1574">
        <v>3922</v>
      </c>
      <c r="W15" s="1574"/>
      <c r="X15" s="1605"/>
    </row>
    <row r="16" spans="1:24" ht="13.5" thickBot="1">
      <c r="A16" s="1688" t="s">
        <v>574</v>
      </c>
      <c r="B16" s="1031"/>
      <c r="C16" s="1689">
        <v>24618</v>
      </c>
      <c r="D16" s="1690">
        <v>24087</v>
      </c>
      <c r="E16" s="1610"/>
      <c r="F16" s="1691">
        <v>1092</v>
      </c>
      <c r="G16" s="1689">
        <v>1764</v>
      </c>
      <c r="H16" s="1689">
        <v>3039</v>
      </c>
      <c r="I16" s="1609">
        <v>2390</v>
      </c>
      <c r="J16" s="1692">
        <f>J11-J12+J13+J14+J15</f>
        <v>2389</v>
      </c>
      <c r="K16" s="1692">
        <f>K11-K12+K13+K14+K15</f>
        <v>2248</v>
      </c>
      <c r="L16" s="1692">
        <f>L11-L12+L13+L14+L15</f>
        <v>2597</v>
      </c>
      <c r="M16" s="1610" t="s">
        <v>558</v>
      </c>
      <c r="N16" s="1610" t="s">
        <v>558</v>
      </c>
      <c r="O16" s="1693">
        <f>O11-O12+O13+O14+O15</f>
        <v>3888</v>
      </c>
      <c r="P16" s="1692">
        <f>P11-P12+P13+P14+P15</f>
        <v>4647</v>
      </c>
      <c r="Q16" s="1693">
        <f>Q11-Q12+Q13+Q14+Q15</f>
        <v>0</v>
      </c>
      <c r="R16" s="1692">
        <f>R11-R12+R13+R14+R15</f>
        <v>0</v>
      </c>
      <c r="S16" s="1611" t="s">
        <v>558</v>
      </c>
      <c r="T16" s="1612" t="s">
        <v>558</v>
      </c>
      <c r="U16" s="1547"/>
      <c r="V16" s="1692">
        <f>V11-V12+V13+V14+V15</f>
        <v>4647</v>
      </c>
      <c r="W16" s="1692">
        <f>W11-W12+W13+W14+W15</f>
        <v>0</v>
      </c>
      <c r="X16" s="1692">
        <f>X11-X12+X13+X14+X15</f>
        <v>0</v>
      </c>
    </row>
    <row r="17" spans="1:24" ht="12.75">
      <c r="A17" s="1684" t="s">
        <v>575</v>
      </c>
      <c r="B17" s="910" t="s">
        <v>576</v>
      </c>
      <c r="C17" s="1583">
        <v>7043</v>
      </c>
      <c r="D17" s="1584">
        <v>7240</v>
      </c>
      <c r="E17" s="1601">
        <v>401</v>
      </c>
      <c r="F17" s="1602">
        <v>79</v>
      </c>
      <c r="G17" s="1603">
        <v>123</v>
      </c>
      <c r="H17" s="1603">
        <v>90</v>
      </c>
      <c r="I17" s="1604">
        <v>57</v>
      </c>
      <c r="J17" s="1605">
        <v>29</v>
      </c>
      <c r="K17" s="1605">
        <v>104</v>
      </c>
      <c r="L17" s="1605">
        <v>256</v>
      </c>
      <c r="M17" s="1591" t="s">
        <v>558</v>
      </c>
      <c r="N17" s="1591" t="s">
        <v>558</v>
      </c>
      <c r="O17" s="1607">
        <v>247</v>
      </c>
      <c r="P17" s="1613">
        <f t="shared" si="0"/>
        <v>238</v>
      </c>
      <c r="Q17" s="1593">
        <f>W17</f>
        <v>0</v>
      </c>
      <c r="R17" s="1564">
        <f t="shared" si="0"/>
        <v>0</v>
      </c>
      <c r="S17" s="1566" t="s">
        <v>558</v>
      </c>
      <c r="T17" s="1567" t="s">
        <v>558</v>
      </c>
      <c r="U17" s="1547"/>
      <c r="V17" s="1583">
        <v>238</v>
      </c>
      <c r="W17" s="1583"/>
      <c r="X17" s="1605"/>
    </row>
    <row r="18" spans="1:24" ht="12.75">
      <c r="A18" s="1687" t="s">
        <v>577</v>
      </c>
      <c r="B18" s="915" t="s">
        <v>578</v>
      </c>
      <c r="C18" s="1587">
        <v>1001</v>
      </c>
      <c r="D18" s="1596">
        <v>820</v>
      </c>
      <c r="E18" s="1585" t="s">
        <v>579</v>
      </c>
      <c r="F18" s="1586">
        <v>240</v>
      </c>
      <c r="G18" s="1587">
        <v>204</v>
      </c>
      <c r="H18" s="1587">
        <v>248</v>
      </c>
      <c r="I18" s="1588">
        <v>150</v>
      </c>
      <c r="J18" s="1589">
        <v>117</v>
      </c>
      <c r="K18" s="1589">
        <v>152</v>
      </c>
      <c r="L18" s="1589">
        <v>221</v>
      </c>
      <c r="M18" s="1597" t="s">
        <v>558</v>
      </c>
      <c r="N18" s="1597" t="s">
        <v>558</v>
      </c>
      <c r="O18" s="1598">
        <v>231</v>
      </c>
      <c r="P18" s="1599">
        <f t="shared" si="0"/>
        <v>273</v>
      </c>
      <c r="Q18" s="1593">
        <f>W18</f>
        <v>0</v>
      </c>
      <c r="R18" s="1599">
        <f t="shared" si="0"/>
        <v>0</v>
      </c>
      <c r="S18" s="1594" t="s">
        <v>558</v>
      </c>
      <c r="T18" s="1595" t="s">
        <v>558</v>
      </c>
      <c r="U18" s="1547"/>
      <c r="V18" s="1587">
        <v>273</v>
      </c>
      <c r="W18" s="1587"/>
      <c r="X18" s="1589"/>
    </row>
    <row r="19" spans="1:24" ht="12.75">
      <c r="A19" s="1687" t="s">
        <v>580</v>
      </c>
      <c r="B19" s="915" t="s">
        <v>722</v>
      </c>
      <c r="C19" s="1587">
        <v>14718</v>
      </c>
      <c r="D19" s="1596">
        <v>14718</v>
      </c>
      <c r="E19" s="1585" t="s">
        <v>558</v>
      </c>
      <c r="F19" s="1586"/>
      <c r="G19" s="1587"/>
      <c r="H19" s="1587"/>
      <c r="I19" s="1588"/>
      <c r="J19" s="1589">
        <v>0</v>
      </c>
      <c r="K19" s="1589">
        <v>0</v>
      </c>
      <c r="L19" s="1589"/>
      <c r="M19" s="1597" t="s">
        <v>558</v>
      </c>
      <c r="N19" s="1597" t="s">
        <v>558</v>
      </c>
      <c r="O19" s="1598"/>
      <c r="P19" s="1599">
        <f t="shared" si="0"/>
        <v>0</v>
      </c>
      <c r="Q19" s="1593">
        <f>W19</f>
        <v>0</v>
      </c>
      <c r="R19" s="1599">
        <f t="shared" si="0"/>
        <v>0</v>
      </c>
      <c r="S19" s="1594" t="s">
        <v>558</v>
      </c>
      <c r="T19" s="1595" t="s">
        <v>558</v>
      </c>
      <c r="U19" s="1547"/>
      <c r="V19" s="1587"/>
      <c r="W19" s="1587"/>
      <c r="X19" s="1589"/>
    </row>
    <row r="20" spans="1:24" ht="12.75">
      <c r="A20" s="1687" t="s">
        <v>582</v>
      </c>
      <c r="B20" s="915" t="s">
        <v>581</v>
      </c>
      <c r="C20" s="1587">
        <v>1758</v>
      </c>
      <c r="D20" s="1596">
        <v>1762</v>
      </c>
      <c r="E20" s="1585" t="s">
        <v>558</v>
      </c>
      <c r="F20" s="1586">
        <v>521</v>
      </c>
      <c r="G20" s="1587">
        <v>1141</v>
      </c>
      <c r="H20" s="1587">
        <v>2065</v>
      </c>
      <c r="I20" s="1588">
        <v>2183</v>
      </c>
      <c r="J20" s="1589">
        <v>2222</v>
      </c>
      <c r="K20" s="1589">
        <v>1845</v>
      </c>
      <c r="L20" s="1589">
        <v>2023</v>
      </c>
      <c r="M20" s="1597" t="s">
        <v>558</v>
      </c>
      <c r="N20" s="1597" t="s">
        <v>558</v>
      </c>
      <c r="O20" s="1598">
        <v>3239</v>
      </c>
      <c r="P20" s="1599">
        <f t="shared" si="0"/>
        <v>3822</v>
      </c>
      <c r="Q20" s="1593">
        <f>W20</f>
        <v>0</v>
      </c>
      <c r="R20" s="1599">
        <f t="shared" si="0"/>
        <v>0</v>
      </c>
      <c r="S20" s="1594" t="s">
        <v>558</v>
      </c>
      <c r="T20" s="1595" t="s">
        <v>558</v>
      </c>
      <c r="U20" s="1547"/>
      <c r="V20" s="1587">
        <v>3822</v>
      </c>
      <c r="W20" s="1587"/>
      <c r="X20" s="1589"/>
    </row>
    <row r="21" spans="1:24" ht="13.5" thickBot="1">
      <c r="A21" s="1685" t="s">
        <v>584</v>
      </c>
      <c r="B21" s="927"/>
      <c r="C21" s="1574">
        <v>0</v>
      </c>
      <c r="D21" s="1614">
        <v>0</v>
      </c>
      <c r="E21" s="1615" t="s">
        <v>558</v>
      </c>
      <c r="F21" s="1586"/>
      <c r="G21" s="1587"/>
      <c r="H21" s="1587"/>
      <c r="I21" s="1575"/>
      <c r="J21" s="1616">
        <v>0</v>
      </c>
      <c r="K21" s="1616">
        <v>0</v>
      </c>
      <c r="L21" s="1616"/>
      <c r="M21" s="1617" t="s">
        <v>558</v>
      </c>
      <c r="N21" s="1617" t="s">
        <v>558</v>
      </c>
      <c r="O21" s="1618"/>
      <c r="P21" s="1608">
        <f t="shared" si="0"/>
        <v>0</v>
      </c>
      <c r="Q21" s="1619">
        <f>W21</f>
        <v>0</v>
      </c>
      <c r="R21" s="1608">
        <f t="shared" si="0"/>
        <v>0</v>
      </c>
      <c r="S21" s="1620" t="s">
        <v>558</v>
      </c>
      <c r="T21" s="1621" t="s">
        <v>558</v>
      </c>
      <c r="U21" s="1547"/>
      <c r="V21" s="1582"/>
      <c r="W21" s="1582"/>
      <c r="X21" s="1616"/>
    </row>
    <row r="22" spans="1:24" ht="12.75">
      <c r="A22" s="1694" t="s">
        <v>586</v>
      </c>
      <c r="B22" s="910" t="s">
        <v>587</v>
      </c>
      <c r="C22" s="1583">
        <v>12472</v>
      </c>
      <c r="D22" s="1584">
        <v>13728</v>
      </c>
      <c r="E22" s="1591" t="s">
        <v>558</v>
      </c>
      <c r="F22" s="1622">
        <v>10052</v>
      </c>
      <c r="G22" s="1568">
        <v>10150</v>
      </c>
      <c r="H22" s="1568">
        <v>10890</v>
      </c>
      <c r="I22" s="1562">
        <v>11223</v>
      </c>
      <c r="J22" s="1562">
        <v>11842</v>
      </c>
      <c r="K22" s="1562">
        <v>12072</v>
      </c>
      <c r="L22" s="1562">
        <v>12206</v>
      </c>
      <c r="M22" s="1623">
        <f>M35</f>
        <v>12622</v>
      </c>
      <c r="N22" s="1624">
        <f>N35</f>
        <v>12622</v>
      </c>
      <c r="O22" s="1625">
        <v>3004</v>
      </c>
      <c r="P22" s="1626">
        <f>V22-O22</f>
        <v>2994</v>
      </c>
      <c r="Q22" s="1627"/>
      <c r="R22" s="1564">
        <f>X22-W22</f>
        <v>0</v>
      </c>
      <c r="S22" s="1695">
        <f>SUM(O22:R22)</f>
        <v>5998</v>
      </c>
      <c r="T22" s="1696">
        <f>(S22/N22)*100</f>
        <v>47.52020282047219</v>
      </c>
      <c r="U22" s="1547"/>
      <c r="V22" s="1568">
        <v>5998</v>
      </c>
      <c r="W22" s="1568"/>
      <c r="X22" s="1562"/>
    </row>
    <row r="23" spans="1:24" ht="12.75">
      <c r="A23" s="1687" t="s">
        <v>588</v>
      </c>
      <c r="B23" s="915" t="s">
        <v>589</v>
      </c>
      <c r="C23" s="1587">
        <v>0</v>
      </c>
      <c r="D23" s="1596">
        <v>0</v>
      </c>
      <c r="E23" s="1597" t="s">
        <v>558</v>
      </c>
      <c r="F23" s="1586"/>
      <c r="G23" s="1587"/>
      <c r="H23" s="1587"/>
      <c r="I23" s="1588"/>
      <c r="J23" s="1588">
        <v>0</v>
      </c>
      <c r="K23" s="1588">
        <v>9</v>
      </c>
      <c r="L23" s="1588">
        <v>130</v>
      </c>
      <c r="M23" s="1628"/>
      <c r="N23" s="1629"/>
      <c r="O23" s="1630"/>
      <c r="P23" s="1631">
        <f aca="true" t="shared" si="1" ref="P23:P40">V23-O23</f>
        <v>0</v>
      </c>
      <c r="Q23" s="1593"/>
      <c r="R23" s="1599">
        <f aca="true" t="shared" si="2" ref="R23:R40">X23-W23</f>
        <v>0</v>
      </c>
      <c r="S23" s="1697">
        <f aca="true" t="shared" si="3" ref="S23:S45">SUM(O23:R23)</f>
        <v>0</v>
      </c>
      <c r="T23" s="1698" t="e">
        <f aca="true" t="shared" si="4" ref="T23:T45">(S23/N23)*100</f>
        <v>#DIV/0!</v>
      </c>
      <c r="U23" s="1547"/>
      <c r="V23" s="1587"/>
      <c r="W23" s="1587"/>
      <c r="X23" s="1588"/>
    </row>
    <row r="24" spans="1:24" ht="13.5" thickBot="1">
      <c r="A24" s="1685" t="s">
        <v>590</v>
      </c>
      <c r="B24" s="927" t="s">
        <v>589</v>
      </c>
      <c r="C24" s="1574">
        <v>0</v>
      </c>
      <c r="D24" s="1614">
        <v>1215</v>
      </c>
      <c r="E24" s="1617">
        <v>672</v>
      </c>
      <c r="F24" s="1632">
        <v>570</v>
      </c>
      <c r="G24" s="1633">
        <v>625</v>
      </c>
      <c r="H24" s="1633">
        <v>625</v>
      </c>
      <c r="I24" s="1575">
        <v>625</v>
      </c>
      <c r="J24" s="1575">
        <v>650</v>
      </c>
      <c r="K24" s="1575">
        <v>530</v>
      </c>
      <c r="L24" s="1575">
        <v>375</v>
      </c>
      <c r="M24" s="1634">
        <f>M25+M26+M27+M28+M29</f>
        <v>600</v>
      </c>
      <c r="N24" s="1635">
        <f>N25+N26+N27+N28+N29</f>
        <v>600</v>
      </c>
      <c r="O24" s="1636">
        <v>150</v>
      </c>
      <c r="P24" s="1637">
        <f t="shared" si="1"/>
        <v>150</v>
      </c>
      <c r="Q24" s="1579"/>
      <c r="R24" s="1578">
        <f t="shared" si="2"/>
        <v>0</v>
      </c>
      <c r="S24" s="1699">
        <f t="shared" si="3"/>
        <v>300</v>
      </c>
      <c r="T24" s="1700">
        <f t="shared" si="4"/>
        <v>50</v>
      </c>
      <c r="U24" s="1547"/>
      <c r="V24" s="1574">
        <v>300</v>
      </c>
      <c r="W24" s="1574"/>
      <c r="X24" s="1575"/>
    </row>
    <row r="25" spans="1:24" ht="12.75">
      <c r="A25" s="1686" t="s">
        <v>591</v>
      </c>
      <c r="B25" s="910" t="s">
        <v>723</v>
      </c>
      <c r="C25" s="1583">
        <v>6341</v>
      </c>
      <c r="D25" s="1584">
        <v>6960</v>
      </c>
      <c r="E25" s="1591">
        <v>501</v>
      </c>
      <c r="F25" s="1586">
        <v>300</v>
      </c>
      <c r="G25" s="1587">
        <v>580</v>
      </c>
      <c r="H25" s="1587">
        <v>365</v>
      </c>
      <c r="I25" s="1638">
        <v>729</v>
      </c>
      <c r="J25" s="1638">
        <v>705</v>
      </c>
      <c r="K25" s="1638">
        <v>184</v>
      </c>
      <c r="L25" s="1638">
        <v>303</v>
      </c>
      <c r="M25" s="1623"/>
      <c r="N25" s="1624"/>
      <c r="O25" s="1639">
        <v>76</v>
      </c>
      <c r="P25" s="1626">
        <f t="shared" si="1"/>
        <v>47</v>
      </c>
      <c r="Q25" s="1640"/>
      <c r="R25" s="1564">
        <f t="shared" si="2"/>
        <v>0</v>
      </c>
      <c r="S25" s="1695">
        <f t="shared" si="3"/>
        <v>123</v>
      </c>
      <c r="T25" s="1696" t="e">
        <f t="shared" si="4"/>
        <v>#DIV/0!</v>
      </c>
      <c r="U25" s="1547"/>
      <c r="V25" s="1583">
        <v>123</v>
      </c>
      <c r="W25" s="1583"/>
      <c r="X25" s="1638"/>
    </row>
    <row r="26" spans="1:24" ht="12.75">
      <c r="A26" s="1687" t="s">
        <v>593</v>
      </c>
      <c r="B26" s="915" t="s">
        <v>724</v>
      </c>
      <c r="C26" s="1587">
        <v>1745</v>
      </c>
      <c r="D26" s="1596">
        <v>2223</v>
      </c>
      <c r="E26" s="1597">
        <v>502</v>
      </c>
      <c r="F26" s="1586">
        <v>719</v>
      </c>
      <c r="G26" s="1587">
        <v>396</v>
      </c>
      <c r="H26" s="1587">
        <v>594</v>
      </c>
      <c r="I26" s="1588">
        <v>550</v>
      </c>
      <c r="J26" s="1588">
        <v>754</v>
      </c>
      <c r="K26" s="1588">
        <v>609</v>
      </c>
      <c r="L26" s="1588">
        <v>462</v>
      </c>
      <c r="M26" s="1628">
        <v>560</v>
      </c>
      <c r="N26" s="1641">
        <v>560</v>
      </c>
      <c r="O26" s="1630">
        <v>155</v>
      </c>
      <c r="P26" s="1631">
        <f t="shared" si="1"/>
        <v>132</v>
      </c>
      <c r="Q26" s="1593"/>
      <c r="R26" s="1599">
        <f t="shared" si="2"/>
        <v>0</v>
      </c>
      <c r="S26" s="1697">
        <f t="shared" si="3"/>
        <v>287</v>
      </c>
      <c r="T26" s="1698">
        <f t="shared" si="4"/>
        <v>51.24999999999999</v>
      </c>
      <c r="U26" s="1547"/>
      <c r="V26" s="1587">
        <v>287</v>
      </c>
      <c r="W26" s="1587"/>
      <c r="X26" s="1588"/>
    </row>
    <row r="27" spans="1:24" ht="12.75">
      <c r="A27" s="1687" t="s">
        <v>595</v>
      </c>
      <c r="B27" s="915" t="s">
        <v>725</v>
      </c>
      <c r="C27" s="1587">
        <v>0</v>
      </c>
      <c r="D27" s="1596">
        <v>0</v>
      </c>
      <c r="E27" s="1597">
        <v>504</v>
      </c>
      <c r="F27" s="1586"/>
      <c r="G27" s="1587"/>
      <c r="H27" s="1587"/>
      <c r="I27" s="1588"/>
      <c r="J27" s="1588">
        <v>0</v>
      </c>
      <c r="K27" s="1588">
        <v>0</v>
      </c>
      <c r="L27" s="1588">
        <v>0</v>
      </c>
      <c r="M27" s="1628"/>
      <c r="N27" s="1641"/>
      <c r="O27" s="1630"/>
      <c r="P27" s="1631">
        <f t="shared" si="1"/>
        <v>0</v>
      </c>
      <c r="Q27" s="1593"/>
      <c r="R27" s="1599">
        <f t="shared" si="2"/>
        <v>0</v>
      </c>
      <c r="S27" s="1697">
        <f t="shared" si="3"/>
        <v>0</v>
      </c>
      <c r="T27" s="1698" t="e">
        <f t="shared" si="4"/>
        <v>#DIV/0!</v>
      </c>
      <c r="U27" s="1547"/>
      <c r="V27" s="1587"/>
      <c r="W27" s="1587"/>
      <c r="X27" s="1588"/>
    </row>
    <row r="28" spans="1:24" ht="12.75">
      <c r="A28" s="1687" t="s">
        <v>597</v>
      </c>
      <c r="B28" s="915" t="s">
        <v>726</v>
      </c>
      <c r="C28" s="1587">
        <v>428</v>
      </c>
      <c r="D28" s="1596">
        <v>253</v>
      </c>
      <c r="E28" s="1597">
        <v>511</v>
      </c>
      <c r="F28" s="1586">
        <v>725</v>
      </c>
      <c r="G28" s="1587">
        <v>377</v>
      </c>
      <c r="H28" s="1587">
        <v>293</v>
      </c>
      <c r="I28" s="1588">
        <v>911</v>
      </c>
      <c r="J28" s="1588">
        <v>286</v>
      </c>
      <c r="K28" s="1588">
        <v>623</v>
      </c>
      <c r="L28" s="1588">
        <v>331</v>
      </c>
      <c r="M28" s="1628"/>
      <c r="N28" s="1641"/>
      <c r="O28" s="1630">
        <v>222</v>
      </c>
      <c r="P28" s="1631">
        <f t="shared" si="1"/>
        <v>135</v>
      </c>
      <c r="Q28" s="1593"/>
      <c r="R28" s="1599">
        <f t="shared" si="2"/>
        <v>0</v>
      </c>
      <c r="S28" s="1697">
        <f t="shared" si="3"/>
        <v>357</v>
      </c>
      <c r="T28" s="1698" t="e">
        <f t="shared" si="4"/>
        <v>#DIV/0!</v>
      </c>
      <c r="U28" s="1547"/>
      <c r="V28" s="1587">
        <v>357</v>
      </c>
      <c r="W28" s="1587"/>
      <c r="X28" s="1588"/>
    </row>
    <row r="29" spans="1:24" ht="12.75">
      <c r="A29" s="1687" t="s">
        <v>599</v>
      </c>
      <c r="B29" s="915" t="s">
        <v>727</v>
      </c>
      <c r="C29" s="1587">
        <v>1057</v>
      </c>
      <c r="D29" s="1596">
        <v>1451</v>
      </c>
      <c r="E29" s="1597">
        <v>518</v>
      </c>
      <c r="F29" s="1586">
        <v>405</v>
      </c>
      <c r="G29" s="1587">
        <v>397</v>
      </c>
      <c r="H29" s="1587">
        <v>322</v>
      </c>
      <c r="I29" s="1588">
        <v>346</v>
      </c>
      <c r="J29" s="1588">
        <v>311</v>
      </c>
      <c r="K29" s="1588">
        <v>365</v>
      </c>
      <c r="L29" s="1588">
        <v>424</v>
      </c>
      <c r="M29" s="1628">
        <v>40</v>
      </c>
      <c r="N29" s="1641">
        <v>40</v>
      </c>
      <c r="O29" s="1630">
        <v>104</v>
      </c>
      <c r="P29" s="1631">
        <f t="shared" si="1"/>
        <v>112</v>
      </c>
      <c r="Q29" s="1593"/>
      <c r="R29" s="1599">
        <f t="shared" si="2"/>
        <v>0</v>
      </c>
      <c r="S29" s="1697">
        <f t="shared" si="3"/>
        <v>216</v>
      </c>
      <c r="T29" s="1698">
        <f t="shared" si="4"/>
        <v>540</v>
      </c>
      <c r="U29" s="1547"/>
      <c r="V29" s="1587">
        <v>216</v>
      </c>
      <c r="W29" s="1587"/>
      <c r="X29" s="1588"/>
    </row>
    <row r="30" spans="1:24" ht="12.75">
      <c r="A30" s="1687" t="s">
        <v>601</v>
      </c>
      <c r="B30" s="958" t="s">
        <v>728</v>
      </c>
      <c r="C30" s="1587">
        <v>10408</v>
      </c>
      <c r="D30" s="1596">
        <v>11792</v>
      </c>
      <c r="E30" s="1597">
        <v>521</v>
      </c>
      <c r="F30" s="1586">
        <v>6946</v>
      </c>
      <c r="G30" s="1587">
        <v>6990</v>
      </c>
      <c r="H30" s="1587">
        <v>7549</v>
      </c>
      <c r="I30" s="1588">
        <v>7781</v>
      </c>
      <c r="J30" s="1588">
        <v>8377</v>
      </c>
      <c r="K30" s="1588">
        <v>8716</v>
      </c>
      <c r="L30" s="1588">
        <v>8926</v>
      </c>
      <c r="M30" s="1628">
        <v>8905</v>
      </c>
      <c r="N30" s="1641">
        <v>8905</v>
      </c>
      <c r="O30" s="1630">
        <v>2123</v>
      </c>
      <c r="P30" s="1631">
        <f t="shared" si="1"/>
        <v>2104</v>
      </c>
      <c r="Q30" s="1593"/>
      <c r="R30" s="1599">
        <f t="shared" si="2"/>
        <v>0</v>
      </c>
      <c r="S30" s="1697">
        <f t="shared" si="3"/>
        <v>4227</v>
      </c>
      <c r="T30" s="1698">
        <f t="shared" si="4"/>
        <v>47.46771476698484</v>
      </c>
      <c r="U30" s="1547"/>
      <c r="V30" s="1587">
        <v>4227</v>
      </c>
      <c r="W30" s="1587"/>
      <c r="X30" s="1588"/>
    </row>
    <row r="31" spans="1:24" ht="12.75">
      <c r="A31" s="1687" t="s">
        <v>603</v>
      </c>
      <c r="B31" s="958" t="s">
        <v>729</v>
      </c>
      <c r="C31" s="1587">
        <v>3640</v>
      </c>
      <c r="D31" s="1596">
        <v>4174</v>
      </c>
      <c r="E31" s="1597" t="s">
        <v>605</v>
      </c>
      <c r="F31" s="1586">
        <v>2596</v>
      </c>
      <c r="G31" s="1587">
        <v>2700</v>
      </c>
      <c r="H31" s="1587">
        <v>2709</v>
      </c>
      <c r="I31" s="1588">
        <v>2878</v>
      </c>
      <c r="J31" s="1588">
        <v>3044</v>
      </c>
      <c r="K31" s="1588">
        <v>3128</v>
      </c>
      <c r="L31" s="1588">
        <v>3187</v>
      </c>
      <c r="M31" s="1628">
        <v>3117</v>
      </c>
      <c r="N31" s="1641">
        <v>3117</v>
      </c>
      <c r="O31" s="1630">
        <v>757</v>
      </c>
      <c r="P31" s="1631">
        <f t="shared" si="1"/>
        <v>759</v>
      </c>
      <c r="Q31" s="1593"/>
      <c r="R31" s="1599">
        <f t="shared" si="2"/>
        <v>0</v>
      </c>
      <c r="S31" s="1697">
        <f t="shared" si="3"/>
        <v>1516</v>
      </c>
      <c r="T31" s="1698">
        <f t="shared" si="4"/>
        <v>48.636509464228425</v>
      </c>
      <c r="U31" s="1547"/>
      <c r="V31" s="1587">
        <v>1516</v>
      </c>
      <c r="W31" s="1587"/>
      <c r="X31" s="1588"/>
    </row>
    <row r="32" spans="1:24" ht="12.75">
      <c r="A32" s="1687" t="s">
        <v>606</v>
      </c>
      <c r="B32" s="915" t="s">
        <v>730</v>
      </c>
      <c r="C32" s="1587">
        <v>0</v>
      </c>
      <c r="D32" s="1596">
        <v>0</v>
      </c>
      <c r="E32" s="1597">
        <v>557</v>
      </c>
      <c r="F32" s="1586"/>
      <c r="G32" s="1587"/>
      <c r="H32" s="1587"/>
      <c r="I32" s="1588"/>
      <c r="J32" s="1588">
        <v>0</v>
      </c>
      <c r="K32" s="1588">
        <v>0</v>
      </c>
      <c r="L32" s="1588">
        <v>0</v>
      </c>
      <c r="M32" s="1628"/>
      <c r="N32" s="1641"/>
      <c r="O32" s="1630"/>
      <c r="P32" s="1631">
        <f t="shared" si="1"/>
        <v>0</v>
      </c>
      <c r="Q32" s="1593"/>
      <c r="R32" s="1599">
        <f t="shared" si="2"/>
        <v>0</v>
      </c>
      <c r="S32" s="1697">
        <f t="shared" si="3"/>
        <v>0</v>
      </c>
      <c r="T32" s="1698" t="e">
        <f>(S32/N32)*100</f>
        <v>#DIV/0!</v>
      </c>
      <c r="U32" s="1547"/>
      <c r="V32" s="1587"/>
      <c r="W32" s="1587"/>
      <c r="X32" s="1588"/>
    </row>
    <row r="33" spans="1:24" ht="12.75">
      <c r="A33" s="1687" t="s">
        <v>608</v>
      </c>
      <c r="B33" s="915" t="s">
        <v>731</v>
      </c>
      <c r="C33" s="1587">
        <v>1711</v>
      </c>
      <c r="D33" s="1596">
        <v>1801</v>
      </c>
      <c r="E33" s="1597">
        <v>551</v>
      </c>
      <c r="F33" s="1586">
        <v>46</v>
      </c>
      <c r="G33" s="1587">
        <v>20</v>
      </c>
      <c r="H33" s="1587">
        <v>33</v>
      </c>
      <c r="I33" s="1588">
        <v>33</v>
      </c>
      <c r="J33" s="1588">
        <v>27</v>
      </c>
      <c r="K33" s="1588">
        <v>26</v>
      </c>
      <c r="L33" s="1588">
        <v>42</v>
      </c>
      <c r="M33" s="1628"/>
      <c r="N33" s="1641"/>
      <c r="O33" s="1630">
        <v>9</v>
      </c>
      <c r="P33" s="1631">
        <f t="shared" si="1"/>
        <v>9</v>
      </c>
      <c r="Q33" s="1593"/>
      <c r="R33" s="1599">
        <f t="shared" si="2"/>
        <v>0</v>
      </c>
      <c r="S33" s="1697">
        <f t="shared" si="3"/>
        <v>18</v>
      </c>
      <c r="T33" s="1698" t="e">
        <f t="shared" si="4"/>
        <v>#DIV/0!</v>
      </c>
      <c r="U33" s="1547"/>
      <c r="V33" s="1587">
        <v>18</v>
      </c>
      <c r="W33" s="1587"/>
      <c r="X33" s="1588"/>
    </row>
    <row r="34" spans="1:24" ht="13.5" thickBot="1">
      <c r="A34" s="1684" t="s">
        <v>610</v>
      </c>
      <c r="B34" s="917" t="s">
        <v>732</v>
      </c>
      <c r="C34" s="1582">
        <v>569</v>
      </c>
      <c r="D34" s="1600">
        <v>614</v>
      </c>
      <c r="E34" s="1606" t="s">
        <v>611</v>
      </c>
      <c r="F34" s="1602">
        <v>45</v>
      </c>
      <c r="G34" s="1603">
        <v>193</v>
      </c>
      <c r="H34" s="1603">
        <v>77</v>
      </c>
      <c r="I34" s="1642">
        <v>52</v>
      </c>
      <c r="J34" s="1642">
        <v>46</v>
      </c>
      <c r="K34" s="1642">
        <v>71</v>
      </c>
      <c r="L34" s="1642">
        <v>357</v>
      </c>
      <c r="M34" s="1643"/>
      <c r="N34" s="1644"/>
      <c r="O34" s="1645">
        <v>45</v>
      </c>
      <c r="P34" s="1646">
        <f t="shared" si="1"/>
        <v>12</v>
      </c>
      <c r="Q34" s="1619"/>
      <c r="R34" s="1578">
        <f t="shared" si="2"/>
        <v>0</v>
      </c>
      <c r="S34" s="1699">
        <f t="shared" si="3"/>
        <v>57</v>
      </c>
      <c r="T34" s="1700" t="e">
        <f t="shared" si="4"/>
        <v>#DIV/0!</v>
      </c>
      <c r="U34" s="1547"/>
      <c r="V34" s="1582">
        <v>57</v>
      </c>
      <c r="W34" s="1582"/>
      <c r="X34" s="1642"/>
    </row>
    <row r="35" spans="1:24" ht="13.5" thickBot="1">
      <c r="A35" s="1688" t="s">
        <v>612</v>
      </c>
      <c r="B35" s="1031" t="s">
        <v>613</v>
      </c>
      <c r="C35" s="1689">
        <f>SUM(C25:C34)</f>
        <v>25899</v>
      </c>
      <c r="D35" s="1690">
        <f>SUM(D25:D34)</f>
        <v>29268</v>
      </c>
      <c r="E35" s="1610"/>
      <c r="F35" s="1691">
        <f aca="true" t="shared" si="5" ref="F35:R35">SUM(F25:F34)</f>
        <v>11782</v>
      </c>
      <c r="G35" s="1689">
        <f t="shared" si="5"/>
        <v>11653</v>
      </c>
      <c r="H35" s="1689">
        <f t="shared" si="5"/>
        <v>11942</v>
      </c>
      <c r="I35" s="1609">
        <f t="shared" si="5"/>
        <v>13280</v>
      </c>
      <c r="J35" s="1609">
        <f>SUM(J25:J34)</f>
        <v>13550</v>
      </c>
      <c r="K35" s="1609">
        <f>SUM(K25:K34)</f>
        <v>13722</v>
      </c>
      <c r="L35" s="1609">
        <f>SUM(L25:L34)</f>
        <v>14032</v>
      </c>
      <c r="M35" s="1701">
        <f t="shared" si="5"/>
        <v>12622</v>
      </c>
      <c r="N35" s="1702">
        <f t="shared" si="5"/>
        <v>12622</v>
      </c>
      <c r="O35" s="1703">
        <f t="shared" si="5"/>
        <v>3491</v>
      </c>
      <c r="P35" s="1704">
        <f t="shared" si="5"/>
        <v>3310</v>
      </c>
      <c r="Q35" s="1705">
        <f t="shared" si="5"/>
        <v>0</v>
      </c>
      <c r="R35" s="1702">
        <f t="shared" si="5"/>
        <v>0</v>
      </c>
      <c r="S35" s="1689">
        <f t="shared" si="3"/>
        <v>6801</v>
      </c>
      <c r="T35" s="1706">
        <f t="shared" si="4"/>
        <v>53.882110600538745</v>
      </c>
      <c r="U35" s="1547"/>
      <c r="V35" s="1689">
        <f>SUM(V25:V34)</f>
        <v>6801</v>
      </c>
      <c r="W35" s="1689">
        <f>SUM(W25:W34)</f>
        <v>0</v>
      </c>
      <c r="X35" s="1689">
        <f>SUM(X25:X34)</f>
        <v>0</v>
      </c>
    </row>
    <row r="36" spans="1:24" ht="12.75">
      <c r="A36" s="1686" t="s">
        <v>614</v>
      </c>
      <c r="B36" s="910" t="s">
        <v>733</v>
      </c>
      <c r="C36" s="1583">
        <v>0</v>
      </c>
      <c r="D36" s="1584">
        <v>0</v>
      </c>
      <c r="E36" s="1591">
        <v>601</v>
      </c>
      <c r="F36" s="1647"/>
      <c r="G36" s="1583"/>
      <c r="H36" s="1583"/>
      <c r="I36" s="1638"/>
      <c r="J36" s="1638">
        <v>0</v>
      </c>
      <c r="K36" s="1638">
        <v>0</v>
      </c>
      <c r="L36" s="1638">
        <v>0</v>
      </c>
      <c r="M36" s="1623"/>
      <c r="N36" s="1648"/>
      <c r="O36" s="1625"/>
      <c r="P36" s="1649">
        <f t="shared" si="1"/>
        <v>0</v>
      </c>
      <c r="Q36" s="1650"/>
      <c r="R36" s="1564">
        <f t="shared" si="2"/>
        <v>0</v>
      </c>
      <c r="S36" s="1695">
        <f t="shared" si="3"/>
        <v>0</v>
      </c>
      <c r="T36" s="1696" t="e">
        <f t="shared" si="4"/>
        <v>#DIV/0!</v>
      </c>
      <c r="U36" s="1547"/>
      <c r="V36" s="1583"/>
      <c r="W36" s="1583"/>
      <c r="X36" s="1638"/>
    </row>
    <row r="37" spans="1:24" ht="12.75">
      <c r="A37" s="1687" t="s">
        <v>616</v>
      </c>
      <c r="B37" s="915" t="s">
        <v>734</v>
      </c>
      <c r="C37" s="1587">
        <v>1190</v>
      </c>
      <c r="D37" s="1596">
        <v>1857</v>
      </c>
      <c r="E37" s="1597">
        <v>602</v>
      </c>
      <c r="F37" s="1586">
        <v>1441</v>
      </c>
      <c r="G37" s="1587">
        <v>1474</v>
      </c>
      <c r="H37" s="1587">
        <v>1395</v>
      </c>
      <c r="I37" s="1588">
        <v>1564</v>
      </c>
      <c r="J37" s="1588">
        <v>1628</v>
      </c>
      <c r="K37" s="1588">
        <v>1758</v>
      </c>
      <c r="L37" s="1588">
        <v>1842</v>
      </c>
      <c r="M37" s="1628"/>
      <c r="N37" s="1629"/>
      <c r="O37" s="1630">
        <v>551</v>
      </c>
      <c r="P37" s="1631">
        <f t="shared" si="1"/>
        <v>541</v>
      </c>
      <c r="Q37" s="1651"/>
      <c r="R37" s="1613">
        <f t="shared" si="2"/>
        <v>0</v>
      </c>
      <c r="S37" s="1697">
        <f t="shared" si="3"/>
        <v>1092</v>
      </c>
      <c r="T37" s="1698" t="e">
        <f t="shared" si="4"/>
        <v>#DIV/0!</v>
      </c>
      <c r="U37" s="1547"/>
      <c r="V37" s="1587">
        <v>1092</v>
      </c>
      <c r="W37" s="1587"/>
      <c r="X37" s="1588"/>
    </row>
    <row r="38" spans="1:24" ht="12.75">
      <c r="A38" s="1687" t="s">
        <v>618</v>
      </c>
      <c r="B38" s="915" t="s">
        <v>735</v>
      </c>
      <c r="C38" s="1587">
        <v>0</v>
      </c>
      <c r="D38" s="1596">
        <v>0</v>
      </c>
      <c r="E38" s="1597">
        <v>604</v>
      </c>
      <c r="F38" s="1586"/>
      <c r="G38" s="1587"/>
      <c r="H38" s="1587"/>
      <c r="I38" s="1588"/>
      <c r="J38" s="1588">
        <v>0</v>
      </c>
      <c r="K38" s="1588">
        <v>0</v>
      </c>
      <c r="L38" s="1588"/>
      <c r="M38" s="1628"/>
      <c r="N38" s="1629"/>
      <c r="O38" s="1630"/>
      <c r="P38" s="1631">
        <f t="shared" si="1"/>
        <v>0</v>
      </c>
      <c r="Q38" s="1651"/>
      <c r="R38" s="1613">
        <f t="shared" si="2"/>
        <v>0</v>
      </c>
      <c r="S38" s="1697">
        <f t="shared" si="3"/>
        <v>0</v>
      </c>
      <c r="T38" s="1698" t="e">
        <f t="shared" si="4"/>
        <v>#DIV/0!</v>
      </c>
      <c r="U38" s="1547"/>
      <c r="V38" s="1587"/>
      <c r="W38" s="1587"/>
      <c r="X38" s="1588"/>
    </row>
    <row r="39" spans="1:24" ht="12.75">
      <c r="A39" s="1687" t="s">
        <v>620</v>
      </c>
      <c r="B39" s="915" t="s">
        <v>736</v>
      </c>
      <c r="C39" s="1587">
        <v>12472</v>
      </c>
      <c r="D39" s="1596">
        <v>13728</v>
      </c>
      <c r="E39" s="1597" t="s">
        <v>622</v>
      </c>
      <c r="F39" s="1586">
        <v>10052</v>
      </c>
      <c r="G39" s="1587">
        <v>10150</v>
      </c>
      <c r="H39" s="1587">
        <v>10890</v>
      </c>
      <c r="I39" s="1588">
        <v>11223</v>
      </c>
      <c r="J39" s="1588">
        <v>11842</v>
      </c>
      <c r="K39" s="1588">
        <v>12072</v>
      </c>
      <c r="L39" s="1588">
        <v>12206</v>
      </c>
      <c r="M39" s="1628">
        <f>M35</f>
        <v>12622</v>
      </c>
      <c r="N39" s="1629">
        <v>12622</v>
      </c>
      <c r="O39" s="1630">
        <v>3004</v>
      </c>
      <c r="P39" s="1631">
        <f t="shared" si="1"/>
        <v>2994</v>
      </c>
      <c r="Q39" s="1651"/>
      <c r="R39" s="1613">
        <f t="shared" si="2"/>
        <v>0</v>
      </c>
      <c r="S39" s="1697">
        <f t="shared" si="3"/>
        <v>5998</v>
      </c>
      <c r="T39" s="1698">
        <f t="shared" si="4"/>
        <v>47.52020282047219</v>
      </c>
      <c r="U39" s="1547"/>
      <c r="V39" s="1587">
        <v>5998</v>
      </c>
      <c r="W39" s="1587"/>
      <c r="X39" s="1588"/>
    </row>
    <row r="40" spans="1:24" ht="13.5" thickBot="1">
      <c r="A40" s="1684" t="s">
        <v>623</v>
      </c>
      <c r="B40" s="917" t="s">
        <v>732</v>
      </c>
      <c r="C40" s="1582">
        <v>12330</v>
      </c>
      <c r="D40" s="1600">
        <v>13218</v>
      </c>
      <c r="E40" s="1606" t="s">
        <v>624</v>
      </c>
      <c r="F40" s="1602">
        <v>176</v>
      </c>
      <c r="G40" s="1603">
        <v>40</v>
      </c>
      <c r="H40" s="1603">
        <v>73</v>
      </c>
      <c r="I40" s="1642">
        <v>493</v>
      </c>
      <c r="J40" s="1642">
        <v>100</v>
      </c>
      <c r="K40" s="1642">
        <v>38</v>
      </c>
      <c r="L40" s="1642">
        <v>78</v>
      </c>
      <c r="M40" s="1643"/>
      <c r="N40" s="1652"/>
      <c r="O40" s="1645">
        <v>13</v>
      </c>
      <c r="P40" s="1637">
        <f t="shared" si="1"/>
        <v>12</v>
      </c>
      <c r="Q40" s="1653"/>
      <c r="R40" s="1654">
        <f t="shared" si="2"/>
        <v>0</v>
      </c>
      <c r="S40" s="1699">
        <f t="shared" si="3"/>
        <v>25</v>
      </c>
      <c r="T40" s="1700" t="e">
        <f t="shared" si="4"/>
        <v>#DIV/0!</v>
      </c>
      <c r="U40" s="1547"/>
      <c r="V40" s="1582">
        <v>25</v>
      </c>
      <c r="W40" s="1582"/>
      <c r="X40" s="1642"/>
    </row>
    <row r="41" spans="1:24" ht="13.5" thickBot="1">
      <c r="A41" s="1688" t="s">
        <v>625</v>
      </c>
      <c r="B41" s="1031" t="s">
        <v>626</v>
      </c>
      <c r="C41" s="1689">
        <f>SUM(C36:C40)</f>
        <v>25992</v>
      </c>
      <c r="D41" s="1690">
        <f>SUM(D36:D40)</f>
        <v>28803</v>
      </c>
      <c r="E41" s="1610" t="s">
        <v>558</v>
      </c>
      <c r="F41" s="1691">
        <f aca="true" t="shared" si="6" ref="F41:R41">SUM(F36:F40)</f>
        <v>11669</v>
      </c>
      <c r="G41" s="1689">
        <f t="shared" si="6"/>
        <v>11664</v>
      </c>
      <c r="H41" s="1689">
        <f t="shared" si="6"/>
        <v>12358</v>
      </c>
      <c r="I41" s="1609">
        <f t="shared" si="6"/>
        <v>13280</v>
      </c>
      <c r="J41" s="1609">
        <f>SUM(J36:J40)</f>
        <v>13570</v>
      </c>
      <c r="K41" s="1609">
        <f>SUM(K36:K40)</f>
        <v>13868</v>
      </c>
      <c r="L41" s="1609">
        <f>SUM(L36:L40)</f>
        <v>14126</v>
      </c>
      <c r="M41" s="1701">
        <f t="shared" si="6"/>
        <v>12622</v>
      </c>
      <c r="N41" s="1702">
        <f t="shared" si="6"/>
        <v>12622</v>
      </c>
      <c r="O41" s="1707">
        <f t="shared" si="6"/>
        <v>3568</v>
      </c>
      <c r="P41" s="1708">
        <f t="shared" si="6"/>
        <v>3547</v>
      </c>
      <c r="Q41" s="1709">
        <f t="shared" si="6"/>
        <v>0</v>
      </c>
      <c r="R41" s="1710">
        <f t="shared" si="6"/>
        <v>0</v>
      </c>
      <c r="S41" s="1689">
        <f t="shared" si="3"/>
        <v>7115</v>
      </c>
      <c r="T41" s="1706">
        <f t="shared" si="4"/>
        <v>56.36983045476153</v>
      </c>
      <c r="U41" s="1547"/>
      <c r="V41" s="1689">
        <f>SUM(V36:V40)</f>
        <v>7115</v>
      </c>
      <c r="W41" s="1689">
        <f>SUM(W36:W40)</f>
        <v>0</v>
      </c>
      <c r="X41" s="1689">
        <f>SUM(X36:X40)</f>
        <v>0</v>
      </c>
    </row>
    <row r="42" spans="1:24" ht="6.75" customHeight="1" thickBot="1">
      <c r="A42" s="1684"/>
      <c r="B42" s="967"/>
      <c r="C42" s="1603"/>
      <c r="D42" s="1655"/>
      <c r="E42" s="1711"/>
      <c r="F42" s="1602"/>
      <c r="G42" s="1603"/>
      <c r="H42" s="1603"/>
      <c r="I42" s="1712"/>
      <c r="J42" s="1712"/>
      <c r="K42" s="1712"/>
      <c r="L42" s="1712"/>
      <c r="M42" s="1713"/>
      <c r="N42" s="1714"/>
      <c r="O42" s="1656"/>
      <c r="P42" s="1649"/>
      <c r="Q42" s="1657"/>
      <c r="R42" s="1658"/>
      <c r="S42" s="1715"/>
      <c r="T42" s="1716"/>
      <c r="U42" s="1547"/>
      <c r="V42" s="1603"/>
      <c r="W42" s="1603"/>
      <c r="X42" s="1712"/>
    </row>
    <row r="43" spans="1:24" ht="13.5" thickBot="1">
      <c r="A43" s="1717" t="s">
        <v>627</v>
      </c>
      <c r="B43" s="1031" t="s">
        <v>589</v>
      </c>
      <c r="C43" s="1689">
        <f>+C41-C39</f>
        <v>13520</v>
      </c>
      <c r="D43" s="1690">
        <f>+D41-D39</f>
        <v>15075</v>
      </c>
      <c r="E43" s="1610" t="s">
        <v>558</v>
      </c>
      <c r="F43" s="1691">
        <f aca="true" t="shared" si="7" ref="F43:R43">F41-F39</f>
        <v>1617</v>
      </c>
      <c r="G43" s="1689">
        <f t="shared" si="7"/>
        <v>1514</v>
      </c>
      <c r="H43" s="1689">
        <f t="shared" si="7"/>
        <v>1468</v>
      </c>
      <c r="I43" s="1609">
        <f>I41-I39</f>
        <v>2057</v>
      </c>
      <c r="J43" s="1609">
        <f>J41-J39</f>
        <v>1728</v>
      </c>
      <c r="K43" s="1609">
        <f>K41-K39</f>
        <v>1796</v>
      </c>
      <c r="L43" s="1609">
        <f>L41-L39</f>
        <v>1920</v>
      </c>
      <c r="M43" s="1689">
        <f>M41-M39</f>
        <v>0</v>
      </c>
      <c r="N43" s="1718">
        <f t="shared" si="7"/>
        <v>0</v>
      </c>
      <c r="O43" s="1708">
        <f t="shared" si="7"/>
        <v>564</v>
      </c>
      <c r="P43" s="1708">
        <f t="shared" si="7"/>
        <v>553</v>
      </c>
      <c r="Q43" s="1689">
        <f t="shared" si="7"/>
        <v>0</v>
      </c>
      <c r="R43" s="1691">
        <f t="shared" si="7"/>
        <v>0</v>
      </c>
      <c r="S43" s="1719">
        <f t="shared" si="3"/>
        <v>1117</v>
      </c>
      <c r="T43" s="1706" t="e">
        <f t="shared" si="4"/>
        <v>#DIV/0!</v>
      </c>
      <c r="U43" s="1547"/>
      <c r="V43" s="1689">
        <f>V41-V39</f>
        <v>1117</v>
      </c>
      <c r="W43" s="1689">
        <f>W41-W39</f>
        <v>0</v>
      </c>
      <c r="X43" s="1689">
        <f>X41-X39</f>
        <v>0</v>
      </c>
    </row>
    <row r="44" spans="1:24" ht="13.5" thickBot="1">
      <c r="A44" s="1688" t="s">
        <v>628</v>
      </c>
      <c r="B44" s="1031" t="s">
        <v>629</v>
      </c>
      <c r="C44" s="1689">
        <f>+C41-C35</f>
        <v>93</v>
      </c>
      <c r="D44" s="1690">
        <f>+D41-D35</f>
        <v>-465</v>
      </c>
      <c r="E44" s="1610" t="s">
        <v>558</v>
      </c>
      <c r="F44" s="1691">
        <f aca="true" t="shared" si="8" ref="F44:R44">F41-F35</f>
        <v>-113</v>
      </c>
      <c r="G44" s="1689">
        <f t="shared" si="8"/>
        <v>11</v>
      </c>
      <c r="H44" s="1689">
        <f t="shared" si="8"/>
        <v>416</v>
      </c>
      <c r="I44" s="1609">
        <f>I41-I35</f>
        <v>0</v>
      </c>
      <c r="J44" s="1609">
        <f>J41-J35</f>
        <v>20</v>
      </c>
      <c r="K44" s="1609">
        <f>K41-K35</f>
        <v>146</v>
      </c>
      <c r="L44" s="1609">
        <f>L41-L35</f>
        <v>94</v>
      </c>
      <c r="M44" s="1689">
        <f>M41-M35</f>
        <v>0</v>
      </c>
      <c r="N44" s="1718">
        <f t="shared" si="8"/>
        <v>0</v>
      </c>
      <c r="O44" s="1708">
        <f t="shared" si="8"/>
        <v>77</v>
      </c>
      <c r="P44" s="1708">
        <f t="shared" si="8"/>
        <v>237</v>
      </c>
      <c r="Q44" s="1689">
        <f t="shared" si="8"/>
        <v>0</v>
      </c>
      <c r="R44" s="1691">
        <f t="shared" si="8"/>
        <v>0</v>
      </c>
      <c r="S44" s="1719">
        <f t="shared" si="3"/>
        <v>314</v>
      </c>
      <c r="T44" s="1706" t="e">
        <f t="shared" si="4"/>
        <v>#DIV/0!</v>
      </c>
      <c r="U44" s="1547"/>
      <c r="V44" s="1689">
        <f>V41-V35</f>
        <v>314</v>
      </c>
      <c r="W44" s="1689">
        <f>W41-W35</f>
        <v>0</v>
      </c>
      <c r="X44" s="1689">
        <f>X41-X35</f>
        <v>0</v>
      </c>
    </row>
    <row r="45" spans="1:24" ht="13.5" thickBot="1">
      <c r="A45" s="1720" t="s">
        <v>630</v>
      </c>
      <c r="B45" s="1082" t="s">
        <v>589</v>
      </c>
      <c r="C45" s="1721">
        <f>+C44-C39</f>
        <v>-12379</v>
      </c>
      <c r="D45" s="1722">
        <f>+D44-D39</f>
        <v>-14193</v>
      </c>
      <c r="E45" s="1677" t="s">
        <v>558</v>
      </c>
      <c r="F45" s="1691">
        <f aca="true" t="shared" si="9" ref="F45:R45">F44-F39</f>
        <v>-10165</v>
      </c>
      <c r="G45" s="1689">
        <f t="shared" si="9"/>
        <v>-10139</v>
      </c>
      <c r="H45" s="1689">
        <f t="shared" si="9"/>
        <v>-10474</v>
      </c>
      <c r="I45" s="1609">
        <f t="shared" si="9"/>
        <v>-11223</v>
      </c>
      <c r="J45" s="1609">
        <f>J44-J39</f>
        <v>-11822</v>
      </c>
      <c r="K45" s="1609">
        <f>K44-K39</f>
        <v>-11926</v>
      </c>
      <c r="L45" s="1609">
        <f>L44-L39</f>
        <v>-12112</v>
      </c>
      <c r="M45" s="1689">
        <f t="shared" si="9"/>
        <v>-12622</v>
      </c>
      <c r="N45" s="1718">
        <f t="shared" si="9"/>
        <v>-12622</v>
      </c>
      <c r="O45" s="1708">
        <f t="shared" si="9"/>
        <v>-2927</v>
      </c>
      <c r="P45" s="1708">
        <f t="shared" si="9"/>
        <v>-2757</v>
      </c>
      <c r="Q45" s="1689">
        <f t="shared" si="9"/>
        <v>0</v>
      </c>
      <c r="R45" s="1691">
        <f t="shared" si="9"/>
        <v>0</v>
      </c>
      <c r="S45" s="1690">
        <f t="shared" si="3"/>
        <v>-5684</v>
      </c>
      <c r="T45" s="1706">
        <f t="shared" si="4"/>
        <v>45.032482966249404</v>
      </c>
      <c r="U45" s="1547"/>
      <c r="V45" s="1689">
        <f>V44-V39</f>
        <v>-5684</v>
      </c>
      <c r="W45" s="1689">
        <f>W44-W39</f>
        <v>0</v>
      </c>
      <c r="X45" s="1689">
        <f>X44-X39</f>
        <v>0</v>
      </c>
    </row>
    <row r="46" spans="1:24" ht="12.75">
      <c r="A46" s="1549"/>
      <c r="B46" s="1545"/>
      <c r="C46" s="1545"/>
      <c r="D46" s="1545"/>
      <c r="E46" s="1546"/>
      <c r="F46" s="1545"/>
      <c r="G46" s="1545"/>
      <c r="H46" s="1545"/>
      <c r="I46" s="1545"/>
      <c r="J46" s="1547"/>
      <c r="K46" s="1547"/>
      <c r="L46" s="1547"/>
      <c r="M46" s="1547"/>
      <c r="N46" s="1547"/>
      <c r="O46" s="1547"/>
      <c r="P46" s="1547"/>
      <c r="Q46" s="1547"/>
      <c r="R46" s="1547"/>
      <c r="S46" s="1547"/>
      <c r="T46" s="1548"/>
      <c r="U46" s="1547"/>
      <c r="V46" s="1547"/>
      <c r="W46" s="1547"/>
      <c r="X46" s="1547"/>
    </row>
    <row r="47" spans="1:24" ht="12.75">
      <c r="A47" s="1549"/>
      <c r="B47" s="1545"/>
      <c r="C47" s="1545"/>
      <c r="D47" s="1545"/>
      <c r="E47" s="1546"/>
      <c r="F47" s="1545"/>
      <c r="G47" s="1545"/>
      <c r="H47" s="1545"/>
      <c r="I47" s="1545"/>
      <c r="J47" s="1547"/>
      <c r="K47" s="1547"/>
      <c r="L47" s="1547"/>
      <c r="M47" s="1547"/>
      <c r="N47" s="1547"/>
      <c r="O47" s="1547"/>
      <c r="P47" s="1547"/>
      <c r="Q47" s="1547"/>
      <c r="R47" s="1547"/>
      <c r="S47" s="1547"/>
      <c r="T47" s="1548"/>
      <c r="U47" s="1547"/>
      <c r="V47" s="1547"/>
      <c r="W47" s="1547"/>
      <c r="X47" s="1547"/>
    </row>
    <row r="48" spans="1:24" ht="12.75">
      <c r="A48" s="1723" t="s">
        <v>737</v>
      </c>
      <c r="B48" s="1545"/>
      <c r="C48" s="1545"/>
      <c r="D48" s="1545"/>
      <c r="E48" s="1546"/>
      <c r="F48" s="1545"/>
      <c r="G48" s="1545"/>
      <c r="H48" s="1545"/>
      <c r="I48" s="1545"/>
      <c r="J48" s="1547"/>
      <c r="K48" s="1547"/>
      <c r="L48" s="1547"/>
      <c r="M48" s="1547"/>
      <c r="N48" s="1547"/>
      <c r="O48" s="1547"/>
      <c r="P48" s="1547"/>
      <c r="Q48" s="1547"/>
      <c r="R48" s="1547"/>
      <c r="S48" s="1545"/>
      <c r="T48" s="1545"/>
      <c r="U48" s="1545"/>
      <c r="V48" s="1545"/>
      <c r="W48" s="1545"/>
      <c r="X48" s="1545"/>
    </row>
    <row r="49" spans="1:24" ht="12.75">
      <c r="A49" s="1724" t="s">
        <v>738</v>
      </c>
      <c r="B49" s="1545"/>
      <c r="C49" s="1545"/>
      <c r="D49" s="1545"/>
      <c r="E49" s="1546"/>
      <c r="F49" s="1545"/>
      <c r="G49" s="1545"/>
      <c r="H49" s="1545"/>
      <c r="I49" s="1545"/>
      <c r="J49" s="1547"/>
      <c r="K49" s="1547"/>
      <c r="L49" s="1547"/>
      <c r="M49" s="1547"/>
      <c r="N49" s="1547"/>
      <c r="O49" s="1547"/>
      <c r="P49" s="1547"/>
      <c r="Q49" s="1547"/>
      <c r="R49" s="1547"/>
      <c r="S49" s="1545"/>
      <c r="T49" s="1545"/>
      <c r="U49" s="1545"/>
      <c r="V49" s="1545"/>
      <c r="W49" s="1545"/>
      <c r="X49" s="1545"/>
    </row>
    <row r="50" spans="1:24" ht="12.75">
      <c r="A50" s="1725" t="s">
        <v>739</v>
      </c>
      <c r="B50" s="1545"/>
      <c r="C50" s="1545"/>
      <c r="D50" s="1545"/>
      <c r="E50" s="1546"/>
      <c r="F50" s="1545"/>
      <c r="G50" s="1545"/>
      <c r="H50" s="1545"/>
      <c r="I50" s="1545"/>
      <c r="J50" s="1547"/>
      <c r="K50" s="1547"/>
      <c r="L50" s="1547"/>
      <c r="M50" s="1547"/>
      <c r="N50" s="1547"/>
      <c r="O50" s="1547"/>
      <c r="P50" s="1547"/>
      <c r="Q50" s="1547"/>
      <c r="R50" s="1547"/>
      <c r="S50" s="1545"/>
      <c r="T50" s="1545"/>
      <c r="U50" s="1545"/>
      <c r="V50" s="1545"/>
      <c r="W50" s="1545"/>
      <c r="X50" s="1545"/>
    </row>
    <row r="51" spans="1:24" ht="12.75">
      <c r="A51" s="1726"/>
      <c r="B51" s="1545"/>
      <c r="C51" s="1545"/>
      <c r="D51" s="1545"/>
      <c r="E51" s="1546"/>
      <c r="F51" s="1545"/>
      <c r="G51" s="1545"/>
      <c r="H51" s="1545"/>
      <c r="I51" s="1545"/>
      <c r="J51" s="1547"/>
      <c r="K51" s="1547"/>
      <c r="L51" s="1547"/>
      <c r="M51" s="1547"/>
      <c r="N51" s="1547"/>
      <c r="O51" s="1547"/>
      <c r="P51" s="1547"/>
      <c r="Q51" s="1547"/>
      <c r="R51" s="1547"/>
      <c r="S51" s="1545"/>
      <c r="T51" s="1545"/>
      <c r="U51" s="1545"/>
      <c r="V51" s="1545"/>
      <c r="W51" s="1545"/>
      <c r="X51" s="1545"/>
    </row>
    <row r="52" spans="1:24" ht="12.75">
      <c r="A52" s="1549" t="s">
        <v>755</v>
      </c>
      <c r="B52" s="1545"/>
      <c r="C52" s="1545"/>
      <c r="D52" s="1545"/>
      <c r="E52" s="1546"/>
      <c r="F52" s="1545"/>
      <c r="G52" s="1545"/>
      <c r="H52" s="1545"/>
      <c r="I52" s="1545"/>
      <c r="J52" s="1547"/>
      <c r="K52" s="1547"/>
      <c r="L52" s="1547"/>
      <c r="M52" s="1547"/>
      <c r="N52" s="1547"/>
      <c r="O52" s="1547"/>
      <c r="P52" s="1547"/>
      <c r="Q52" s="1547"/>
      <c r="R52" s="1547"/>
      <c r="S52" s="1545"/>
      <c r="T52" s="1545"/>
      <c r="U52" s="1545"/>
      <c r="V52" s="1545"/>
      <c r="W52" s="1545"/>
      <c r="X52" s="1545"/>
    </row>
    <row r="53" spans="1:24" ht="12.75">
      <c r="A53" s="1549"/>
      <c r="B53" s="1545"/>
      <c r="C53" s="1545"/>
      <c r="D53" s="1545"/>
      <c r="E53" s="1546"/>
      <c r="F53" s="1545"/>
      <c r="G53" s="1545"/>
      <c r="H53" s="1545"/>
      <c r="I53" s="1545"/>
      <c r="J53" s="1547"/>
      <c r="K53" s="1547"/>
      <c r="L53" s="1547"/>
      <c r="M53" s="1547"/>
      <c r="N53" s="1547"/>
      <c r="O53" s="1547"/>
      <c r="P53" s="1547"/>
      <c r="Q53" s="1547"/>
      <c r="R53" s="1547"/>
      <c r="S53" s="1545"/>
      <c r="T53" s="1545"/>
      <c r="U53" s="1545"/>
      <c r="V53" s="1545"/>
      <c r="W53" s="1545"/>
      <c r="X53" s="1545"/>
    </row>
    <row r="54" spans="1:24" ht="12.75">
      <c r="A54" s="1549" t="s">
        <v>778</v>
      </c>
      <c r="B54" s="1545"/>
      <c r="C54" s="1545"/>
      <c r="D54" s="1545"/>
      <c r="E54" s="1546"/>
      <c r="F54" s="1545"/>
      <c r="G54" s="1545"/>
      <c r="H54" s="1545"/>
      <c r="I54" s="1545"/>
      <c r="J54" s="1547"/>
      <c r="K54" s="1547"/>
      <c r="L54" s="1547"/>
      <c r="M54" s="1547"/>
      <c r="N54" s="1547"/>
      <c r="O54" s="1547"/>
      <c r="P54" s="1547"/>
      <c r="Q54" s="1547"/>
      <c r="R54" s="1547"/>
      <c r="S54" s="1545"/>
      <c r="T54" s="1545"/>
      <c r="U54" s="1545"/>
      <c r="V54" s="1545"/>
      <c r="W54" s="1545"/>
      <c r="X54" s="1545"/>
    </row>
    <row r="55" spans="1:24" ht="12.75">
      <c r="A55" s="1549"/>
      <c r="B55" s="1545"/>
      <c r="C55" s="1545"/>
      <c r="D55" s="1545"/>
      <c r="E55" s="1546"/>
      <c r="F55" s="1545"/>
      <c r="G55" s="1545"/>
      <c r="H55" s="1545"/>
      <c r="I55" s="1545"/>
      <c r="J55" s="1547"/>
      <c r="K55" s="1547"/>
      <c r="L55" s="1547"/>
      <c r="M55" s="1547"/>
      <c r="N55" s="1547"/>
      <c r="O55" s="1547"/>
      <c r="P55" s="1547"/>
      <c r="Q55" s="1547"/>
      <c r="R55" s="1547"/>
      <c r="S55" s="1547"/>
      <c r="T55" s="1548"/>
      <c r="U55" s="1547"/>
      <c r="V55" s="1547"/>
      <c r="W55" s="1547"/>
      <c r="X55" s="1547"/>
    </row>
    <row r="56" spans="1:24" ht="12.75">
      <c r="A56" s="1549"/>
      <c r="B56" s="1545"/>
      <c r="C56" s="1545"/>
      <c r="D56" s="1545"/>
      <c r="E56" s="1546"/>
      <c r="F56" s="1545"/>
      <c r="G56" s="1545"/>
      <c r="H56" s="1545"/>
      <c r="I56" s="1545"/>
      <c r="J56" s="1547"/>
      <c r="K56" s="1547"/>
      <c r="L56" s="1547"/>
      <c r="M56" s="1547"/>
      <c r="N56" s="1547"/>
      <c r="O56" s="1547"/>
      <c r="P56" s="1547"/>
      <c r="Q56" s="1547"/>
      <c r="R56" s="1547"/>
      <c r="S56" s="1547"/>
      <c r="T56" s="1548"/>
      <c r="U56" s="1547"/>
      <c r="V56" s="1547"/>
      <c r="W56" s="1547"/>
      <c r="X56" s="1547"/>
    </row>
    <row r="57" spans="1:24" ht="12.75">
      <c r="A57" s="1549"/>
      <c r="B57" s="1545"/>
      <c r="C57" s="1545"/>
      <c r="D57" s="1545"/>
      <c r="E57" s="1546"/>
      <c r="F57" s="1545"/>
      <c r="G57" s="1545"/>
      <c r="H57" s="1545"/>
      <c r="I57" s="1545"/>
      <c r="J57" s="1547"/>
      <c r="K57" s="1547"/>
      <c r="L57" s="1547"/>
      <c r="M57" s="1547"/>
      <c r="N57" s="1547"/>
      <c r="O57" s="1547"/>
      <c r="P57" s="1547"/>
      <c r="Q57" s="1547"/>
      <c r="R57" s="1547"/>
      <c r="S57" s="1547"/>
      <c r="T57" s="1548"/>
      <c r="U57" s="1547"/>
      <c r="V57" s="1547"/>
      <c r="W57" s="1547"/>
      <c r="X57" s="1547"/>
    </row>
    <row r="58" spans="1:24" ht="12.75">
      <c r="A58" s="1549"/>
      <c r="B58" s="1545"/>
      <c r="C58" s="1545"/>
      <c r="D58" s="1545"/>
      <c r="E58" s="1546"/>
      <c r="F58" s="1545"/>
      <c r="G58" s="1545"/>
      <c r="H58" s="1545"/>
      <c r="I58" s="1545"/>
      <c r="J58" s="1547"/>
      <c r="K58" s="1547"/>
      <c r="L58" s="1547"/>
      <c r="M58" s="1547"/>
      <c r="N58" s="1547"/>
      <c r="O58" s="1547"/>
      <c r="P58" s="1547"/>
      <c r="Q58" s="1547"/>
      <c r="R58" s="1547"/>
      <c r="S58" s="1547"/>
      <c r="T58" s="1548"/>
      <c r="U58" s="1547"/>
      <c r="V58" s="1547"/>
      <c r="W58" s="1547"/>
      <c r="X58" s="1547"/>
    </row>
    <row r="59" spans="1:24" ht="12.75">
      <c r="A59" s="1549"/>
      <c r="B59" s="1545"/>
      <c r="C59" s="1545"/>
      <c r="D59" s="1545"/>
      <c r="E59" s="1546"/>
      <c r="F59" s="1545"/>
      <c r="G59" s="1545"/>
      <c r="H59" s="1545"/>
      <c r="I59" s="1545"/>
      <c r="J59" s="1547"/>
      <c r="K59" s="1547"/>
      <c r="L59" s="1547"/>
      <c r="M59" s="1547"/>
      <c r="N59" s="1547"/>
      <c r="O59" s="1547"/>
      <c r="P59" s="1547"/>
      <c r="Q59" s="1547"/>
      <c r="R59" s="1547"/>
      <c r="S59" s="1547"/>
      <c r="T59" s="1548"/>
      <c r="U59" s="1547"/>
      <c r="V59" s="1547"/>
      <c r="W59" s="1547"/>
      <c r="X59" s="1547"/>
    </row>
    <row r="60" spans="1:24" ht="12.75">
      <c r="A60" s="1549"/>
      <c r="B60" s="1545"/>
      <c r="C60" s="1545"/>
      <c r="D60" s="1545"/>
      <c r="E60" s="1546"/>
      <c r="F60" s="1545"/>
      <c r="G60" s="1545"/>
      <c r="H60" s="1545"/>
      <c r="I60" s="1545"/>
      <c r="J60" s="1547"/>
      <c r="K60" s="1547"/>
      <c r="L60" s="1547"/>
      <c r="M60" s="1547"/>
      <c r="N60" s="1547"/>
      <c r="O60" s="1547"/>
      <c r="P60" s="1547"/>
      <c r="Q60" s="1547"/>
      <c r="R60" s="1547"/>
      <c r="S60" s="1547"/>
      <c r="T60" s="1548"/>
      <c r="U60" s="1547"/>
      <c r="V60" s="1547"/>
      <c r="W60" s="1547"/>
      <c r="X60" s="1547"/>
    </row>
    <row r="61" spans="1:24" ht="12.75">
      <c r="A61" s="1549"/>
      <c r="B61" s="1545"/>
      <c r="C61" s="1545"/>
      <c r="D61" s="1545"/>
      <c r="E61" s="1546"/>
      <c r="F61" s="1545"/>
      <c r="G61" s="1545"/>
      <c r="H61" s="1545"/>
      <c r="I61" s="1545"/>
      <c r="J61" s="1547"/>
      <c r="K61" s="1547"/>
      <c r="L61" s="1547"/>
      <c r="M61" s="1547"/>
      <c r="N61" s="1547"/>
      <c r="O61" s="1547"/>
      <c r="P61" s="1547"/>
      <c r="Q61" s="1547"/>
      <c r="R61" s="1547"/>
      <c r="S61" s="1547"/>
      <c r="T61" s="1548"/>
      <c r="U61" s="1547"/>
      <c r="V61" s="1547"/>
      <c r="W61" s="1547"/>
      <c r="X61" s="1547"/>
    </row>
    <row r="62" spans="1:24" ht="12.75">
      <c r="A62" s="1549"/>
      <c r="B62" s="1545"/>
      <c r="C62" s="1545"/>
      <c r="D62" s="1545"/>
      <c r="E62" s="1546"/>
      <c r="F62" s="1545"/>
      <c r="G62" s="1545"/>
      <c r="H62" s="1545"/>
      <c r="I62" s="1545"/>
      <c r="J62" s="1547"/>
      <c r="K62" s="1547"/>
      <c r="L62" s="1547"/>
      <c r="M62" s="1547"/>
      <c r="N62" s="1547"/>
      <c r="O62" s="1547"/>
      <c r="P62" s="1547"/>
      <c r="Q62" s="1547"/>
      <c r="R62" s="1547"/>
      <c r="S62" s="1547"/>
      <c r="T62" s="1548"/>
      <c r="U62" s="1547"/>
      <c r="V62" s="1547"/>
      <c r="W62" s="1547"/>
      <c r="X62" s="1547"/>
    </row>
    <row r="63" spans="1:24" ht="18">
      <c r="A63" s="1727"/>
      <c r="B63" s="332"/>
      <c r="C63" s="332"/>
      <c r="D63" s="332"/>
      <c r="E63" s="410"/>
      <c r="F63" s="332"/>
      <c r="G63" s="332"/>
      <c r="H63" s="332"/>
      <c r="I63" s="332"/>
      <c r="J63" s="1728"/>
      <c r="K63" s="1728"/>
      <c r="L63" s="1728"/>
      <c r="M63" s="1728"/>
      <c r="N63" s="1728"/>
      <c r="O63" s="1728"/>
      <c r="P63" s="1728"/>
      <c r="Q63" s="1728"/>
      <c r="R63" s="1728"/>
      <c r="S63" s="1728"/>
      <c r="T63" s="1729"/>
      <c r="U63" s="1728"/>
      <c r="V63" s="1728"/>
      <c r="W63" s="1728"/>
      <c r="X63" s="1728"/>
    </row>
    <row r="64" spans="1:24" ht="18">
      <c r="A64" s="1727"/>
      <c r="B64" s="332"/>
      <c r="C64" s="332"/>
      <c r="D64" s="332"/>
      <c r="E64" s="410"/>
      <c r="F64" s="332"/>
      <c r="G64" s="332"/>
      <c r="H64" s="332"/>
      <c r="I64" s="332"/>
      <c r="J64" s="1728"/>
      <c r="K64" s="1728"/>
      <c r="L64" s="1728"/>
      <c r="M64" s="1728"/>
      <c r="N64" s="1728"/>
      <c r="O64" s="1728"/>
      <c r="P64" s="1728"/>
      <c r="Q64" s="1728"/>
      <c r="R64" s="1728"/>
      <c r="S64" s="1728"/>
      <c r="T64" s="1729"/>
      <c r="U64" s="1728"/>
      <c r="V64" s="1728"/>
      <c r="W64" s="1728"/>
      <c r="X64" s="1728"/>
    </row>
  </sheetData>
  <sheetProtection/>
  <mergeCells count="12"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  <mergeCell ref="L7:L8"/>
    <mergeCell ref="M7:N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54"/>
  <sheetViews>
    <sheetView zoomScale="80" zoomScaleNormal="80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13.7109375" style="140" customWidth="1"/>
    <col min="2" max="2" width="12.7109375" style="140" customWidth="1"/>
    <col min="3" max="3" width="79.7109375" style="140" customWidth="1"/>
    <col min="4" max="4" width="15.7109375" style="140" customWidth="1"/>
    <col min="5" max="5" width="15.8515625" style="140" customWidth="1"/>
    <col min="6" max="6" width="15.140625" style="140" customWidth="1"/>
    <col min="7" max="7" width="13.28125" style="140" customWidth="1"/>
    <col min="8" max="8" width="9.140625" style="140" customWidth="1"/>
    <col min="9" max="9" width="10.140625" style="140" bestFit="1" customWidth="1"/>
    <col min="10" max="16384" width="9.140625" style="140" customWidth="1"/>
  </cols>
  <sheetData>
    <row r="1" spans="1:7" ht="21" customHeight="1">
      <c r="A1" s="44" t="s">
        <v>323</v>
      </c>
      <c r="B1" s="45"/>
      <c r="C1" s="137"/>
      <c r="D1" s="138"/>
      <c r="E1" s="139"/>
      <c r="F1" s="139"/>
      <c r="G1" s="139"/>
    </row>
    <row r="2" spans="1:5" ht="15.75" customHeight="1">
      <c r="A2" s="44"/>
      <c r="B2" s="45"/>
      <c r="C2" s="141"/>
      <c r="E2" s="142"/>
    </row>
    <row r="3" spans="1:7" s="147" customFormat="1" ht="24" customHeight="1">
      <c r="A3" s="143" t="s">
        <v>324</v>
      </c>
      <c r="B3" s="143"/>
      <c r="C3" s="143"/>
      <c r="D3" s="144"/>
      <c r="E3" s="145"/>
      <c r="F3" s="146"/>
      <c r="G3" s="146"/>
    </row>
    <row r="4" spans="4:7" s="130" customFormat="1" ht="15.75" customHeight="1" thickBot="1">
      <c r="D4" s="148"/>
      <c r="E4" s="149"/>
      <c r="F4" s="146" t="s">
        <v>4</v>
      </c>
      <c r="G4" s="148"/>
    </row>
    <row r="5" spans="1:7" s="130" customFormat="1" ht="15.75" customHeight="1">
      <c r="A5" s="248" t="s">
        <v>25</v>
      </c>
      <c r="B5" s="249" t="s">
        <v>26</v>
      </c>
      <c r="C5" s="248" t="s">
        <v>28</v>
      </c>
      <c r="D5" s="248" t="s">
        <v>29</v>
      </c>
      <c r="E5" s="248" t="s">
        <v>29</v>
      </c>
      <c r="F5" s="240" t="s">
        <v>8</v>
      </c>
      <c r="G5" s="248" t="s">
        <v>325</v>
      </c>
    </row>
    <row r="6" spans="1:7" s="130" customFormat="1" ht="15.75" customHeight="1" thickBot="1">
      <c r="A6" s="250"/>
      <c r="B6" s="251"/>
      <c r="C6" s="252"/>
      <c r="D6" s="253" t="s">
        <v>31</v>
      </c>
      <c r="E6" s="253" t="s">
        <v>32</v>
      </c>
      <c r="F6" s="245" t="s">
        <v>33</v>
      </c>
      <c r="G6" s="253" t="s">
        <v>326</v>
      </c>
    </row>
    <row r="7" spans="1:7" s="130" customFormat="1" ht="16.5" customHeight="1" thickTop="1">
      <c r="A7" s="150">
        <v>10</v>
      </c>
      <c r="B7" s="151"/>
      <c r="C7" s="152" t="s">
        <v>327</v>
      </c>
      <c r="D7" s="153"/>
      <c r="E7" s="153"/>
      <c r="F7" s="153"/>
      <c r="G7" s="153"/>
    </row>
    <row r="8" spans="1:7" s="130" customFormat="1" ht="15" customHeight="1">
      <c r="A8" s="101"/>
      <c r="B8" s="154"/>
      <c r="C8" s="101"/>
      <c r="D8" s="103"/>
      <c r="E8" s="103"/>
      <c r="F8" s="103"/>
      <c r="G8" s="103"/>
    </row>
    <row r="9" spans="1:7" s="130" customFormat="1" ht="15" customHeight="1">
      <c r="A9" s="101"/>
      <c r="B9" s="155">
        <v>2143</v>
      </c>
      <c r="C9" s="68" t="s">
        <v>328</v>
      </c>
      <c r="D9" s="103">
        <v>2860</v>
      </c>
      <c r="E9" s="103">
        <v>2850</v>
      </c>
      <c r="F9" s="103">
        <v>1466.1</v>
      </c>
      <c r="G9" s="257">
        <f>(F9/E9)*100</f>
        <v>51.44210526315789</v>
      </c>
    </row>
    <row r="10" spans="1:7" s="130" customFormat="1" ht="15">
      <c r="A10" s="68"/>
      <c r="B10" s="155">
        <v>3111</v>
      </c>
      <c r="C10" s="68" t="s">
        <v>329</v>
      </c>
      <c r="D10" s="156">
        <v>7820</v>
      </c>
      <c r="E10" s="156">
        <v>7907.2</v>
      </c>
      <c r="F10" s="156">
        <v>3993.1</v>
      </c>
      <c r="G10" s="257">
        <f aca="true" t="shared" si="0" ref="G10:G33">(F10/E10)*100</f>
        <v>50.499544718737354</v>
      </c>
    </row>
    <row r="11" spans="1:7" s="130" customFormat="1" ht="15">
      <c r="A11" s="68"/>
      <c r="B11" s="155">
        <v>3113</v>
      </c>
      <c r="C11" s="68" t="s">
        <v>330</v>
      </c>
      <c r="D11" s="156">
        <v>28600</v>
      </c>
      <c r="E11" s="156">
        <v>28600</v>
      </c>
      <c r="F11" s="156">
        <v>14298</v>
      </c>
      <c r="G11" s="257">
        <f t="shared" si="0"/>
        <v>49.99300699300699</v>
      </c>
    </row>
    <row r="12" spans="1:7" s="130" customFormat="1" ht="15" hidden="1">
      <c r="A12" s="68"/>
      <c r="B12" s="155">
        <v>3114</v>
      </c>
      <c r="C12" s="68" t="s">
        <v>331</v>
      </c>
      <c r="D12" s="156"/>
      <c r="E12" s="156"/>
      <c r="F12" s="156"/>
      <c r="G12" s="257" t="e">
        <f t="shared" si="0"/>
        <v>#DIV/0!</v>
      </c>
    </row>
    <row r="13" spans="1:7" s="130" customFormat="1" ht="15" hidden="1">
      <c r="A13" s="68"/>
      <c r="B13" s="155">
        <v>3122</v>
      </c>
      <c r="C13" s="68" t="s">
        <v>332</v>
      </c>
      <c r="D13" s="156"/>
      <c r="E13" s="156"/>
      <c r="F13" s="156"/>
      <c r="G13" s="257" t="e">
        <f t="shared" si="0"/>
        <v>#DIV/0!</v>
      </c>
    </row>
    <row r="14" spans="1:7" s="130" customFormat="1" ht="15">
      <c r="A14" s="68"/>
      <c r="B14" s="155">
        <v>3231</v>
      </c>
      <c r="C14" s="68" t="s">
        <v>333</v>
      </c>
      <c r="D14" s="156">
        <v>600</v>
      </c>
      <c r="E14" s="156">
        <v>600</v>
      </c>
      <c r="F14" s="156">
        <v>300</v>
      </c>
      <c r="G14" s="257">
        <f t="shared" si="0"/>
        <v>50</v>
      </c>
    </row>
    <row r="15" spans="1:7" s="130" customFormat="1" ht="15">
      <c r="A15" s="68"/>
      <c r="B15" s="155">
        <v>3313</v>
      </c>
      <c r="C15" s="68" t="s">
        <v>334</v>
      </c>
      <c r="D15" s="103">
        <v>1300</v>
      </c>
      <c r="E15" s="103">
        <v>1300</v>
      </c>
      <c r="F15" s="103">
        <v>951.1</v>
      </c>
      <c r="G15" s="257">
        <f t="shared" si="0"/>
        <v>73.16153846153847</v>
      </c>
    </row>
    <row r="16" spans="1:7" s="130" customFormat="1" ht="15" customHeight="1" hidden="1">
      <c r="A16" s="68"/>
      <c r="B16" s="155">
        <v>3314</v>
      </c>
      <c r="C16" s="68" t="s">
        <v>335</v>
      </c>
      <c r="D16" s="103"/>
      <c r="E16" s="103"/>
      <c r="F16" s="103"/>
      <c r="G16" s="257" t="e">
        <f t="shared" si="0"/>
        <v>#DIV/0!</v>
      </c>
    </row>
    <row r="17" spans="1:7" s="130" customFormat="1" ht="15">
      <c r="A17" s="68"/>
      <c r="B17" s="155">
        <v>3314</v>
      </c>
      <c r="C17" s="68" t="s">
        <v>336</v>
      </c>
      <c r="D17" s="103">
        <v>7080</v>
      </c>
      <c r="E17" s="103">
        <v>7120</v>
      </c>
      <c r="F17" s="103">
        <v>3580</v>
      </c>
      <c r="G17" s="257">
        <f t="shared" si="0"/>
        <v>50.28089887640449</v>
      </c>
    </row>
    <row r="18" spans="1:7" s="130" customFormat="1" ht="13.5" customHeight="1" hidden="1">
      <c r="A18" s="68"/>
      <c r="B18" s="155">
        <v>3315</v>
      </c>
      <c r="C18" s="68" t="s">
        <v>337</v>
      </c>
      <c r="D18" s="103"/>
      <c r="E18" s="103"/>
      <c r="F18" s="103"/>
      <c r="G18" s="257" t="e">
        <f t="shared" si="0"/>
        <v>#DIV/0!</v>
      </c>
    </row>
    <row r="19" spans="1:7" s="130" customFormat="1" ht="15">
      <c r="A19" s="68"/>
      <c r="B19" s="155">
        <v>3315</v>
      </c>
      <c r="C19" s="68" t="s">
        <v>338</v>
      </c>
      <c r="D19" s="103">
        <v>6620</v>
      </c>
      <c r="E19" s="103">
        <v>6670</v>
      </c>
      <c r="F19" s="103">
        <v>3350</v>
      </c>
      <c r="G19" s="257">
        <f t="shared" si="0"/>
        <v>50.22488755622189</v>
      </c>
    </row>
    <row r="20" spans="1:7" s="130" customFormat="1" ht="15">
      <c r="A20" s="68"/>
      <c r="B20" s="155">
        <v>3319</v>
      </c>
      <c r="C20" s="68" t="s">
        <v>339</v>
      </c>
      <c r="D20" s="103">
        <v>700</v>
      </c>
      <c r="E20" s="103">
        <v>797.2</v>
      </c>
      <c r="F20" s="103">
        <v>389.6</v>
      </c>
      <c r="G20" s="257">
        <f t="shared" si="0"/>
        <v>48.87104867034621</v>
      </c>
    </row>
    <row r="21" spans="1:7" s="130" customFormat="1" ht="15">
      <c r="A21" s="68"/>
      <c r="B21" s="155">
        <v>3322</v>
      </c>
      <c r="C21" s="68" t="s">
        <v>340</v>
      </c>
      <c r="D21" s="103">
        <v>50</v>
      </c>
      <c r="E21" s="103">
        <v>20</v>
      </c>
      <c r="F21" s="103">
        <v>0</v>
      </c>
      <c r="G21" s="257">
        <f t="shared" si="0"/>
        <v>0</v>
      </c>
    </row>
    <row r="22" spans="1:7" s="130" customFormat="1" ht="15">
      <c r="A22" s="68"/>
      <c r="B22" s="155">
        <v>3326</v>
      </c>
      <c r="C22" s="68" t="s">
        <v>341</v>
      </c>
      <c r="D22" s="103">
        <v>60</v>
      </c>
      <c r="E22" s="103">
        <v>0</v>
      </c>
      <c r="F22" s="103">
        <v>0</v>
      </c>
      <c r="G22" s="257" t="e">
        <f t="shared" si="0"/>
        <v>#DIV/0!</v>
      </c>
    </row>
    <row r="23" spans="1:7" s="130" customFormat="1" ht="15">
      <c r="A23" s="68"/>
      <c r="B23" s="155">
        <v>3330</v>
      </c>
      <c r="C23" s="68" t="s">
        <v>342</v>
      </c>
      <c r="D23" s="103">
        <v>50</v>
      </c>
      <c r="E23" s="103">
        <v>92</v>
      </c>
      <c r="F23" s="103">
        <v>92</v>
      </c>
      <c r="G23" s="257">
        <f t="shared" si="0"/>
        <v>100</v>
      </c>
    </row>
    <row r="24" spans="1:7" s="130" customFormat="1" ht="15">
      <c r="A24" s="68"/>
      <c r="B24" s="155">
        <v>3392</v>
      </c>
      <c r="C24" s="68" t="s">
        <v>343</v>
      </c>
      <c r="D24" s="103">
        <v>800</v>
      </c>
      <c r="E24" s="103">
        <v>828.3</v>
      </c>
      <c r="F24" s="103">
        <v>427.3</v>
      </c>
      <c r="G24" s="257">
        <f t="shared" si="0"/>
        <v>51.58758903778825</v>
      </c>
    </row>
    <row r="25" spans="1:7" s="130" customFormat="1" ht="15">
      <c r="A25" s="68"/>
      <c r="B25" s="155">
        <v>3399</v>
      </c>
      <c r="C25" s="68" t="s">
        <v>344</v>
      </c>
      <c r="D25" s="103">
        <v>1800</v>
      </c>
      <c r="E25" s="103">
        <v>1844.5</v>
      </c>
      <c r="F25" s="103">
        <v>543.5</v>
      </c>
      <c r="G25" s="257">
        <f t="shared" si="0"/>
        <v>29.46597994036324</v>
      </c>
    </row>
    <row r="26" spans="1:7" s="130" customFormat="1" ht="15">
      <c r="A26" s="68"/>
      <c r="B26" s="155">
        <v>3412</v>
      </c>
      <c r="C26" s="68" t="s">
        <v>345</v>
      </c>
      <c r="D26" s="103">
        <v>20023</v>
      </c>
      <c r="E26" s="103">
        <v>21302</v>
      </c>
      <c r="F26" s="103">
        <v>10602.4</v>
      </c>
      <c r="G26" s="257">
        <f t="shared" si="0"/>
        <v>49.771852408224575</v>
      </c>
    </row>
    <row r="27" spans="1:7" s="130" customFormat="1" ht="15">
      <c r="A27" s="68"/>
      <c r="B27" s="155">
        <v>3412</v>
      </c>
      <c r="C27" s="68" t="s">
        <v>346</v>
      </c>
      <c r="D27" s="103">
        <f>22123-20023</f>
        <v>2100</v>
      </c>
      <c r="E27" s="103">
        <f>23772-21302</f>
        <v>2470</v>
      </c>
      <c r="F27" s="103">
        <f>13009.8-10602.4</f>
        <v>2407.3999999999996</v>
      </c>
      <c r="G27" s="257">
        <f t="shared" si="0"/>
        <v>97.4655870445344</v>
      </c>
    </row>
    <row r="28" spans="1:7" s="130" customFormat="1" ht="15">
      <c r="A28" s="68"/>
      <c r="B28" s="155">
        <v>3419</v>
      </c>
      <c r="C28" s="68" t="s">
        <v>347</v>
      </c>
      <c r="D28" s="156">
        <v>3600</v>
      </c>
      <c r="E28" s="156">
        <v>1480.8</v>
      </c>
      <c r="F28" s="156">
        <v>1351.9</v>
      </c>
      <c r="G28" s="257">
        <f t="shared" si="0"/>
        <v>91.29524581307402</v>
      </c>
    </row>
    <row r="29" spans="1:7" s="130" customFormat="1" ht="15">
      <c r="A29" s="68"/>
      <c r="B29" s="155">
        <v>3421</v>
      </c>
      <c r="C29" s="68" t="s">
        <v>348</v>
      </c>
      <c r="D29" s="156">
        <v>2800</v>
      </c>
      <c r="E29" s="156">
        <v>4701</v>
      </c>
      <c r="F29" s="156">
        <v>3475.9</v>
      </c>
      <c r="G29" s="257">
        <f t="shared" si="0"/>
        <v>73.93958732184642</v>
      </c>
    </row>
    <row r="30" spans="1:7" s="130" customFormat="1" ht="15">
      <c r="A30" s="68"/>
      <c r="B30" s="155">
        <v>3429</v>
      </c>
      <c r="C30" s="68" t="s">
        <v>349</v>
      </c>
      <c r="D30" s="156">
        <v>1500</v>
      </c>
      <c r="E30" s="156">
        <v>1503</v>
      </c>
      <c r="F30" s="156">
        <v>1214.8</v>
      </c>
      <c r="G30" s="257">
        <f t="shared" si="0"/>
        <v>80.82501663339985</v>
      </c>
    </row>
    <row r="31" spans="1:7" s="130" customFormat="1" ht="15">
      <c r="A31" s="68"/>
      <c r="B31" s="155">
        <v>6223</v>
      </c>
      <c r="C31" s="68" t="s">
        <v>350</v>
      </c>
      <c r="D31" s="103">
        <v>150</v>
      </c>
      <c r="E31" s="103">
        <v>94</v>
      </c>
      <c r="F31" s="103">
        <v>29.7</v>
      </c>
      <c r="G31" s="257">
        <f t="shared" si="0"/>
        <v>31.595744680851062</v>
      </c>
    </row>
    <row r="32" spans="1:7" s="130" customFormat="1" ht="15">
      <c r="A32" s="68"/>
      <c r="B32" s="155">
        <v>6402</v>
      </c>
      <c r="C32" s="68" t="s">
        <v>351</v>
      </c>
      <c r="D32" s="103">
        <v>0</v>
      </c>
      <c r="E32" s="103">
        <v>10.8</v>
      </c>
      <c r="F32" s="103">
        <v>10.8</v>
      </c>
      <c r="G32" s="257">
        <f t="shared" si="0"/>
        <v>100</v>
      </c>
    </row>
    <row r="33" spans="1:7" s="130" customFormat="1" ht="15">
      <c r="A33" s="68"/>
      <c r="B33" s="155">
        <v>6409</v>
      </c>
      <c r="C33" s="68" t="s">
        <v>352</v>
      </c>
      <c r="D33" s="103">
        <v>1580</v>
      </c>
      <c r="E33" s="103">
        <v>1423</v>
      </c>
      <c r="F33" s="103">
        <v>0</v>
      </c>
      <c r="G33" s="257">
        <f t="shared" si="0"/>
        <v>0</v>
      </c>
    </row>
    <row r="34" spans="1:7" s="130" customFormat="1" ht="14.25" customHeight="1" thickBot="1">
      <c r="A34" s="157"/>
      <c r="B34" s="158"/>
      <c r="C34" s="159"/>
      <c r="D34" s="160"/>
      <c r="E34" s="160"/>
      <c r="F34" s="160"/>
      <c r="G34" s="258"/>
    </row>
    <row r="35" spans="1:7" s="130" customFormat="1" ht="18.75" customHeight="1" thickBot="1" thickTop="1">
      <c r="A35" s="161"/>
      <c r="B35" s="162"/>
      <c r="C35" s="163" t="s">
        <v>353</v>
      </c>
      <c r="D35" s="164">
        <f>SUM(D9:D34)</f>
        <v>90093</v>
      </c>
      <c r="E35" s="164">
        <f>SUM(E9:E34)</f>
        <v>91613.8</v>
      </c>
      <c r="F35" s="164">
        <f>SUM(F9:F34)</f>
        <v>48483.600000000006</v>
      </c>
      <c r="G35" s="259">
        <f>(F35/E35)*100</f>
        <v>52.92172140005109</v>
      </c>
    </row>
    <row r="36" spans="1:7" s="130" customFormat="1" ht="15.75" customHeight="1">
      <c r="A36" s="129"/>
      <c r="B36" s="132"/>
      <c r="C36" s="165"/>
      <c r="D36" s="166"/>
      <c r="E36" s="166"/>
      <c r="F36" s="166"/>
      <c r="G36" s="260"/>
    </row>
    <row r="37" spans="1:7" s="130" customFormat="1" ht="18.75" customHeight="1" hidden="1">
      <c r="A37" s="129"/>
      <c r="B37" s="132"/>
      <c r="C37" s="165"/>
      <c r="D37" s="166"/>
      <c r="E37" s="166"/>
      <c r="F37" s="166"/>
      <c r="G37" s="260"/>
    </row>
    <row r="38" spans="1:7" s="130" customFormat="1" ht="18.75" customHeight="1" hidden="1">
      <c r="A38" s="129"/>
      <c r="B38" s="132"/>
      <c r="C38" s="165"/>
      <c r="D38" s="166"/>
      <c r="E38" s="166"/>
      <c r="F38" s="166"/>
      <c r="G38" s="260"/>
    </row>
    <row r="39" spans="1:7" s="130" customFormat="1" ht="15.75" customHeight="1" hidden="1">
      <c r="A39" s="129"/>
      <c r="B39" s="132"/>
      <c r="C39" s="165"/>
      <c r="D39" s="166"/>
      <c r="E39" s="166"/>
      <c r="F39" s="166"/>
      <c r="G39" s="260"/>
    </row>
    <row r="40" spans="1:7" s="130" customFormat="1" ht="15.75" customHeight="1" hidden="1">
      <c r="A40" s="129"/>
      <c r="B40" s="132"/>
      <c r="C40" s="165"/>
      <c r="D40" s="167"/>
      <c r="E40" s="167"/>
      <c r="F40" s="167"/>
      <c r="G40" s="260"/>
    </row>
    <row r="41" spans="1:7" s="130" customFormat="1" ht="12.75" customHeight="1" hidden="1">
      <c r="A41" s="129"/>
      <c r="B41" s="132"/>
      <c r="C41" s="165"/>
      <c r="D41" s="167"/>
      <c r="E41" s="167"/>
      <c r="F41" s="167"/>
      <c r="G41" s="260"/>
    </row>
    <row r="42" spans="1:7" s="130" customFormat="1" ht="12.75" customHeight="1" hidden="1">
      <c r="A42" s="129"/>
      <c r="B42" s="132"/>
      <c r="C42" s="165"/>
      <c r="D42" s="167"/>
      <c r="E42" s="167"/>
      <c r="F42" s="167"/>
      <c r="G42" s="260"/>
    </row>
    <row r="43" spans="2:7" s="130" customFormat="1" ht="15.75" customHeight="1" thickBot="1">
      <c r="B43" s="168"/>
      <c r="G43" s="231"/>
    </row>
    <row r="44" spans="1:7" s="130" customFormat="1" ht="15.75">
      <c r="A44" s="248" t="s">
        <v>25</v>
      </c>
      <c r="B44" s="249" t="s">
        <v>26</v>
      </c>
      <c r="C44" s="248" t="s">
        <v>28</v>
      </c>
      <c r="D44" s="248" t="s">
        <v>29</v>
      </c>
      <c r="E44" s="248" t="s">
        <v>29</v>
      </c>
      <c r="F44" s="240" t="s">
        <v>8</v>
      </c>
      <c r="G44" s="261" t="s">
        <v>325</v>
      </c>
    </row>
    <row r="45" spans="1:7" s="130" customFormat="1" ht="15.75" customHeight="1" thickBot="1">
      <c r="A45" s="250"/>
      <c r="B45" s="251"/>
      <c r="C45" s="252"/>
      <c r="D45" s="253" t="s">
        <v>31</v>
      </c>
      <c r="E45" s="253" t="s">
        <v>32</v>
      </c>
      <c r="F45" s="245" t="s">
        <v>33</v>
      </c>
      <c r="G45" s="262" t="s">
        <v>326</v>
      </c>
    </row>
    <row r="46" spans="1:7" s="130" customFormat="1" ht="16.5" customHeight="1" thickTop="1">
      <c r="A46" s="150">
        <v>20</v>
      </c>
      <c r="B46" s="151"/>
      <c r="C46" s="51" t="s">
        <v>354</v>
      </c>
      <c r="D46" s="89"/>
      <c r="E46" s="89"/>
      <c r="F46" s="89"/>
      <c r="G46" s="263"/>
    </row>
    <row r="47" spans="1:7" s="130" customFormat="1" ht="16.5" customHeight="1">
      <c r="A47" s="150"/>
      <c r="B47" s="151"/>
      <c r="C47" s="51"/>
      <c r="D47" s="89"/>
      <c r="E47" s="89"/>
      <c r="F47" s="89"/>
      <c r="G47" s="263"/>
    </row>
    <row r="48" spans="1:7" s="130" customFormat="1" ht="15" customHeight="1">
      <c r="A48" s="101"/>
      <c r="B48" s="154"/>
      <c r="C48" s="51" t="s">
        <v>355</v>
      </c>
      <c r="D48" s="103"/>
      <c r="E48" s="103"/>
      <c r="F48" s="103"/>
      <c r="G48" s="257"/>
    </row>
    <row r="49" spans="1:7" s="130" customFormat="1" ht="15">
      <c r="A49" s="68"/>
      <c r="B49" s="155">
        <v>2143</v>
      </c>
      <c r="C49" s="104" t="s">
        <v>356</v>
      </c>
      <c r="D49" s="54">
        <v>2173.4</v>
      </c>
      <c r="E49" s="54">
        <v>2233.7</v>
      </c>
      <c r="F49" s="54">
        <v>2.1</v>
      </c>
      <c r="G49" s="257">
        <f aca="true" t="shared" si="1" ref="G49:G89">(F49/E49)*100</f>
        <v>0.09401441554371671</v>
      </c>
    </row>
    <row r="50" spans="1:7" s="130" customFormat="1" ht="15">
      <c r="A50" s="68"/>
      <c r="B50" s="155">
        <v>2212</v>
      </c>
      <c r="C50" s="104" t="s">
        <v>357</v>
      </c>
      <c r="D50" s="54">
        <v>17195</v>
      </c>
      <c r="E50" s="54">
        <v>22196.9</v>
      </c>
      <c r="F50" s="54">
        <v>6131.7</v>
      </c>
      <c r="G50" s="257">
        <f t="shared" si="1"/>
        <v>27.62412769350675</v>
      </c>
    </row>
    <row r="51" spans="1:7" s="130" customFormat="1" ht="15" customHeight="1">
      <c r="A51" s="68"/>
      <c r="B51" s="155">
        <v>2219</v>
      </c>
      <c r="C51" s="104" t="s">
        <v>358</v>
      </c>
      <c r="D51" s="54">
        <v>29971.5</v>
      </c>
      <c r="E51" s="54">
        <v>35705.5</v>
      </c>
      <c r="F51" s="54">
        <v>11092.9</v>
      </c>
      <c r="G51" s="257">
        <f t="shared" si="1"/>
        <v>31.067762669616723</v>
      </c>
    </row>
    <row r="52" spans="1:7" s="130" customFormat="1" ht="15">
      <c r="A52" s="68"/>
      <c r="B52" s="155">
        <v>2221</v>
      </c>
      <c r="C52" s="104" t="s">
        <v>359</v>
      </c>
      <c r="D52" s="54">
        <v>40921.5</v>
      </c>
      <c r="E52" s="54">
        <v>46505.7</v>
      </c>
      <c r="F52" s="54">
        <v>6005.2</v>
      </c>
      <c r="G52" s="257">
        <f t="shared" si="1"/>
        <v>12.912825739640517</v>
      </c>
    </row>
    <row r="53" spans="1:7" s="130" customFormat="1" ht="15">
      <c r="A53" s="68"/>
      <c r="B53" s="155">
        <v>2229</v>
      </c>
      <c r="C53" s="104" t="s">
        <v>360</v>
      </c>
      <c r="D53" s="54">
        <v>20</v>
      </c>
      <c r="E53" s="54">
        <v>20</v>
      </c>
      <c r="F53" s="54">
        <v>0</v>
      </c>
      <c r="G53" s="257">
        <f t="shared" si="1"/>
        <v>0</v>
      </c>
    </row>
    <row r="54" spans="1:7" s="130" customFormat="1" ht="15" hidden="1">
      <c r="A54" s="68"/>
      <c r="B54" s="155">
        <v>2241</v>
      </c>
      <c r="C54" s="104" t="s">
        <v>361</v>
      </c>
      <c r="D54" s="54"/>
      <c r="E54" s="54"/>
      <c r="F54" s="54"/>
      <c r="G54" s="257" t="e">
        <f t="shared" si="1"/>
        <v>#DIV/0!</v>
      </c>
    </row>
    <row r="55" spans="1:7" s="135" customFormat="1" ht="15.75">
      <c r="A55" s="68"/>
      <c r="B55" s="155">
        <v>2249</v>
      </c>
      <c r="C55" s="104" t="s">
        <v>362</v>
      </c>
      <c r="D55" s="103">
        <f>727-727</f>
        <v>0</v>
      </c>
      <c r="E55" s="103">
        <v>506.5</v>
      </c>
      <c r="F55" s="103">
        <v>2</v>
      </c>
      <c r="G55" s="257">
        <f t="shared" si="1"/>
        <v>0.3948667324777887</v>
      </c>
    </row>
    <row r="56" spans="1:7" s="130" customFormat="1" ht="15" hidden="1">
      <c r="A56" s="68"/>
      <c r="B56" s="155">
        <v>2310</v>
      </c>
      <c r="C56" s="104" t="s">
        <v>363</v>
      </c>
      <c r="D56" s="54"/>
      <c r="E56" s="54"/>
      <c r="F56" s="54"/>
      <c r="G56" s="257" t="e">
        <f t="shared" si="1"/>
        <v>#DIV/0!</v>
      </c>
    </row>
    <row r="57" spans="1:7" s="130" customFormat="1" ht="15">
      <c r="A57" s="68"/>
      <c r="B57" s="155">
        <v>2321</v>
      </c>
      <c r="C57" s="104" t="s">
        <v>364</v>
      </c>
      <c r="D57" s="54">
        <v>50</v>
      </c>
      <c r="E57" s="54">
        <v>50</v>
      </c>
      <c r="F57" s="54">
        <v>5.3</v>
      </c>
      <c r="G57" s="257">
        <f t="shared" si="1"/>
        <v>10.6</v>
      </c>
    </row>
    <row r="58" spans="1:7" s="135" customFormat="1" ht="15.75">
      <c r="A58" s="68"/>
      <c r="B58" s="155">
        <v>2331</v>
      </c>
      <c r="C58" s="104" t="s">
        <v>365</v>
      </c>
      <c r="D58" s="103">
        <v>130</v>
      </c>
      <c r="E58" s="103">
        <v>737.3</v>
      </c>
      <c r="F58" s="103">
        <v>607.2</v>
      </c>
      <c r="G58" s="257">
        <f t="shared" si="1"/>
        <v>82.35453682354537</v>
      </c>
    </row>
    <row r="59" spans="1:7" s="130" customFormat="1" ht="15">
      <c r="A59" s="68"/>
      <c r="B59" s="155">
        <v>3111</v>
      </c>
      <c r="C59" s="169" t="s">
        <v>366</v>
      </c>
      <c r="D59" s="54">
        <v>11539.5</v>
      </c>
      <c r="E59" s="54">
        <v>15077.8</v>
      </c>
      <c r="F59" s="52">
        <v>1477.8</v>
      </c>
      <c r="G59" s="257">
        <f t="shared" si="1"/>
        <v>9.80116462613909</v>
      </c>
    </row>
    <row r="60" spans="1:7" s="130" customFormat="1" ht="15">
      <c r="A60" s="68"/>
      <c r="B60" s="155">
        <v>3113</v>
      </c>
      <c r="C60" s="169" t="s">
        <v>367</v>
      </c>
      <c r="D60" s="54">
        <v>8007.3</v>
      </c>
      <c r="E60" s="54">
        <v>8560.5</v>
      </c>
      <c r="F60" s="52">
        <v>1081.7</v>
      </c>
      <c r="G60" s="257">
        <f t="shared" si="1"/>
        <v>12.635944162140062</v>
      </c>
    </row>
    <row r="61" spans="1:7" s="135" customFormat="1" ht="15.75">
      <c r="A61" s="68"/>
      <c r="B61" s="155">
        <v>3231</v>
      </c>
      <c r="C61" s="104" t="s">
        <v>368</v>
      </c>
      <c r="D61" s="103">
        <v>1296.2</v>
      </c>
      <c r="E61" s="103">
        <v>1296.2</v>
      </c>
      <c r="F61" s="103">
        <v>0</v>
      </c>
      <c r="G61" s="257">
        <f t="shared" si="1"/>
        <v>0</v>
      </c>
    </row>
    <row r="62" spans="1:7" s="135" customFormat="1" ht="15.75">
      <c r="A62" s="68"/>
      <c r="B62" s="155">
        <v>3313</v>
      </c>
      <c r="C62" s="104" t="s">
        <v>369</v>
      </c>
      <c r="D62" s="103">
        <v>350</v>
      </c>
      <c r="E62" s="103">
        <v>350</v>
      </c>
      <c r="F62" s="103">
        <v>54.5</v>
      </c>
      <c r="G62" s="257">
        <f t="shared" si="1"/>
        <v>15.571428571428573</v>
      </c>
    </row>
    <row r="63" spans="1:7" s="130" customFormat="1" ht="15">
      <c r="A63" s="68"/>
      <c r="B63" s="155">
        <v>3322</v>
      </c>
      <c r="C63" s="169" t="s">
        <v>370</v>
      </c>
      <c r="D63" s="54">
        <v>15181.6</v>
      </c>
      <c r="E63" s="54">
        <v>16404.8</v>
      </c>
      <c r="F63" s="54">
        <v>332.4</v>
      </c>
      <c r="G63" s="257">
        <f t="shared" si="1"/>
        <v>2.0262362235443288</v>
      </c>
    </row>
    <row r="64" spans="1:7" s="130" customFormat="1" ht="15" hidden="1">
      <c r="A64" s="68"/>
      <c r="B64" s="155">
        <v>3326</v>
      </c>
      <c r="C64" s="169" t="s">
        <v>371</v>
      </c>
      <c r="D64" s="54"/>
      <c r="E64" s="54"/>
      <c r="F64" s="54"/>
      <c r="G64" s="257" t="e">
        <f t="shared" si="1"/>
        <v>#DIV/0!</v>
      </c>
    </row>
    <row r="65" spans="1:7" s="135" customFormat="1" ht="15.75" hidden="1">
      <c r="A65" s="68"/>
      <c r="B65" s="155">
        <v>3392</v>
      </c>
      <c r="C65" s="104" t="s">
        <v>372</v>
      </c>
      <c r="D65" s="103"/>
      <c r="E65" s="103"/>
      <c r="F65" s="103"/>
      <c r="G65" s="257" t="e">
        <f t="shared" si="1"/>
        <v>#DIV/0!</v>
      </c>
    </row>
    <row r="66" spans="1:7" s="130" customFormat="1" ht="15">
      <c r="A66" s="68"/>
      <c r="B66" s="155">
        <v>3412</v>
      </c>
      <c r="C66" s="169" t="s">
        <v>373</v>
      </c>
      <c r="D66" s="54">
        <v>10000</v>
      </c>
      <c r="E66" s="54">
        <v>10158.9</v>
      </c>
      <c r="F66" s="54">
        <v>5730.1</v>
      </c>
      <c r="G66" s="257">
        <f t="shared" si="1"/>
        <v>56.4047288584394</v>
      </c>
    </row>
    <row r="67" spans="1:7" s="130" customFormat="1" ht="15">
      <c r="A67" s="68"/>
      <c r="B67" s="155">
        <v>3421</v>
      </c>
      <c r="C67" s="169" t="s">
        <v>374</v>
      </c>
      <c r="D67" s="54">
        <v>1120</v>
      </c>
      <c r="E67" s="54">
        <v>2176</v>
      </c>
      <c r="F67" s="54">
        <v>1107.4</v>
      </c>
      <c r="G67" s="257">
        <f t="shared" si="1"/>
        <v>50.89154411764706</v>
      </c>
    </row>
    <row r="68" spans="1:7" s="130" customFormat="1" ht="15" hidden="1">
      <c r="A68" s="68"/>
      <c r="B68" s="155">
        <v>3612</v>
      </c>
      <c r="C68" s="169" t="s">
        <v>375</v>
      </c>
      <c r="D68" s="54"/>
      <c r="E68" s="54"/>
      <c r="F68" s="54"/>
      <c r="G68" s="257" t="e">
        <f t="shared" si="1"/>
        <v>#DIV/0!</v>
      </c>
    </row>
    <row r="69" spans="1:7" s="130" customFormat="1" ht="15">
      <c r="A69" s="68"/>
      <c r="B69" s="155">
        <v>3613</v>
      </c>
      <c r="C69" s="169" t="s">
        <v>376</v>
      </c>
      <c r="D69" s="54">
        <v>0</v>
      </c>
      <c r="E69" s="54">
        <v>3514</v>
      </c>
      <c r="F69" s="54">
        <v>1445.7</v>
      </c>
      <c r="G69" s="257">
        <f t="shared" si="1"/>
        <v>41.14114968696642</v>
      </c>
    </row>
    <row r="70" spans="1:7" s="130" customFormat="1" ht="15">
      <c r="A70" s="68"/>
      <c r="B70" s="155">
        <v>3631</v>
      </c>
      <c r="C70" s="169" t="s">
        <v>377</v>
      </c>
      <c r="D70" s="54">
        <v>11100</v>
      </c>
      <c r="E70" s="54">
        <v>11100</v>
      </c>
      <c r="F70" s="54">
        <v>4085.2</v>
      </c>
      <c r="G70" s="257">
        <f t="shared" si="1"/>
        <v>36.803603603603605</v>
      </c>
    </row>
    <row r="71" spans="1:7" s="135" customFormat="1" ht="15.75">
      <c r="A71" s="68"/>
      <c r="B71" s="155">
        <v>3632</v>
      </c>
      <c r="C71" s="104" t="s">
        <v>378</v>
      </c>
      <c r="D71" s="103">
        <v>0</v>
      </c>
      <c r="E71" s="103">
        <v>60.3</v>
      </c>
      <c r="F71" s="103">
        <v>0</v>
      </c>
      <c r="G71" s="257">
        <f t="shared" si="1"/>
        <v>0</v>
      </c>
    </row>
    <row r="72" spans="1:7" s="130" customFormat="1" ht="15">
      <c r="A72" s="68"/>
      <c r="B72" s="155">
        <v>3635</v>
      </c>
      <c r="C72" s="169" t="s">
        <v>379</v>
      </c>
      <c r="D72" s="54">
        <v>2969</v>
      </c>
      <c r="E72" s="54">
        <v>2860.5</v>
      </c>
      <c r="F72" s="54">
        <v>285</v>
      </c>
      <c r="G72" s="257">
        <f t="shared" si="1"/>
        <v>9.963293130571579</v>
      </c>
    </row>
    <row r="73" spans="1:7" s="135" customFormat="1" ht="15.75" hidden="1">
      <c r="A73" s="68"/>
      <c r="B73" s="155">
        <v>3639</v>
      </c>
      <c r="C73" s="104" t="s">
        <v>380</v>
      </c>
      <c r="D73" s="103"/>
      <c r="E73" s="103"/>
      <c r="F73" s="103"/>
      <c r="G73" s="257" t="e">
        <f t="shared" si="1"/>
        <v>#DIV/0!</v>
      </c>
    </row>
    <row r="74" spans="1:7" s="130" customFormat="1" ht="15">
      <c r="A74" s="68"/>
      <c r="B74" s="155">
        <v>3699</v>
      </c>
      <c r="C74" s="169" t="s">
        <v>381</v>
      </c>
      <c r="D74" s="52">
        <v>123</v>
      </c>
      <c r="E74" s="52">
        <v>183</v>
      </c>
      <c r="F74" s="52">
        <v>112.3</v>
      </c>
      <c r="G74" s="257">
        <f t="shared" si="1"/>
        <v>61.36612021857923</v>
      </c>
    </row>
    <row r="75" spans="1:7" s="130" customFormat="1" ht="15">
      <c r="A75" s="68"/>
      <c r="B75" s="155">
        <v>3722</v>
      </c>
      <c r="C75" s="169" t="s">
        <v>382</v>
      </c>
      <c r="D75" s="54">
        <v>21070</v>
      </c>
      <c r="E75" s="54">
        <v>21070</v>
      </c>
      <c r="F75" s="54">
        <v>10258.6</v>
      </c>
      <c r="G75" s="257">
        <f t="shared" si="1"/>
        <v>48.68818224964404</v>
      </c>
    </row>
    <row r="76" spans="1:7" s="135" customFormat="1" ht="15.75" hidden="1">
      <c r="A76" s="68"/>
      <c r="B76" s="155">
        <v>3726</v>
      </c>
      <c r="C76" s="104" t="s">
        <v>383</v>
      </c>
      <c r="D76" s="103"/>
      <c r="E76" s="103"/>
      <c r="F76" s="103"/>
      <c r="G76" s="257" t="e">
        <f t="shared" si="1"/>
        <v>#DIV/0!</v>
      </c>
    </row>
    <row r="77" spans="1:7" s="135" customFormat="1" ht="15.75">
      <c r="A77" s="68"/>
      <c r="B77" s="155">
        <v>3733</v>
      </c>
      <c r="C77" s="104" t="s">
        <v>384</v>
      </c>
      <c r="D77" s="103">
        <v>40</v>
      </c>
      <c r="E77" s="103">
        <v>40</v>
      </c>
      <c r="F77" s="103">
        <v>30.8</v>
      </c>
      <c r="G77" s="257">
        <f t="shared" si="1"/>
        <v>77</v>
      </c>
    </row>
    <row r="78" spans="1:7" s="135" customFormat="1" ht="15.75">
      <c r="A78" s="68"/>
      <c r="B78" s="155">
        <v>3744</v>
      </c>
      <c r="C78" s="104" t="s">
        <v>385</v>
      </c>
      <c r="D78" s="103">
        <v>1185.7</v>
      </c>
      <c r="E78" s="103">
        <v>1185.7</v>
      </c>
      <c r="F78" s="103">
        <v>0</v>
      </c>
      <c r="G78" s="257">
        <f t="shared" si="1"/>
        <v>0</v>
      </c>
    </row>
    <row r="79" spans="1:7" s="135" customFormat="1" ht="15.75">
      <c r="A79" s="68"/>
      <c r="B79" s="155">
        <v>3745</v>
      </c>
      <c r="C79" s="104" t="s">
        <v>386</v>
      </c>
      <c r="D79" s="103">
        <v>21369.9</v>
      </c>
      <c r="E79" s="103">
        <v>24487.3</v>
      </c>
      <c r="F79" s="103">
        <v>9875.7</v>
      </c>
      <c r="G79" s="257">
        <f t="shared" si="1"/>
        <v>40.329885287475555</v>
      </c>
    </row>
    <row r="80" spans="1:7" s="135" customFormat="1" ht="15.75">
      <c r="A80" s="68"/>
      <c r="B80" s="155">
        <v>4349</v>
      </c>
      <c r="C80" s="104" t="s">
        <v>387</v>
      </c>
      <c r="D80" s="52">
        <v>0</v>
      </c>
      <c r="E80" s="52">
        <v>846.9</v>
      </c>
      <c r="F80" s="52">
        <v>232.5</v>
      </c>
      <c r="G80" s="257">
        <f t="shared" si="1"/>
        <v>27.453064116188454</v>
      </c>
    </row>
    <row r="81" spans="1:7" s="135" customFormat="1" ht="15.75">
      <c r="A81" s="72"/>
      <c r="B81" s="155">
        <v>4357</v>
      </c>
      <c r="C81" s="169" t="s">
        <v>388</v>
      </c>
      <c r="D81" s="52">
        <f>500-500</f>
        <v>0</v>
      </c>
      <c r="E81" s="52">
        <v>33.2</v>
      </c>
      <c r="F81" s="103">
        <v>33.1</v>
      </c>
      <c r="G81" s="257">
        <f t="shared" si="1"/>
        <v>99.69879518072288</v>
      </c>
    </row>
    <row r="82" spans="1:7" s="135" customFormat="1" ht="15.75">
      <c r="A82" s="72"/>
      <c r="B82" s="155">
        <v>4374</v>
      </c>
      <c r="C82" s="169" t="s">
        <v>389</v>
      </c>
      <c r="D82" s="52">
        <v>23000</v>
      </c>
      <c r="E82" s="52">
        <v>0</v>
      </c>
      <c r="F82" s="103">
        <v>0</v>
      </c>
      <c r="G82" s="257" t="e">
        <f t="shared" si="1"/>
        <v>#DIV/0!</v>
      </c>
    </row>
    <row r="83" spans="1:7" s="130" customFormat="1" ht="15">
      <c r="A83" s="72"/>
      <c r="B83" s="155">
        <v>5311</v>
      </c>
      <c r="C83" s="169" t="s">
        <v>390</v>
      </c>
      <c r="D83" s="52">
        <v>0</v>
      </c>
      <c r="E83" s="52">
        <v>5800</v>
      </c>
      <c r="F83" s="103">
        <v>0</v>
      </c>
      <c r="G83" s="257">
        <f t="shared" si="1"/>
        <v>0</v>
      </c>
    </row>
    <row r="84" spans="1:7" s="130" customFormat="1" ht="15" hidden="1">
      <c r="A84" s="72"/>
      <c r="B84" s="155">
        <v>6223</v>
      </c>
      <c r="C84" s="169" t="s">
        <v>391</v>
      </c>
      <c r="D84" s="52"/>
      <c r="E84" s="52"/>
      <c r="F84" s="52"/>
      <c r="G84" s="257" t="e">
        <f t="shared" si="1"/>
        <v>#DIV/0!</v>
      </c>
    </row>
    <row r="85" spans="1:7" s="130" customFormat="1" ht="15">
      <c r="A85" s="72"/>
      <c r="B85" s="155">
        <v>6171</v>
      </c>
      <c r="C85" s="169" t="s">
        <v>392</v>
      </c>
      <c r="D85" s="52">
        <v>3812.9</v>
      </c>
      <c r="E85" s="52">
        <v>3965.1</v>
      </c>
      <c r="F85" s="52">
        <v>93.4</v>
      </c>
      <c r="G85" s="257">
        <f t="shared" si="1"/>
        <v>2.3555521928829033</v>
      </c>
    </row>
    <row r="86" spans="1:7" s="130" customFormat="1" ht="15">
      <c r="A86" s="72"/>
      <c r="B86" s="155">
        <v>6402</v>
      </c>
      <c r="C86" s="169" t="s">
        <v>393</v>
      </c>
      <c r="D86" s="52">
        <v>0</v>
      </c>
      <c r="E86" s="52">
        <v>555.6</v>
      </c>
      <c r="F86" s="52">
        <v>555.5</v>
      </c>
      <c r="G86" s="257">
        <f t="shared" si="1"/>
        <v>99.98200143988481</v>
      </c>
    </row>
    <row r="87" spans="1:7" s="130" customFormat="1" ht="15">
      <c r="A87" s="72">
        <v>6409</v>
      </c>
      <c r="B87" s="155">
        <v>6409</v>
      </c>
      <c r="C87" s="169" t="s">
        <v>394</v>
      </c>
      <c r="D87" s="52">
        <v>1100</v>
      </c>
      <c r="E87" s="52">
        <v>9.3</v>
      </c>
      <c r="F87" s="52">
        <v>0</v>
      </c>
      <c r="G87" s="257">
        <f t="shared" si="1"/>
        <v>0</v>
      </c>
    </row>
    <row r="88" spans="1:7" s="135" customFormat="1" ht="15.75">
      <c r="A88" s="68"/>
      <c r="B88" s="155"/>
      <c r="C88" s="104"/>
      <c r="D88" s="103"/>
      <c r="E88" s="103"/>
      <c r="F88" s="103"/>
      <c r="G88" s="257"/>
    </row>
    <row r="89" spans="1:7" s="135" customFormat="1" ht="15.75">
      <c r="A89" s="152"/>
      <c r="B89" s="154"/>
      <c r="C89" s="170" t="s">
        <v>395</v>
      </c>
      <c r="D89" s="171">
        <f>SUM(D49:D88)</f>
        <v>223726.5</v>
      </c>
      <c r="E89" s="171">
        <f>SUM(E49:E88)</f>
        <v>237690.7</v>
      </c>
      <c r="F89" s="171">
        <f>SUM(F49:F88)</f>
        <v>60638.100000000006</v>
      </c>
      <c r="G89" s="257">
        <f t="shared" si="1"/>
        <v>25.511347309760126</v>
      </c>
    </row>
    <row r="90" spans="1:7" s="135" customFormat="1" ht="15.75">
      <c r="A90" s="152"/>
      <c r="B90" s="154"/>
      <c r="C90" s="170"/>
      <c r="D90" s="171"/>
      <c r="E90" s="171"/>
      <c r="F90" s="171"/>
      <c r="G90" s="257"/>
    </row>
    <row r="91" spans="1:7" s="135" customFormat="1" ht="14.25" customHeight="1">
      <c r="A91" s="68"/>
      <c r="B91" s="155"/>
      <c r="C91" s="172" t="s">
        <v>396</v>
      </c>
      <c r="D91" s="173"/>
      <c r="E91" s="173"/>
      <c r="F91" s="173"/>
      <c r="G91" s="257"/>
    </row>
    <row r="92" spans="1:9" s="135" customFormat="1" ht="15.75">
      <c r="A92" s="68">
        <v>1090000000</v>
      </c>
      <c r="B92" s="155">
        <v>2143</v>
      </c>
      <c r="C92" s="174" t="s">
        <v>397</v>
      </c>
      <c r="D92" s="103">
        <v>2173.4</v>
      </c>
      <c r="E92" s="103">
        <v>2173.4</v>
      </c>
      <c r="F92" s="103">
        <v>2.1</v>
      </c>
      <c r="G92" s="257">
        <f aca="true" t="shared" si="2" ref="G92:G144">(F92/E92)*100</f>
        <v>0.09662280298150364</v>
      </c>
      <c r="I92" s="175"/>
    </row>
    <row r="93" spans="1:7" s="135" customFormat="1" ht="15.75">
      <c r="A93" s="68">
        <v>1068000000</v>
      </c>
      <c r="B93" s="155">
        <v>2212</v>
      </c>
      <c r="C93" s="104" t="s">
        <v>398</v>
      </c>
      <c r="D93" s="103">
        <v>1000</v>
      </c>
      <c r="E93" s="103">
        <v>1000</v>
      </c>
      <c r="F93" s="103">
        <v>46.2</v>
      </c>
      <c r="G93" s="257">
        <f t="shared" si="2"/>
        <v>4.62</v>
      </c>
    </row>
    <row r="94" spans="1:7" s="135" customFormat="1" ht="15.75">
      <c r="A94" s="68">
        <v>1059000000</v>
      </c>
      <c r="B94" s="155">
        <v>2212</v>
      </c>
      <c r="C94" s="104" t="s">
        <v>399</v>
      </c>
      <c r="D94" s="103">
        <v>0</v>
      </c>
      <c r="E94" s="103">
        <v>3900</v>
      </c>
      <c r="F94" s="103">
        <v>12.7</v>
      </c>
      <c r="G94" s="257">
        <f t="shared" si="2"/>
        <v>0.32564102564102565</v>
      </c>
    </row>
    <row r="95" spans="1:7" s="135" customFormat="1" ht="15.75">
      <c r="A95" s="68">
        <v>1100000000</v>
      </c>
      <c r="B95" s="155">
        <v>2212</v>
      </c>
      <c r="C95" s="104" t="s">
        <v>400</v>
      </c>
      <c r="D95" s="103">
        <v>0</v>
      </c>
      <c r="E95" s="103">
        <v>350</v>
      </c>
      <c r="F95" s="103">
        <v>0</v>
      </c>
      <c r="G95" s="257">
        <f t="shared" si="2"/>
        <v>0</v>
      </c>
    </row>
    <row r="96" spans="1:7" s="135" customFormat="1" ht="15.75">
      <c r="A96" s="68">
        <v>1006010023</v>
      </c>
      <c r="B96" s="155">
        <v>2219</v>
      </c>
      <c r="C96" s="104" t="s">
        <v>401</v>
      </c>
      <c r="D96" s="103">
        <v>5348.5</v>
      </c>
      <c r="E96" s="103">
        <v>5476.5</v>
      </c>
      <c r="F96" s="103">
        <v>3215.9</v>
      </c>
      <c r="G96" s="257">
        <f t="shared" si="2"/>
        <v>58.72181137587875</v>
      </c>
    </row>
    <row r="97" spans="1:7" s="135" customFormat="1" ht="15.75" customHeight="1">
      <c r="A97" s="68">
        <v>1037000000</v>
      </c>
      <c r="B97" s="155">
        <v>2219</v>
      </c>
      <c r="C97" s="176" t="s">
        <v>402</v>
      </c>
      <c r="D97" s="103">
        <v>0</v>
      </c>
      <c r="E97" s="103">
        <v>1486</v>
      </c>
      <c r="F97" s="103">
        <v>1485.8</v>
      </c>
      <c r="G97" s="257">
        <f t="shared" si="2"/>
        <v>99.98654104979812</v>
      </c>
    </row>
    <row r="98" spans="1:7" s="135" customFormat="1" ht="15.75" customHeight="1">
      <c r="A98" s="68">
        <v>1043000000</v>
      </c>
      <c r="B98" s="155">
        <v>2219</v>
      </c>
      <c r="C98" s="176" t="s">
        <v>403</v>
      </c>
      <c r="D98" s="103">
        <v>936</v>
      </c>
      <c r="E98" s="103">
        <v>936</v>
      </c>
      <c r="F98" s="103">
        <v>0</v>
      </c>
      <c r="G98" s="257">
        <f t="shared" si="2"/>
        <v>0</v>
      </c>
    </row>
    <row r="99" spans="1:7" s="135" customFormat="1" ht="15.75">
      <c r="A99" s="68">
        <v>1044000000</v>
      </c>
      <c r="B99" s="155">
        <v>2219</v>
      </c>
      <c r="C99" s="104" t="s">
        <v>404</v>
      </c>
      <c r="D99" s="103">
        <v>100</v>
      </c>
      <c r="E99" s="103">
        <v>100</v>
      </c>
      <c r="F99" s="103">
        <v>0</v>
      </c>
      <c r="G99" s="257">
        <f t="shared" si="2"/>
        <v>0</v>
      </c>
    </row>
    <row r="100" spans="1:7" s="135" customFormat="1" ht="15.75">
      <c r="A100" s="68">
        <v>1051000000</v>
      </c>
      <c r="B100" s="155">
        <v>2219</v>
      </c>
      <c r="C100" s="104" t="s">
        <v>405</v>
      </c>
      <c r="D100" s="103">
        <v>1600</v>
      </c>
      <c r="E100" s="103">
        <v>1600</v>
      </c>
      <c r="F100" s="103">
        <v>0</v>
      </c>
      <c r="G100" s="257">
        <f t="shared" si="2"/>
        <v>0</v>
      </c>
    </row>
    <row r="101" spans="1:7" s="135" customFormat="1" ht="15.75" customHeight="1">
      <c r="A101" s="68">
        <v>1052000000</v>
      </c>
      <c r="B101" s="155">
        <v>2219</v>
      </c>
      <c r="C101" s="176" t="s">
        <v>406</v>
      </c>
      <c r="D101" s="103">
        <v>711</v>
      </c>
      <c r="E101" s="103">
        <v>711</v>
      </c>
      <c r="F101" s="103">
        <v>0.7</v>
      </c>
      <c r="G101" s="257">
        <f t="shared" si="2"/>
        <v>0.09845288326300984</v>
      </c>
    </row>
    <row r="102" spans="1:7" s="135" customFormat="1" ht="15.75">
      <c r="A102" s="68">
        <v>1054000000</v>
      </c>
      <c r="B102" s="155">
        <v>2219</v>
      </c>
      <c r="C102" s="104" t="s">
        <v>407</v>
      </c>
      <c r="D102" s="103">
        <v>0</v>
      </c>
      <c r="E102" s="103">
        <v>347</v>
      </c>
      <c r="F102" s="103">
        <v>301.1</v>
      </c>
      <c r="G102" s="257">
        <f t="shared" si="2"/>
        <v>86.77233429394813</v>
      </c>
    </row>
    <row r="103" spans="1:7" s="135" customFormat="1" ht="15.75">
      <c r="A103" s="68">
        <v>1058000000</v>
      </c>
      <c r="B103" s="155">
        <v>2219</v>
      </c>
      <c r="C103" s="104" t="s">
        <v>408</v>
      </c>
      <c r="D103" s="103">
        <v>0</v>
      </c>
      <c r="E103" s="103">
        <v>400</v>
      </c>
      <c r="F103" s="103">
        <v>0</v>
      </c>
      <c r="G103" s="257">
        <f t="shared" si="2"/>
        <v>0</v>
      </c>
    </row>
    <row r="104" spans="1:7" s="135" customFormat="1" ht="15.75">
      <c r="A104" s="68">
        <v>1101000000</v>
      </c>
      <c r="B104" s="155">
        <v>2219</v>
      </c>
      <c r="C104" s="104" t="s">
        <v>409</v>
      </c>
      <c r="D104" s="103">
        <v>0</v>
      </c>
      <c r="E104" s="103">
        <v>2500</v>
      </c>
      <c r="F104" s="103">
        <v>0</v>
      </c>
      <c r="G104" s="257">
        <f t="shared" si="2"/>
        <v>0</v>
      </c>
    </row>
    <row r="105" spans="1:9" s="135" customFormat="1" ht="15.75">
      <c r="A105" s="68">
        <v>1045000000</v>
      </c>
      <c r="B105" s="155">
        <v>2219</v>
      </c>
      <c r="C105" s="104" t="s">
        <v>410</v>
      </c>
      <c r="D105" s="103">
        <v>2446</v>
      </c>
      <c r="E105" s="103">
        <v>2446</v>
      </c>
      <c r="F105" s="103">
        <v>22</v>
      </c>
      <c r="G105" s="257">
        <f t="shared" si="2"/>
        <v>0.8994276369582993</v>
      </c>
      <c r="I105" s="175"/>
    </row>
    <row r="106" spans="1:7" s="135" customFormat="1" ht="15.75">
      <c r="A106" s="68">
        <v>1039000000</v>
      </c>
      <c r="B106" s="155">
        <v>2221</v>
      </c>
      <c r="C106" s="104" t="s">
        <v>411</v>
      </c>
      <c r="D106" s="103">
        <v>240</v>
      </c>
      <c r="E106" s="103">
        <f>240+5500</f>
        <v>5740</v>
      </c>
      <c r="F106" s="103">
        <v>962.7</v>
      </c>
      <c r="G106" s="257">
        <f t="shared" si="2"/>
        <v>16.77177700348432</v>
      </c>
    </row>
    <row r="107" spans="1:7" s="135" customFormat="1" ht="15.75">
      <c r="A107" s="53">
        <v>1003071007</v>
      </c>
      <c r="B107" s="177">
        <v>2221</v>
      </c>
      <c r="C107" s="74" t="s">
        <v>412</v>
      </c>
      <c r="D107" s="103">
        <v>40581.5</v>
      </c>
      <c r="E107" s="103">
        <v>40581.5</v>
      </c>
      <c r="F107" s="103">
        <v>4910</v>
      </c>
      <c r="G107" s="257">
        <f t="shared" si="2"/>
        <v>12.099109200004929</v>
      </c>
    </row>
    <row r="108" spans="1:7" s="135" customFormat="1" ht="15.75">
      <c r="A108" s="53">
        <v>1094000000</v>
      </c>
      <c r="B108" s="177">
        <v>2249</v>
      </c>
      <c r="C108" s="74" t="s">
        <v>413</v>
      </c>
      <c r="D108" s="103">
        <v>0</v>
      </c>
      <c r="E108" s="103">
        <v>506.5</v>
      </c>
      <c r="F108" s="103">
        <v>2</v>
      </c>
      <c r="G108" s="257">
        <f t="shared" si="2"/>
        <v>0.3948667324777887</v>
      </c>
    </row>
    <row r="109" spans="1:7" s="135" customFormat="1" ht="15.75">
      <c r="A109" s="68">
        <v>1046000000</v>
      </c>
      <c r="B109" s="155">
        <v>3111</v>
      </c>
      <c r="C109" s="104" t="s">
        <v>414</v>
      </c>
      <c r="D109" s="103">
        <v>1434.9</v>
      </c>
      <c r="E109" s="103">
        <v>1434.9</v>
      </c>
      <c r="F109" s="103">
        <v>0</v>
      </c>
      <c r="G109" s="257">
        <f t="shared" si="2"/>
        <v>0</v>
      </c>
    </row>
    <row r="110" spans="1:7" s="135" customFormat="1" ht="15.75">
      <c r="A110" s="68">
        <v>1047000000</v>
      </c>
      <c r="B110" s="155">
        <v>3111</v>
      </c>
      <c r="C110" s="104" t="s">
        <v>415</v>
      </c>
      <c r="D110" s="103">
        <v>4527.6</v>
      </c>
      <c r="E110" s="103">
        <v>4527.6</v>
      </c>
      <c r="F110" s="103">
        <v>944.5</v>
      </c>
      <c r="G110" s="257">
        <f t="shared" si="2"/>
        <v>20.860941779309126</v>
      </c>
    </row>
    <row r="111" spans="1:7" s="135" customFormat="1" ht="15.75">
      <c r="A111" s="68">
        <v>1056000000</v>
      </c>
      <c r="B111" s="155">
        <v>3111</v>
      </c>
      <c r="C111" s="104" t="s">
        <v>416</v>
      </c>
      <c r="D111" s="103">
        <v>0</v>
      </c>
      <c r="E111" s="103">
        <v>427</v>
      </c>
      <c r="F111" s="103">
        <v>427</v>
      </c>
      <c r="G111" s="257">
        <f t="shared" si="2"/>
        <v>100</v>
      </c>
    </row>
    <row r="112" spans="1:7" s="135" customFormat="1" ht="15.75">
      <c r="A112" s="68">
        <v>1075000000</v>
      </c>
      <c r="B112" s="155">
        <v>3111</v>
      </c>
      <c r="C112" s="104" t="s">
        <v>417</v>
      </c>
      <c r="D112" s="103">
        <v>1653.7</v>
      </c>
      <c r="E112" s="103">
        <v>1653.7</v>
      </c>
      <c r="F112" s="103">
        <v>7</v>
      </c>
      <c r="G112" s="257">
        <f t="shared" si="2"/>
        <v>0.42329322126141383</v>
      </c>
    </row>
    <row r="113" spans="1:7" s="135" customFormat="1" ht="15.75">
      <c r="A113" s="68">
        <v>1083000000</v>
      </c>
      <c r="B113" s="155">
        <v>3111</v>
      </c>
      <c r="C113" s="104" t="s">
        <v>418</v>
      </c>
      <c r="D113" s="103">
        <v>1796.9</v>
      </c>
      <c r="E113" s="103">
        <v>1796.9</v>
      </c>
      <c r="F113" s="57">
        <v>0</v>
      </c>
      <c r="G113" s="257">
        <f t="shared" si="2"/>
        <v>0</v>
      </c>
    </row>
    <row r="114" spans="1:7" s="135" customFormat="1" ht="15.75">
      <c r="A114" s="68">
        <v>1084000000</v>
      </c>
      <c r="B114" s="155">
        <v>3111</v>
      </c>
      <c r="C114" s="104" t="s">
        <v>419</v>
      </c>
      <c r="D114" s="103">
        <v>2126.4</v>
      </c>
      <c r="E114" s="103">
        <v>2126.4</v>
      </c>
      <c r="F114" s="57">
        <v>0</v>
      </c>
      <c r="G114" s="257">
        <f t="shared" si="2"/>
        <v>0</v>
      </c>
    </row>
    <row r="115" spans="1:7" s="135" customFormat="1" ht="15.75">
      <c r="A115" s="68">
        <v>1098000000</v>
      </c>
      <c r="B115" s="155">
        <v>3111</v>
      </c>
      <c r="C115" s="104" t="s">
        <v>420</v>
      </c>
      <c r="D115" s="103">
        <v>0</v>
      </c>
      <c r="E115" s="103">
        <v>3000</v>
      </c>
      <c r="F115" s="57">
        <v>0</v>
      </c>
      <c r="G115" s="257">
        <f t="shared" si="2"/>
        <v>0</v>
      </c>
    </row>
    <row r="116" spans="1:7" s="135" customFormat="1" ht="15.75">
      <c r="A116" s="68">
        <v>1048000000</v>
      </c>
      <c r="B116" s="155">
        <v>3113</v>
      </c>
      <c r="C116" s="104" t="s">
        <v>421</v>
      </c>
      <c r="D116" s="103">
        <v>7207.3</v>
      </c>
      <c r="E116" s="103">
        <v>7207.3</v>
      </c>
      <c r="F116" s="57">
        <v>543.6</v>
      </c>
      <c r="G116" s="257">
        <f t="shared" si="2"/>
        <v>7.542352892206513</v>
      </c>
    </row>
    <row r="117" spans="1:7" s="135" customFormat="1" ht="15.75">
      <c r="A117" s="68">
        <v>1055000000</v>
      </c>
      <c r="B117" s="155">
        <v>3113</v>
      </c>
      <c r="C117" s="104" t="s">
        <v>422</v>
      </c>
      <c r="D117" s="103">
        <v>0</v>
      </c>
      <c r="E117" s="103">
        <v>171.2</v>
      </c>
      <c r="F117" s="103">
        <v>171.1</v>
      </c>
      <c r="G117" s="257">
        <f t="shared" si="2"/>
        <v>99.94158878504673</v>
      </c>
    </row>
    <row r="118" spans="1:7" s="135" customFormat="1" ht="15.75">
      <c r="A118" s="53">
        <v>1087000000</v>
      </c>
      <c r="B118" s="177">
        <v>3231</v>
      </c>
      <c r="C118" s="74" t="s">
        <v>423</v>
      </c>
      <c r="D118" s="103">
        <v>800</v>
      </c>
      <c r="E118" s="103">
        <v>800</v>
      </c>
      <c r="F118" s="57">
        <v>59.5</v>
      </c>
      <c r="G118" s="257">
        <f t="shared" si="2"/>
        <v>7.4375</v>
      </c>
    </row>
    <row r="119" spans="1:7" s="135" customFormat="1" ht="15.75">
      <c r="A119" s="53">
        <v>1085000000</v>
      </c>
      <c r="B119" s="177">
        <v>3231</v>
      </c>
      <c r="C119" s="74" t="s">
        <v>424</v>
      </c>
      <c r="D119" s="103">
        <v>1296.2</v>
      </c>
      <c r="E119" s="103">
        <v>1296.2</v>
      </c>
      <c r="F119" s="57">
        <v>0</v>
      </c>
      <c r="G119" s="257">
        <f t="shared" si="2"/>
        <v>0</v>
      </c>
    </row>
    <row r="120" spans="1:7" s="135" customFormat="1" ht="15.75">
      <c r="A120" s="53">
        <v>1017000000</v>
      </c>
      <c r="B120" s="177">
        <v>3313</v>
      </c>
      <c r="C120" s="74" t="s">
        <v>425</v>
      </c>
      <c r="D120" s="103">
        <v>350</v>
      </c>
      <c r="E120" s="103">
        <v>350</v>
      </c>
      <c r="F120" s="57">
        <v>54.5</v>
      </c>
      <c r="G120" s="257">
        <f t="shared" si="2"/>
        <v>15.571428571428573</v>
      </c>
    </row>
    <row r="121" spans="1:7" s="135" customFormat="1" ht="15.75">
      <c r="A121" s="53">
        <v>1078000000</v>
      </c>
      <c r="B121" s="177">
        <v>3322</v>
      </c>
      <c r="C121" s="74" t="s">
        <v>426</v>
      </c>
      <c r="D121" s="103">
        <v>1233.7</v>
      </c>
      <c r="E121" s="103">
        <v>2433.7</v>
      </c>
      <c r="F121" s="103">
        <v>0</v>
      </c>
      <c r="G121" s="257">
        <f t="shared" si="2"/>
        <v>0</v>
      </c>
    </row>
    <row r="122" spans="1:7" s="135" customFormat="1" ht="15.75">
      <c r="A122" s="53">
        <v>1079000000</v>
      </c>
      <c r="B122" s="177">
        <v>3322</v>
      </c>
      <c r="C122" s="74" t="s">
        <v>427</v>
      </c>
      <c r="D122" s="103">
        <v>13747.9</v>
      </c>
      <c r="E122" s="103">
        <v>13747.9</v>
      </c>
      <c r="F122" s="103">
        <v>309.3</v>
      </c>
      <c r="G122" s="257">
        <f t="shared" si="2"/>
        <v>2.2497981509903333</v>
      </c>
    </row>
    <row r="123" spans="1:7" s="135" customFormat="1" ht="15.75">
      <c r="A123" s="53">
        <v>1076000000</v>
      </c>
      <c r="B123" s="177">
        <v>3412</v>
      </c>
      <c r="C123" s="74" t="s">
        <v>428</v>
      </c>
      <c r="D123" s="103">
        <v>6000</v>
      </c>
      <c r="E123" s="103">
        <v>6012</v>
      </c>
      <c r="F123" s="103">
        <v>5427.8</v>
      </c>
      <c r="G123" s="257">
        <f t="shared" si="2"/>
        <v>90.28276779773786</v>
      </c>
    </row>
    <row r="124" spans="1:7" s="135" customFormat="1" ht="15.75">
      <c r="A124" s="53">
        <v>1082000000</v>
      </c>
      <c r="B124" s="177">
        <v>3412</v>
      </c>
      <c r="C124" s="74" t="s">
        <v>429</v>
      </c>
      <c r="D124" s="103">
        <v>4000</v>
      </c>
      <c r="E124" s="103">
        <v>4000</v>
      </c>
      <c r="F124" s="103">
        <v>155.5</v>
      </c>
      <c r="G124" s="257">
        <f t="shared" si="2"/>
        <v>3.8875</v>
      </c>
    </row>
    <row r="125" spans="1:7" s="135" customFormat="1" ht="15.75">
      <c r="A125" s="53">
        <v>1063000000</v>
      </c>
      <c r="B125" s="177">
        <v>3421</v>
      </c>
      <c r="C125" s="74" t="s">
        <v>430</v>
      </c>
      <c r="D125" s="103">
        <v>600</v>
      </c>
      <c r="E125" s="103">
        <v>600</v>
      </c>
      <c r="F125" s="103">
        <v>41.1</v>
      </c>
      <c r="G125" s="257">
        <f t="shared" si="2"/>
        <v>6.8500000000000005</v>
      </c>
    </row>
    <row r="126" spans="1:7" s="135" customFormat="1" ht="15.75">
      <c r="A126" s="53">
        <v>1080000000</v>
      </c>
      <c r="B126" s="177">
        <v>3421</v>
      </c>
      <c r="C126" s="74" t="s">
        <v>431</v>
      </c>
      <c r="D126" s="103">
        <v>0</v>
      </c>
      <c r="E126" s="103">
        <v>1045.5</v>
      </c>
      <c r="F126" s="103">
        <v>1045.4</v>
      </c>
      <c r="G126" s="257">
        <f t="shared" si="2"/>
        <v>99.99043519846964</v>
      </c>
    </row>
    <row r="127" spans="1:7" s="135" customFormat="1" ht="15.75">
      <c r="A127" s="53">
        <v>1073000000</v>
      </c>
      <c r="B127" s="177">
        <v>3613</v>
      </c>
      <c r="C127" s="74" t="s">
        <v>432</v>
      </c>
      <c r="D127" s="103">
        <v>0</v>
      </c>
      <c r="E127" s="103">
        <v>1050.8</v>
      </c>
      <c r="F127" s="103">
        <v>978.9</v>
      </c>
      <c r="G127" s="257">
        <f t="shared" si="2"/>
        <v>93.15759421393224</v>
      </c>
    </row>
    <row r="128" spans="1:7" s="135" customFormat="1" ht="15.75">
      <c r="A128" s="53">
        <v>1074000000</v>
      </c>
      <c r="B128" s="177">
        <v>3613</v>
      </c>
      <c r="C128" s="74" t="s">
        <v>433</v>
      </c>
      <c r="D128" s="103">
        <v>0</v>
      </c>
      <c r="E128" s="103">
        <v>450.6</v>
      </c>
      <c r="F128" s="103">
        <v>450.5</v>
      </c>
      <c r="G128" s="257">
        <f t="shared" si="2"/>
        <v>99.97780736795383</v>
      </c>
    </row>
    <row r="129" spans="1:7" s="135" customFormat="1" ht="15.75">
      <c r="A129" s="53">
        <v>1088000000</v>
      </c>
      <c r="B129" s="177">
        <v>3631</v>
      </c>
      <c r="C129" s="74" t="s">
        <v>434</v>
      </c>
      <c r="D129" s="103">
        <v>1000</v>
      </c>
      <c r="E129" s="103">
        <v>1000</v>
      </c>
      <c r="F129" s="103">
        <v>873.6</v>
      </c>
      <c r="G129" s="257">
        <f t="shared" si="2"/>
        <v>87.36</v>
      </c>
    </row>
    <row r="130" spans="1:7" s="135" customFormat="1" ht="15.75">
      <c r="A130" s="53">
        <v>1089000000</v>
      </c>
      <c r="B130" s="177">
        <v>3631</v>
      </c>
      <c r="C130" s="74" t="s">
        <v>435</v>
      </c>
      <c r="D130" s="103">
        <v>1000</v>
      </c>
      <c r="E130" s="103">
        <v>1000</v>
      </c>
      <c r="F130" s="103">
        <v>0</v>
      </c>
      <c r="G130" s="257">
        <f t="shared" si="2"/>
        <v>0</v>
      </c>
    </row>
    <row r="131" spans="1:7" s="135" customFormat="1" ht="15.75">
      <c r="A131" s="68">
        <v>1016092001</v>
      </c>
      <c r="B131" s="155">
        <v>3635</v>
      </c>
      <c r="C131" s="104" t="s">
        <v>436</v>
      </c>
      <c r="D131" s="103">
        <v>518</v>
      </c>
      <c r="E131" s="103">
        <v>518</v>
      </c>
      <c r="F131" s="103">
        <v>0</v>
      </c>
      <c r="G131" s="257">
        <f t="shared" si="2"/>
        <v>0</v>
      </c>
    </row>
    <row r="132" spans="1:7" s="135" customFormat="1" ht="15.75">
      <c r="A132" s="68">
        <v>1091000000</v>
      </c>
      <c r="B132" s="155">
        <v>3744</v>
      </c>
      <c r="C132" s="104" t="s">
        <v>437</v>
      </c>
      <c r="D132" s="103">
        <v>1185.7</v>
      </c>
      <c r="E132" s="103">
        <v>1185.7</v>
      </c>
      <c r="F132" s="103">
        <v>0</v>
      </c>
      <c r="G132" s="257">
        <f t="shared" si="2"/>
        <v>0</v>
      </c>
    </row>
    <row r="133" spans="1:7" s="135" customFormat="1" ht="15.75">
      <c r="A133" s="68">
        <v>1069000000</v>
      </c>
      <c r="B133" s="155">
        <v>3745</v>
      </c>
      <c r="C133" s="104" t="s">
        <v>438</v>
      </c>
      <c r="D133" s="103">
        <v>2850.5</v>
      </c>
      <c r="E133" s="103">
        <v>2850.5</v>
      </c>
      <c r="F133" s="103">
        <v>39.9</v>
      </c>
      <c r="G133" s="257">
        <f t="shared" si="2"/>
        <v>1.3997544290475354</v>
      </c>
    </row>
    <row r="134" spans="1:7" s="135" customFormat="1" ht="15.75">
      <c r="A134" s="68">
        <v>1070000000</v>
      </c>
      <c r="B134" s="155">
        <v>3745</v>
      </c>
      <c r="C134" s="104" t="s">
        <v>439</v>
      </c>
      <c r="D134" s="103">
        <v>291.9</v>
      </c>
      <c r="E134" s="103">
        <v>291.9</v>
      </c>
      <c r="F134" s="103">
        <v>0</v>
      </c>
      <c r="G134" s="257">
        <f t="shared" si="2"/>
        <v>0</v>
      </c>
    </row>
    <row r="135" spans="1:7" s="135" customFormat="1" ht="15.75">
      <c r="A135" s="68">
        <v>1071000000</v>
      </c>
      <c r="B135" s="155">
        <v>3745</v>
      </c>
      <c r="C135" s="104" t="s">
        <v>440</v>
      </c>
      <c r="D135" s="103">
        <v>371.5</v>
      </c>
      <c r="E135" s="103">
        <v>371.5</v>
      </c>
      <c r="F135" s="103">
        <v>24.2</v>
      </c>
      <c r="G135" s="257">
        <f t="shared" si="2"/>
        <v>6.5141318977119775</v>
      </c>
    </row>
    <row r="136" spans="1:7" s="135" customFormat="1" ht="15.75">
      <c r="A136" s="68">
        <v>1095000000</v>
      </c>
      <c r="B136" s="155">
        <v>3745</v>
      </c>
      <c r="C136" s="104" t="s">
        <v>441</v>
      </c>
      <c r="D136" s="103">
        <v>0</v>
      </c>
      <c r="E136" s="103">
        <v>3238</v>
      </c>
      <c r="F136" s="103">
        <v>0</v>
      </c>
      <c r="G136" s="257">
        <f t="shared" si="2"/>
        <v>0</v>
      </c>
    </row>
    <row r="137" spans="1:7" s="135" customFormat="1" ht="15.75">
      <c r="A137" s="68">
        <v>1099000000</v>
      </c>
      <c r="B137" s="155">
        <v>3745</v>
      </c>
      <c r="C137" s="104" t="s">
        <v>442</v>
      </c>
      <c r="D137" s="103">
        <v>0</v>
      </c>
      <c r="E137" s="103">
        <v>700</v>
      </c>
      <c r="F137" s="57">
        <v>0</v>
      </c>
      <c r="G137" s="257">
        <f t="shared" si="2"/>
        <v>0</v>
      </c>
    </row>
    <row r="138" spans="1:7" s="135" customFormat="1" ht="15.75">
      <c r="A138" s="68">
        <v>1041000000</v>
      </c>
      <c r="B138" s="155">
        <v>4349</v>
      </c>
      <c r="C138" s="104" t="s">
        <v>443</v>
      </c>
      <c r="D138" s="103">
        <v>0</v>
      </c>
      <c r="E138" s="103">
        <v>17.5</v>
      </c>
      <c r="F138" s="57">
        <v>4.5</v>
      </c>
      <c r="G138" s="257">
        <f t="shared" si="2"/>
        <v>25.71428571428571</v>
      </c>
    </row>
    <row r="139" spans="1:7" s="135" customFormat="1" ht="15.75">
      <c r="A139" s="68">
        <v>1097000000</v>
      </c>
      <c r="B139" s="155">
        <v>4349</v>
      </c>
      <c r="C139" s="104" t="s">
        <v>443</v>
      </c>
      <c r="D139" s="103">
        <v>0</v>
      </c>
      <c r="E139" s="103">
        <v>400</v>
      </c>
      <c r="F139" s="57">
        <v>19</v>
      </c>
      <c r="G139" s="257">
        <f t="shared" si="2"/>
        <v>4.75</v>
      </c>
    </row>
    <row r="140" spans="1:7" s="135" customFormat="1" ht="15.75">
      <c r="A140" s="68">
        <v>1008010025</v>
      </c>
      <c r="B140" s="155">
        <v>4374</v>
      </c>
      <c r="C140" s="104" t="s">
        <v>444</v>
      </c>
      <c r="D140" s="103">
        <v>23000</v>
      </c>
      <c r="E140" s="103">
        <v>0</v>
      </c>
      <c r="F140" s="103">
        <v>0</v>
      </c>
      <c r="G140" s="257" t="e">
        <f t="shared" si="2"/>
        <v>#DIV/0!</v>
      </c>
    </row>
    <row r="141" spans="1:7" s="135" customFormat="1" ht="15.75">
      <c r="A141" s="68">
        <v>1093000000</v>
      </c>
      <c r="B141" s="155">
        <v>5311</v>
      </c>
      <c r="C141" s="104" t="s">
        <v>445</v>
      </c>
      <c r="D141" s="103">
        <v>0</v>
      </c>
      <c r="E141" s="103">
        <v>5800</v>
      </c>
      <c r="F141" s="103">
        <v>0</v>
      </c>
      <c r="G141" s="257">
        <f t="shared" si="2"/>
        <v>0</v>
      </c>
    </row>
    <row r="142" spans="1:7" s="135" customFormat="1" ht="15.75">
      <c r="A142" s="68">
        <v>1092000000</v>
      </c>
      <c r="B142" s="155">
        <v>6171</v>
      </c>
      <c r="C142" s="104" t="s">
        <v>446</v>
      </c>
      <c r="D142" s="103">
        <v>3812.9</v>
      </c>
      <c r="E142" s="103">
        <v>3812.9</v>
      </c>
      <c r="F142" s="103">
        <v>0</v>
      </c>
      <c r="G142" s="257">
        <f t="shared" si="2"/>
        <v>0</v>
      </c>
    </row>
    <row r="143" spans="1:7" s="135" customFormat="1" ht="15.75">
      <c r="A143" s="68"/>
      <c r="B143" s="155"/>
      <c r="C143" s="104"/>
      <c r="D143" s="103"/>
      <c r="E143" s="103"/>
      <c r="F143" s="103"/>
      <c r="G143" s="257"/>
    </row>
    <row r="144" spans="1:7" s="141" customFormat="1" ht="16.5" customHeight="1">
      <c r="A144" s="87"/>
      <c r="B144" s="178"/>
      <c r="C144" s="86" t="s">
        <v>447</v>
      </c>
      <c r="D144" s="179">
        <f>SUM(D92:D143)</f>
        <v>135941.49999999997</v>
      </c>
      <c r="E144" s="179">
        <f>SUM(E92:E143)</f>
        <v>145571.59999999998</v>
      </c>
      <c r="F144" s="179">
        <f>SUM(F92:F143)</f>
        <v>22538.100000000002</v>
      </c>
      <c r="G144" s="257">
        <f t="shared" si="2"/>
        <v>15.482484220823297</v>
      </c>
    </row>
    <row r="145" spans="1:7" s="141" customFormat="1" ht="16.5" customHeight="1" hidden="1">
      <c r="A145" s="87"/>
      <c r="B145" s="178"/>
      <c r="C145" s="86" t="s">
        <v>448</v>
      </c>
      <c r="D145" s="179" t="e">
        <f>SUM(#REF!+#REF!+#REF!+#REF!)</f>
        <v>#REF!</v>
      </c>
      <c r="E145" s="179" t="e">
        <f>SUM(#REF!+92+#REF!+#REF!)</f>
        <v>#REF!</v>
      </c>
      <c r="F145" s="179" t="e">
        <f>SUM(#REF!+#REF!+#REF!+#REF!)</f>
        <v>#REF!</v>
      </c>
      <c r="G145" s="257" t="e">
        <f>(#REF!/E145)*100</f>
        <v>#REF!</v>
      </c>
    </row>
    <row r="146" spans="1:7" s="135" customFormat="1" ht="15.75" customHeight="1" thickBot="1">
      <c r="A146" s="68"/>
      <c r="B146" s="155"/>
      <c r="C146" s="104"/>
      <c r="D146" s="103"/>
      <c r="E146" s="103"/>
      <c r="F146" s="103"/>
      <c r="G146" s="257"/>
    </row>
    <row r="147" spans="1:7" s="135" customFormat="1" ht="12.75" customHeight="1" hidden="1" thickBot="1">
      <c r="A147" s="180"/>
      <c r="B147" s="181"/>
      <c r="C147" s="182"/>
      <c r="D147" s="183"/>
      <c r="E147" s="183"/>
      <c r="F147" s="183"/>
      <c r="G147" s="264"/>
    </row>
    <row r="148" spans="1:7" s="130" customFormat="1" ht="18.75" customHeight="1" thickBot="1" thickTop="1">
      <c r="A148" s="184"/>
      <c r="B148" s="162"/>
      <c r="C148" s="185" t="s">
        <v>449</v>
      </c>
      <c r="D148" s="164">
        <f>SUM(D89)</f>
        <v>223726.5</v>
      </c>
      <c r="E148" s="164">
        <f>SUM(E89)</f>
        <v>237690.7</v>
      </c>
      <c r="F148" s="164">
        <f>SUM(F89)</f>
        <v>60638.100000000006</v>
      </c>
      <c r="G148" s="259">
        <f>(F148/E148)*100</f>
        <v>25.511347309760126</v>
      </c>
    </row>
    <row r="149" spans="1:7" s="135" customFormat="1" ht="16.5" customHeight="1">
      <c r="A149" s="165"/>
      <c r="B149" s="186"/>
      <c r="C149" s="165"/>
      <c r="D149" s="167"/>
      <c r="E149" s="187"/>
      <c r="F149" s="139"/>
      <c r="G149" s="265"/>
    </row>
    <row r="150" spans="1:7" s="130" customFormat="1" ht="12.75" customHeight="1" hidden="1">
      <c r="A150" s="129"/>
      <c r="B150" s="132"/>
      <c r="C150" s="165"/>
      <c r="D150" s="167"/>
      <c r="E150" s="167"/>
      <c r="F150" s="167"/>
      <c r="G150" s="260"/>
    </row>
    <row r="151" spans="1:7" s="130" customFormat="1" ht="12.75" customHeight="1" hidden="1">
      <c r="A151" s="129"/>
      <c r="B151" s="132"/>
      <c r="C151" s="165"/>
      <c r="D151" s="167"/>
      <c r="E151" s="167"/>
      <c r="F151" s="167"/>
      <c r="G151" s="260"/>
    </row>
    <row r="152" spans="1:7" s="130" customFormat="1" ht="12.75" customHeight="1" hidden="1">
      <c r="A152" s="129"/>
      <c r="B152" s="132"/>
      <c r="C152" s="165"/>
      <c r="D152" s="167"/>
      <c r="E152" s="167"/>
      <c r="F152" s="167"/>
      <c r="G152" s="260"/>
    </row>
    <row r="153" spans="1:7" s="130" customFormat="1" ht="12.75" customHeight="1" hidden="1">
      <c r="A153" s="129"/>
      <c r="B153" s="132"/>
      <c r="C153" s="165"/>
      <c r="D153" s="167"/>
      <c r="E153" s="167"/>
      <c r="F153" s="167"/>
      <c r="G153" s="260"/>
    </row>
    <row r="154" spans="1:7" s="130" customFormat="1" ht="12.75" customHeight="1" hidden="1">
      <c r="A154" s="129"/>
      <c r="B154" s="132"/>
      <c r="C154" s="165"/>
      <c r="D154" s="167"/>
      <c r="E154" s="167"/>
      <c r="F154" s="167"/>
      <c r="G154" s="260"/>
    </row>
    <row r="155" spans="1:7" s="130" customFormat="1" ht="12.75" customHeight="1" hidden="1">
      <c r="A155" s="129"/>
      <c r="B155" s="132"/>
      <c r="C155" s="165"/>
      <c r="D155" s="167"/>
      <c r="E155" s="167"/>
      <c r="F155" s="167"/>
      <c r="G155" s="260"/>
    </row>
    <row r="156" spans="1:7" s="130" customFormat="1" ht="15.75" customHeight="1" thickBot="1">
      <c r="A156" s="129"/>
      <c r="B156" s="132"/>
      <c r="C156" s="165"/>
      <c r="D156" s="167"/>
      <c r="E156" s="146"/>
      <c r="F156" s="146"/>
      <c r="G156" s="266"/>
    </row>
    <row r="157" spans="1:7" s="130" customFormat="1" ht="15.75">
      <c r="A157" s="248" t="s">
        <v>25</v>
      </c>
      <c r="B157" s="249" t="s">
        <v>26</v>
      </c>
      <c r="C157" s="248" t="s">
        <v>28</v>
      </c>
      <c r="D157" s="248" t="s">
        <v>29</v>
      </c>
      <c r="E157" s="248" t="s">
        <v>29</v>
      </c>
      <c r="F157" s="240" t="s">
        <v>8</v>
      </c>
      <c r="G157" s="261" t="s">
        <v>325</v>
      </c>
    </row>
    <row r="158" spans="1:7" s="130" customFormat="1" ht="15.75" customHeight="1" thickBot="1">
      <c r="A158" s="250"/>
      <c r="B158" s="251"/>
      <c r="C158" s="252"/>
      <c r="D158" s="253" t="s">
        <v>31</v>
      </c>
      <c r="E158" s="253" t="s">
        <v>32</v>
      </c>
      <c r="F158" s="245" t="s">
        <v>33</v>
      </c>
      <c r="G158" s="262" t="s">
        <v>326</v>
      </c>
    </row>
    <row r="159" spans="1:7" s="130" customFormat="1" ht="16.5" customHeight="1" thickTop="1">
      <c r="A159" s="150">
        <v>30</v>
      </c>
      <c r="B159" s="150"/>
      <c r="C159" s="87" t="s">
        <v>135</v>
      </c>
      <c r="D159" s="89"/>
      <c r="E159" s="89"/>
      <c r="F159" s="89"/>
      <c r="G159" s="263"/>
    </row>
    <row r="160" spans="1:7" s="130" customFormat="1" ht="16.5" customHeight="1">
      <c r="A160" s="188">
        <v>31</v>
      </c>
      <c r="B160" s="188"/>
      <c r="C160" s="87"/>
      <c r="D160" s="103"/>
      <c r="E160" s="103"/>
      <c r="F160" s="103"/>
      <c r="G160" s="257"/>
    </row>
    <row r="161" spans="1:7" s="130" customFormat="1" ht="15">
      <c r="A161" s="68"/>
      <c r="B161" s="189">
        <v>3341</v>
      </c>
      <c r="C161" s="129" t="s">
        <v>450</v>
      </c>
      <c r="D161" s="103">
        <v>30</v>
      </c>
      <c r="E161" s="103">
        <v>30</v>
      </c>
      <c r="F161" s="103">
        <v>0</v>
      </c>
      <c r="G161" s="257">
        <f aca="true" t="shared" si="3" ref="G161:G172">(F161/E161)*100</f>
        <v>0</v>
      </c>
    </row>
    <row r="162" spans="1:7" s="130" customFormat="1" ht="15.75" customHeight="1">
      <c r="A162" s="68"/>
      <c r="B162" s="189">
        <v>3349</v>
      </c>
      <c r="C162" s="104" t="s">
        <v>451</v>
      </c>
      <c r="D162" s="103">
        <v>760</v>
      </c>
      <c r="E162" s="103">
        <v>760</v>
      </c>
      <c r="F162" s="103">
        <v>367.6</v>
      </c>
      <c r="G162" s="257">
        <f t="shared" si="3"/>
        <v>48.36842105263158</v>
      </c>
    </row>
    <row r="163" spans="1:7" s="130" customFormat="1" ht="15.75" customHeight="1">
      <c r="A163" s="68"/>
      <c r="B163" s="189">
        <v>5212</v>
      </c>
      <c r="C163" s="68" t="s">
        <v>452</v>
      </c>
      <c r="D163" s="190">
        <v>20</v>
      </c>
      <c r="E163" s="190">
        <v>20</v>
      </c>
      <c r="F163" s="103">
        <v>0</v>
      </c>
      <c r="G163" s="257">
        <f t="shared" si="3"/>
        <v>0</v>
      </c>
    </row>
    <row r="164" spans="1:7" s="130" customFormat="1" ht="15.75" customHeight="1">
      <c r="A164" s="68"/>
      <c r="B164" s="189">
        <v>5279</v>
      </c>
      <c r="C164" s="68" t="s">
        <v>453</v>
      </c>
      <c r="D164" s="190">
        <v>50</v>
      </c>
      <c r="E164" s="190">
        <v>50</v>
      </c>
      <c r="F164" s="103">
        <v>0</v>
      </c>
      <c r="G164" s="257">
        <f t="shared" si="3"/>
        <v>0</v>
      </c>
    </row>
    <row r="165" spans="1:7" s="130" customFormat="1" ht="15">
      <c r="A165" s="68"/>
      <c r="B165" s="189">
        <v>5512</v>
      </c>
      <c r="C165" s="129" t="s">
        <v>454</v>
      </c>
      <c r="D165" s="103">
        <v>1939</v>
      </c>
      <c r="E165" s="103">
        <v>1939</v>
      </c>
      <c r="F165" s="103">
        <v>814.9</v>
      </c>
      <c r="G165" s="257">
        <f t="shared" si="3"/>
        <v>42.026817947395564</v>
      </c>
    </row>
    <row r="166" spans="1:7" s="130" customFormat="1" ht="15.75" customHeight="1">
      <c r="A166" s="68"/>
      <c r="B166" s="189">
        <v>6112</v>
      </c>
      <c r="C166" s="104" t="s">
        <v>455</v>
      </c>
      <c r="D166" s="103">
        <v>4921</v>
      </c>
      <c r="E166" s="103">
        <v>4921</v>
      </c>
      <c r="F166" s="103">
        <v>2333.2</v>
      </c>
      <c r="G166" s="257">
        <f t="shared" si="3"/>
        <v>47.41312741312741</v>
      </c>
    </row>
    <row r="167" spans="1:7" s="130" customFormat="1" ht="15.75" customHeight="1" hidden="1">
      <c r="A167" s="68"/>
      <c r="B167" s="189">
        <v>6114</v>
      </c>
      <c r="C167" s="104" t="s">
        <v>456</v>
      </c>
      <c r="D167" s="103">
        <v>0</v>
      </c>
      <c r="E167" s="103">
        <v>0</v>
      </c>
      <c r="F167" s="103"/>
      <c r="G167" s="257" t="e">
        <f t="shared" si="3"/>
        <v>#DIV/0!</v>
      </c>
    </row>
    <row r="168" spans="1:7" s="130" customFormat="1" ht="15.75" customHeight="1" hidden="1">
      <c r="A168" s="68"/>
      <c r="B168" s="189">
        <v>6115</v>
      </c>
      <c r="C168" s="104" t="s">
        <v>457</v>
      </c>
      <c r="D168" s="103">
        <v>0</v>
      </c>
      <c r="E168" s="103"/>
      <c r="F168" s="103"/>
      <c r="G168" s="257" t="e">
        <f t="shared" si="3"/>
        <v>#DIV/0!</v>
      </c>
    </row>
    <row r="169" spans="1:7" s="130" customFormat="1" ht="15.75" customHeight="1">
      <c r="A169" s="68"/>
      <c r="B169" s="189">
        <v>6117</v>
      </c>
      <c r="C169" s="104" t="s">
        <v>458</v>
      </c>
      <c r="D169" s="103">
        <v>0</v>
      </c>
      <c r="E169" s="103">
        <v>521</v>
      </c>
      <c r="F169" s="103">
        <v>183.1</v>
      </c>
      <c r="G169" s="257">
        <f t="shared" si="3"/>
        <v>35.14395393474088</v>
      </c>
    </row>
    <row r="170" spans="1:7" s="130" customFormat="1" ht="15.75" customHeight="1" hidden="1">
      <c r="A170" s="68"/>
      <c r="B170" s="189">
        <v>6118</v>
      </c>
      <c r="C170" s="104" t="s">
        <v>459</v>
      </c>
      <c r="D170" s="190">
        <v>0</v>
      </c>
      <c r="E170" s="190">
        <v>0</v>
      </c>
      <c r="F170" s="103"/>
      <c r="G170" s="257" t="e">
        <f t="shared" si="3"/>
        <v>#DIV/0!</v>
      </c>
    </row>
    <row r="171" spans="1:7" s="130" customFormat="1" ht="15.75" customHeight="1" hidden="1">
      <c r="A171" s="68"/>
      <c r="B171" s="189">
        <v>6149</v>
      </c>
      <c r="C171" s="104" t="s">
        <v>460</v>
      </c>
      <c r="D171" s="190">
        <v>0</v>
      </c>
      <c r="E171" s="190">
        <v>0</v>
      </c>
      <c r="F171" s="103"/>
      <c r="G171" s="257" t="e">
        <f t="shared" si="3"/>
        <v>#DIV/0!</v>
      </c>
    </row>
    <row r="172" spans="1:7" s="130" customFormat="1" ht="17.25" customHeight="1">
      <c r="A172" s="189" t="s">
        <v>461</v>
      </c>
      <c r="B172" s="189">
        <v>6171</v>
      </c>
      <c r="C172" s="104" t="s">
        <v>462</v>
      </c>
      <c r="D172" s="103">
        <f>105832+200</f>
        <v>106032</v>
      </c>
      <c r="E172" s="103">
        <f>109580.3+200</f>
        <v>109780.3</v>
      </c>
      <c r="F172" s="103">
        <f>44457.6</f>
        <v>44457.6</v>
      </c>
      <c r="G172" s="257">
        <f t="shared" si="3"/>
        <v>40.496883320595764</v>
      </c>
    </row>
    <row r="173" spans="1:7" s="130" customFormat="1" ht="15.75" customHeight="1" thickBot="1">
      <c r="A173" s="191"/>
      <c r="B173" s="192"/>
      <c r="C173" s="193"/>
      <c r="D173" s="190"/>
      <c r="E173" s="190"/>
      <c r="F173" s="190"/>
      <c r="G173" s="267"/>
    </row>
    <row r="174" spans="1:7" s="130" customFormat="1" ht="18.75" customHeight="1" thickBot="1" thickTop="1">
      <c r="A174" s="184"/>
      <c r="B174" s="194"/>
      <c r="C174" s="195" t="s">
        <v>463</v>
      </c>
      <c r="D174" s="164">
        <f>SUM(D161:D173)</f>
        <v>113752</v>
      </c>
      <c r="E174" s="164">
        <f>SUM(E161:E173)</f>
        <v>118021.3</v>
      </c>
      <c r="F174" s="164">
        <f>SUM(F161:F173)</f>
        <v>48156.4</v>
      </c>
      <c r="G174" s="259">
        <f>(F174/E174)*100</f>
        <v>40.80314316144628</v>
      </c>
    </row>
    <row r="175" spans="1:7" s="130" customFormat="1" ht="15.75" customHeight="1">
      <c r="A175" s="129"/>
      <c r="B175" s="132"/>
      <c r="C175" s="165"/>
      <c r="D175" s="167"/>
      <c r="E175" s="196"/>
      <c r="F175" s="167"/>
      <c r="G175" s="260"/>
    </row>
    <row r="176" spans="1:7" s="130" customFormat="1" ht="12.75" customHeight="1" hidden="1">
      <c r="A176" s="129"/>
      <c r="B176" s="132"/>
      <c r="C176" s="165"/>
      <c r="D176" s="167"/>
      <c r="E176" s="167"/>
      <c r="F176" s="167"/>
      <c r="G176" s="260"/>
    </row>
    <row r="177" spans="1:7" s="130" customFormat="1" ht="12.75" customHeight="1" hidden="1">
      <c r="A177" s="129"/>
      <c r="B177" s="132"/>
      <c r="C177" s="165"/>
      <c r="D177" s="167"/>
      <c r="E177" s="167"/>
      <c r="F177" s="167"/>
      <c r="G177" s="260"/>
    </row>
    <row r="178" spans="1:7" s="130" customFormat="1" ht="12.75" customHeight="1" hidden="1">
      <c r="A178" s="129"/>
      <c r="B178" s="132"/>
      <c r="C178" s="165"/>
      <c r="D178" s="167"/>
      <c r="E178" s="167"/>
      <c r="F178" s="167"/>
      <c r="G178" s="260"/>
    </row>
    <row r="179" spans="1:7" s="130" customFormat="1" ht="12.75" customHeight="1" hidden="1">
      <c r="A179" s="129"/>
      <c r="B179" s="132"/>
      <c r="C179" s="165"/>
      <c r="D179" s="167"/>
      <c r="E179" s="167"/>
      <c r="F179" s="167"/>
      <c r="G179" s="260"/>
    </row>
    <row r="180" spans="1:7" s="130" customFormat="1" ht="15.75" customHeight="1" thickBot="1">
      <c r="A180" s="129"/>
      <c r="B180" s="132"/>
      <c r="C180" s="165"/>
      <c r="D180" s="167"/>
      <c r="E180" s="167"/>
      <c r="F180" s="167"/>
      <c r="G180" s="260"/>
    </row>
    <row r="181" spans="1:7" s="130" customFormat="1" ht="15.75">
      <c r="A181" s="248" t="s">
        <v>25</v>
      </c>
      <c r="B181" s="249" t="s">
        <v>26</v>
      </c>
      <c r="C181" s="248" t="s">
        <v>28</v>
      </c>
      <c r="D181" s="248" t="s">
        <v>29</v>
      </c>
      <c r="E181" s="248" t="s">
        <v>29</v>
      </c>
      <c r="F181" s="240" t="s">
        <v>8</v>
      </c>
      <c r="G181" s="261" t="s">
        <v>325</v>
      </c>
    </row>
    <row r="182" spans="1:7" s="130" customFormat="1" ht="15.75" customHeight="1" thickBot="1">
      <c r="A182" s="250"/>
      <c r="B182" s="251"/>
      <c r="C182" s="252"/>
      <c r="D182" s="253" t="s">
        <v>31</v>
      </c>
      <c r="E182" s="253" t="s">
        <v>32</v>
      </c>
      <c r="F182" s="245" t="s">
        <v>33</v>
      </c>
      <c r="G182" s="262" t="s">
        <v>326</v>
      </c>
    </row>
    <row r="183" spans="1:7" s="130" customFormat="1" ht="16.5" thickTop="1">
      <c r="A183" s="150">
        <v>50</v>
      </c>
      <c r="B183" s="151"/>
      <c r="C183" s="152" t="s">
        <v>168</v>
      </c>
      <c r="D183" s="89"/>
      <c r="E183" s="89"/>
      <c r="F183" s="89"/>
      <c r="G183" s="263"/>
    </row>
    <row r="184" spans="1:7" s="130" customFormat="1" ht="14.25" customHeight="1">
      <c r="A184" s="150"/>
      <c r="B184" s="151"/>
      <c r="C184" s="152"/>
      <c r="D184" s="89"/>
      <c r="E184" s="89"/>
      <c r="F184" s="89"/>
      <c r="G184" s="263"/>
    </row>
    <row r="185" spans="1:7" s="130" customFormat="1" ht="15">
      <c r="A185" s="68"/>
      <c r="B185" s="155">
        <v>3541</v>
      </c>
      <c r="C185" s="68" t="s">
        <v>464</v>
      </c>
      <c r="D185" s="54">
        <v>400</v>
      </c>
      <c r="E185" s="54">
        <v>400</v>
      </c>
      <c r="F185" s="54">
        <v>200</v>
      </c>
      <c r="G185" s="257">
        <f aca="true" t="shared" si="4" ref="G185:G202">(F185/E185)*100</f>
        <v>50</v>
      </c>
    </row>
    <row r="186" spans="1:7" s="130" customFormat="1" ht="15">
      <c r="A186" s="68"/>
      <c r="B186" s="155">
        <v>3599</v>
      </c>
      <c r="C186" s="68" t="s">
        <v>465</v>
      </c>
      <c r="D186" s="54">
        <v>5</v>
      </c>
      <c r="E186" s="54">
        <v>5</v>
      </c>
      <c r="F186" s="54">
        <v>3.3</v>
      </c>
      <c r="G186" s="257">
        <f t="shared" si="4"/>
        <v>65.99999999999999</v>
      </c>
    </row>
    <row r="187" spans="1:7" s="130" customFormat="1" ht="15" hidden="1">
      <c r="A187" s="68"/>
      <c r="B187" s="155">
        <v>4193</v>
      </c>
      <c r="C187" s="68" t="s">
        <v>466</v>
      </c>
      <c r="D187" s="54"/>
      <c r="E187" s="54"/>
      <c r="F187" s="54"/>
      <c r="G187" s="257" t="e">
        <f t="shared" si="4"/>
        <v>#DIV/0!</v>
      </c>
    </row>
    <row r="188" spans="1:7" s="130" customFormat="1" ht="15">
      <c r="A188" s="197"/>
      <c r="B188" s="155">
        <v>4329</v>
      </c>
      <c r="C188" s="68" t="s">
        <v>467</v>
      </c>
      <c r="D188" s="54">
        <v>40</v>
      </c>
      <c r="E188" s="54">
        <v>40</v>
      </c>
      <c r="F188" s="54">
        <v>40</v>
      </c>
      <c r="G188" s="257">
        <f t="shared" si="4"/>
        <v>100</v>
      </c>
    </row>
    <row r="189" spans="1:7" s="130" customFormat="1" ht="15">
      <c r="A189" s="68"/>
      <c r="B189" s="155">
        <v>4333</v>
      </c>
      <c r="C189" s="68" t="s">
        <v>468</v>
      </c>
      <c r="D189" s="54">
        <v>150</v>
      </c>
      <c r="E189" s="54">
        <v>150</v>
      </c>
      <c r="F189" s="54">
        <v>75</v>
      </c>
      <c r="G189" s="257">
        <f t="shared" si="4"/>
        <v>50</v>
      </c>
    </row>
    <row r="190" spans="1:7" s="130" customFormat="1" ht="15" customHeight="1">
      <c r="A190" s="68"/>
      <c r="B190" s="155">
        <v>4339</v>
      </c>
      <c r="C190" s="68" t="s">
        <v>469</v>
      </c>
      <c r="D190" s="54">
        <v>0</v>
      </c>
      <c r="E190" s="54">
        <v>3016.3</v>
      </c>
      <c r="F190" s="54">
        <v>468.6</v>
      </c>
      <c r="G190" s="257">
        <f t="shared" si="4"/>
        <v>15.535589961210755</v>
      </c>
    </row>
    <row r="191" spans="1:7" s="130" customFormat="1" ht="15">
      <c r="A191" s="68"/>
      <c r="B191" s="155">
        <v>4342</v>
      </c>
      <c r="C191" s="68" t="s">
        <v>470</v>
      </c>
      <c r="D191" s="54">
        <v>20</v>
      </c>
      <c r="E191" s="54">
        <v>20</v>
      </c>
      <c r="F191" s="54">
        <v>0</v>
      </c>
      <c r="G191" s="257">
        <f t="shared" si="4"/>
        <v>0</v>
      </c>
    </row>
    <row r="192" spans="1:7" s="130" customFormat="1" ht="15">
      <c r="A192" s="68"/>
      <c r="B192" s="155">
        <v>4343</v>
      </c>
      <c r="C192" s="68" t="s">
        <v>471</v>
      </c>
      <c r="D192" s="54">
        <v>50</v>
      </c>
      <c r="E192" s="54">
        <v>50</v>
      </c>
      <c r="F192" s="54">
        <v>0</v>
      </c>
      <c r="G192" s="257">
        <f t="shared" si="4"/>
        <v>0</v>
      </c>
    </row>
    <row r="193" spans="1:7" s="130" customFormat="1" ht="15">
      <c r="A193" s="68"/>
      <c r="B193" s="155">
        <v>4349</v>
      </c>
      <c r="C193" s="68" t="s">
        <v>472</v>
      </c>
      <c r="D193" s="54">
        <v>560</v>
      </c>
      <c r="E193" s="54">
        <v>557</v>
      </c>
      <c r="F193" s="54">
        <v>434.8</v>
      </c>
      <c r="G193" s="257">
        <f t="shared" si="4"/>
        <v>78.06104129263915</v>
      </c>
    </row>
    <row r="194" spans="1:7" s="130" customFormat="1" ht="15">
      <c r="A194" s="197"/>
      <c r="B194" s="198">
        <v>4351</v>
      </c>
      <c r="C194" s="197" t="s">
        <v>473</v>
      </c>
      <c r="D194" s="54">
        <v>2124</v>
      </c>
      <c r="E194" s="54">
        <v>2127</v>
      </c>
      <c r="F194" s="54">
        <v>1065</v>
      </c>
      <c r="G194" s="257">
        <f t="shared" si="4"/>
        <v>50.07052186177715</v>
      </c>
    </row>
    <row r="195" spans="1:7" s="130" customFormat="1" ht="15">
      <c r="A195" s="197"/>
      <c r="B195" s="198">
        <v>4356</v>
      </c>
      <c r="C195" s="197" t="s">
        <v>474</v>
      </c>
      <c r="D195" s="54">
        <v>600</v>
      </c>
      <c r="E195" s="54">
        <v>600</v>
      </c>
      <c r="F195" s="54">
        <v>300</v>
      </c>
      <c r="G195" s="257">
        <f t="shared" si="4"/>
        <v>50</v>
      </c>
    </row>
    <row r="196" spans="1:7" s="130" customFormat="1" ht="15">
      <c r="A196" s="197"/>
      <c r="B196" s="198">
        <v>4357</v>
      </c>
      <c r="C196" s="197" t="s">
        <v>475</v>
      </c>
      <c r="D196" s="54">
        <v>8200</v>
      </c>
      <c r="E196" s="54">
        <f>7200+1000</f>
        <v>8200</v>
      </c>
      <c r="F196" s="54">
        <f>5200+1000</f>
        <v>6200</v>
      </c>
      <c r="G196" s="257">
        <f t="shared" si="4"/>
        <v>75.60975609756098</v>
      </c>
    </row>
    <row r="197" spans="1:7" s="130" customFormat="1" ht="15">
      <c r="A197" s="197"/>
      <c r="B197" s="198">
        <v>4357</v>
      </c>
      <c r="C197" s="197" t="s">
        <v>476</v>
      </c>
      <c r="D197" s="54">
        <v>500</v>
      </c>
      <c r="E197" s="54">
        <v>500</v>
      </c>
      <c r="F197" s="54">
        <v>250</v>
      </c>
      <c r="G197" s="257">
        <f t="shared" si="4"/>
        <v>50</v>
      </c>
    </row>
    <row r="198" spans="1:7" s="130" customFormat="1" ht="15">
      <c r="A198" s="197"/>
      <c r="B198" s="198">
        <v>4359</v>
      </c>
      <c r="C198" s="56" t="s">
        <v>477</v>
      </c>
      <c r="D198" s="54">
        <v>100</v>
      </c>
      <c r="E198" s="54">
        <v>100</v>
      </c>
      <c r="F198" s="54">
        <v>50</v>
      </c>
      <c r="G198" s="257">
        <f t="shared" si="4"/>
        <v>50</v>
      </c>
    </row>
    <row r="199" spans="1:7" s="130" customFormat="1" ht="15" hidden="1">
      <c r="A199" s="197"/>
      <c r="B199" s="254">
        <v>4359</v>
      </c>
      <c r="C199" s="56" t="s">
        <v>477</v>
      </c>
      <c r="D199" s="57"/>
      <c r="E199" s="57"/>
      <c r="F199" s="57"/>
      <c r="G199" s="257" t="e">
        <f t="shared" si="4"/>
        <v>#DIV/0!</v>
      </c>
    </row>
    <row r="200" spans="1:7" s="130" customFormat="1" ht="15">
      <c r="A200" s="68"/>
      <c r="B200" s="155">
        <v>4371</v>
      </c>
      <c r="C200" s="174" t="s">
        <v>478</v>
      </c>
      <c r="D200" s="54">
        <v>520</v>
      </c>
      <c r="E200" s="54">
        <v>520</v>
      </c>
      <c r="F200" s="54">
        <v>260</v>
      </c>
      <c r="G200" s="257">
        <f t="shared" si="4"/>
        <v>50</v>
      </c>
    </row>
    <row r="201" spans="1:7" s="130" customFormat="1" ht="15">
      <c r="A201" s="68"/>
      <c r="B201" s="155">
        <v>4374</v>
      </c>
      <c r="C201" s="68" t="s">
        <v>479</v>
      </c>
      <c r="D201" s="54">
        <v>700</v>
      </c>
      <c r="E201" s="54">
        <v>700</v>
      </c>
      <c r="F201" s="54">
        <v>150</v>
      </c>
      <c r="G201" s="257">
        <f t="shared" si="4"/>
        <v>21.428571428571427</v>
      </c>
    </row>
    <row r="202" spans="1:7" s="130" customFormat="1" ht="15">
      <c r="A202" s="197"/>
      <c r="B202" s="198">
        <v>4399</v>
      </c>
      <c r="C202" s="197" t="s">
        <v>480</v>
      </c>
      <c r="D202" s="57">
        <v>679</v>
      </c>
      <c r="E202" s="57">
        <v>55</v>
      </c>
      <c r="F202" s="57">
        <v>2.6</v>
      </c>
      <c r="G202" s="257">
        <f t="shared" si="4"/>
        <v>4.7272727272727275</v>
      </c>
    </row>
    <row r="203" spans="1:7" s="130" customFormat="1" ht="15" hidden="1">
      <c r="A203" s="197"/>
      <c r="B203" s="198">
        <v>6402</v>
      </c>
      <c r="C203" s="197" t="s">
        <v>481</v>
      </c>
      <c r="D203" s="190"/>
      <c r="E203" s="190"/>
      <c r="F203" s="57"/>
      <c r="G203" s="257" t="e">
        <f>(#REF!/E203)*100</f>
        <v>#REF!</v>
      </c>
    </row>
    <row r="204" spans="1:7" s="130" customFormat="1" ht="15" customHeight="1" hidden="1">
      <c r="A204" s="197"/>
      <c r="B204" s="198">
        <v>6409</v>
      </c>
      <c r="C204" s="197" t="s">
        <v>482</v>
      </c>
      <c r="D204" s="190">
        <v>0</v>
      </c>
      <c r="E204" s="190">
        <v>0</v>
      </c>
      <c r="F204" s="190"/>
      <c r="G204" s="257" t="e">
        <f>(#REF!/E204)*100</f>
        <v>#REF!</v>
      </c>
    </row>
    <row r="205" spans="1:7" s="130" customFormat="1" ht="15" customHeight="1" thickBot="1">
      <c r="A205" s="197"/>
      <c r="B205" s="198"/>
      <c r="C205" s="197"/>
      <c r="D205" s="190"/>
      <c r="E205" s="190"/>
      <c r="F205" s="190"/>
      <c r="G205" s="257"/>
    </row>
    <row r="206" spans="1:7" s="130" customFormat="1" ht="18.75" customHeight="1" thickBot="1" thickTop="1">
      <c r="A206" s="184"/>
      <c r="B206" s="162"/>
      <c r="C206" s="163" t="s">
        <v>483</v>
      </c>
      <c r="D206" s="164">
        <f>SUM(D185:D205)</f>
        <v>14648</v>
      </c>
      <c r="E206" s="164">
        <f>SUM(E185:E205)</f>
        <v>17040.3</v>
      </c>
      <c r="F206" s="164">
        <f>SUM(F185:F205)</f>
        <v>9499.300000000001</v>
      </c>
      <c r="G206" s="259">
        <f>(F206/E206)*100</f>
        <v>55.746084282553724</v>
      </c>
    </row>
    <row r="207" spans="1:7" s="130" customFormat="1" ht="15.75" customHeight="1">
      <c r="A207" s="129"/>
      <c r="B207" s="132"/>
      <c r="C207" s="165"/>
      <c r="D207" s="166"/>
      <c r="E207" s="166"/>
      <c r="F207" s="166"/>
      <c r="G207" s="260"/>
    </row>
    <row r="208" spans="1:7" s="130" customFormat="1" ht="15.75" customHeight="1">
      <c r="A208" s="129"/>
      <c r="B208" s="132"/>
      <c r="C208" s="165"/>
      <c r="D208" s="166"/>
      <c r="E208" s="166"/>
      <c r="F208" s="166"/>
      <c r="G208" s="260"/>
    </row>
    <row r="209" spans="1:7" s="130" customFormat="1" ht="15.75" customHeight="1">
      <c r="A209" s="129"/>
      <c r="B209" s="132"/>
      <c r="C209" s="165"/>
      <c r="D209" s="167"/>
      <c r="E209" s="167"/>
      <c r="F209" s="167"/>
      <c r="G209" s="260"/>
    </row>
    <row r="210" spans="1:7" s="130" customFormat="1" ht="12.75" customHeight="1" hidden="1">
      <c r="A210" s="129"/>
      <c r="C210" s="132"/>
      <c r="D210" s="167"/>
      <c r="E210" s="167"/>
      <c r="F210" s="167"/>
      <c r="G210" s="260"/>
    </row>
    <row r="211" spans="1:7" s="130" customFormat="1" ht="12.75" customHeight="1" hidden="1">
      <c r="A211" s="129"/>
      <c r="B211" s="132"/>
      <c r="C211" s="165"/>
      <c r="D211" s="167"/>
      <c r="E211" s="167"/>
      <c r="F211" s="167"/>
      <c r="G211" s="260"/>
    </row>
    <row r="212" spans="1:7" s="130" customFormat="1" ht="12.75" customHeight="1" hidden="1">
      <c r="A212" s="129"/>
      <c r="B212" s="132"/>
      <c r="C212" s="165"/>
      <c r="D212" s="167"/>
      <c r="E212" s="167"/>
      <c r="F212" s="167"/>
      <c r="G212" s="260"/>
    </row>
    <row r="213" spans="1:7" s="130" customFormat="1" ht="12.75" customHeight="1" hidden="1">
      <c r="A213" s="129"/>
      <c r="B213" s="132"/>
      <c r="C213" s="165"/>
      <c r="D213" s="167"/>
      <c r="E213" s="167"/>
      <c r="F213" s="167"/>
      <c r="G213" s="260"/>
    </row>
    <row r="214" spans="1:7" s="130" customFormat="1" ht="12.75" customHeight="1" hidden="1">
      <c r="A214" s="129"/>
      <c r="B214" s="132"/>
      <c r="C214" s="165"/>
      <c r="D214" s="167"/>
      <c r="E214" s="167"/>
      <c r="F214" s="167"/>
      <c r="G214" s="260"/>
    </row>
    <row r="215" spans="1:7" s="130" customFormat="1" ht="12.75" customHeight="1" hidden="1">
      <c r="A215" s="129"/>
      <c r="B215" s="132"/>
      <c r="C215" s="165"/>
      <c r="D215" s="167"/>
      <c r="E215" s="167"/>
      <c r="F215" s="167"/>
      <c r="G215" s="260"/>
    </row>
    <row r="216" spans="1:7" s="130" customFormat="1" ht="12.75" customHeight="1" hidden="1">
      <c r="A216" s="129"/>
      <c r="B216" s="132"/>
      <c r="C216" s="165"/>
      <c r="D216" s="167"/>
      <c r="E216" s="139"/>
      <c r="F216" s="139"/>
      <c r="G216" s="265"/>
    </row>
    <row r="217" spans="1:7" s="130" customFormat="1" ht="12.75" customHeight="1" hidden="1">
      <c r="A217" s="129"/>
      <c r="B217" s="132"/>
      <c r="C217" s="165"/>
      <c r="D217" s="167"/>
      <c r="E217" s="167"/>
      <c r="F217" s="167"/>
      <c r="G217" s="260"/>
    </row>
    <row r="218" spans="1:7" s="130" customFormat="1" ht="12.75" customHeight="1" hidden="1">
      <c r="A218" s="129"/>
      <c r="B218" s="132"/>
      <c r="C218" s="165"/>
      <c r="D218" s="167"/>
      <c r="E218" s="167"/>
      <c r="F218" s="167"/>
      <c r="G218" s="260"/>
    </row>
    <row r="219" spans="1:7" s="130" customFormat="1" ht="18" customHeight="1" hidden="1">
      <c r="A219" s="129"/>
      <c r="B219" s="132"/>
      <c r="C219" s="165"/>
      <c r="D219" s="167"/>
      <c r="E219" s="139"/>
      <c r="F219" s="139"/>
      <c r="G219" s="265"/>
    </row>
    <row r="220" spans="1:7" s="130" customFormat="1" ht="15.75" customHeight="1" thickBot="1">
      <c r="A220" s="129"/>
      <c r="B220" s="132"/>
      <c r="C220" s="165"/>
      <c r="D220" s="167"/>
      <c r="E220" s="146"/>
      <c r="F220" s="146"/>
      <c r="G220" s="266"/>
    </row>
    <row r="221" spans="1:7" s="130" customFormat="1" ht="15.75">
      <c r="A221" s="248" t="s">
        <v>25</v>
      </c>
      <c r="B221" s="249" t="s">
        <v>26</v>
      </c>
      <c r="C221" s="248" t="s">
        <v>28</v>
      </c>
      <c r="D221" s="248" t="s">
        <v>29</v>
      </c>
      <c r="E221" s="248" t="s">
        <v>29</v>
      </c>
      <c r="F221" s="240" t="s">
        <v>8</v>
      </c>
      <c r="G221" s="261" t="s">
        <v>325</v>
      </c>
    </row>
    <row r="222" spans="1:7" s="130" customFormat="1" ht="15.75" customHeight="1" thickBot="1">
      <c r="A222" s="250"/>
      <c r="B222" s="251"/>
      <c r="C222" s="252"/>
      <c r="D222" s="253" t="s">
        <v>31</v>
      </c>
      <c r="E222" s="253" t="s">
        <v>32</v>
      </c>
      <c r="F222" s="245" t="s">
        <v>33</v>
      </c>
      <c r="G222" s="262" t="s">
        <v>326</v>
      </c>
    </row>
    <row r="223" spans="1:7" s="130" customFormat="1" ht="16.5" thickTop="1">
      <c r="A223" s="150">
        <v>60</v>
      </c>
      <c r="B223" s="151"/>
      <c r="C223" s="152" t="s">
        <v>187</v>
      </c>
      <c r="D223" s="89"/>
      <c r="E223" s="89"/>
      <c r="F223" s="89"/>
      <c r="G223" s="263"/>
    </row>
    <row r="224" spans="1:7" s="130" customFormat="1" ht="15.75">
      <c r="A224" s="101"/>
      <c r="B224" s="154"/>
      <c r="C224" s="101"/>
      <c r="D224" s="103"/>
      <c r="E224" s="103"/>
      <c r="F224" s="103"/>
      <c r="G224" s="257"/>
    </row>
    <row r="225" spans="1:7" s="130" customFormat="1" ht="15">
      <c r="A225" s="68"/>
      <c r="B225" s="155">
        <v>1014</v>
      </c>
      <c r="C225" s="68" t="s">
        <v>484</v>
      </c>
      <c r="D225" s="54">
        <v>650</v>
      </c>
      <c r="E225" s="54">
        <v>650</v>
      </c>
      <c r="F225" s="54">
        <v>296.6</v>
      </c>
      <c r="G225" s="257">
        <f aca="true" t="shared" si="5" ref="G225:G235">(F225/E225)*100</f>
        <v>45.63076923076924</v>
      </c>
    </row>
    <row r="226" spans="1:7" s="130" customFormat="1" ht="15" customHeight="1" hidden="1">
      <c r="A226" s="197"/>
      <c r="B226" s="198">
        <v>1031</v>
      </c>
      <c r="C226" s="197" t="s">
        <v>485</v>
      </c>
      <c r="D226" s="57"/>
      <c r="E226" s="57"/>
      <c r="F226" s="57"/>
      <c r="G226" s="257" t="e">
        <f t="shared" si="5"/>
        <v>#DIV/0!</v>
      </c>
    </row>
    <row r="227" spans="1:7" s="130" customFormat="1" ht="15">
      <c r="A227" s="68"/>
      <c r="B227" s="155">
        <v>1036</v>
      </c>
      <c r="C227" s="68" t="s">
        <v>486</v>
      </c>
      <c r="D227" s="54">
        <v>0</v>
      </c>
      <c r="E227" s="54">
        <v>25.4</v>
      </c>
      <c r="F227" s="54">
        <v>0</v>
      </c>
      <c r="G227" s="257">
        <f t="shared" si="5"/>
        <v>0</v>
      </c>
    </row>
    <row r="228" spans="1:7" s="130" customFormat="1" ht="15" customHeight="1" hidden="1">
      <c r="A228" s="197"/>
      <c r="B228" s="198">
        <v>1037</v>
      </c>
      <c r="C228" s="197" t="s">
        <v>487</v>
      </c>
      <c r="D228" s="57"/>
      <c r="E228" s="57"/>
      <c r="F228" s="57"/>
      <c r="G228" s="257" t="e">
        <f t="shared" si="5"/>
        <v>#DIV/0!</v>
      </c>
    </row>
    <row r="229" spans="1:7" s="130" customFormat="1" ht="15" hidden="1">
      <c r="A229" s="197"/>
      <c r="B229" s="198">
        <v>1039</v>
      </c>
      <c r="C229" s="197" t="s">
        <v>488</v>
      </c>
      <c r="D229" s="57">
        <v>0</v>
      </c>
      <c r="E229" s="57"/>
      <c r="F229" s="57"/>
      <c r="G229" s="257" t="e">
        <f t="shared" si="5"/>
        <v>#DIV/0!</v>
      </c>
    </row>
    <row r="230" spans="1:7" s="130" customFormat="1" ht="15">
      <c r="A230" s="197"/>
      <c r="B230" s="198">
        <v>1070</v>
      </c>
      <c r="C230" s="197" t="s">
        <v>489</v>
      </c>
      <c r="D230" s="57">
        <v>7</v>
      </c>
      <c r="E230" s="57">
        <v>7</v>
      </c>
      <c r="F230" s="57">
        <v>7</v>
      </c>
      <c r="G230" s="257">
        <f t="shared" si="5"/>
        <v>100</v>
      </c>
    </row>
    <row r="231" spans="1:7" s="130" customFormat="1" ht="15" hidden="1">
      <c r="A231" s="197"/>
      <c r="B231" s="198">
        <v>2331</v>
      </c>
      <c r="C231" s="197" t="s">
        <v>490</v>
      </c>
      <c r="D231" s="57"/>
      <c r="E231" s="57"/>
      <c r="F231" s="54"/>
      <c r="G231" s="257" t="e">
        <f t="shared" si="5"/>
        <v>#DIV/0!</v>
      </c>
    </row>
    <row r="232" spans="1:7" s="130" customFormat="1" ht="15">
      <c r="A232" s="197"/>
      <c r="B232" s="198">
        <v>3739</v>
      </c>
      <c r="C232" s="197" t="s">
        <v>491</v>
      </c>
      <c r="D232" s="54">
        <v>50</v>
      </c>
      <c r="E232" s="54">
        <v>50</v>
      </c>
      <c r="F232" s="54">
        <v>0</v>
      </c>
      <c r="G232" s="257">
        <f t="shared" si="5"/>
        <v>0</v>
      </c>
    </row>
    <row r="233" spans="1:7" s="130" customFormat="1" ht="15">
      <c r="A233" s="68"/>
      <c r="B233" s="155">
        <v>3749</v>
      </c>
      <c r="C233" s="68" t="s">
        <v>492</v>
      </c>
      <c r="D233" s="54">
        <v>100</v>
      </c>
      <c r="E233" s="54">
        <v>100</v>
      </c>
      <c r="F233" s="54">
        <v>6</v>
      </c>
      <c r="G233" s="257">
        <f t="shared" si="5"/>
        <v>6</v>
      </c>
    </row>
    <row r="234" spans="1:7" s="130" customFormat="1" ht="15" hidden="1">
      <c r="A234" s="68"/>
      <c r="B234" s="155">
        <v>5272</v>
      </c>
      <c r="C234" s="68" t="s">
        <v>493</v>
      </c>
      <c r="D234" s="54"/>
      <c r="E234" s="54"/>
      <c r="F234" s="54"/>
      <c r="G234" s="257" t="e">
        <f t="shared" si="5"/>
        <v>#DIV/0!</v>
      </c>
    </row>
    <row r="235" spans="1:7" s="130" customFormat="1" ht="15">
      <c r="A235" s="68"/>
      <c r="B235" s="155">
        <v>6171</v>
      </c>
      <c r="C235" s="68" t="s">
        <v>494</v>
      </c>
      <c r="D235" s="54">
        <v>10</v>
      </c>
      <c r="E235" s="54">
        <v>10</v>
      </c>
      <c r="F235" s="54">
        <v>0</v>
      </c>
      <c r="G235" s="257">
        <f t="shared" si="5"/>
        <v>0</v>
      </c>
    </row>
    <row r="236" spans="1:7" s="130" customFormat="1" ht="15.75" thickBot="1">
      <c r="A236" s="157"/>
      <c r="B236" s="199"/>
      <c r="C236" s="157"/>
      <c r="D236" s="190"/>
      <c r="E236" s="190"/>
      <c r="F236" s="190"/>
      <c r="G236" s="267"/>
    </row>
    <row r="237" spans="1:7" s="130" customFormat="1" ht="18.75" customHeight="1" thickBot="1" thickTop="1">
      <c r="A237" s="161"/>
      <c r="B237" s="200"/>
      <c r="C237" s="201" t="s">
        <v>495</v>
      </c>
      <c r="D237" s="164">
        <f>SUM(D223:D236)</f>
        <v>817</v>
      </c>
      <c r="E237" s="164">
        <f>SUM(E224:E236)</f>
        <v>842.4</v>
      </c>
      <c r="F237" s="164">
        <f>SUM(F223:F236)</f>
        <v>309.6</v>
      </c>
      <c r="G237" s="259">
        <f>(F237/E237)*100</f>
        <v>36.75213675213676</v>
      </c>
    </row>
    <row r="238" spans="1:7" s="130" customFormat="1" ht="12.75" customHeight="1">
      <c r="A238" s="129"/>
      <c r="B238" s="132"/>
      <c r="C238" s="165"/>
      <c r="D238" s="167"/>
      <c r="E238" s="167"/>
      <c r="F238" s="167"/>
      <c r="G238" s="260"/>
    </row>
    <row r="239" spans="1:7" s="130" customFormat="1" ht="12.75" customHeight="1" hidden="1">
      <c r="A239" s="129"/>
      <c r="B239" s="132"/>
      <c r="C239" s="165"/>
      <c r="D239" s="167"/>
      <c r="E239" s="167"/>
      <c r="F239" s="167"/>
      <c r="G239" s="260"/>
    </row>
    <row r="240" spans="1:7" s="130" customFormat="1" ht="12.75" customHeight="1" hidden="1">
      <c r="A240" s="129"/>
      <c r="B240" s="132"/>
      <c r="C240" s="165"/>
      <c r="D240" s="167"/>
      <c r="E240" s="167"/>
      <c r="F240" s="167"/>
      <c r="G240" s="260"/>
    </row>
    <row r="241" spans="1:7" s="130" customFormat="1" ht="12.75" customHeight="1" hidden="1">
      <c r="A241" s="129"/>
      <c r="B241" s="132"/>
      <c r="C241" s="165"/>
      <c r="D241" s="167"/>
      <c r="E241" s="167"/>
      <c r="F241" s="167"/>
      <c r="G241" s="260"/>
    </row>
    <row r="242" spans="2:7" s="130" customFormat="1" ht="12.75" customHeight="1" hidden="1">
      <c r="B242" s="168"/>
      <c r="G242" s="231"/>
    </row>
    <row r="243" spans="2:7" s="130" customFormat="1" ht="12.75" customHeight="1" hidden="1">
      <c r="B243" s="168"/>
      <c r="G243" s="231"/>
    </row>
    <row r="244" spans="2:7" s="130" customFormat="1" ht="12.75" customHeight="1" thickBot="1">
      <c r="B244" s="168"/>
      <c r="G244" s="231"/>
    </row>
    <row r="245" spans="1:7" s="130" customFormat="1" ht="15.75">
      <c r="A245" s="248" t="s">
        <v>25</v>
      </c>
      <c r="B245" s="249" t="s">
        <v>26</v>
      </c>
      <c r="C245" s="248" t="s">
        <v>28</v>
      </c>
      <c r="D245" s="248" t="s">
        <v>29</v>
      </c>
      <c r="E245" s="248" t="s">
        <v>29</v>
      </c>
      <c r="F245" s="240" t="s">
        <v>8</v>
      </c>
      <c r="G245" s="261" t="s">
        <v>325</v>
      </c>
    </row>
    <row r="246" spans="1:7" s="130" customFormat="1" ht="15.75" customHeight="1" thickBot="1">
      <c r="A246" s="250"/>
      <c r="B246" s="251"/>
      <c r="C246" s="252"/>
      <c r="D246" s="253" t="s">
        <v>31</v>
      </c>
      <c r="E246" s="253" t="s">
        <v>32</v>
      </c>
      <c r="F246" s="245" t="s">
        <v>33</v>
      </c>
      <c r="G246" s="262" t="s">
        <v>326</v>
      </c>
    </row>
    <row r="247" spans="1:7" s="130" customFormat="1" ht="16.5" thickTop="1">
      <c r="A247" s="150">
        <v>80</v>
      </c>
      <c r="B247" s="150"/>
      <c r="C247" s="152" t="s">
        <v>201</v>
      </c>
      <c r="D247" s="89"/>
      <c r="E247" s="89"/>
      <c r="F247" s="89"/>
      <c r="G247" s="263"/>
    </row>
    <row r="248" spans="1:7" s="130" customFormat="1" ht="15.75">
      <c r="A248" s="101"/>
      <c r="B248" s="188"/>
      <c r="C248" s="101"/>
      <c r="D248" s="103"/>
      <c r="E248" s="103"/>
      <c r="F248" s="103"/>
      <c r="G248" s="257"/>
    </row>
    <row r="249" spans="1:7" s="130" customFormat="1" ht="15">
      <c r="A249" s="68"/>
      <c r="B249" s="189">
        <v>2219</v>
      </c>
      <c r="C249" s="68" t="s">
        <v>496</v>
      </c>
      <c r="D249" s="105">
        <v>3830</v>
      </c>
      <c r="E249" s="54">
        <v>3830</v>
      </c>
      <c r="F249" s="54">
        <v>1863</v>
      </c>
      <c r="G249" s="257">
        <f aca="true" t="shared" si="6" ref="G249:G256">(F249/E249)*100</f>
        <v>48.64229765013055</v>
      </c>
    </row>
    <row r="250" spans="1:82" s="129" customFormat="1" ht="15">
      <c r="A250" s="68"/>
      <c r="B250" s="189">
        <v>2221</v>
      </c>
      <c r="C250" s="68" t="s">
        <v>497</v>
      </c>
      <c r="D250" s="105">
        <v>18432</v>
      </c>
      <c r="E250" s="54">
        <v>18372</v>
      </c>
      <c r="F250" s="54">
        <v>8593.4</v>
      </c>
      <c r="G250" s="257">
        <f t="shared" si="6"/>
        <v>46.77443936424994</v>
      </c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</row>
    <row r="251" spans="1:82" s="129" customFormat="1" ht="15" hidden="1">
      <c r="A251" s="68"/>
      <c r="B251" s="189">
        <v>2229</v>
      </c>
      <c r="C251" s="68" t="s">
        <v>498</v>
      </c>
      <c r="D251" s="105"/>
      <c r="E251" s="54"/>
      <c r="F251" s="54"/>
      <c r="G251" s="257" t="e">
        <f t="shared" si="6"/>
        <v>#DIV/0!</v>
      </c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</row>
    <row r="252" spans="1:82" s="129" customFormat="1" ht="15">
      <c r="A252" s="68"/>
      <c r="B252" s="189">
        <v>2232</v>
      </c>
      <c r="C252" s="68" t="s">
        <v>499</v>
      </c>
      <c r="D252" s="54">
        <v>260</v>
      </c>
      <c r="E252" s="54">
        <v>260</v>
      </c>
      <c r="F252" s="54">
        <v>0</v>
      </c>
      <c r="G252" s="257">
        <f t="shared" si="6"/>
        <v>0</v>
      </c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</row>
    <row r="253" spans="1:82" s="129" customFormat="1" ht="15">
      <c r="A253" s="68"/>
      <c r="B253" s="189">
        <v>2299</v>
      </c>
      <c r="C253" s="68" t="s">
        <v>498</v>
      </c>
      <c r="D253" s="54">
        <v>0</v>
      </c>
      <c r="E253" s="54">
        <v>15</v>
      </c>
      <c r="F253" s="54">
        <v>1</v>
      </c>
      <c r="G253" s="257">
        <f t="shared" si="6"/>
        <v>6.666666666666667</v>
      </c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</row>
    <row r="254" spans="1:82" s="129" customFormat="1" ht="15">
      <c r="A254" s="197"/>
      <c r="B254" s="202">
        <v>6171</v>
      </c>
      <c r="C254" s="197" t="s">
        <v>500</v>
      </c>
      <c r="D254" s="103">
        <v>0</v>
      </c>
      <c r="E254" s="103">
        <v>0</v>
      </c>
      <c r="F254" s="103">
        <v>27</v>
      </c>
      <c r="G254" s="257" t="e">
        <f t="shared" si="6"/>
        <v>#DIV/0!</v>
      </c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</row>
    <row r="255" spans="1:82" s="129" customFormat="1" ht="15">
      <c r="A255" s="197"/>
      <c r="B255" s="202">
        <v>6402</v>
      </c>
      <c r="C255" s="197" t="s">
        <v>501</v>
      </c>
      <c r="D255" s="103">
        <v>0</v>
      </c>
      <c r="E255" s="103">
        <v>45</v>
      </c>
      <c r="F255" s="103">
        <v>44.3</v>
      </c>
      <c r="G255" s="257">
        <f t="shared" si="6"/>
        <v>98.44444444444443</v>
      </c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</row>
    <row r="256" spans="1:82" s="129" customFormat="1" ht="15">
      <c r="A256" s="197"/>
      <c r="B256" s="202">
        <v>6409</v>
      </c>
      <c r="C256" s="197" t="s">
        <v>502</v>
      </c>
      <c r="D256" s="103">
        <v>0</v>
      </c>
      <c r="E256" s="103">
        <v>0</v>
      </c>
      <c r="F256" s="103">
        <v>-9.3</v>
      </c>
      <c r="G256" s="257" t="e">
        <f t="shared" si="6"/>
        <v>#DIV/0!</v>
      </c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</row>
    <row r="257" spans="1:82" s="129" customFormat="1" ht="15.75" thickBot="1">
      <c r="A257" s="193"/>
      <c r="B257" s="192"/>
      <c r="C257" s="193"/>
      <c r="D257" s="160"/>
      <c r="E257" s="160"/>
      <c r="F257" s="160"/>
      <c r="G257" s="258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</row>
    <row r="258" spans="1:82" s="129" customFormat="1" ht="18.75" customHeight="1" thickBot="1" thickTop="1">
      <c r="A258" s="161"/>
      <c r="B258" s="203"/>
      <c r="C258" s="201" t="s">
        <v>503</v>
      </c>
      <c r="D258" s="164">
        <f>SUM(D249:D256)</f>
        <v>22522</v>
      </c>
      <c r="E258" s="164">
        <f>SUM(E249:E256)</f>
        <v>22522</v>
      </c>
      <c r="F258" s="164">
        <f>SUM(F249:F256)</f>
        <v>10519.4</v>
      </c>
      <c r="G258" s="259">
        <f>(F258/E258)*100</f>
        <v>46.70721960749489</v>
      </c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</row>
    <row r="259" spans="2:82" s="129" customFormat="1" ht="15.75" customHeight="1">
      <c r="B259" s="132"/>
      <c r="C259" s="165"/>
      <c r="D259" s="167"/>
      <c r="E259" s="167"/>
      <c r="F259" s="167"/>
      <c r="G259" s="26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</row>
    <row r="260" spans="2:82" s="129" customFormat="1" ht="12.75" customHeight="1" hidden="1">
      <c r="B260" s="132"/>
      <c r="C260" s="165"/>
      <c r="D260" s="167"/>
      <c r="E260" s="167"/>
      <c r="F260" s="167"/>
      <c r="G260" s="26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</row>
    <row r="261" spans="2:82" s="129" customFormat="1" ht="12.75" customHeight="1" hidden="1">
      <c r="B261" s="132"/>
      <c r="C261" s="165"/>
      <c r="D261" s="167"/>
      <c r="E261" s="167"/>
      <c r="F261" s="167"/>
      <c r="G261" s="26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</row>
    <row r="262" spans="2:82" s="129" customFormat="1" ht="12.75" customHeight="1" hidden="1">
      <c r="B262" s="132"/>
      <c r="C262" s="165"/>
      <c r="D262" s="167"/>
      <c r="E262" s="167"/>
      <c r="F262" s="167"/>
      <c r="G262" s="26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</row>
    <row r="263" spans="2:82" s="129" customFormat="1" ht="12.75" customHeight="1" hidden="1">
      <c r="B263" s="132"/>
      <c r="C263" s="165"/>
      <c r="D263" s="167"/>
      <c r="E263" s="167"/>
      <c r="F263" s="167"/>
      <c r="G263" s="26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</row>
    <row r="264" spans="2:82" s="129" customFormat="1" ht="12.75" customHeight="1" hidden="1">
      <c r="B264" s="132"/>
      <c r="C264" s="165"/>
      <c r="D264" s="167"/>
      <c r="E264" s="167"/>
      <c r="F264" s="167"/>
      <c r="G264" s="26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</row>
    <row r="265" spans="2:82" s="129" customFormat="1" ht="12.75" customHeight="1" hidden="1">
      <c r="B265" s="132"/>
      <c r="C265" s="165"/>
      <c r="D265" s="167"/>
      <c r="E265" s="167"/>
      <c r="F265" s="167"/>
      <c r="G265" s="26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</row>
    <row r="266" spans="2:82" s="129" customFormat="1" ht="12.75" customHeight="1" hidden="1">
      <c r="B266" s="132"/>
      <c r="C266" s="165"/>
      <c r="D266" s="167"/>
      <c r="E266" s="167"/>
      <c r="F266" s="167"/>
      <c r="G266" s="26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</row>
    <row r="267" spans="2:82" s="129" customFormat="1" ht="15.75" customHeight="1" hidden="1">
      <c r="B267" s="132"/>
      <c r="C267" s="165"/>
      <c r="D267" s="167"/>
      <c r="E267" s="139"/>
      <c r="F267" s="139"/>
      <c r="G267" s="265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</row>
    <row r="268" spans="2:82" s="129" customFormat="1" ht="15.75" customHeight="1" hidden="1">
      <c r="B268" s="132"/>
      <c r="C268" s="165"/>
      <c r="D268" s="167"/>
      <c r="E268" s="167"/>
      <c r="F268" s="167"/>
      <c r="G268" s="26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</row>
    <row r="269" spans="2:82" s="129" customFormat="1" ht="15.75" customHeight="1" thickBot="1">
      <c r="B269" s="132"/>
      <c r="C269" s="165"/>
      <c r="D269" s="167"/>
      <c r="E269" s="146"/>
      <c r="F269" s="146"/>
      <c r="G269" s="266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</row>
    <row r="270" spans="1:82" s="129" customFormat="1" ht="15.75" customHeight="1">
      <c r="A270" s="248" t="s">
        <v>25</v>
      </c>
      <c r="B270" s="249" t="s">
        <v>26</v>
      </c>
      <c r="C270" s="248" t="s">
        <v>28</v>
      </c>
      <c r="D270" s="248" t="s">
        <v>29</v>
      </c>
      <c r="E270" s="248" t="s">
        <v>29</v>
      </c>
      <c r="F270" s="240" t="s">
        <v>8</v>
      </c>
      <c r="G270" s="261" t="s">
        <v>325</v>
      </c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</row>
    <row r="271" spans="1:7" s="130" customFormat="1" ht="15.75" customHeight="1" thickBot="1">
      <c r="A271" s="250"/>
      <c r="B271" s="251"/>
      <c r="C271" s="252"/>
      <c r="D271" s="253" t="s">
        <v>31</v>
      </c>
      <c r="E271" s="253" t="s">
        <v>32</v>
      </c>
      <c r="F271" s="245" t="s">
        <v>33</v>
      </c>
      <c r="G271" s="262" t="s">
        <v>326</v>
      </c>
    </row>
    <row r="272" spans="1:7" s="130" customFormat="1" ht="16.5" thickTop="1">
      <c r="A272" s="150">
        <v>90</v>
      </c>
      <c r="B272" s="150"/>
      <c r="C272" s="152" t="s">
        <v>215</v>
      </c>
      <c r="D272" s="89"/>
      <c r="E272" s="89"/>
      <c r="F272" s="89"/>
      <c r="G272" s="263"/>
    </row>
    <row r="273" spans="1:7" s="130" customFormat="1" ht="15.75">
      <c r="A273" s="101"/>
      <c r="B273" s="188"/>
      <c r="C273" s="101"/>
      <c r="D273" s="103"/>
      <c r="E273" s="103"/>
      <c r="F273" s="103"/>
      <c r="G273" s="257"/>
    </row>
    <row r="274" spans="1:7" s="130" customFormat="1" ht="15">
      <c r="A274" s="68"/>
      <c r="B274" s="189">
        <v>5311</v>
      </c>
      <c r="C274" s="68" t="s">
        <v>504</v>
      </c>
      <c r="D274" s="103">
        <v>18504</v>
      </c>
      <c r="E274" s="103">
        <v>18799</v>
      </c>
      <c r="F274" s="103">
        <v>9976.7</v>
      </c>
      <c r="G274" s="257">
        <f>(F274/E274)*100</f>
        <v>53.07037608383425</v>
      </c>
    </row>
    <row r="275" spans="1:7" s="130" customFormat="1" ht="16.5" thickBot="1">
      <c r="A275" s="191"/>
      <c r="B275" s="191"/>
      <c r="C275" s="204"/>
      <c r="D275" s="205"/>
      <c r="E275" s="205"/>
      <c r="F275" s="205"/>
      <c r="G275" s="268"/>
    </row>
    <row r="276" spans="1:7" s="130" customFormat="1" ht="18.75" customHeight="1" thickBot="1" thickTop="1">
      <c r="A276" s="161"/>
      <c r="B276" s="203"/>
      <c r="C276" s="201" t="s">
        <v>505</v>
      </c>
      <c r="D276" s="164">
        <f>SUM(D272:D275)</f>
        <v>18504</v>
      </c>
      <c r="E276" s="164">
        <f>SUM(E272:E275)</f>
        <v>18799</v>
      </c>
      <c r="F276" s="164">
        <f>SUM(F272:F275)</f>
        <v>9976.7</v>
      </c>
      <c r="G276" s="259">
        <f>(F276/E276)*100</f>
        <v>53.07037608383425</v>
      </c>
    </row>
    <row r="277" spans="1:7" s="130" customFormat="1" ht="15.75" customHeight="1">
      <c r="A277" s="129"/>
      <c r="B277" s="132"/>
      <c r="C277" s="165"/>
      <c r="D277" s="167"/>
      <c r="E277" s="167"/>
      <c r="F277" s="167"/>
      <c r="G277" s="260"/>
    </row>
    <row r="278" spans="1:7" s="130" customFormat="1" ht="15.75" customHeight="1" thickBot="1">
      <c r="A278" s="129"/>
      <c r="B278" s="132"/>
      <c r="C278" s="165"/>
      <c r="D278" s="167"/>
      <c r="E278" s="167"/>
      <c r="F278" s="167"/>
      <c r="G278" s="260"/>
    </row>
    <row r="279" spans="1:82" s="129" customFormat="1" ht="15.75" customHeight="1">
      <c r="A279" s="248" t="s">
        <v>25</v>
      </c>
      <c r="B279" s="249" t="s">
        <v>26</v>
      </c>
      <c r="C279" s="248" t="s">
        <v>28</v>
      </c>
      <c r="D279" s="248" t="s">
        <v>29</v>
      </c>
      <c r="E279" s="248" t="s">
        <v>29</v>
      </c>
      <c r="F279" s="240" t="s">
        <v>8</v>
      </c>
      <c r="G279" s="261" t="s">
        <v>325</v>
      </c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</row>
    <row r="280" spans="1:7" s="130" customFormat="1" ht="15.75" customHeight="1" thickBot="1">
      <c r="A280" s="250"/>
      <c r="B280" s="251"/>
      <c r="C280" s="252"/>
      <c r="D280" s="253" t="s">
        <v>31</v>
      </c>
      <c r="E280" s="253" t="s">
        <v>32</v>
      </c>
      <c r="F280" s="245" t="s">
        <v>33</v>
      </c>
      <c r="G280" s="262" t="s">
        <v>326</v>
      </c>
    </row>
    <row r="281" spans="1:7" s="130" customFormat="1" ht="16.5" thickTop="1">
      <c r="A281" s="150">
        <v>100</v>
      </c>
      <c r="B281" s="150"/>
      <c r="C281" s="101" t="s">
        <v>223</v>
      </c>
      <c r="D281" s="89"/>
      <c r="E281" s="89"/>
      <c r="F281" s="89"/>
      <c r="G281" s="263"/>
    </row>
    <row r="282" spans="1:7" s="130" customFormat="1" ht="15.75">
      <c r="A282" s="101"/>
      <c r="B282" s="188"/>
      <c r="C282" s="101"/>
      <c r="D282" s="103"/>
      <c r="E282" s="103"/>
      <c r="F282" s="103"/>
      <c r="G282" s="257"/>
    </row>
    <row r="283" spans="1:7" s="130" customFormat="1" ht="15.75">
      <c r="A283" s="101"/>
      <c r="B283" s="188"/>
      <c r="C283" s="101"/>
      <c r="D283" s="103"/>
      <c r="E283" s="103"/>
      <c r="F283" s="103"/>
      <c r="G283" s="257"/>
    </row>
    <row r="284" spans="1:7" s="130" customFormat="1" ht="15.75">
      <c r="A284" s="188"/>
      <c r="B284" s="255">
        <v>2169</v>
      </c>
      <c r="C284" s="53" t="s">
        <v>506</v>
      </c>
      <c r="D284" s="54">
        <v>300</v>
      </c>
      <c r="E284" s="54">
        <v>300</v>
      </c>
      <c r="F284" s="54">
        <v>2.4</v>
      </c>
      <c r="G284" s="257">
        <f>(F284/E284)*100</f>
        <v>0.8</v>
      </c>
    </row>
    <row r="285" spans="1:7" s="130" customFormat="1" ht="15.75">
      <c r="A285" s="188"/>
      <c r="B285" s="255">
        <v>6171</v>
      </c>
      <c r="C285" s="53" t="s">
        <v>507</v>
      </c>
      <c r="D285" s="54">
        <v>0</v>
      </c>
      <c r="E285" s="54">
        <v>0</v>
      </c>
      <c r="F285" s="54">
        <v>0</v>
      </c>
      <c r="G285" s="257" t="e">
        <f>(F285/E285)*100</f>
        <v>#DIV/0!</v>
      </c>
    </row>
    <row r="286" spans="1:7" s="130" customFormat="1" ht="16.5" thickBot="1">
      <c r="A286" s="191"/>
      <c r="B286" s="256"/>
      <c r="C286" s="109"/>
      <c r="D286" s="110"/>
      <c r="E286" s="110"/>
      <c r="F286" s="110"/>
      <c r="G286" s="257"/>
    </row>
    <row r="287" spans="1:7" s="130" customFormat="1" ht="18.75" customHeight="1" thickBot="1" thickTop="1">
      <c r="A287" s="161"/>
      <c r="B287" s="203"/>
      <c r="C287" s="201" t="s">
        <v>508</v>
      </c>
      <c r="D287" s="164">
        <f>SUM(D281:D286)</f>
        <v>300</v>
      </c>
      <c r="E287" s="164">
        <f>SUM(E281:E286)</f>
        <v>300</v>
      </c>
      <c r="F287" s="164">
        <f>SUM(F281:F286)</f>
        <v>2.4</v>
      </c>
      <c r="G287" s="259">
        <f>(F287/E287)*100</f>
        <v>0.8</v>
      </c>
    </row>
    <row r="288" spans="1:7" s="130" customFormat="1" ht="15.75" customHeight="1">
      <c r="A288" s="129"/>
      <c r="B288" s="132"/>
      <c r="C288" s="165"/>
      <c r="D288" s="167"/>
      <c r="E288" s="167"/>
      <c r="F288" s="167"/>
      <c r="G288" s="260"/>
    </row>
    <row r="289" spans="1:7" s="130" customFormat="1" ht="15.75" customHeight="1" hidden="1">
      <c r="A289" s="129"/>
      <c r="B289" s="132"/>
      <c r="C289" s="165"/>
      <c r="D289" s="167"/>
      <c r="E289" s="167"/>
      <c r="F289" s="167"/>
      <c r="G289" s="260"/>
    </row>
    <row r="290" spans="2:7" s="130" customFormat="1" ht="15.75" customHeight="1" thickBot="1">
      <c r="B290" s="168"/>
      <c r="G290" s="231"/>
    </row>
    <row r="291" spans="1:7" s="130" customFormat="1" ht="15.75">
      <c r="A291" s="248" t="s">
        <v>25</v>
      </c>
      <c r="B291" s="249" t="s">
        <v>26</v>
      </c>
      <c r="C291" s="248" t="s">
        <v>28</v>
      </c>
      <c r="D291" s="248" t="s">
        <v>29</v>
      </c>
      <c r="E291" s="248" t="s">
        <v>29</v>
      </c>
      <c r="F291" s="240" t="s">
        <v>8</v>
      </c>
      <c r="G291" s="261" t="s">
        <v>325</v>
      </c>
    </row>
    <row r="292" spans="1:7" s="130" customFormat="1" ht="15.75" customHeight="1" thickBot="1">
      <c r="A292" s="250"/>
      <c r="B292" s="251"/>
      <c r="C292" s="252"/>
      <c r="D292" s="253" t="s">
        <v>31</v>
      </c>
      <c r="E292" s="253" t="s">
        <v>32</v>
      </c>
      <c r="F292" s="245" t="s">
        <v>33</v>
      </c>
      <c r="G292" s="262" t="s">
        <v>326</v>
      </c>
    </row>
    <row r="293" spans="1:7" s="130" customFormat="1" ht="16.5" thickTop="1">
      <c r="A293" s="150">
        <v>110</v>
      </c>
      <c r="B293" s="150"/>
      <c r="C293" s="152" t="s">
        <v>228</v>
      </c>
      <c r="D293" s="89"/>
      <c r="E293" s="89"/>
      <c r="F293" s="89"/>
      <c r="G293" s="263"/>
    </row>
    <row r="294" spans="1:7" s="130" customFormat="1" ht="15" customHeight="1">
      <c r="A294" s="101"/>
      <c r="B294" s="188"/>
      <c r="C294" s="101"/>
      <c r="D294" s="103"/>
      <c r="E294" s="103"/>
      <c r="F294" s="103"/>
      <c r="G294" s="257"/>
    </row>
    <row r="295" spans="1:7" s="130" customFormat="1" ht="15" customHeight="1">
      <c r="A295" s="68"/>
      <c r="B295" s="189">
        <v>6171</v>
      </c>
      <c r="C295" s="68" t="s">
        <v>509</v>
      </c>
      <c r="D295" s="103">
        <v>0</v>
      </c>
      <c r="E295" s="103">
        <v>0</v>
      </c>
      <c r="F295" s="190">
        <v>5</v>
      </c>
      <c r="G295" s="257" t="e">
        <f aca="true" t="shared" si="7" ref="G295:G300">(F295/E295)*100</f>
        <v>#DIV/0!</v>
      </c>
    </row>
    <row r="296" spans="1:7" s="130" customFormat="1" ht="15">
      <c r="A296" s="68"/>
      <c r="B296" s="189">
        <v>6310</v>
      </c>
      <c r="C296" s="68" t="s">
        <v>510</v>
      </c>
      <c r="D296" s="103">
        <v>2530</v>
      </c>
      <c r="E296" s="103">
        <v>2510</v>
      </c>
      <c r="F296" s="103">
        <v>700.8</v>
      </c>
      <c r="G296" s="257">
        <f t="shared" si="7"/>
        <v>27.9203187250996</v>
      </c>
    </row>
    <row r="297" spans="1:7" s="130" customFormat="1" ht="15">
      <c r="A297" s="68"/>
      <c r="B297" s="189">
        <v>6399</v>
      </c>
      <c r="C297" s="68" t="s">
        <v>511</v>
      </c>
      <c r="D297" s="103">
        <v>13011</v>
      </c>
      <c r="E297" s="103">
        <v>11320</v>
      </c>
      <c r="F297" s="103">
        <v>9374.5</v>
      </c>
      <c r="G297" s="257">
        <f t="shared" si="7"/>
        <v>82.81360424028269</v>
      </c>
    </row>
    <row r="298" spans="1:7" s="130" customFormat="1" ht="15">
      <c r="A298" s="68"/>
      <c r="B298" s="189">
        <v>6402</v>
      </c>
      <c r="C298" s="68" t="s">
        <v>512</v>
      </c>
      <c r="D298" s="103">
        <v>0</v>
      </c>
      <c r="E298" s="103">
        <v>227.7</v>
      </c>
      <c r="F298" s="103">
        <v>227.5</v>
      </c>
      <c r="G298" s="257">
        <f t="shared" si="7"/>
        <v>99.91216512955644</v>
      </c>
    </row>
    <row r="299" spans="1:7" s="130" customFormat="1" ht="15">
      <c r="A299" s="68"/>
      <c r="B299" s="189">
        <v>6409</v>
      </c>
      <c r="C299" s="68" t="s">
        <v>513</v>
      </c>
      <c r="D299" s="103">
        <v>0</v>
      </c>
      <c r="E299" s="103">
        <v>0</v>
      </c>
      <c r="F299" s="103">
        <v>9.1</v>
      </c>
      <c r="G299" s="257" t="e">
        <f t="shared" si="7"/>
        <v>#DIV/0!</v>
      </c>
    </row>
    <row r="300" spans="1:7" s="135" customFormat="1" ht="15.75" customHeight="1">
      <c r="A300" s="152"/>
      <c r="B300" s="150">
        <v>6409</v>
      </c>
      <c r="C300" s="152" t="s">
        <v>514</v>
      </c>
      <c r="D300" s="206">
        <v>1750</v>
      </c>
      <c r="E300" s="206">
        <v>1750</v>
      </c>
      <c r="F300" s="171">
        <v>0</v>
      </c>
      <c r="G300" s="257">
        <f t="shared" si="7"/>
        <v>0</v>
      </c>
    </row>
    <row r="301" spans="1:7" s="130" customFormat="1" ht="15.75" thickBot="1">
      <c r="A301" s="193"/>
      <c r="B301" s="192"/>
      <c r="C301" s="193"/>
      <c r="D301" s="207"/>
      <c r="E301" s="207"/>
      <c r="F301" s="207"/>
      <c r="G301" s="269"/>
    </row>
    <row r="302" spans="1:7" s="130" customFormat="1" ht="18.75" customHeight="1" thickBot="1" thickTop="1">
      <c r="A302" s="161"/>
      <c r="B302" s="203"/>
      <c r="C302" s="201" t="s">
        <v>515</v>
      </c>
      <c r="D302" s="208">
        <f>SUM(D294:D300)</f>
        <v>17291</v>
      </c>
      <c r="E302" s="208">
        <f>SUM(E294:E300)</f>
        <v>15807.7</v>
      </c>
      <c r="F302" s="208">
        <f>SUM(F294:F300)</f>
        <v>10316.9</v>
      </c>
      <c r="G302" s="259">
        <f>(F302/E302)*100</f>
        <v>65.26502906811237</v>
      </c>
    </row>
    <row r="303" spans="1:7" s="130" customFormat="1" ht="18.75" customHeight="1">
      <c r="A303" s="129"/>
      <c r="B303" s="132"/>
      <c r="C303" s="165"/>
      <c r="D303" s="167"/>
      <c r="E303" s="167"/>
      <c r="F303" s="167"/>
      <c r="G303" s="260"/>
    </row>
    <row r="304" spans="1:7" s="130" customFormat="1" ht="13.5" customHeight="1" hidden="1">
      <c r="A304" s="129"/>
      <c r="B304" s="132"/>
      <c r="C304" s="165"/>
      <c r="D304" s="167"/>
      <c r="E304" s="167"/>
      <c r="F304" s="167"/>
      <c r="G304" s="260"/>
    </row>
    <row r="305" spans="1:7" s="130" customFormat="1" ht="13.5" customHeight="1" hidden="1">
      <c r="A305" s="129"/>
      <c r="B305" s="132"/>
      <c r="C305" s="165"/>
      <c r="D305" s="167"/>
      <c r="E305" s="167"/>
      <c r="F305" s="167"/>
      <c r="G305" s="260"/>
    </row>
    <row r="306" spans="1:7" s="130" customFormat="1" ht="13.5" customHeight="1" hidden="1">
      <c r="A306" s="129"/>
      <c r="B306" s="132"/>
      <c r="C306" s="165"/>
      <c r="D306" s="167"/>
      <c r="E306" s="167"/>
      <c r="F306" s="167"/>
      <c r="G306" s="260"/>
    </row>
    <row r="307" spans="1:7" s="130" customFormat="1" ht="13.5" customHeight="1" hidden="1">
      <c r="A307" s="129"/>
      <c r="B307" s="132"/>
      <c r="C307" s="165"/>
      <c r="D307" s="167"/>
      <c r="E307" s="167"/>
      <c r="F307" s="167"/>
      <c r="G307" s="260"/>
    </row>
    <row r="308" spans="1:7" s="130" customFormat="1" ht="13.5" customHeight="1" hidden="1">
      <c r="A308" s="129"/>
      <c r="B308" s="132"/>
      <c r="C308" s="165"/>
      <c r="D308" s="167"/>
      <c r="E308" s="167"/>
      <c r="F308" s="167"/>
      <c r="G308" s="260"/>
    </row>
    <row r="309" spans="1:7" s="130" customFormat="1" ht="16.5" customHeight="1" hidden="1">
      <c r="A309" s="129"/>
      <c r="B309" s="132"/>
      <c r="C309" s="165"/>
      <c r="D309" s="167"/>
      <c r="E309" s="167"/>
      <c r="F309" s="167"/>
      <c r="G309" s="260"/>
    </row>
    <row r="310" spans="1:7" s="130" customFormat="1" ht="15.75" customHeight="1" thickBot="1">
      <c r="A310" s="129"/>
      <c r="B310" s="132"/>
      <c r="C310" s="165"/>
      <c r="D310" s="167"/>
      <c r="E310" s="167"/>
      <c r="F310" s="167"/>
      <c r="G310" s="260"/>
    </row>
    <row r="311" spans="1:7" s="130" customFormat="1" ht="15.75">
      <c r="A311" s="248" t="s">
        <v>25</v>
      </c>
      <c r="B311" s="249" t="s">
        <v>26</v>
      </c>
      <c r="C311" s="248" t="s">
        <v>28</v>
      </c>
      <c r="D311" s="248" t="s">
        <v>29</v>
      </c>
      <c r="E311" s="248" t="s">
        <v>29</v>
      </c>
      <c r="F311" s="240" t="s">
        <v>8</v>
      </c>
      <c r="G311" s="261" t="s">
        <v>325</v>
      </c>
    </row>
    <row r="312" spans="1:7" s="130" customFormat="1" ht="15.75" customHeight="1" thickBot="1">
      <c r="A312" s="250"/>
      <c r="B312" s="251"/>
      <c r="C312" s="252"/>
      <c r="D312" s="253" t="s">
        <v>31</v>
      </c>
      <c r="E312" s="253" t="s">
        <v>32</v>
      </c>
      <c r="F312" s="245" t="s">
        <v>33</v>
      </c>
      <c r="G312" s="262" t="s">
        <v>326</v>
      </c>
    </row>
    <row r="313" spans="1:7" s="130" customFormat="1" ht="16.5" thickTop="1">
      <c r="A313" s="150">
        <v>120</v>
      </c>
      <c r="B313" s="150"/>
      <c r="C313" s="87" t="s">
        <v>257</v>
      </c>
      <c r="D313" s="89"/>
      <c r="E313" s="89"/>
      <c r="F313" s="89"/>
      <c r="G313" s="263"/>
    </row>
    <row r="314" spans="1:7" s="130" customFormat="1" ht="15" customHeight="1">
      <c r="A314" s="101"/>
      <c r="B314" s="188"/>
      <c r="C314" s="87"/>
      <c r="D314" s="103"/>
      <c r="E314" s="103"/>
      <c r="F314" s="103"/>
      <c r="G314" s="257"/>
    </row>
    <row r="315" spans="1:7" s="130" customFormat="1" ht="15" customHeight="1">
      <c r="A315" s="101"/>
      <c r="B315" s="188"/>
      <c r="C315" s="87"/>
      <c r="D315" s="190"/>
      <c r="E315" s="190"/>
      <c r="F315" s="190"/>
      <c r="G315" s="257"/>
    </row>
    <row r="316" spans="1:7" s="130" customFormat="1" ht="15.75">
      <c r="A316" s="101"/>
      <c r="B316" s="189">
        <v>2310</v>
      </c>
      <c r="C316" s="68" t="s">
        <v>516</v>
      </c>
      <c r="D316" s="190">
        <v>20</v>
      </c>
      <c r="E316" s="190">
        <v>20</v>
      </c>
      <c r="F316" s="190">
        <v>0</v>
      </c>
      <c r="G316" s="257">
        <f aca="true" t="shared" si="8" ref="G316:G325">(F316/E316)*100</f>
        <v>0</v>
      </c>
    </row>
    <row r="317" spans="1:7" s="130" customFormat="1" ht="15.75" customHeight="1" hidden="1">
      <c r="A317" s="101"/>
      <c r="B317" s="189">
        <v>2321</v>
      </c>
      <c r="C317" s="68" t="s">
        <v>517</v>
      </c>
      <c r="D317" s="190">
        <v>0</v>
      </c>
      <c r="E317" s="190"/>
      <c r="F317" s="190"/>
      <c r="G317" s="257" t="e">
        <f t="shared" si="8"/>
        <v>#DIV/0!</v>
      </c>
    </row>
    <row r="318" spans="1:7" s="130" customFormat="1" ht="15">
      <c r="A318" s="68"/>
      <c r="B318" s="189">
        <v>3612</v>
      </c>
      <c r="C318" s="68" t="s">
        <v>518</v>
      </c>
      <c r="D318" s="103">
        <v>10422</v>
      </c>
      <c r="E318" s="103">
        <v>10422</v>
      </c>
      <c r="F318" s="103">
        <v>4030.5</v>
      </c>
      <c r="G318" s="257">
        <f t="shared" si="8"/>
        <v>38.672999424294765</v>
      </c>
    </row>
    <row r="319" spans="1:7" s="130" customFormat="1" ht="15">
      <c r="A319" s="68"/>
      <c r="B319" s="189">
        <v>3613</v>
      </c>
      <c r="C319" s="68" t="s">
        <v>519</v>
      </c>
      <c r="D319" s="103">
        <v>6983</v>
      </c>
      <c r="E319" s="103">
        <v>7824</v>
      </c>
      <c r="F319" s="103">
        <v>3414</v>
      </c>
      <c r="G319" s="257">
        <f t="shared" si="8"/>
        <v>43.63496932515337</v>
      </c>
    </row>
    <row r="320" spans="1:7" s="130" customFormat="1" ht="15">
      <c r="A320" s="68"/>
      <c r="B320" s="189">
        <v>3632</v>
      </c>
      <c r="C320" s="68" t="s">
        <v>378</v>
      </c>
      <c r="D320" s="103">
        <v>1711</v>
      </c>
      <c r="E320" s="103">
        <v>1711</v>
      </c>
      <c r="F320" s="103">
        <v>509</v>
      </c>
      <c r="G320" s="257">
        <f t="shared" si="8"/>
        <v>29.748684979544127</v>
      </c>
    </row>
    <row r="321" spans="1:7" s="130" customFormat="1" ht="15">
      <c r="A321" s="68"/>
      <c r="B321" s="189">
        <v>3634</v>
      </c>
      <c r="C321" s="68" t="s">
        <v>520</v>
      </c>
      <c r="D321" s="103">
        <v>800</v>
      </c>
      <c r="E321" s="103">
        <v>800</v>
      </c>
      <c r="F321" s="103">
        <v>367</v>
      </c>
      <c r="G321" s="257">
        <f t="shared" si="8"/>
        <v>45.875</v>
      </c>
    </row>
    <row r="322" spans="1:7" s="130" customFormat="1" ht="15">
      <c r="A322" s="68"/>
      <c r="B322" s="189">
        <v>3639</v>
      </c>
      <c r="C322" s="68" t="s">
        <v>521</v>
      </c>
      <c r="D322" s="103">
        <f>9937.5-7389</f>
        <v>2548.5</v>
      </c>
      <c r="E322" s="103">
        <f>9096.5-6545</f>
        <v>2551.5</v>
      </c>
      <c r="F322" s="103">
        <f>203.1-47.8</f>
        <v>155.3</v>
      </c>
      <c r="G322" s="257">
        <f t="shared" si="8"/>
        <v>6.086615716245347</v>
      </c>
    </row>
    <row r="323" spans="1:7" s="130" customFormat="1" ht="15" customHeight="1" hidden="1">
      <c r="A323" s="68"/>
      <c r="B323" s="189">
        <v>3639</v>
      </c>
      <c r="C323" s="68" t="s">
        <v>522</v>
      </c>
      <c r="D323" s="103">
        <v>0</v>
      </c>
      <c r="E323" s="103"/>
      <c r="F323" s="103"/>
      <c r="G323" s="257" t="e">
        <f t="shared" si="8"/>
        <v>#DIV/0!</v>
      </c>
    </row>
    <row r="324" spans="1:7" s="130" customFormat="1" ht="15">
      <c r="A324" s="68"/>
      <c r="B324" s="189">
        <v>3639</v>
      </c>
      <c r="C324" s="68" t="s">
        <v>523</v>
      </c>
      <c r="D324" s="103">
        <v>7389</v>
      </c>
      <c r="E324" s="103">
        <v>6545</v>
      </c>
      <c r="F324" s="103">
        <v>47.8</v>
      </c>
      <c r="G324" s="257">
        <f t="shared" si="8"/>
        <v>0.7303284950343774</v>
      </c>
    </row>
    <row r="325" spans="1:7" s="130" customFormat="1" ht="15">
      <c r="A325" s="68"/>
      <c r="B325" s="189">
        <v>3729</v>
      </c>
      <c r="C325" s="68" t="s">
        <v>524</v>
      </c>
      <c r="D325" s="103">
        <v>1</v>
      </c>
      <c r="E325" s="103">
        <v>1</v>
      </c>
      <c r="F325" s="103">
        <v>0</v>
      </c>
      <c r="G325" s="257">
        <f t="shared" si="8"/>
        <v>0</v>
      </c>
    </row>
    <row r="326" spans="1:7" s="130" customFormat="1" ht="15" customHeight="1" thickBot="1">
      <c r="A326" s="191"/>
      <c r="B326" s="191"/>
      <c r="C326" s="204"/>
      <c r="D326" s="207"/>
      <c r="E326" s="207"/>
      <c r="F326" s="207"/>
      <c r="G326" s="269"/>
    </row>
    <row r="327" spans="1:7" s="130" customFormat="1" ht="18.75" customHeight="1" thickBot="1" thickTop="1">
      <c r="A327" s="184"/>
      <c r="B327" s="203"/>
      <c r="C327" s="201" t="s">
        <v>525</v>
      </c>
      <c r="D327" s="208">
        <f>SUM(D316:D325)</f>
        <v>29874.5</v>
      </c>
      <c r="E327" s="208">
        <f>SUM(E316:E325)</f>
        <v>29874.5</v>
      </c>
      <c r="F327" s="208">
        <f>SUM(F316:F325)</f>
        <v>8523.599999999999</v>
      </c>
      <c r="G327" s="259">
        <f>(F327/E327)*100</f>
        <v>28.531356173325072</v>
      </c>
    </row>
    <row r="328" spans="1:7" s="130" customFormat="1" ht="15.75" customHeight="1">
      <c r="A328" s="129"/>
      <c r="B328" s="132"/>
      <c r="C328" s="165"/>
      <c r="D328" s="167"/>
      <c r="E328" s="167"/>
      <c r="F328" s="167"/>
      <c r="G328" s="260"/>
    </row>
    <row r="329" spans="1:7" s="130" customFormat="1" ht="15.75" customHeight="1" hidden="1">
      <c r="A329" s="129"/>
      <c r="B329" s="132"/>
      <c r="C329" s="165"/>
      <c r="D329" s="167"/>
      <c r="E329" s="167"/>
      <c r="F329" s="167"/>
      <c r="G329" s="260"/>
    </row>
    <row r="330" s="130" customFormat="1" ht="15.75" customHeight="1" thickBot="1">
      <c r="G330" s="231"/>
    </row>
    <row r="331" spans="1:7" s="130" customFormat="1" ht="15.75">
      <c r="A331" s="248" t="s">
        <v>25</v>
      </c>
      <c r="B331" s="249" t="s">
        <v>26</v>
      </c>
      <c r="C331" s="248" t="s">
        <v>28</v>
      </c>
      <c r="D331" s="248" t="s">
        <v>29</v>
      </c>
      <c r="E331" s="248" t="s">
        <v>29</v>
      </c>
      <c r="F331" s="240" t="s">
        <v>8</v>
      </c>
      <c r="G331" s="261" t="s">
        <v>325</v>
      </c>
    </row>
    <row r="332" spans="1:7" s="130" customFormat="1" ht="15.75" customHeight="1" thickBot="1">
      <c r="A332" s="250"/>
      <c r="B332" s="251"/>
      <c r="C332" s="252"/>
      <c r="D332" s="253" t="s">
        <v>31</v>
      </c>
      <c r="E332" s="253" t="s">
        <v>32</v>
      </c>
      <c r="F332" s="245" t="s">
        <v>33</v>
      </c>
      <c r="G332" s="262" t="s">
        <v>326</v>
      </c>
    </row>
    <row r="333" spans="1:7" s="130" customFormat="1" ht="38.25" customHeight="1" thickBot="1" thickTop="1">
      <c r="A333" s="201"/>
      <c r="B333" s="209"/>
      <c r="C333" s="210" t="s">
        <v>526</v>
      </c>
      <c r="D333" s="211">
        <f>SUM(D35,D148,D174,D206,D237,D258,D276,D287,D302,D327,)</f>
        <v>531528</v>
      </c>
      <c r="E333" s="211">
        <f>SUM(E35,E148,E174,E206,E237,E258,E276,E287,E302,E327)</f>
        <v>552511.7</v>
      </c>
      <c r="F333" s="211">
        <f>SUM(F35,F148,F174,F206,F237,F258,F276,F287,F302,F327,)</f>
        <v>206426</v>
      </c>
      <c r="G333" s="270">
        <f>(F333/E333)*100</f>
        <v>37.361380763520486</v>
      </c>
    </row>
    <row r="334" spans="1:7" ht="15">
      <c r="A334" s="64"/>
      <c r="B334" s="64"/>
      <c r="C334" s="64"/>
      <c r="D334" s="64"/>
      <c r="E334" s="64"/>
      <c r="F334" s="64"/>
      <c r="G334" s="64"/>
    </row>
    <row r="335" spans="1:7" ht="15" customHeight="1">
      <c r="A335" s="64"/>
      <c r="B335" s="64"/>
      <c r="C335" s="64"/>
      <c r="D335" s="64"/>
      <c r="E335" s="64"/>
      <c r="F335" s="64"/>
      <c r="G335" s="64"/>
    </row>
    <row r="336" spans="1:7" ht="15" customHeight="1">
      <c r="A336" s="64"/>
      <c r="B336" s="64"/>
      <c r="C336" s="64"/>
      <c r="D336" s="64"/>
      <c r="E336" s="64"/>
      <c r="F336" s="64"/>
      <c r="G336" s="64"/>
    </row>
    <row r="337" spans="1:7" ht="15" customHeight="1">
      <c r="A337" s="64"/>
      <c r="B337" s="64"/>
      <c r="C337" s="64"/>
      <c r="D337" s="64"/>
      <c r="E337" s="64"/>
      <c r="F337" s="64"/>
      <c r="G337" s="64"/>
    </row>
    <row r="338" spans="1:7" ht="15">
      <c r="A338" s="64"/>
      <c r="B338" s="64"/>
      <c r="C338" s="64"/>
      <c r="D338" s="64"/>
      <c r="E338" s="64"/>
      <c r="F338" s="64"/>
      <c r="G338" s="64"/>
    </row>
    <row r="339" spans="1:7" ht="15">
      <c r="A339" s="64"/>
      <c r="B339" s="64"/>
      <c r="C339" s="64"/>
      <c r="D339" s="64"/>
      <c r="E339" s="64"/>
      <c r="F339" s="64"/>
      <c r="G339" s="64"/>
    </row>
    <row r="340" spans="1:7" ht="15">
      <c r="A340" s="64"/>
      <c r="B340" s="64"/>
      <c r="C340" s="65"/>
      <c r="D340" s="64"/>
      <c r="E340" s="64"/>
      <c r="F340" s="64"/>
      <c r="G340" s="64"/>
    </row>
    <row r="341" spans="1:7" ht="15">
      <c r="A341" s="64"/>
      <c r="B341" s="64"/>
      <c r="C341" s="64"/>
      <c r="D341" s="64"/>
      <c r="E341" s="64"/>
      <c r="F341" s="64"/>
      <c r="G341" s="64"/>
    </row>
    <row r="342" spans="1:7" ht="15">
      <c r="A342" s="64"/>
      <c r="B342" s="64"/>
      <c r="C342" s="64"/>
      <c r="D342" s="64"/>
      <c r="E342" s="64"/>
      <c r="F342" s="64"/>
      <c r="G342" s="64"/>
    </row>
    <row r="343" spans="1:7" ht="15">
      <c r="A343" s="64"/>
      <c r="B343" s="64"/>
      <c r="C343" s="64"/>
      <c r="D343" s="64"/>
      <c r="E343" s="64"/>
      <c r="F343" s="64"/>
      <c r="G343" s="64"/>
    </row>
    <row r="344" spans="1:7" ht="15">
      <c r="A344" s="64"/>
      <c r="B344" s="64"/>
      <c r="C344" s="64"/>
      <c r="D344" s="64"/>
      <c r="E344" s="64"/>
      <c r="F344" s="64"/>
      <c r="G344" s="64"/>
    </row>
    <row r="345" spans="1:7" ht="15">
      <c r="A345" s="64"/>
      <c r="B345" s="64"/>
      <c r="C345" s="64"/>
      <c r="D345" s="64"/>
      <c r="E345" s="64"/>
      <c r="F345" s="64"/>
      <c r="G345" s="64"/>
    </row>
    <row r="346" spans="1:7" ht="15">
      <c r="A346" s="64"/>
      <c r="B346" s="64"/>
      <c r="C346" s="64"/>
      <c r="D346" s="64"/>
      <c r="E346" s="64"/>
      <c r="F346" s="64"/>
      <c r="G346" s="64"/>
    </row>
    <row r="347" spans="1:7" ht="15">
      <c r="A347" s="64"/>
      <c r="B347" s="64"/>
      <c r="C347" s="64"/>
      <c r="D347" s="64"/>
      <c r="E347" s="64"/>
      <c r="F347" s="64"/>
      <c r="G347" s="64"/>
    </row>
    <row r="348" spans="1:7" ht="15">
      <c r="A348" s="64"/>
      <c r="B348" s="64"/>
      <c r="C348" s="64"/>
      <c r="D348" s="64"/>
      <c r="E348" s="64"/>
      <c r="F348" s="64"/>
      <c r="G348" s="64"/>
    </row>
    <row r="349" spans="1:7" ht="15">
      <c r="A349" s="64"/>
      <c r="B349" s="64"/>
      <c r="C349" s="64"/>
      <c r="D349" s="64"/>
      <c r="E349" s="64"/>
      <c r="F349" s="64"/>
      <c r="G349" s="64"/>
    </row>
    <row r="350" spans="1:7" ht="15">
      <c r="A350" s="64"/>
      <c r="B350" s="64"/>
      <c r="C350" s="64"/>
      <c r="D350" s="64"/>
      <c r="E350" s="64"/>
      <c r="F350" s="64"/>
      <c r="G350" s="64"/>
    </row>
    <row r="351" spans="1:7" ht="15">
      <c r="A351" s="64"/>
      <c r="B351" s="64"/>
      <c r="C351" s="64"/>
      <c r="D351" s="64"/>
      <c r="E351" s="64"/>
      <c r="F351" s="64"/>
      <c r="G351" s="64"/>
    </row>
    <row r="352" spans="1:7" ht="15">
      <c r="A352" s="64"/>
      <c r="B352" s="64"/>
      <c r="C352" s="64"/>
      <c r="D352" s="64"/>
      <c r="E352" s="64"/>
      <c r="F352" s="64"/>
      <c r="G352" s="64"/>
    </row>
    <row r="353" spans="1:7" ht="15">
      <c r="A353" s="64"/>
      <c r="B353" s="64"/>
      <c r="C353" s="64"/>
      <c r="D353" s="64"/>
      <c r="E353" s="64"/>
      <c r="F353" s="64"/>
      <c r="G353" s="64"/>
    </row>
    <row r="354" spans="1:7" ht="15">
      <c r="A354" s="64"/>
      <c r="B354" s="64"/>
      <c r="C354" s="64"/>
      <c r="D354" s="64"/>
      <c r="E354" s="64"/>
      <c r="F354" s="64"/>
      <c r="G354" s="64"/>
    </row>
  </sheetData>
  <sheetProtection/>
  <printOptions/>
  <pageMargins left="0.35433070866141736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9">
      <selection activeCell="A10" sqref="A10"/>
    </sheetView>
  </sheetViews>
  <sheetFormatPr defaultColWidth="9.140625" defaultRowHeight="12.75"/>
  <cols>
    <col min="1" max="1" width="37.7109375" style="581" customWidth="1"/>
    <col min="2" max="2" width="13.57421875" style="581" customWidth="1"/>
    <col min="3" max="4" width="10.8515625" style="581" hidden="1" customWidth="1"/>
    <col min="5" max="5" width="6.421875" style="582" customWidth="1"/>
    <col min="6" max="6" width="11.7109375" style="581" hidden="1" customWidth="1"/>
    <col min="7" max="8" width="11.57421875" style="581" hidden="1" customWidth="1"/>
    <col min="9" max="9" width="11.57421875" style="581" customWidth="1"/>
    <col min="10" max="10" width="11.421875" style="581" customWidth="1"/>
    <col min="11" max="16" width="9.421875" style="581" customWidth="1"/>
    <col min="17" max="22" width="9.421875" style="581" hidden="1" customWidth="1"/>
    <col min="23" max="24" width="14.00390625" style="581" customWidth="1"/>
    <col min="25" max="16384" width="9.140625" style="581" customWidth="1"/>
  </cols>
  <sheetData>
    <row r="1" spans="1:17" s="302" customFormat="1" ht="18.75">
      <c r="A1" s="578" t="s">
        <v>527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</row>
    <row r="2" spans="1:24" ht="21.75" customHeight="1" thickBot="1">
      <c r="A2" s="579"/>
      <c r="B2" s="580"/>
      <c r="J2" s="583"/>
      <c r="R2" s="295" t="s">
        <v>528</v>
      </c>
      <c r="S2" s="295"/>
      <c r="T2" s="295"/>
      <c r="U2" s="295"/>
      <c r="V2" s="295"/>
      <c r="W2" s="295"/>
      <c r="X2" s="295"/>
    </row>
    <row r="3" spans="1:10" ht="15.75" thickBot="1">
      <c r="A3" s="584" t="s">
        <v>529</v>
      </c>
      <c r="B3" s="585" t="s">
        <v>530</v>
      </c>
      <c r="C3" s="296"/>
      <c r="D3" s="296"/>
      <c r="E3" s="586"/>
      <c r="F3" s="296"/>
      <c r="G3" s="297"/>
      <c r="H3" s="279"/>
      <c r="I3" s="279"/>
      <c r="J3" s="587"/>
    </row>
    <row r="4" spans="1:10" ht="23.25" customHeight="1" thickBot="1">
      <c r="A4" s="583" t="s">
        <v>531</v>
      </c>
      <c r="J4" s="583"/>
    </row>
    <row r="5" spans="1:24" ht="15">
      <c r="A5" s="588"/>
      <c r="B5" s="589"/>
      <c r="C5" s="589"/>
      <c r="D5" s="589"/>
      <c r="E5" s="590"/>
      <c r="F5" s="589"/>
      <c r="G5" s="591"/>
      <c r="H5" s="589"/>
      <c r="I5" s="589"/>
      <c r="J5" s="592" t="s">
        <v>29</v>
      </c>
      <c r="K5" s="593"/>
      <c r="L5" s="594"/>
      <c r="M5" s="594"/>
      <c r="N5" s="594"/>
      <c r="O5" s="594"/>
      <c r="P5" s="298" t="s">
        <v>532</v>
      </c>
      <c r="Q5" s="594"/>
      <c r="R5" s="594"/>
      <c r="S5" s="594"/>
      <c r="T5" s="594"/>
      <c r="U5" s="594"/>
      <c r="V5" s="594"/>
      <c r="W5" s="592" t="s">
        <v>533</v>
      </c>
      <c r="X5" s="595" t="s">
        <v>534</v>
      </c>
    </row>
    <row r="6" spans="1:24" ht="13.5" thickBot="1">
      <c r="A6" s="596" t="s">
        <v>27</v>
      </c>
      <c r="B6" s="597" t="s">
        <v>535</v>
      </c>
      <c r="C6" s="597" t="s">
        <v>536</v>
      </c>
      <c r="D6" s="597" t="s">
        <v>537</v>
      </c>
      <c r="E6" s="597" t="s">
        <v>538</v>
      </c>
      <c r="F6" s="597" t="s">
        <v>539</v>
      </c>
      <c r="G6" s="597" t="s">
        <v>540</v>
      </c>
      <c r="H6" s="597" t="s">
        <v>541</v>
      </c>
      <c r="I6" s="597" t="s">
        <v>542</v>
      </c>
      <c r="J6" s="598">
        <v>2014</v>
      </c>
      <c r="K6" s="599" t="s">
        <v>543</v>
      </c>
      <c r="L6" s="600" t="s">
        <v>544</v>
      </c>
      <c r="M6" s="600" t="s">
        <v>545</v>
      </c>
      <c r="N6" s="600" t="s">
        <v>546</v>
      </c>
      <c r="O6" s="600" t="s">
        <v>547</v>
      </c>
      <c r="P6" s="600" t="s">
        <v>548</v>
      </c>
      <c r="Q6" s="600" t="s">
        <v>549</v>
      </c>
      <c r="R6" s="600" t="s">
        <v>550</v>
      </c>
      <c r="S6" s="600" t="s">
        <v>551</v>
      </c>
      <c r="T6" s="600" t="s">
        <v>552</v>
      </c>
      <c r="U6" s="600" t="s">
        <v>553</v>
      </c>
      <c r="V6" s="599" t="s">
        <v>554</v>
      </c>
      <c r="W6" s="598" t="s">
        <v>555</v>
      </c>
      <c r="X6" s="601" t="s">
        <v>556</v>
      </c>
    </row>
    <row r="7" spans="1:24" ht="12.75">
      <c r="A7" s="602" t="s">
        <v>557</v>
      </c>
      <c r="B7" s="603"/>
      <c r="C7" s="604">
        <v>104</v>
      </c>
      <c r="D7" s="604">
        <v>104</v>
      </c>
      <c r="E7" s="605"/>
      <c r="F7" s="606">
        <v>139</v>
      </c>
      <c r="G7" s="607">
        <v>133</v>
      </c>
      <c r="H7" s="608">
        <v>139</v>
      </c>
      <c r="I7" s="441">
        <v>139</v>
      </c>
      <c r="J7" s="609"/>
      <c r="K7" s="610">
        <v>148</v>
      </c>
      <c r="L7" s="611">
        <v>148</v>
      </c>
      <c r="M7" s="611">
        <v>151</v>
      </c>
      <c r="N7" s="611">
        <v>150</v>
      </c>
      <c r="O7" s="612">
        <v>151</v>
      </c>
      <c r="P7" s="612">
        <v>150</v>
      </c>
      <c r="Q7" s="612"/>
      <c r="R7" s="612"/>
      <c r="S7" s="612"/>
      <c r="T7" s="612"/>
      <c r="U7" s="612"/>
      <c r="V7" s="612"/>
      <c r="W7" s="613" t="s">
        <v>558</v>
      </c>
      <c r="X7" s="614" t="s">
        <v>558</v>
      </c>
    </row>
    <row r="8" spans="1:24" ht="13.5" thickBot="1">
      <c r="A8" s="615" t="s">
        <v>559</v>
      </c>
      <c r="B8" s="616"/>
      <c r="C8" s="617">
        <v>101</v>
      </c>
      <c r="D8" s="617">
        <v>104</v>
      </c>
      <c r="E8" s="618"/>
      <c r="F8" s="617">
        <v>137</v>
      </c>
      <c r="G8" s="619">
        <v>129</v>
      </c>
      <c r="H8" s="620">
        <v>138</v>
      </c>
      <c r="I8" s="619">
        <v>138</v>
      </c>
      <c r="J8" s="621"/>
      <c r="K8" s="622">
        <v>144.5</v>
      </c>
      <c r="L8" s="623">
        <v>144.25</v>
      </c>
      <c r="M8" s="624">
        <v>147.25</v>
      </c>
      <c r="N8" s="624">
        <v>146.25</v>
      </c>
      <c r="O8" s="623">
        <v>147.25</v>
      </c>
      <c r="P8" s="623">
        <v>146.3</v>
      </c>
      <c r="Q8" s="623"/>
      <c r="R8" s="623"/>
      <c r="S8" s="623"/>
      <c r="T8" s="623"/>
      <c r="U8" s="623"/>
      <c r="V8" s="622"/>
      <c r="W8" s="625"/>
      <c r="X8" s="626" t="s">
        <v>558</v>
      </c>
    </row>
    <row r="9" spans="1:24" ht="12.75">
      <c r="A9" s="627" t="s">
        <v>560</v>
      </c>
      <c r="B9" s="628" t="s">
        <v>561</v>
      </c>
      <c r="C9" s="629">
        <v>37915</v>
      </c>
      <c r="D9" s="629">
        <v>39774</v>
      </c>
      <c r="E9" s="299" t="s">
        <v>562</v>
      </c>
      <c r="F9" s="630">
        <v>23549</v>
      </c>
      <c r="G9" s="631">
        <v>24376</v>
      </c>
      <c r="H9" s="632">
        <v>24327</v>
      </c>
      <c r="I9" s="633">
        <v>24978</v>
      </c>
      <c r="J9" s="634" t="s">
        <v>558</v>
      </c>
      <c r="K9" s="635">
        <v>25193</v>
      </c>
      <c r="L9" s="636">
        <v>25256</v>
      </c>
      <c r="M9" s="637">
        <v>25481</v>
      </c>
      <c r="N9" s="637">
        <v>25514</v>
      </c>
      <c r="O9" s="638">
        <v>25783</v>
      </c>
      <c r="P9" s="638">
        <v>25781</v>
      </c>
      <c r="Q9" s="639"/>
      <c r="R9" s="639"/>
      <c r="S9" s="639"/>
      <c r="T9" s="639"/>
      <c r="U9" s="639"/>
      <c r="V9" s="640"/>
      <c r="W9" s="282" t="s">
        <v>558</v>
      </c>
      <c r="X9" s="641" t="s">
        <v>558</v>
      </c>
    </row>
    <row r="10" spans="1:24" ht="12.75">
      <c r="A10" s="642" t="s">
        <v>563</v>
      </c>
      <c r="B10" s="643" t="s">
        <v>564</v>
      </c>
      <c r="C10" s="644">
        <v>-16164</v>
      </c>
      <c r="D10" s="644">
        <v>-17825</v>
      </c>
      <c r="E10" s="299" t="s">
        <v>565</v>
      </c>
      <c r="F10" s="630">
        <v>-21592</v>
      </c>
      <c r="G10" s="631">
        <v>-22365</v>
      </c>
      <c r="H10" s="645">
        <v>22791</v>
      </c>
      <c r="I10" s="631">
        <v>23076</v>
      </c>
      <c r="J10" s="646" t="s">
        <v>558</v>
      </c>
      <c r="K10" s="647">
        <v>23174</v>
      </c>
      <c r="L10" s="648">
        <v>23276</v>
      </c>
      <c r="M10" s="649">
        <v>23304</v>
      </c>
      <c r="N10" s="649">
        <v>23395</v>
      </c>
      <c r="O10" s="638">
        <v>23653</v>
      </c>
      <c r="P10" s="638">
        <v>23632</v>
      </c>
      <c r="Q10" s="639"/>
      <c r="R10" s="639"/>
      <c r="S10" s="639"/>
      <c r="T10" s="639"/>
      <c r="U10" s="639"/>
      <c r="V10" s="640"/>
      <c r="W10" s="282" t="s">
        <v>558</v>
      </c>
      <c r="X10" s="641" t="s">
        <v>558</v>
      </c>
    </row>
    <row r="11" spans="1:24" ht="12.75">
      <c r="A11" s="642" t="s">
        <v>566</v>
      </c>
      <c r="B11" s="643" t="s">
        <v>567</v>
      </c>
      <c r="C11" s="644">
        <v>604</v>
      </c>
      <c r="D11" s="644">
        <v>619</v>
      </c>
      <c r="E11" s="299" t="s">
        <v>568</v>
      </c>
      <c r="F11" s="630">
        <v>965</v>
      </c>
      <c r="G11" s="631">
        <v>754</v>
      </c>
      <c r="H11" s="645">
        <v>666</v>
      </c>
      <c r="I11" s="631">
        <v>526</v>
      </c>
      <c r="J11" s="646" t="s">
        <v>558</v>
      </c>
      <c r="K11" s="647">
        <v>554</v>
      </c>
      <c r="L11" s="648">
        <v>630</v>
      </c>
      <c r="M11" s="649">
        <v>565</v>
      </c>
      <c r="N11" s="649">
        <v>542</v>
      </c>
      <c r="O11" s="638">
        <v>513</v>
      </c>
      <c r="P11" s="638">
        <v>586</v>
      </c>
      <c r="Q11" s="639"/>
      <c r="R11" s="639"/>
      <c r="S11" s="639"/>
      <c r="T11" s="639"/>
      <c r="U11" s="639"/>
      <c r="V11" s="640"/>
      <c r="W11" s="282" t="s">
        <v>558</v>
      </c>
      <c r="X11" s="641" t="s">
        <v>558</v>
      </c>
    </row>
    <row r="12" spans="1:24" ht="12.75">
      <c r="A12" s="642" t="s">
        <v>569</v>
      </c>
      <c r="B12" s="643" t="s">
        <v>570</v>
      </c>
      <c r="C12" s="644">
        <v>221</v>
      </c>
      <c r="D12" s="644">
        <v>610</v>
      </c>
      <c r="E12" s="299" t="s">
        <v>558</v>
      </c>
      <c r="F12" s="630">
        <v>975</v>
      </c>
      <c r="G12" s="631">
        <v>1032</v>
      </c>
      <c r="H12" s="645">
        <v>586</v>
      </c>
      <c r="I12" s="631">
        <v>3077</v>
      </c>
      <c r="J12" s="646" t="s">
        <v>558</v>
      </c>
      <c r="K12" s="647">
        <v>9455</v>
      </c>
      <c r="L12" s="648">
        <v>5237</v>
      </c>
      <c r="M12" s="649">
        <v>3267</v>
      </c>
      <c r="N12" s="649">
        <v>6697</v>
      </c>
      <c r="O12" s="638">
        <v>9406</v>
      </c>
      <c r="P12" s="638">
        <v>12507</v>
      </c>
      <c r="Q12" s="639"/>
      <c r="R12" s="639"/>
      <c r="S12" s="639"/>
      <c r="T12" s="639"/>
      <c r="U12" s="639"/>
      <c r="V12" s="640"/>
      <c r="W12" s="282" t="s">
        <v>558</v>
      </c>
      <c r="X12" s="641" t="s">
        <v>558</v>
      </c>
    </row>
    <row r="13" spans="1:24" ht="13.5" thickBot="1">
      <c r="A13" s="602" t="s">
        <v>571</v>
      </c>
      <c r="B13" s="650" t="s">
        <v>572</v>
      </c>
      <c r="C13" s="651">
        <v>2021</v>
      </c>
      <c r="D13" s="651">
        <v>852</v>
      </c>
      <c r="E13" s="280" t="s">
        <v>573</v>
      </c>
      <c r="F13" s="652">
        <v>3509</v>
      </c>
      <c r="G13" s="484">
        <v>5236</v>
      </c>
      <c r="H13" s="653">
        <v>2489</v>
      </c>
      <c r="I13" s="484">
        <v>4741</v>
      </c>
      <c r="J13" s="654" t="s">
        <v>558</v>
      </c>
      <c r="K13" s="655">
        <v>3409</v>
      </c>
      <c r="L13" s="656">
        <v>3285</v>
      </c>
      <c r="M13" s="657">
        <v>4178</v>
      </c>
      <c r="N13" s="657">
        <v>10776</v>
      </c>
      <c r="O13" s="658">
        <v>9034</v>
      </c>
      <c r="P13" s="658">
        <v>13939</v>
      </c>
      <c r="Q13" s="659"/>
      <c r="R13" s="659"/>
      <c r="S13" s="659"/>
      <c r="T13" s="659"/>
      <c r="U13" s="659"/>
      <c r="V13" s="659"/>
      <c r="W13" s="660" t="s">
        <v>558</v>
      </c>
      <c r="X13" s="614" t="s">
        <v>558</v>
      </c>
    </row>
    <row r="14" spans="1:24" ht="13.5" thickBot="1">
      <c r="A14" s="661" t="s">
        <v>574</v>
      </c>
      <c r="B14" s="662"/>
      <c r="C14" s="663">
        <v>24618</v>
      </c>
      <c r="D14" s="663">
        <v>24087</v>
      </c>
      <c r="E14" s="664"/>
      <c r="F14" s="665">
        <v>9516</v>
      </c>
      <c r="G14" s="665">
        <v>9034</v>
      </c>
      <c r="H14" s="666">
        <v>5277</v>
      </c>
      <c r="I14" s="665">
        <v>10245</v>
      </c>
      <c r="J14" s="667" t="s">
        <v>558</v>
      </c>
      <c r="K14" s="668">
        <v>15478</v>
      </c>
      <c r="L14" s="669">
        <v>11131</v>
      </c>
      <c r="M14" s="670">
        <v>10187</v>
      </c>
      <c r="N14" s="670">
        <v>20135</v>
      </c>
      <c r="O14" s="669">
        <v>21084</v>
      </c>
      <c r="P14" s="669">
        <v>29182</v>
      </c>
      <c r="Q14" s="671"/>
      <c r="R14" s="671"/>
      <c r="S14" s="671"/>
      <c r="T14" s="671"/>
      <c r="U14" s="671"/>
      <c r="V14" s="672"/>
      <c r="W14" s="664" t="s">
        <v>558</v>
      </c>
      <c r="X14" s="667" t="s">
        <v>558</v>
      </c>
    </row>
    <row r="15" spans="1:24" ht="12.75">
      <c r="A15" s="602" t="s">
        <v>575</v>
      </c>
      <c r="B15" s="628" t="s">
        <v>576</v>
      </c>
      <c r="C15" s="629">
        <v>7043</v>
      </c>
      <c r="D15" s="629">
        <v>7240</v>
      </c>
      <c r="E15" s="280">
        <v>401</v>
      </c>
      <c r="F15" s="652">
        <v>1966</v>
      </c>
      <c r="G15" s="484">
        <v>2011</v>
      </c>
      <c r="H15" s="653">
        <v>1536</v>
      </c>
      <c r="I15" s="484">
        <v>1902</v>
      </c>
      <c r="J15" s="634" t="s">
        <v>558</v>
      </c>
      <c r="K15" s="486">
        <v>2019</v>
      </c>
      <c r="L15" s="658">
        <v>1979</v>
      </c>
      <c r="M15" s="657">
        <v>2177</v>
      </c>
      <c r="N15" s="657">
        <v>2119</v>
      </c>
      <c r="O15" s="658">
        <v>2077</v>
      </c>
      <c r="P15" s="658">
        <v>2149</v>
      </c>
      <c r="Q15" s="659"/>
      <c r="R15" s="659"/>
      <c r="S15" s="659"/>
      <c r="T15" s="659"/>
      <c r="U15" s="659"/>
      <c r="V15" s="659"/>
      <c r="W15" s="660" t="s">
        <v>558</v>
      </c>
      <c r="X15" s="614" t="s">
        <v>558</v>
      </c>
    </row>
    <row r="16" spans="1:24" ht="12.75">
      <c r="A16" s="642" t="s">
        <v>577</v>
      </c>
      <c r="B16" s="643" t="s">
        <v>578</v>
      </c>
      <c r="C16" s="644">
        <v>1001</v>
      </c>
      <c r="D16" s="644">
        <v>820</v>
      </c>
      <c r="E16" s="299" t="s">
        <v>579</v>
      </c>
      <c r="F16" s="630">
        <v>1207</v>
      </c>
      <c r="G16" s="631">
        <v>1401</v>
      </c>
      <c r="H16" s="645">
        <v>1388</v>
      </c>
      <c r="I16" s="631">
        <v>1714</v>
      </c>
      <c r="J16" s="646" t="s">
        <v>558</v>
      </c>
      <c r="K16" s="673">
        <v>1578</v>
      </c>
      <c r="L16" s="638">
        <v>1699</v>
      </c>
      <c r="M16" s="637">
        <v>1547</v>
      </c>
      <c r="N16" s="637">
        <v>1463</v>
      </c>
      <c r="O16" s="638">
        <v>2507</v>
      </c>
      <c r="P16" s="638">
        <v>2493</v>
      </c>
      <c r="Q16" s="639"/>
      <c r="R16" s="639"/>
      <c r="S16" s="639"/>
      <c r="T16" s="639"/>
      <c r="U16" s="639"/>
      <c r="V16" s="640"/>
      <c r="W16" s="282" t="s">
        <v>558</v>
      </c>
      <c r="X16" s="641" t="s">
        <v>558</v>
      </c>
    </row>
    <row r="17" spans="1:24" ht="12.75">
      <c r="A17" s="642" t="s">
        <v>580</v>
      </c>
      <c r="B17" s="643" t="s">
        <v>581</v>
      </c>
      <c r="C17" s="644">
        <v>14718</v>
      </c>
      <c r="D17" s="644">
        <v>14718</v>
      </c>
      <c r="E17" s="299" t="s">
        <v>558</v>
      </c>
      <c r="F17" s="630">
        <v>0</v>
      </c>
      <c r="G17" s="631">
        <v>0</v>
      </c>
      <c r="H17" s="645">
        <v>0</v>
      </c>
      <c r="I17" s="631">
        <v>0</v>
      </c>
      <c r="J17" s="646" t="s">
        <v>558</v>
      </c>
      <c r="K17" s="674">
        <v>0</v>
      </c>
      <c r="L17" s="648">
        <v>0</v>
      </c>
      <c r="M17" s="649">
        <v>0</v>
      </c>
      <c r="N17" s="649">
        <v>0</v>
      </c>
      <c r="O17" s="638">
        <v>0</v>
      </c>
      <c r="P17" s="638">
        <v>0</v>
      </c>
      <c r="Q17" s="639"/>
      <c r="R17" s="639"/>
      <c r="S17" s="639"/>
      <c r="T17" s="639"/>
      <c r="U17" s="639"/>
      <c r="V17" s="640"/>
      <c r="W17" s="282" t="s">
        <v>558</v>
      </c>
      <c r="X17" s="641" t="s">
        <v>558</v>
      </c>
    </row>
    <row r="18" spans="1:24" ht="12.75">
      <c r="A18" s="642" t="s">
        <v>582</v>
      </c>
      <c r="B18" s="643" t="s">
        <v>583</v>
      </c>
      <c r="C18" s="644">
        <v>1758</v>
      </c>
      <c r="D18" s="644">
        <v>1762</v>
      </c>
      <c r="E18" s="299" t="s">
        <v>558</v>
      </c>
      <c r="F18" s="630">
        <v>4210</v>
      </c>
      <c r="G18" s="631">
        <v>5453</v>
      </c>
      <c r="H18" s="645">
        <v>8278</v>
      </c>
      <c r="I18" s="631">
        <v>8491</v>
      </c>
      <c r="J18" s="646" t="s">
        <v>558</v>
      </c>
      <c r="K18" s="674">
        <v>12706</v>
      </c>
      <c r="L18" s="648">
        <v>9574</v>
      </c>
      <c r="M18" s="649">
        <v>7800</v>
      </c>
      <c r="N18" s="649">
        <v>16381</v>
      </c>
      <c r="O18" s="638">
        <v>16494</v>
      </c>
      <c r="P18" s="638">
        <v>23932</v>
      </c>
      <c r="Q18" s="639"/>
      <c r="R18" s="639"/>
      <c r="S18" s="639"/>
      <c r="T18" s="639"/>
      <c r="U18" s="639"/>
      <c r="V18" s="640"/>
      <c r="W18" s="282" t="s">
        <v>558</v>
      </c>
      <c r="X18" s="641" t="s">
        <v>558</v>
      </c>
    </row>
    <row r="19" spans="1:24" ht="13.5" thickBot="1">
      <c r="A19" s="615" t="s">
        <v>584</v>
      </c>
      <c r="B19" s="675" t="s">
        <v>585</v>
      </c>
      <c r="C19" s="676">
        <v>0</v>
      </c>
      <c r="D19" s="676">
        <v>0</v>
      </c>
      <c r="E19" s="300" t="s">
        <v>558</v>
      </c>
      <c r="F19" s="616">
        <v>0</v>
      </c>
      <c r="G19" s="631">
        <v>0</v>
      </c>
      <c r="H19" s="677">
        <v>0</v>
      </c>
      <c r="I19" s="678">
        <v>0</v>
      </c>
      <c r="J19" s="679" t="s">
        <v>558</v>
      </c>
      <c r="K19" s="674">
        <v>0</v>
      </c>
      <c r="L19" s="648">
        <v>0</v>
      </c>
      <c r="M19" s="649">
        <v>0</v>
      </c>
      <c r="N19" s="649">
        <v>0</v>
      </c>
      <c r="O19" s="638"/>
      <c r="P19" s="638">
        <v>0</v>
      </c>
      <c r="Q19" s="639"/>
      <c r="R19" s="639"/>
      <c r="S19" s="639"/>
      <c r="T19" s="639"/>
      <c r="U19" s="639"/>
      <c r="V19" s="640"/>
      <c r="W19" s="680" t="s">
        <v>558</v>
      </c>
      <c r="X19" s="681" t="s">
        <v>558</v>
      </c>
    </row>
    <row r="20" spans="1:24" ht="14.25">
      <c r="A20" s="682" t="s">
        <v>586</v>
      </c>
      <c r="B20" s="628" t="s">
        <v>587</v>
      </c>
      <c r="C20" s="629">
        <v>12472</v>
      </c>
      <c r="D20" s="629">
        <v>13728</v>
      </c>
      <c r="E20" s="281" t="s">
        <v>558</v>
      </c>
      <c r="F20" s="594">
        <v>25027</v>
      </c>
      <c r="G20" s="683">
        <v>26221</v>
      </c>
      <c r="H20" s="684">
        <v>16950</v>
      </c>
      <c r="I20" s="683">
        <f>26544+481+267</f>
        <v>27292</v>
      </c>
      <c r="J20" s="685">
        <v>17000</v>
      </c>
      <c r="K20" s="686">
        <v>0</v>
      </c>
      <c r="L20" s="687">
        <v>0</v>
      </c>
      <c r="M20" s="688">
        <v>165</v>
      </c>
      <c r="N20" s="688">
        <v>3104</v>
      </c>
      <c r="O20" s="688">
        <v>1795</v>
      </c>
      <c r="P20" s="688">
        <v>2895</v>
      </c>
      <c r="Q20" s="688"/>
      <c r="R20" s="688"/>
      <c r="S20" s="688"/>
      <c r="T20" s="688"/>
      <c r="U20" s="688"/>
      <c r="V20" s="689"/>
      <c r="W20" s="690">
        <f>SUM(K20:V20)</f>
        <v>7959</v>
      </c>
      <c r="X20" s="691">
        <f>IF(J20&lt;&gt;0,+W20/J20," - - - ")</f>
        <v>0.4681764705882353</v>
      </c>
    </row>
    <row r="21" spans="1:24" ht="14.25">
      <c r="A21" s="642" t="s">
        <v>588</v>
      </c>
      <c r="B21" s="643" t="s">
        <v>589</v>
      </c>
      <c r="C21" s="644">
        <v>0</v>
      </c>
      <c r="D21" s="644">
        <v>0</v>
      </c>
      <c r="E21" s="282" t="s">
        <v>558</v>
      </c>
      <c r="F21" s="692">
        <v>0</v>
      </c>
      <c r="G21" s="631">
        <v>0</v>
      </c>
      <c r="H21" s="645">
        <v>0</v>
      </c>
      <c r="I21" s="631">
        <v>481</v>
      </c>
      <c r="J21" s="693"/>
      <c r="K21" s="694">
        <v>0</v>
      </c>
      <c r="L21" s="695">
        <v>0</v>
      </c>
      <c r="M21" s="639">
        <v>0</v>
      </c>
      <c r="N21" s="639">
        <v>0</v>
      </c>
      <c r="O21" s="639">
        <v>1000</v>
      </c>
      <c r="P21" s="639">
        <v>0</v>
      </c>
      <c r="Q21" s="639"/>
      <c r="R21" s="639"/>
      <c r="S21" s="639"/>
      <c r="T21" s="639"/>
      <c r="U21" s="639"/>
      <c r="V21" s="640"/>
      <c r="W21" s="696">
        <f aca="true" t="shared" si="0" ref="W21:W43">SUM(K21:V21)</f>
        <v>1000</v>
      </c>
      <c r="X21" s="697" t="str">
        <f aca="true" t="shared" si="1" ref="X21:X43">IF(J21&lt;&gt;0,+W21/J21," - - - ")</f>
        <v> - - - </v>
      </c>
    </row>
    <row r="22" spans="1:24" ht="15" thickBot="1">
      <c r="A22" s="615" t="s">
        <v>590</v>
      </c>
      <c r="B22" s="675" t="s">
        <v>589</v>
      </c>
      <c r="C22" s="676">
        <v>0</v>
      </c>
      <c r="D22" s="676">
        <v>1215</v>
      </c>
      <c r="E22" s="283">
        <v>672</v>
      </c>
      <c r="F22" s="698">
        <v>8200</v>
      </c>
      <c r="G22" s="484">
        <v>6200</v>
      </c>
      <c r="H22" s="699">
        <v>12200</v>
      </c>
      <c r="I22" s="523">
        <f>8200+267</f>
        <v>8467</v>
      </c>
      <c r="J22" s="700">
        <v>8200</v>
      </c>
      <c r="K22" s="525">
        <v>2200</v>
      </c>
      <c r="L22" s="701">
        <v>2000</v>
      </c>
      <c r="M22" s="659">
        <v>2000</v>
      </c>
      <c r="N22" s="659">
        <v>0</v>
      </c>
      <c r="O22" s="659">
        <v>-1000</v>
      </c>
      <c r="P22" s="659">
        <v>0</v>
      </c>
      <c r="Q22" s="659"/>
      <c r="R22" s="659"/>
      <c r="S22" s="659"/>
      <c r="T22" s="659"/>
      <c r="U22" s="659"/>
      <c r="V22" s="659"/>
      <c r="W22" s="702">
        <f t="shared" si="0"/>
        <v>5200</v>
      </c>
      <c r="X22" s="703">
        <f t="shared" si="1"/>
        <v>0.6341463414634146</v>
      </c>
    </row>
    <row r="23" spans="1:24" ht="14.25">
      <c r="A23" s="627" t="s">
        <v>591</v>
      </c>
      <c r="B23" s="628" t="s">
        <v>592</v>
      </c>
      <c r="C23" s="629">
        <v>6341</v>
      </c>
      <c r="D23" s="629">
        <v>6960</v>
      </c>
      <c r="E23" s="284">
        <v>501</v>
      </c>
      <c r="F23" s="594">
        <v>13339</v>
      </c>
      <c r="G23" s="683">
        <v>13542</v>
      </c>
      <c r="H23" s="684">
        <v>11081</v>
      </c>
      <c r="I23" s="683">
        <v>11002</v>
      </c>
      <c r="J23" s="704">
        <v>13550</v>
      </c>
      <c r="K23" s="705">
        <v>1001</v>
      </c>
      <c r="L23" s="687">
        <v>874</v>
      </c>
      <c r="M23" s="687">
        <v>981</v>
      </c>
      <c r="N23" s="687">
        <v>914</v>
      </c>
      <c r="O23" s="687">
        <v>977</v>
      </c>
      <c r="P23" s="687">
        <v>980</v>
      </c>
      <c r="Q23" s="687"/>
      <c r="R23" s="687"/>
      <c r="S23" s="687"/>
      <c r="T23" s="687"/>
      <c r="U23" s="687"/>
      <c r="V23" s="706"/>
      <c r="W23" s="707">
        <f t="shared" si="0"/>
        <v>5727</v>
      </c>
      <c r="X23" s="708">
        <f t="shared" si="1"/>
        <v>0.4226568265682657</v>
      </c>
    </row>
    <row r="24" spans="1:24" ht="14.25">
      <c r="A24" s="642" t="s">
        <v>593</v>
      </c>
      <c r="B24" s="643" t="s">
        <v>594</v>
      </c>
      <c r="C24" s="644">
        <v>1745</v>
      </c>
      <c r="D24" s="644">
        <v>2223</v>
      </c>
      <c r="E24" s="285">
        <v>502</v>
      </c>
      <c r="F24" s="692">
        <v>4564</v>
      </c>
      <c r="G24" s="631">
        <v>4450</v>
      </c>
      <c r="H24" s="645">
        <v>3230</v>
      </c>
      <c r="I24" s="631">
        <v>4770</v>
      </c>
      <c r="J24" s="709">
        <v>4553</v>
      </c>
      <c r="K24" s="710">
        <v>600</v>
      </c>
      <c r="L24" s="639">
        <v>500</v>
      </c>
      <c r="M24" s="639">
        <v>0</v>
      </c>
      <c r="N24" s="639">
        <v>99</v>
      </c>
      <c r="O24" s="639">
        <v>95</v>
      </c>
      <c r="P24" s="639">
        <v>559</v>
      </c>
      <c r="Q24" s="639"/>
      <c r="R24" s="639"/>
      <c r="S24" s="639"/>
      <c r="T24" s="639"/>
      <c r="U24" s="639"/>
      <c r="V24" s="711"/>
      <c r="W24" s="707">
        <f t="shared" si="0"/>
        <v>1853</v>
      </c>
      <c r="X24" s="697">
        <f t="shared" si="1"/>
        <v>0.40698440588622886</v>
      </c>
    </row>
    <row r="25" spans="1:24" ht="14.25">
      <c r="A25" s="642" t="s">
        <v>595</v>
      </c>
      <c r="B25" s="643" t="s">
        <v>596</v>
      </c>
      <c r="C25" s="644">
        <v>0</v>
      </c>
      <c r="D25" s="644">
        <v>0</v>
      </c>
      <c r="E25" s="285">
        <v>504</v>
      </c>
      <c r="F25" s="692">
        <v>0</v>
      </c>
      <c r="G25" s="631">
        <v>0</v>
      </c>
      <c r="H25" s="645">
        <v>0</v>
      </c>
      <c r="I25" s="631">
        <v>0</v>
      </c>
      <c r="J25" s="709">
        <v>0</v>
      </c>
      <c r="K25" s="710">
        <v>0</v>
      </c>
      <c r="L25" s="639">
        <v>0</v>
      </c>
      <c r="M25" s="639">
        <v>0</v>
      </c>
      <c r="N25" s="639"/>
      <c r="O25" s="639">
        <v>0</v>
      </c>
      <c r="P25" s="639">
        <v>0</v>
      </c>
      <c r="Q25" s="639"/>
      <c r="R25" s="639"/>
      <c r="S25" s="639"/>
      <c r="T25" s="639"/>
      <c r="U25" s="639"/>
      <c r="V25" s="711"/>
      <c r="W25" s="707">
        <f t="shared" si="0"/>
        <v>0</v>
      </c>
      <c r="X25" s="697" t="str">
        <f t="shared" si="1"/>
        <v> - - - </v>
      </c>
    </row>
    <row r="26" spans="1:24" ht="14.25">
      <c r="A26" s="642" t="s">
        <v>597</v>
      </c>
      <c r="B26" s="643" t="s">
        <v>598</v>
      </c>
      <c r="C26" s="644">
        <v>428</v>
      </c>
      <c r="D26" s="644">
        <v>253</v>
      </c>
      <c r="E26" s="285">
        <v>511</v>
      </c>
      <c r="F26" s="692">
        <v>2570</v>
      </c>
      <c r="G26" s="631">
        <v>1878</v>
      </c>
      <c r="H26" s="645">
        <v>298</v>
      </c>
      <c r="I26" s="631">
        <v>733</v>
      </c>
      <c r="J26" s="709">
        <v>2650</v>
      </c>
      <c r="K26" s="710">
        <v>26</v>
      </c>
      <c r="L26" s="639">
        <v>47</v>
      </c>
      <c r="M26" s="639">
        <v>23</v>
      </c>
      <c r="N26" s="639">
        <v>257</v>
      </c>
      <c r="O26" s="639">
        <v>140</v>
      </c>
      <c r="P26" s="639">
        <v>46</v>
      </c>
      <c r="Q26" s="639"/>
      <c r="R26" s="639"/>
      <c r="S26" s="639"/>
      <c r="T26" s="639"/>
      <c r="U26" s="639"/>
      <c r="V26" s="711"/>
      <c r="W26" s="707">
        <f t="shared" si="0"/>
        <v>539</v>
      </c>
      <c r="X26" s="697">
        <f t="shared" si="1"/>
        <v>0.20339622641509433</v>
      </c>
    </row>
    <row r="27" spans="1:24" ht="14.25">
      <c r="A27" s="642" t="s">
        <v>599</v>
      </c>
      <c r="B27" s="643" t="s">
        <v>600</v>
      </c>
      <c r="C27" s="644">
        <v>1057</v>
      </c>
      <c r="D27" s="644">
        <v>1451</v>
      </c>
      <c r="E27" s="285">
        <v>518</v>
      </c>
      <c r="F27" s="692">
        <v>5446</v>
      </c>
      <c r="G27" s="631">
        <v>5643</v>
      </c>
      <c r="H27" s="645">
        <v>4031</v>
      </c>
      <c r="I27" s="631">
        <v>3542</v>
      </c>
      <c r="J27" s="709">
        <v>4045</v>
      </c>
      <c r="K27" s="710">
        <v>346</v>
      </c>
      <c r="L27" s="639">
        <v>350</v>
      </c>
      <c r="M27" s="639">
        <v>184</v>
      </c>
      <c r="N27" s="639">
        <v>365</v>
      </c>
      <c r="O27" s="639">
        <v>300</v>
      </c>
      <c r="P27" s="639">
        <v>567</v>
      </c>
      <c r="Q27" s="639"/>
      <c r="R27" s="639"/>
      <c r="S27" s="639"/>
      <c r="T27" s="639"/>
      <c r="U27" s="639"/>
      <c r="V27" s="711"/>
      <c r="W27" s="707">
        <f t="shared" si="0"/>
        <v>2112</v>
      </c>
      <c r="X27" s="697">
        <f t="shared" si="1"/>
        <v>0.5221260815822002</v>
      </c>
    </row>
    <row r="28" spans="1:24" ht="14.25">
      <c r="A28" s="642" t="s">
        <v>601</v>
      </c>
      <c r="B28" s="301" t="s">
        <v>602</v>
      </c>
      <c r="C28" s="644">
        <v>10408</v>
      </c>
      <c r="D28" s="644">
        <v>11792</v>
      </c>
      <c r="E28" s="285">
        <v>521</v>
      </c>
      <c r="F28" s="692">
        <v>29754</v>
      </c>
      <c r="G28" s="631">
        <v>30358</v>
      </c>
      <c r="H28" s="645">
        <v>30500</v>
      </c>
      <c r="I28" s="631">
        <v>31926</v>
      </c>
      <c r="J28" s="709">
        <v>31800</v>
      </c>
      <c r="K28" s="645">
        <v>2581</v>
      </c>
      <c r="L28" s="639">
        <v>2543</v>
      </c>
      <c r="M28" s="639">
        <v>2970</v>
      </c>
      <c r="N28" s="639">
        <v>2636</v>
      </c>
      <c r="O28" s="639">
        <v>2769</v>
      </c>
      <c r="P28" s="639">
        <v>2625</v>
      </c>
      <c r="Q28" s="639"/>
      <c r="R28" s="639"/>
      <c r="S28" s="639"/>
      <c r="T28" s="639"/>
      <c r="U28" s="639"/>
      <c r="V28" s="711"/>
      <c r="W28" s="707">
        <f t="shared" si="0"/>
        <v>16124</v>
      </c>
      <c r="X28" s="697">
        <f t="shared" si="1"/>
        <v>0.5070440251572327</v>
      </c>
    </row>
    <row r="29" spans="1:24" ht="14.25">
      <c r="A29" s="642" t="s">
        <v>603</v>
      </c>
      <c r="B29" s="301" t="s">
        <v>604</v>
      </c>
      <c r="C29" s="644">
        <v>3640</v>
      </c>
      <c r="D29" s="644">
        <v>4174</v>
      </c>
      <c r="E29" s="285" t="s">
        <v>605</v>
      </c>
      <c r="F29" s="692">
        <v>10022</v>
      </c>
      <c r="G29" s="631">
        <v>10317</v>
      </c>
      <c r="H29" s="645">
        <v>10420</v>
      </c>
      <c r="I29" s="631">
        <v>11205</v>
      </c>
      <c r="J29" s="709">
        <v>11007</v>
      </c>
      <c r="K29" s="645">
        <v>864</v>
      </c>
      <c r="L29" s="639">
        <v>869</v>
      </c>
      <c r="M29" s="639">
        <v>1054</v>
      </c>
      <c r="N29" s="639">
        <v>912</v>
      </c>
      <c r="O29" s="639">
        <v>966</v>
      </c>
      <c r="P29" s="639">
        <v>936</v>
      </c>
      <c r="Q29" s="639"/>
      <c r="R29" s="639"/>
      <c r="S29" s="639"/>
      <c r="T29" s="639"/>
      <c r="U29" s="639"/>
      <c r="V29" s="711"/>
      <c r="W29" s="707">
        <f t="shared" si="0"/>
        <v>5601</v>
      </c>
      <c r="X29" s="697">
        <f t="shared" si="1"/>
        <v>0.5088579994548923</v>
      </c>
    </row>
    <row r="30" spans="1:24" ht="14.25">
      <c r="A30" s="642" t="s">
        <v>606</v>
      </c>
      <c r="B30" s="643" t="s">
        <v>607</v>
      </c>
      <c r="C30" s="644">
        <v>0</v>
      </c>
      <c r="D30" s="644">
        <v>0</v>
      </c>
      <c r="E30" s="285">
        <v>557</v>
      </c>
      <c r="F30" s="692">
        <v>0</v>
      </c>
      <c r="G30" s="631">
        <v>0</v>
      </c>
      <c r="H30" s="645">
        <v>0</v>
      </c>
      <c r="I30" s="631">
        <v>0</v>
      </c>
      <c r="J30" s="709">
        <v>0</v>
      </c>
      <c r="K30" s="710">
        <v>0</v>
      </c>
      <c r="L30" s="639">
        <v>0</v>
      </c>
      <c r="M30" s="639">
        <v>0</v>
      </c>
      <c r="N30" s="639">
        <v>0</v>
      </c>
      <c r="O30" s="639">
        <v>0</v>
      </c>
      <c r="P30" s="639">
        <v>0</v>
      </c>
      <c r="Q30" s="639"/>
      <c r="R30" s="639"/>
      <c r="S30" s="639"/>
      <c r="T30" s="639"/>
      <c r="U30" s="639"/>
      <c r="V30" s="711"/>
      <c r="W30" s="707">
        <f t="shared" si="0"/>
        <v>0</v>
      </c>
      <c r="X30" s="697" t="str">
        <f t="shared" si="1"/>
        <v> - - - </v>
      </c>
    </row>
    <row r="31" spans="1:24" ht="14.25">
      <c r="A31" s="642" t="s">
        <v>608</v>
      </c>
      <c r="B31" s="643" t="s">
        <v>609</v>
      </c>
      <c r="C31" s="644">
        <v>1711</v>
      </c>
      <c r="D31" s="644">
        <v>1801</v>
      </c>
      <c r="E31" s="285">
        <v>551</v>
      </c>
      <c r="F31" s="692">
        <v>801</v>
      </c>
      <c r="G31" s="631">
        <v>648</v>
      </c>
      <c r="H31" s="645">
        <v>475</v>
      </c>
      <c r="I31" s="631">
        <v>448</v>
      </c>
      <c r="J31" s="709">
        <v>450</v>
      </c>
      <c r="K31" s="710">
        <v>38</v>
      </c>
      <c r="L31" s="639">
        <v>40</v>
      </c>
      <c r="M31" s="639">
        <v>40</v>
      </c>
      <c r="N31" s="639">
        <v>40</v>
      </c>
      <c r="O31" s="639">
        <v>42</v>
      </c>
      <c r="P31" s="639">
        <v>42</v>
      </c>
      <c r="Q31" s="639"/>
      <c r="R31" s="639"/>
      <c r="S31" s="639"/>
      <c r="T31" s="639"/>
      <c r="U31" s="639"/>
      <c r="V31" s="711"/>
      <c r="W31" s="707">
        <f t="shared" si="0"/>
        <v>242</v>
      </c>
      <c r="X31" s="697">
        <f t="shared" si="1"/>
        <v>0.5377777777777778</v>
      </c>
    </row>
    <row r="32" spans="1:24" ht="15" thickBot="1">
      <c r="A32" s="602" t="s">
        <v>610</v>
      </c>
      <c r="B32" s="650"/>
      <c r="C32" s="651">
        <v>569</v>
      </c>
      <c r="D32" s="651">
        <v>614</v>
      </c>
      <c r="E32" s="286" t="s">
        <v>611</v>
      </c>
      <c r="F32" s="712">
        <v>1120</v>
      </c>
      <c r="G32" s="523">
        <v>863</v>
      </c>
      <c r="H32" s="645">
        <v>1061</v>
      </c>
      <c r="I32" s="631">
        <v>1624</v>
      </c>
      <c r="J32" s="713"/>
      <c r="K32" s="714">
        <v>28</v>
      </c>
      <c r="L32" s="715">
        <v>127</v>
      </c>
      <c r="M32" s="715">
        <v>73</v>
      </c>
      <c r="N32" s="715">
        <v>104</v>
      </c>
      <c r="O32" s="715">
        <v>220</v>
      </c>
      <c r="P32" s="715">
        <v>72</v>
      </c>
      <c r="Q32" s="715"/>
      <c r="R32" s="715"/>
      <c r="S32" s="715"/>
      <c r="T32" s="715"/>
      <c r="U32" s="715"/>
      <c r="V32" s="716"/>
      <c r="W32" s="717">
        <f t="shared" si="0"/>
        <v>624</v>
      </c>
      <c r="X32" s="718" t="str">
        <f t="shared" si="1"/>
        <v> - - - </v>
      </c>
    </row>
    <row r="33" spans="1:24" ht="15" thickBot="1">
      <c r="A33" s="719" t="s">
        <v>612</v>
      </c>
      <c r="B33" s="720" t="s">
        <v>613</v>
      </c>
      <c r="C33" s="721">
        <v>25899</v>
      </c>
      <c r="D33" s="721">
        <v>29268</v>
      </c>
      <c r="E33" s="664"/>
      <c r="F33" s="722">
        <v>67288</v>
      </c>
      <c r="G33" s="721">
        <v>67699</v>
      </c>
      <c r="H33" s="723">
        <v>61096</v>
      </c>
      <c r="I33" s="721">
        <v>64802</v>
      </c>
      <c r="J33" s="724">
        <f>SUM(J23:J32)</f>
        <v>68055</v>
      </c>
      <c r="K33" s="722">
        <f>SUM(K23:K32)</f>
        <v>5484</v>
      </c>
      <c r="L33" s="725">
        <f>SUM(L23:L32)</f>
        <v>5350</v>
      </c>
      <c r="M33" s="725">
        <f aca="true" t="shared" si="2" ref="M33:V33">SUM(M23:M32)</f>
        <v>5325</v>
      </c>
      <c r="N33" s="725">
        <f t="shared" si="2"/>
        <v>5327</v>
      </c>
      <c r="O33" s="725">
        <f t="shared" si="2"/>
        <v>5509</v>
      </c>
      <c r="P33" s="725">
        <f t="shared" si="2"/>
        <v>5827</v>
      </c>
      <c r="Q33" s="725">
        <f t="shared" si="2"/>
        <v>0</v>
      </c>
      <c r="R33" s="725">
        <f t="shared" si="2"/>
        <v>0</v>
      </c>
      <c r="S33" s="725">
        <f t="shared" si="2"/>
        <v>0</v>
      </c>
      <c r="T33" s="725">
        <f t="shared" si="2"/>
        <v>0</v>
      </c>
      <c r="U33" s="725">
        <f t="shared" si="2"/>
        <v>0</v>
      </c>
      <c r="V33" s="725">
        <f t="shared" si="2"/>
        <v>0</v>
      </c>
      <c r="W33" s="726">
        <f t="shared" si="0"/>
        <v>32822</v>
      </c>
      <c r="X33" s="727">
        <f t="shared" si="1"/>
        <v>0.4822863860113144</v>
      </c>
    </row>
    <row r="34" spans="1:24" ht="14.25">
      <c r="A34" s="627" t="s">
        <v>614</v>
      </c>
      <c r="B34" s="628" t="s">
        <v>615</v>
      </c>
      <c r="C34" s="629">
        <v>0</v>
      </c>
      <c r="D34" s="629">
        <v>0</v>
      </c>
      <c r="E34" s="284">
        <v>601</v>
      </c>
      <c r="F34" s="287">
        <v>2880</v>
      </c>
      <c r="G34" s="288">
        <v>2944</v>
      </c>
      <c r="H34" s="289">
        <v>3214</v>
      </c>
      <c r="I34" s="288">
        <v>1971</v>
      </c>
      <c r="J34" s="685">
        <v>2120</v>
      </c>
      <c r="K34" s="694">
        <v>159</v>
      </c>
      <c r="L34" s="639">
        <v>145</v>
      </c>
      <c r="M34" s="639">
        <v>161</v>
      </c>
      <c r="N34" s="639">
        <v>149</v>
      </c>
      <c r="O34" s="639">
        <v>198</v>
      </c>
      <c r="P34" s="639">
        <v>201</v>
      </c>
      <c r="Q34" s="639"/>
      <c r="R34" s="639"/>
      <c r="S34" s="639"/>
      <c r="T34" s="639"/>
      <c r="U34" s="639"/>
      <c r="V34" s="640"/>
      <c r="W34" s="728">
        <f t="shared" si="0"/>
        <v>1013</v>
      </c>
      <c r="X34" s="708">
        <f t="shared" si="1"/>
        <v>0.47783018867924526</v>
      </c>
    </row>
    <row r="35" spans="1:24" ht="14.25">
      <c r="A35" s="642" t="s">
        <v>616</v>
      </c>
      <c r="B35" s="643" t="s">
        <v>617</v>
      </c>
      <c r="C35" s="644">
        <v>1190</v>
      </c>
      <c r="D35" s="644">
        <v>1857</v>
      </c>
      <c r="E35" s="285">
        <v>602</v>
      </c>
      <c r="F35" s="290">
        <v>5586</v>
      </c>
      <c r="G35" s="291">
        <v>6073</v>
      </c>
      <c r="H35" s="289">
        <v>4204</v>
      </c>
      <c r="I35" s="288">
        <v>4477</v>
      </c>
      <c r="J35" s="693">
        <v>4000</v>
      </c>
      <c r="K35" s="694">
        <v>390</v>
      </c>
      <c r="L35" s="639">
        <v>364</v>
      </c>
      <c r="M35" s="639">
        <v>441</v>
      </c>
      <c r="N35" s="639">
        <v>349</v>
      </c>
      <c r="O35" s="639">
        <v>388</v>
      </c>
      <c r="P35" s="639">
        <v>367</v>
      </c>
      <c r="Q35" s="639"/>
      <c r="R35" s="639"/>
      <c r="S35" s="639"/>
      <c r="T35" s="639"/>
      <c r="U35" s="639"/>
      <c r="V35" s="640"/>
      <c r="W35" s="696">
        <f t="shared" si="0"/>
        <v>2299</v>
      </c>
      <c r="X35" s="697">
        <f t="shared" si="1"/>
        <v>0.57475</v>
      </c>
    </row>
    <row r="36" spans="1:24" ht="14.25">
      <c r="A36" s="642" t="s">
        <v>618</v>
      </c>
      <c r="B36" s="643" t="s">
        <v>619</v>
      </c>
      <c r="C36" s="644">
        <v>0</v>
      </c>
      <c r="D36" s="644">
        <v>0</v>
      </c>
      <c r="E36" s="285">
        <v>604</v>
      </c>
      <c r="F36" s="290">
        <v>0</v>
      </c>
      <c r="G36" s="291">
        <v>0</v>
      </c>
      <c r="H36" s="292">
        <v>0</v>
      </c>
      <c r="I36" s="291">
        <v>0</v>
      </c>
      <c r="J36" s="693">
        <v>0</v>
      </c>
      <c r="K36" s="694">
        <v>0</v>
      </c>
      <c r="L36" s="639">
        <v>0</v>
      </c>
      <c r="M36" s="639">
        <v>0</v>
      </c>
      <c r="N36" s="639">
        <v>0</v>
      </c>
      <c r="O36" s="639">
        <v>0</v>
      </c>
      <c r="P36" s="639">
        <v>0</v>
      </c>
      <c r="Q36" s="639"/>
      <c r="R36" s="639"/>
      <c r="S36" s="639"/>
      <c r="T36" s="639"/>
      <c r="U36" s="639"/>
      <c r="V36" s="640"/>
      <c r="W36" s="696">
        <f t="shared" si="0"/>
        <v>0</v>
      </c>
      <c r="X36" s="697" t="str">
        <f t="shared" si="1"/>
        <v> - - - </v>
      </c>
    </row>
    <row r="37" spans="1:24" ht="14.25">
      <c r="A37" s="642" t="s">
        <v>620</v>
      </c>
      <c r="B37" s="643" t="s">
        <v>621</v>
      </c>
      <c r="C37" s="644">
        <v>12472</v>
      </c>
      <c r="D37" s="644">
        <v>13728</v>
      </c>
      <c r="E37" s="285" t="s">
        <v>622</v>
      </c>
      <c r="F37" s="290">
        <v>25527</v>
      </c>
      <c r="G37" s="291">
        <v>26221</v>
      </c>
      <c r="H37" s="292">
        <v>12950</v>
      </c>
      <c r="I37" s="291">
        <v>26544</v>
      </c>
      <c r="J37" s="693">
        <v>25200</v>
      </c>
      <c r="K37" s="694">
        <v>2200</v>
      </c>
      <c r="L37" s="639">
        <v>2000</v>
      </c>
      <c r="M37" s="639">
        <v>2165</v>
      </c>
      <c r="N37" s="639">
        <v>3104</v>
      </c>
      <c r="O37" s="639">
        <v>1795</v>
      </c>
      <c r="P37" s="639">
        <v>2895</v>
      </c>
      <c r="Q37" s="639"/>
      <c r="R37" s="639"/>
      <c r="S37" s="639"/>
      <c r="T37" s="639"/>
      <c r="U37" s="639"/>
      <c r="V37" s="640"/>
      <c r="W37" s="696">
        <f t="shared" si="0"/>
        <v>14159</v>
      </c>
      <c r="X37" s="697">
        <f t="shared" si="1"/>
        <v>0.5618650793650793</v>
      </c>
    </row>
    <row r="38" spans="1:24" ht="15" thickBot="1">
      <c r="A38" s="602" t="s">
        <v>623</v>
      </c>
      <c r="B38" s="650"/>
      <c r="C38" s="651">
        <v>12330</v>
      </c>
      <c r="D38" s="651">
        <v>13218</v>
      </c>
      <c r="E38" s="286" t="s">
        <v>624</v>
      </c>
      <c r="F38" s="293">
        <v>33218</v>
      </c>
      <c r="G38" s="294">
        <v>32629</v>
      </c>
      <c r="H38" s="292">
        <v>34803</v>
      </c>
      <c r="I38" s="291">
        <v>35874</v>
      </c>
      <c r="J38" s="729">
        <v>36735</v>
      </c>
      <c r="K38" s="730">
        <v>2855</v>
      </c>
      <c r="L38" s="659">
        <v>2877</v>
      </c>
      <c r="M38" s="659">
        <v>2922</v>
      </c>
      <c r="N38" s="659">
        <v>3261</v>
      </c>
      <c r="O38" s="659">
        <v>2953</v>
      </c>
      <c r="P38" s="659">
        <v>2977</v>
      </c>
      <c r="Q38" s="659"/>
      <c r="R38" s="659"/>
      <c r="S38" s="659"/>
      <c r="T38" s="659"/>
      <c r="U38" s="659"/>
      <c r="V38" s="659"/>
      <c r="W38" s="696">
        <f t="shared" si="0"/>
        <v>17845</v>
      </c>
      <c r="X38" s="718">
        <f t="shared" si="1"/>
        <v>0.4857765074179937</v>
      </c>
    </row>
    <row r="39" spans="1:24" ht="15" thickBot="1">
      <c r="A39" s="719" t="s">
        <v>625</v>
      </c>
      <c r="B39" s="720" t="s">
        <v>626</v>
      </c>
      <c r="C39" s="721">
        <v>25992</v>
      </c>
      <c r="D39" s="721">
        <v>28803</v>
      </c>
      <c r="E39" s="731" t="s">
        <v>558</v>
      </c>
      <c r="F39" s="723">
        <v>65962</v>
      </c>
      <c r="G39" s="721">
        <v>67867</v>
      </c>
      <c r="H39" s="722">
        <v>55171</v>
      </c>
      <c r="I39" s="721">
        <v>68866</v>
      </c>
      <c r="J39" s="732">
        <f>SUM(J34:J38)</f>
        <v>68055</v>
      </c>
      <c r="K39" s="725">
        <f>SUM(K34:K38)</f>
        <v>5604</v>
      </c>
      <c r="L39" s="725">
        <f>SUM(L34:L38)</f>
        <v>5386</v>
      </c>
      <c r="M39" s="732">
        <f>SUM(M34:M38)</f>
        <v>5689</v>
      </c>
      <c r="N39" s="732">
        <f aca="true" t="shared" si="3" ref="N39:V39">SUM(N34:N38)</f>
        <v>6863</v>
      </c>
      <c r="O39" s="725">
        <f t="shared" si="3"/>
        <v>5334</v>
      </c>
      <c r="P39" s="725">
        <f t="shared" si="3"/>
        <v>6440</v>
      </c>
      <c r="Q39" s="725">
        <f t="shared" si="3"/>
        <v>0</v>
      </c>
      <c r="R39" s="725">
        <f t="shared" si="3"/>
        <v>0</v>
      </c>
      <c r="S39" s="725">
        <f t="shared" si="3"/>
        <v>0</v>
      </c>
      <c r="T39" s="725">
        <f t="shared" si="3"/>
        <v>0</v>
      </c>
      <c r="U39" s="725">
        <f t="shared" si="3"/>
        <v>0</v>
      </c>
      <c r="V39" s="725">
        <f t="shared" si="3"/>
        <v>0</v>
      </c>
      <c r="W39" s="726">
        <f t="shared" si="0"/>
        <v>35316</v>
      </c>
      <c r="X39" s="727">
        <f t="shared" si="1"/>
        <v>0.5189332157813533</v>
      </c>
    </row>
    <row r="40" spans="1:24" ht="6.75" customHeight="1" thickBot="1">
      <c r="A40" s="602"/>
      <c r="B40" s="652"/>
      <c r="C40" s="733"/>
      <c r="D40" s="733"/>
      <c r="E40" s="734"/>
      <c r="F40" s="735"/>
      <c r="G40" s="735"/>
      <c r="H40" s="735"/>
      <c r="I40" s="735"/>
      <c r="J40" s="721"/>
      <c r="K40" s="736"/>
      <c r="L40" s="737"/>
      <c r="M40" s="738"/>
      <c r="N40" s="738"/>
      <c r="O40" s="737"/>
      <c r="P40" s="737"/>
      <c r="Q40" s="737"/>
      <c r="R40" s="737"/>
      <c r="S40" s="737"/>
      <c r="T40" s="737"/>
      <c r="U40" s="737"/>
      <c r="V40" s="739"/>
      <c r="W40" s="740"/>
      <c r="X40" s="741"/>
    </row>
    <row r="41" spans="1:24" ht="15" thickBot="1">
      <c r="A41" s="742" t="s">
        <v>627</v>
      </c>
      <c r="B41" s="720" t="s">
        <v>589</v>
      </c>
      <c r="C41" s="721">
        <v>13520</v>
      </c>
      <c r="D41" s="721">
        <v>15075</v>
      </c>
      <c r="E41" s="731" t="s">
        <v>558</v>
      </c>
      <c r="F41" s="721">
        <v>41762</v>
      </c>
      <c r="G41" s="721">
        <v>41646</v>
      </c>
      <c r="H41" s="721">
        <v>42221</v>
      </c>
      <c r="I41" s="722">
        <f>I39-I37</f>
        <v>42322</v>
      </c>
      <c r="J41" s="721">
        <f>J39-J37</f>
        <v>42855</v>
      </c>
      <c r="K41" s="722">
        <f>K39-K37</f>
        <v>3404</v>
      </c>
      <c r="L41" s="725">
        <f aca="true" t="shared" si="4" ref="L41:V41">L39-L37</f>
        <v>3386</v>
      </c>
      <c r="M41" s="725">
        <f t="shared" si="4"/>
        <v>3524</v>
      </c>
      <c r="N41" s="725">
        <f t="shared" si="4"/>
        <v>3759</v>
      </c>
      <c r="O41" s="725">
        <f t="shared" si="4"/>
        <v>3539</v>
      </c>
      <c r="P41" s="725">
        <f t="shared" si="4"/>
        <v>3545</v>
      </c>
      <c r="Q41" s="725">
        <f t="shared" si="4"/>
        <v>0</v>
      </c>
      <c r="R41" s="725">
        <f t="shared" si="4"/>
        <v>0</v>
      </c>
      <c r="S41" s="725">
        <f t="shared" si="4"/>
        <v>0</v>
      </c>
      <c r="T41" s="725">
        <f t="shared" si="4"/>
        <v>0</v>
      </c>
      <c r="U41" s="725">
        <f t="shared" si="4"/>
        <v>0</v>
      </c>
      <c r="V41" s="725">
        <f t="shared" si="4"/>
        <v>0</v>
      </c>
      <c r="W41" s="743">
        <f t="shared" si="0"/>
        <v>21157</v>
      </c>
      <c r="X41" s="727">
        <f t="shared" si="1"/>
        <v>0.49368801773422005</v>
      </c>
    </row>
    <row r="42" spans="1:24" ht="15" thickBot="1">
      <c r="A42" s="719" t="s">
        <v>628</v>
      </c>
      <c r="B42" s="720" t="s">
        <v>629</v>
      </c>
      <c r="C42" s="721">
        <v>93</v>
      </c>
      <c r="D42" s="721">
        <v>-465</v>
      </c>
      <c r="E42" s="731" t="s">
        <v>558</v>
      </c>
      <c r="F42" s="721">
        <v>24</v>
      </c>
      <c r="G42" s="721">
        <v>168</v>
      </c>
      <c r="H42" s="721">
        <v>-5925</v>
      </c>
      <c r="I42" s="722">
        <f>I39-I33</f>
        <v>4064</v>
      </c>
      <c r="J42" s="721">
        <f>J39-J33</f>
        <v>0</v>
      </c>
      <c r="K42" s="722">
        <f>K39-K33</f>
        <v>120</v>
      </c>
      <c r="L42" s="725">
        <f aca="true" t="shared" si="5" ref="L42:V42">L39-L33</f>
        <v>36</v>
      </c>
      <c r="M42" s="725">
        <f t="shared" si="5"/>
        <v>364</v>
      </c>
      <c r="N42" s="725">
        <f t="shared" si="5"/>
        <v>1536</v>
      </c>
      <c r="O42" s="725">
        <f t="shared" si="5"/>
        <v>-175</v>
      </c>
      <c r="P42" s="725">
        <f t="shared" si="5"/>
        <v>613</v>
      </c>
      <c r="Q42" s="725">
        <f t="shared" si="5"/>
        <v>0</v>
      </c>
      <c r="R42" s="725">
        <f t="shared" si="5"/>
        <v>0</v>
      </c>
      <c r="S42" s="725">
        <f t="shared" si="5"/>
        <v>0</v>
      </c>
      <c r="T42" s="725">
        <f t="shared" si="5"/>
        <v>0</v>
      </c>
      <c r="U42" s="725">
        <f t="shared" si="5"/>
        <v>0</v>
      </c>
      <c r="V42" s="744">
        <f t="shared" si="5"/>
        <v>0</v>
      </c>
      <c r="W42" s="743">
        <f t="shared" si="0"/>
        <v>2494</v>
      </c>
      <c r="X42" s="727" t="str">
        <f t="shared" si="1"/>
        <v> - - - </v>
      </c>
    </row>
    <row r="43" spans="1:24" ht="15" thickBot="1">
      <c r="A43" s="745" t="s">
        <v>630</v>
      </c>
      <c r="B43" s="746" t="s">
        <v>589</v>
      </c>
      <c r="C43" s="747">
        <v>-12379</v>
      </c>
      <c r="D43" s="747">
        <v>-14193</v>
      </c>
      <c r="E43" s="748" t="s">
        <v>558</v>
      </c>
      <c r="F43" s="747">
        <v>-24176</v>
      </c>
      <c r="G43" s="747">
        <v>-26053</v>
      </c>
      <c r="H43" s="747">
        <v>-18875</v>
      </c>
      <c r="I43" s="722">
        <f>I41-I33</f>
        <v>-22480</v>
      </c>
      <c r="J43" s="721">
        <f>J41-J33</f>
        <v>-25200</v>
      </c>
      <c r="K43" s="722">
        <f>K41-K33</f>
        <v>-2080</v>
      </c>
      <c r="L43" s="725">
        <f aca="true" t="shared" si="6" ref="L43:V43">L41-L33</f>
        <v>-1964</v>
      </c>
      <c r="M43" s="725">
        <f t="shared" si="6"/>
        <v>-1801</v>
      </c>
      <c r="N43" s="725">
        <f t="shared" si="6"/>
        <v>-1568</v>
      </c>
      <c r="O43" s="725">
        <f t="shared" si="6"/>
        <v>-1970</v>
      </c>
      <c r="P43" s="725">
        <f t="shared" si="6"/>
        <v>-2282</v>
      </c>
      <c r="Q43" s="725">
        <f t="shared" si="6"/>
        <v>0</v>
      </c>
      <c r="R43" s="725">
        <f t="shared" si="6"/>
        <v>0</v>
      </c>
      <c r="S43" s="725">
        <f t="shared" si="6"/>
        <v>0</v>
      </c>
      <c r="T43" s="725">
        <f t="shared" si="6"/>
        <v>0</v>
      </c>
      <c r="U43" s="725">
        <f t="shared" si="6"/>
        <v>0</v>
      </c>
      <c r="V43" s="725">
        <f t="shared" si="6"/>
        <v>0</v>
      </c>
      <c r="W43" s="743">
        <f t="shared" si="0"/>
        <v>-11665</v>
      </c>
      <c r="X43" s="727">
        <f t="shared" si="1"/>
        <v>0.4628968253968254</v>
      </c>
    </row>
  </sheetData>
  <sheetProtection/>
  <mergeCells count="2">
    <mergeCell ref="A1:Q1"/>
    <mergeCell ref="R2:X2"/>
  </mergeCells>
  <conditionalFormatting sqref="I7:I39">
    <cfRule type="cellIs" priority="2" dxfId="0" operator="equal">
      <formula>""</formula>
    </cfRule>
  </conditionalFormatting>
  <conditionalFormatting sqref="K9:K13">
    <cfRule type="cellIs" priority="1" dxfId="0" operator="equal">
      <formula>""</formula>
    </cfRule>
  </conditionalFormatting>
  <printOptions/>
  <pageMargins left="1.1023622047244095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22">
      <selection activeCell="A32" sqref="A32"/>
    </sheetView>
  </sheetViews>
  <sheetFormatPr defaultColWidth="9.140625" defaultRowHeight="12.75"/>
  <cols>
    <col min="1" max="1" width="37.7109375" style="412" customWidth="1"/>
    <col min="2" max="2" width="9.57421875" style="412" customWidth="1"/>
    <col min="3" max="7" width="9.57421875" style="412" hidden="1" customWidth="1"/>
    <col min="8" max="8" width="9.57421875" style="412" customWidth="1"/>
    <col min="9" max="9" width="12.57421875" style="412" customWidth="1"/>
    <col min="10" max="15" width="9.28125" style="412" bestFit="1" customWidth="1"/>
    <col min="16" max="21" width="9.28125" style="412" hidden="1" customWidth="1"/>
    <col min="22" max="22" width="9.28125" style="412" bestFit="1" customWidth="1"/>
    <col min="23" max="23" width="19.7109375" style="412" bestFit="1" customWidth="1"/>
    <col min="24" max="16384" width="9.140625" style="412" customWidth="1"/>
  </cols>
  <sheetData>
    <row r="1" spans="1:10" s="332" customFormat="1" ht="18.75">
      <c r="A1" s="749" t="s">
        <v>631</v>
      </c>
      <c r="J1" s="411"/>
    </row>
    <row r="2" spans="1:10" ht="18">
      <c r="A2" s="411" t="s">
        <v>632</v>
      </c>
      <c r="J2" s="414"/>
    </row>
    <row r="3" spans="1:10" ht="12.75">
      <c r="A3" s="414"/>
      <c r="J3" s="414"/>
    </row>
    <row r="4" ht="13.5" thickBot="1">
      <c r="J4" s="414"/>
    </row>
    <row r="5" spans="1:10" ht="15.75" thickBot="1">
      <c r="A5" s="327" t="s">
        <v>529</v>
      </c>
      <c r="B5" s="750" t="s">
        <v>633</v>
      </c>
      <c r="C5" s="328"/>
      <c r="D5" s="328"/>
      <c r="E5" s="328"/>
      <c r="F5" s="328"/>
      <c r="G5" s="328"/>
      <c r="H5" s="328"/>
      <c r="I5" s="328"/>
      <c r="J5" s="327"/>
    </row>
    <row r="6" spans="1:10" ht="13.5" thickBot="1">
      <c r="A6" s="414" t="s">
        <v>531</v>
      </c>
      <c r="J6" s="414"/>
    </row>
    <row r="7" spans="1:23" ht="15">
      <c r="A7" s="751"/>
      <c r="B7" s="752"/>
      <c r="C7" s="752"/>
      <c r="D7" s="752"/>
      <c r="E7" s="752"/>
      <c r="F7" s="752"/>
      <c r="G7" s="751"/>
      <c r="H7" s="753"/>
      <c r="I7" s="753" t="s">
        <v>29</v>
      </c>
      <c r="J7" s="754"/>
      <c r="K7" s="755"/>
      <c r="L7" s="755"/>
      <c r="M7" s="755"/>
      <c r="N7" s="755"/>
      <c r="O7" s="329" t="s">
        <v>532</v>
      </c>
      <c r="P7" s="755"/>
      <c r="Q7" s="755"/>
      <c r="R7" s="755"/>
      <c r="S7" s="755"/>
      <c r="T7" s="755"/>
      <c r="U7" s="755"/>
      <c r="V7" s="753" t="s">
        <v>533</v>
      </c>
      <c r="W7" s="756" t="s">
        <v>534</v>
      </c>
    </row>
    <row r="8" spans="1:23" ht="13.5" thickBot="1">
      <c r="A8" s="757" t="s">
        <v>27</v>
      </c>
      <c r="B8" s="758" t="s">
        <v>535</v>
      </c>
      <c r="C8" s="303">
        <v>2008</v>
      </c>
      <c r="D8" s="304">
        <v>2009</v>
      </c>
      <c r="E8" s="305">
        <v>2010</v>
      </c>
      <c r="F8" s="305">
        <v>2011</v>
      </c>
      <c r="G8" s="305">
        <v>2012</v>
      </c>
      <c r="H8" s="305">
        <v>2013</v>
      </c>
      <c r="I8" s="759">
        <v>2014</v>
      </c>
      <c r="J8" s="760" t="s">
        <v>543</v>
      </c>
      <c r="K8" s="761" t="s">
        <v>544</v>
      </c>
      <c r="L8" s="761" t="s">
        <v>545</v>
      </c>
      <c r="M8" s="761" t="s">
        <v>546</v>
      </c>
      <c r="N8" s="761" t="s">
        <v>547</v>
      </c>
      <c r="O8" s="761" t="s">
        <v>548</v>
      </c>
      <c r="P8" s="761" t="s">
        <v>549</v>
      </c>
      <c r="Q8" s="761" t="s">
        <v>550</v>
      </c>
      <c r="R8" s="761" t="s">
        <v>551</v>
      </c>
      <c r="S8" s="761" t="s">
        <v>552</v>
      </c>
      <c r="T8" s="761" t="s">
        <v>553</v>
      </c>
      <c r="U8" s="760" t="s">
        <v>554</v>
      </c>
      <c r="V8" s="759" t="s">
        <v>555</v>
      </c>
      <c r="W8" s="762" t="s">
        <v>556</v>
      </c>
    </row>
    <row r="9" spans="1:24" ht="12.75">
      <c r="A9" s="763" t="s">
        <v>557</v>
      </c>
      <c r="B9" s="764"/>
      <c r="C9" s="306">
        <v>21</v>
      </c>
      <c r="D9" s="765">
        <v>21</v>
      </c>
      <c r="E9" s="766">
        <v>22</v>
      </c>
      <c r="F9" s="766">
        <v>22</v>
      </c>
      <c r="G9" s="766">
        <v>21</v>
      </c>
      <c r="H9" s="766">
        <v>21</v>
      </c>
      <c r="I9" s="767"/>
      <c r="J9" s="768">
        <v>32</v>
      </c>
      <c r="K9" s="769">
        <v>32</v>
      </c>
      <c r="L9" s="769">
        <v>33</v>
      </c>
      <c r="M9" s="769">
        <v>34</v>
      </c>
      <c r="N9" s="770">
        <v>52</v>
      </c>
      <c r="O9" s="770">
        <v>52</v>
      </c>
      <c r="P9" s="770"/>
      <c r="Q9" s="770"/>
      <c r="R9" s="770"/>
      <c r="S9" s="770"/>
      <c r="T9" s="770"/>
      <c r="U9" s="770"/>
      <c r="V9" s="771" t="s">
        <v>558</v>
      </c>
      <c r="W9" s="772" t="s">
        <v>558</v>
      </c>
      <c r="X9" s="773"/>
    </row>
    <row r="10" spans="1:24" ht="13.5" thickBot="1">
      <c r="A10" s="774" t="s">
        <v>559</v>
      </c>
      <c r="B10" s="775"/>
      <c r="C10" s="307">
        <v>20.5</v>
      </c>
      <c r="D10" s="776">
        <v>20</v>
      </c>
      <c r="E10" s="777">
        <v>22</v>
      </c>
      <c r="F10" s="777">
        <v>20</v>
      </c>
      <c r="G10" s="777">
        <v>21</v>
      </c>
      <c r="H10" s="777">
        <v>21</v>
      </c>
      <c r="I10" s="778"/>
      <c r="J10" s="776">
        <v>32.5</v>
      </c>
      <c r="K10" s="779">
        <v>32.6</v>
      </c>
      <c r="L10" s="780">
        <v>33</v>
      </c>
      <c r="M10" s="780">
        <v>32</v>
      </c>
      <c r="N10" s="779">
        <v>52</v>
      </c>
      <c r="O10" s="779">
        <v>52</v>
      </c>
      <c r="P10" s="779"/>
      <c r="Q10" s="779"/>
      <c r="R10" s="779"/>
      <c r="S10" s="779"/>
      <c r="T10" s="779"/>
      <c r="U10" s="776"/>
      <c r="V10" s="781"/>
      <c r="W10" s="782" t="s">
        <v>558</v>
      </c>
      <c r="X10" s="773"/>
    </row>
    <row r="11" spans="1:24" ht="12.75">
      <c r="A11" s="783" t="s">
        <v>635</v>
      </c>
      <c r="B11" s="784">
        <v>26</v>
      </c>
      <c r="C11" s="308">
        <v>12682</v>
      </c>
      <c r="D11" s="785">
        <v>12645</v>
      </c>
      <c r="E11" s="786">
        <v>12743</v>
      </c>
      <c r="F11" s="786">
        <v>12709</v>
      </c>
      <c r="G11" s="786">
        <v>13220</v>
      </c>
      <c r="H11" s="786">
        <v>13591</v>
      </c>
      <c r="I11" s="787"/>
      <c r="J11" s="785">
        <v>13654</v>
      </c>
      <c r="K11" s="788">
        <v>13658</v>
      </c>
      <c r="L11" s="789">
        <v>15686</v>
      </c>
      <c r="M11" s="789">
        <v>15722</v>
      </c>
      <c r="N11" s="788">
        <v>18730</v>
      </c>
      <c r="O11" s="788">
        <v>16782</v>
      </c>
      <c r="P11" s="788"/>
      <c r="Q11" s="788"/>
      <c r="R11" s="788"/>
      <c r="S11" s="788"/>
      <c r="T11" s="788"/>
      <c r="U11" s="785"/>
      <c r="V11" s="787" t="s">
        <v>558</v>
      </c>
      <c r="W11" s="790" t="s">
        <v>558</v>
      </c>
      <c r="X11" s="565"/>
    </row>
    <row r="12" spans="1:24" ht="12.75">
      <c r="A12" s="783" t="s">
        <v>636</v>
      </c>
      <c r="B12" s="784">
        <v>33</v>
      </c>
      <c r="C12" s="308">
        <v>-8337</v>
      </c>
      <c r="D12" s="785">
        <v>-9084</v>
      </c>
      <c r="E12" s="786">
        <v>-9822</v>
      </c>
      <c r="F12" s="791">
        <v>10473</v>
      </c>
      <c r="G12" s="791">
        <v>11118</v>
      </c>
      <c r="H12" s="791" t="s">
        <v>637</v>
      </c>
      <c r="I12" s="787"/>
      <c r="J12" s="792">
        <v>-12217</v>
      </c>
      <c r="K12" s="793">
        <v>-12285</v>
      </c>
      <c r="L12" s="794">
        <v>-13580</v>
      </c>
      <c r="M12" s="794">
        <v>-13699</v>
      </c>
      <c r="N12" s="788">
        <v>-13814</v>
      </c>
      <c r="O12" s="788">
        <v>-14388</v>
      </c>
      <c r="P12" s="788"/>
      <c r="Q12" s="788"/>
      <c r="R12" s="788"/>
      <c r="S12" s="788"/>
      <c r="T12" s="788"/>
      <c r="U12" s="785"/>
      <c r="V12" s="787" t="s">
        <v>558</v>
      </c>
      <c r="W12" s="790" t="s">
        <v>558</v>
      </c>
      <c r="X12" s="565"/>
    </row>
    <row r="13" spans="1:23" ht="12.75">
      <c r="A13" s="783" t="s">
        <v>638</v>
      </c>
      <c r="B13" s="784">
        <v>41</v>
      </c>
      <c r="C13" s="308"/>
      <c r="D13" s="792"/>
      <c r="E13" s="795"/>
      <c r="F13" s="795"/>
      <c r="G13" s="795"/>
      <c r="H13" s="795"/>
      <c r="I13" s="787"/>
      <c r="J13" s="792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92"/>
      <c r="V13" s="787" t="s">
        <v>558</v>
      </c>
      <c r="W13" s="790" t="s">
        <v>558</v>
      </c>
    </row>
    <row r="14" spans="1:23" ht="12.75">
      <c r="A14" s="783" t="s">
        <v>566</v>
      </c>
      <c r="B14" s="784">
        <v>51</v>
      </c>
      <c r="C14" s="308"/>
      <c r="D14" s="792"/>
      <c r="E14" s="795"/>
      <c r="F14" s="795"/>
      <c r="G14" s="795"/>
      <c r="H14" s="795"/>
      <c r="I14" s="787"/>
      <c r="J14" s="792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92"/>
      <c r="V14" s="787" t="s">
        <v>558</v>
      </c>
      <c r="W14" s="790" t="s">
        <v>558</v>
      </c>
    </row>
    <row r="15" spans="1:23" ht="12.75">
      <c r="A15" s="783" t="s">
        <v>569</v>
      </c>
      <c r="B15" s="784">
        <v>75</v>
      </c>
      <c r="C15" s="308">
        <v>96</v>
      </c>
      <c r="D15" s="785">
        <v>1305</v>
      </c>
      <c r="E15" s="786">
        <v>2011</v>
      </c>
      <c r="F15" s="786">
        <v>3219</v>
      </c>
      <c r="G15" s="786">
        <v>3903</v>
      </c>
      <c r="H15" s="786">
        <v>4476</v>
      </c>
      <c r="I15" s="787"/>
      <c r="J15" s="792">
        <v>5324</v>
      </c>
      <c r="K15" s="793">
        <v>3434</v>
      </c>
      <c r="L15" s="794">
        <v>3976</v>
      </c>
      <c r="M15" s="794">
        <v>4829</v>
      </c>
      <c r="N15" s="788">
        <v>4186</v>
      </c>
      <c r="O15" s="788">
        <v>4322</v>
      </c>
      <c r="P15" s="788"/>
      <c r="Q15" s="788"/>
      <c r="R15" s="788"/>
      <c r="S15" s="788"/>
      <c r="T15" s="788"/>
      <c r="U15" s="785"/>
      <c r="V15" s="787" t="s">
        <v>558</v>
      </c>
      <c r="W15" s="790" t="s">
        <v>558</v>
      </c>
    </row>
    <row r="16" spans="1:23" ht="13.5" thickBot="1">
      <c r="A16" s="763" t="s">
        <v>571</v>
      </c>
      <c r="B16" s="764">
        <v>89</v>
      </c>
      <c r="C16" s="309">
        <v>1611</v>
      </c>
      <c r="D16" s="796">
        <v>651</v>
      </c>
      <c r="E16" s="797">
        <v>583</v>
      </c>
      <c r="F16" s="797">
        <v>2757</v>
      </c>
      <c r="G16" s="797">
        <v>1116</v>
      </c>
      <c r="H16" s="797">
        <v>2192</v>
      </c>
      <c r="I16" s="771"/>
      <c r="J16" s="565">
        <v>3822</v>
      </c>
      <c r="K16" s="798">
        <v>3104</v>
      </c>
      <c r="L16" s="799">
        <v>3677</v>
      </c>
      <c r="M16" s="799">
        <v>3759</v>
      </c>
      <c r="N16" s="798">
        <v>4405</v>
      </c>
      <c r="O16" s="798">
        <v>3880</v>
      </c>
      <c r="P16" s="798"/>
      <c r="Q16" s="798"/>
      <c r="R16" s="798"/>
      <c r="S16" s="798"/>
      <c r="T16" s="798"/>
      <c r="U16" s="798"/>
      <c r="V16" s="771" t="s">
        <v>558</v>
      </c>
      <c r="W16" s="772" t="s">
        <v>558</v>
      </c>
    </row>
    <row r="17" spans="1:23" ht="13.5" thickBot="1">
      <c r="A17" s="800" t="s">
        <v>639</v>
      </c>
      <c r="B17" s="801">
        <v>125</v>
      </c>
      <c r="C17" s="802">
        <v>7150</v>
      </c>
      <c r="D17" s="803">
        <v>5713</v>
      </c>
      <c r="E17" s="804">
        <v>5417</v>
      </c>
      <c r="F17" s="804"/>
      <c r="G17" s="804"/>
      <c r="H17" s="804"/>
      <c r="I17" s="805"/>
      <c r="J17" s="803"/>
      <c r="K17" s="806"/>
      <c r="L17" s="807"/>
      <c r="M17" s="807"/>
      <c r="N17" s="806"/>
      <c r="O17" s="806"/>
      <c r="P17" s="806"/>
      <c r="Q17" s="806"/>
      <c r="R17" s="806"/>
      <c r="S17" s="806"/>
      <c r="T17" s="806"/>
      <c r="U17" s="803"/>
      <c r="V17" s="805" t="s">
        <v>558</v>
      </c>
      <c r="W17" s="808" t="s">
        <v>558</v>
      </c>
    </row>
    <row r="18" spans="1:23" ht="12.75">
      <c r="A18" s="763" t="s">
        <v>640</v>
      </c>
      <c r="B18" s="764">
        <v>131</v>
      </c>
      <c r="C18" s="309">
        <v>4381</v>
      </c>
      <c r="D18" s="796">
        <v>3601</v>
      </c>
      <c r="E18" s="797">
        <v>2863</v>
      </c>
      <c r="F18" s="797">
        <v>2178</v>
      </c>
      <c r="G18" s="797">
        <v>2044</v>
      </c>
      <c r="H18" s="797">
        <v>1499</v>
      </c>
      <c r="I18" s="771"/>
      <c r="J18" s="565">
        <v>1434</v>
      </c>
      <c r="K18" s="798">
        <v>1370</v>
      </c>
      <c r="L18" s="799">
        <v>2137</v>
      </c>
      <c r="M18" s="799">
        <v>2054</v>
      </c>
      <c r="N18" s="798">
        <v>2047</v>
      </c>
      <c r="O18" s="798">
        <v>2425</v>
      </c>
      <c r="P18" s="798"/>
      <c r="Q18" s="798"/>
      <c r="R18" s="798"/>
      <c r="S18" s="798"/>
      <c r="T18" s="798"/>
      <c r="U18" s="798"/>
      <c r="V18" s="771" t="s">
        <v>558</v>
      </c>
      <c r="W18" s="772" t="s">
        <v>558</v>
      </c>
    </row>
    <row r="19" spans="1:23" ht="12.75">
      <c r="A19" s="783" t="s">
        <v>641</v>
      </c>
      <c r="B19" s="784">
        <v>138</v>
      </c>
      <c r="C19" s="308">
        <v>1761</v>
      </c>
      <c r="D19" s="785">
        <v>861</v>
      </c>
      <c r="E19" s="786">
        <v>1067</v>
      </c>
      <c r="F19" s="786">
        <v>1636</v>
      </c>
      <c r="G19" s="786">
        <v>1382</v>
      </c>
      <c r="H19" s="786">
        <v>1738</v>
      </c>
      <c r="I19" s="787"/>
      <c r="J19" s="785">
        <v>1801</v>
      </c>
      <c r="K19" s="788">
        <v>1868</v>
      </c>
      <c r="L19" s="789">
        <v>1764</v>
      </c>
      <c r="M19" s="789">
        <v>1849</v>
      </c>
      <c r="N19" s="788">
        <v>1868</v>
      </c>
      <c r="O19" s="788">
        <v>1952</v>
      </c>
      <c r="P19" s="788"/>
      <c r="Q19" s="788"/>
      <c r="R19" s="788"/>
      <c r="S19" s="788"/>
      <c r="T19" s="788"/>
      <c r="U19" s="785"/>
      <c r="V19" s="787" t="s">
        <v>558</v>
      </c>
      <c r="W19" s="790" t="s">
        <v>558</v>
      </c>
    </row>
    <row r="20" spans="1:23" ht="12.75">
      <c r="A20" s="783" t="s">
        <v>580</v>
      </c>
      <c r="B20" s="784">
        <v>166</v>
      </c>
      <c r="C20" s="308"/>
      <c r="D20" s="785"/>
      <c r="E20" s="786"/>
      <c r="F20" s="786"/>
      <c r="G20" s="786"/>
      <c r="H20" s="786"/>
      <c r="I20" s="787"/>
      <c r="J20" s="792"/>
      <c r="K20" s="793"/>
      <c r="L20" s="794"/>
      <c r="M20" s="794"/>
      <c r="N20" s="788"/>
      <c r="O20" s="788"/>
      <c r="P20" s="788"/>
      <c r="Q20" s="788"/>
      <c r="R20" s="788"/>
      <c r="S20" s="788"/>
      <c r="T20" s="788"/>
      <c r="U20" s="785"/>
      <c r="V20" s="787" t="s">
        <v>558</v>
      </c>
      <c r="W20" s="790" t="s">
        <v>558</v>
      </c>
    </row>
    <row r="21" spans="1:23" ht="12.75">
      <c r="A21" s="783" t="s">
        <v>582</v>
      </c>
      <c r="B21" s="784">
        <v>189</v>
      </c>
      <c r="C21" s="308">
        <v>924</v>
      </c>
      <c r="D21" s="785">
        <v>1219</v>
      </c>
      <c r="E21" s="786">
        <v>1487</v>
      </c>
      <c r="F21" s="786">
        <v>3338</v>
      </c>
      <c r="G21" s="786">
        <v>3576</v>
      </c>
      <c r="H21" s="786">
        <v>4306</v>
      </c>
      <c r="I21" s="787"/>
      <c r="J21" s="792">
        <v>5205</v>
      </c>
      <c r="K21" s="793">
        <v>2121</v>
      </c>
      <c r="L21" s="794">
        <v>2738</v>
      </c>
      <c r="M21" s="794">
        <v>3617</v>
      </c>
      <c r="N21" s="788">
        <v>4326</v>
      </c>
      <c r="O21" s="788">
        <v>4089</v>
      </c>
      <c r="P21" s="788"/>
      <c r="Q21" s="788"/>
      <c r="R21" s="788"/>
      <c r="S21" s="788"/>
      <c r="T21" s="788"/>
      <c r="U21" s="785"/>
      <c r="V21" s="787" t="s">
        <v>558</v>
      </c>
      <c r="W21" s="790" t="s">
        <v>558</v>
      </c>
    </row>
    <row r="22" spans="1:23" ht="13.5" thickBot="1">
      <c r="A22" s="783" t="s">
        <v>642</v>
      </c>
      <c r="B22" s="784">
        <v>196</v>
      </c>
      <c r="C22" s="308">
        <v>0</v>
      </c>
      <c r="D22" s="785"/>
      <c r="E22" s="786"/>
      <c r="F22" s="786"/>
      <c r="G22" s="786"/>
      <c r="H22" s="786"/>
      <c r="I22" s="787"/>
      <c r="J22" s="792"/>
      <c r="K22" s="793"/>
      <c r="L22" s="794"/>
      <c r="M22" s="794"/>
      <c r="N22" s="788"/>
      <c r="O22" s="788"/>
      <c r="P22" s="788"/>
      <c r="Q22" s="788"/>
      <c r="R22" s="788"/>
      <c r="S22" s="788"/>
      <c r="T22" s="788"/>
      <c r="U22" s="785"/>
      <c r="V22" s="787" t="s">
        <v>558</v>
      </c>
      <c r="W22" s="790" t="s">
        <v>558</v>
      </c>
    </row>
    <row r="23" spans="1:23" ht="14.25">
      <c r="A23" s="809" t="s">
        <v>586</v>
      </c>
      <c r="B23" s="810"/>
      <c r="C23" s="310">
        <v>7938</v>
      </c>
      <c r="D23" s="311">
        <v>8283</v>
      </c>
      <c r="E23" s="312">
        <v>15657</v>
      </c>
      <c r="F23" s="312">
        <v>13146</v>
      </c>
      <c r="G23" s="312">
        <v>11973</v>
      </c>
      <c r="H23" s="312">
        <v>13638</v>
      </c>
      <c r="I23" s="811">
        <v>21366</v>
      </c>
      <c r="J23" s="812">
        <v>2997</v>
      </c>
      <c r="K23" s="813">
        <v>1115</v>
      </c>
      <c r="L23" s="813">
        <v>1765</v>
      </c>
      <c r="M23" s="813">
        <v>1600</v>
      </c>
      <c r="N23" s="813">
        <v>1427</v>
      </c>
      <c r="O23" s="813">
        <v>1698</v>
      </c>
      <c r="P23" s="813"/>
      <c r="Q23" s="813"/>
      <c r="R23" s="813"/>
      <c r="S23" s="813"/>
      <c r="T23" s="813"/>
      <c r="U23" s="812"/>
      <c r="V23" s="811">
        <f>SUM(J23:U23)</f>
        <v>10602</v>
      </c>
      <c r="W23" s="814">
        <f>+V23/I23*100</f>
        <v>49.62089300758214</v>
      </c>
    </row>
    <row r="24" spans="1:23" ht="14.25">
      <c r="A24" s="783" t="s">
        <v>588</v>
      </c>
      <c r="B24" s="784">
        <v>9</v>
      </c>
      <c r="C24" s="313">
        <v>0</v>
      </c>
      <c r="D24" s="314">
        <v>0</v>
      </c>
      <c r="E24" s="313">
        <v>6150</v>
      </c>
      <c r="F24" s="313">
        <v>0</v>
      </c>
      <c r="G24" s="313">
        <v>0</v>
      </c>
      <c r="H24" s="313">
        <v>0</v>
      </c>
      <c r="I24" s="815"/>
      <c r="J24" s="785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5"/>
      <c r="V24" s="815">
        <f>SUM(J24:U24)</f>
        <v>0</v>
      </c>
      <c r="W24" s="816" t="e">
        <f>+V24/I24*100</f>
        <v>#DIV/0!</v>
      </c>
    </row>
    <row r="25" spans="1:23" ht="15" thickBot="1">
      <c r="A25" s="817" t="s">
        <v>590</v>
      </c>
      <c r="B25" s="818">
        <v>19</v>
      </c>
      <c r="C25" s="315">
        <v>7938</v>
      </c>
      <c r="D25" s="316">
        <v>8583</v>
      </c>
      <c r="E25" s="317">
        <v>9507</v>
      </c>
      <c r="F25" s="317">
        <v>13146</v>
      </c>
      <c r="G25" s="317">
        <v>11973</v>
      </c>
      <c r="H25" s="317">
        <v>13638</v>
      </c>
      <c r="I25" s="819">
        <v>21366</v>
      </c>
      <c r="J25" s="820">
        <v>2997</v>
      </c>
      <c r="K25" s="821">
        <v>1115</v>
      </c>
      <c r="L25" s="821">
        <v>1765</v>
      </c>
      <c r="M25" s="821">
        <v>1600</v>
      </c>
      <c r="N25" s="821">
        <v>1427</v>
      </c>
      <c r="O25" s="821">
        <v>1698</v>
      </c>
      <c r="P25" s="821"/>
      <c r="Q25" s="821"/>
      <c r="R25" s="821"/>
      <c r="S25" s="821"/>
      <c r="T25" s="821"/>
      <c r="U25" s="820"/>
      <c r="V25" s="819">
        <f>SUM(J25:U25)</f>
        <v>10602</v>
      </c>
      <c r="W25" s="822">
        <f>+V25/I25*100</f>
        <v>49.62089300758214</v>
      </c>
    </row>
    <row r="26" spans="1:23" ht="14.25">
      <c r="A26" s="783" t="s">
        <v>591</v>
      </c>
      <c r="B26" s="784">
        <v>1</v>
      </c>
      <c r="C26" s="318">
        <v>1063</v>
      </c>
      <c r="D26" s="319">
        <v>644</v>
      </c>
      <c r="E26" s="320">
        <v>693</v>
      </c>
      <c r="F26" s="320">
        <v>1130</v>
      </c>
      <c r="G26" s="320">
        <v>824</v>
      </c>
      <c r="H26" s="320">
        <v>1054</v>
      </c>
      <c r="I26" s="823">
        <v>1810</v>
      </c>
      <c r="J26" s="785">
        <v>282</v>
      </c>
      <c r="K26" s="788">
        <v>91</v>
      </c>
      <c r="L26" s="788">
        <v>137</v>
      </c>
      <c r="M26" s="788">
        <v>137</v>
      </c>
      <c r="N26" s="788">
        <v>339</v>
      </c>
      <c r="O26" s="788">
        <v>292</v>
      </c>
      <c r="P26" s="788"/>
      <c r="Q26" s="788"/>
      <c r="R26" s="788"/>
      <c r="S26" s="788"/>
      <c r="T26" s="788"/>
      <c r="U26" s="785"/>
      <c r="V26" s="815">
        <f aca="true" t="shared" si="0" ref="V26:V36">SUM(J26:U26)</f>
        <v>1278</v>
      </c>
      <c r="W26" s="816">
        <f aca="true" t="shared" si="1" ref="W26:W36">+V26/I26*100</f>
        <v>70.60773480662984</v>
      </c>
    </row>
    <row r="27" spans="1:23" ht="14.25">
      <c r="A27" s="783" t="s">
        <v>593</v>
      </c>
      <c r="B27" s="784">
        <v>2</v>
      </c>
      <c r="C27" s="313">
        <v>2659</v>
      </c>
      <c r="D27" s="314">
        <v>2923</v>
      </c>
      <c r="E27" s="313">
        <v>3376</v>
      </c>
      <c r="F27" s="313">
        <v>3127</v>
      </c>
      <c r="G27" s="313">
        <v>3808</v>
      </c>
      <c r="H27" s="313">
        <v>4400</v>
      </c>
      <c r="I27" s="815">
        <v>7400</v>
      </c>
      <c r="J27" s="785">
        <v>761</v>
      </c>
      <c r="K27" s="788">
        <v>396</v>
      </c>
      <c r="L27" s="788">
        <v>625</v>
      </c>
      <c r="M27" s="788">
        <v>402</v>
      </c>
      <c r="N27" s="788">
        <v>288</v>
      </c>
      <c r="O27" s="788">
        <v>213</v>
      </c>
      <c r="P27" s="788"/>
      <c r="Q27" s="788"/>
      <c r="R27" s="788"/>
      <c r="S27" s="788"/>
      <c r="T27" s="788"/>
      <c r="U27" s="785"/>
      <c r="V27" s="815">
        <f t="shared" si="0"/>
        <v>2685</v>
      </c>
      <c r="W27" s="816">
        <f t="shared" si="1"/>
        <v>36.28378378378378</v>
      </c>
    </row>
    <row r="28" spans="1:23" ht="14.25">
      <c r="A28" s="783" t="s">
        <v>595</v>
      </c>
      <c r="B28" s="784">
        <v>4</v>
      </c>
      <c r="C28" s="313">
        <v>0</v>
      </c>
      <c r="D28" s="314">
        <v>0</v>
      </c>
      <c r="E28" s="313">
        <v>0</v>
      </c>
      <c r="F28" s="313">
        <v>0</v>
      </c>
      <c r="G28" s="313">
        <v>0</v>
      </c>
      <c r="H28" s="313">
        <v>0</v>
      </c>
      <c r="I28" s="815"/>
      <c r="J28" s="785">
        <v>22</v>
      </c>
      <c r="K28" s="788"/>
      <c r="L28" s="788">
        <v>2</v>
      </c>
      <c r="M28" s="788"/>
      <c r="N28" s="788"/>
      <c r="O28" s="788"/>
      <c r="P28" s="788"/>
      <c r="Q28" s="788"/>
      <c r="R28" s="788"/>
      <c r="S28" s="788"/>
      <c r="T28" s="788"/>
      <c r="U28" s="785"/>
      <c r="V28" s="815">
        <f t="shared" si="0"/>
        <v>24</v>
      </c>
      <c r="W28" s="816" t="e">
        <f t="shared" si="1"/>
        <v>#DIV/0!</v>
      </c>
    </row>
    <row r="29" spans="1:23" ht="14.25">
      <c r="A29" s="783" t="s">
        <v>643</v>
      </c>
      <c r="B29" s="784"/>
      <c r="C29" s="313"/>
      <c r="D29" s="314">
        <v>0</v>
      </c>
      <c r="E29" s="313">
        <v>0</v>
      </c>
      <c r="F29" s="313">
        <v>0</v>
      </c>
      <c r="G29" s="313">
        <v>0</v>
      </c>
      <c r="H29" s="313">
        <v>0</v>
      </c>
      <c r="I29" s="815">
        <v>0</v>
      </c>
      <c r="J29" s="785"/>
      <c r="K29" s="788"/>
      <c r="L29" s="788"/>
      <c r="M29" s="788"/>
      <c r="N29" s="788"/>
      <c r="O29" s="788"/>
      <c r="P29" s="788"/>
      <c r="Q29" s="788"/>
      <c r="R29" s="788"/>
      <c r="S29" s="788"/>
      <c r="T29" s="788"/>
      <c r="U29" s="785"/>
      <c r="V29" s="815">
        <v>0</v>
      </c>
      <c r="W29" s="816"/>
    </row>
    <row r="30" spans="1:23" ht="14.25">
      <c r="A30" s="783" t="s">
        <v>597</v>
      </c>
      <c r="B30" s="784">
        <v>5</v>
      </c>
      <c r="C30" s="313">
        <v>1039</v>
      </c>
      <c r="D30" s="314">
        <v>1984</v>
      </c>
      <c r="E30" s="313">
        <v>930</v>
      </c>
      <c r="F30" s="313">
        <v>880</v>
      </c>
      <c r="G30" s="313">
        <v>1031</v>
      </c>
      <c r="H30" s="313">
        <v>1646</v>
      </c>
      <c r="I30" s="815">
        <v>2310</v>
      </c>
      <c r="J30" s="785">
        <v>188</v>
      </c>
      <c r="K30" s="788">
        <v>147</v>
      </c>
      <c r="L30" s="788">
        <v>16</v>
      </c>
      <c r="M30" s="788">
        <v>141</v>
      </c>
      <c r="N30" s="788">
        <v>138</v>
      </c>
      <c r="O30" s="788">
        <v>235</v>
      </c>
      <c r="P30" s="788"/>
      <c r="Q30" s="788"/>
      <c r="R30" s="788"/>
      <c r="S30" s="788"/>
      <c r="T30" s="788"/>
      <c r="U30" s="785"/>
      <c r="V30" s="815">
        <f t="shared" si="0"/>
        <v>865</v>
      </c>
      <c r="W30" s="816">
        <f t="shared" si="1"/>
        <v>37.44588744588744</v>
      </c>
    </row>
    <row r="31" spans="1:23" ht="14.25">
      <c r="A31" s="783" t="s">
        <v>599</v>
      </c>
      <c r="B31" s="784">
        <v>8</v>
      </c>
      <c r="C31" s="313">
        <v>1932</v>
      </c>
      <c r="D31" s="314">
        <v>1720</v>
      </c>
      <c r="E31" s="313">
        <v>1701</v>
      </c>
      <c r="F31" s="313">
        <v>4552</v>
      </c>
      <c r="G31" s="313">
        <v>4229</v>
      </c>
      <c r="H31" s="313">
        <v>4693</v>
      </c>
      <c r="I31" s="815">
        <v>5895</v>
      </c>
      <c r="J31" s="785">
        <v>548</v>
      </c>
      <c r="K31" s="788">
        <v>503</v>
      </c>
      <c r="L31" s="788">
        <v>541</v>
      </c>
      <c r="M31" s="788">
        <v>252</v>
      </c>
      <c r="N31" s="788">
        <v>356</v>
      </c>
      <c r="O31" s="788">
        <v>231</v>
      </c>
      <c r="P31" s="788"/>
      <c r="Q31" s="788"/>
      <c r="R31" s="788"/>
      <c r="S31" s="788"/>
      <c r="T31" s="788"/>
      <c r="U31" s="785"/>
      <c r="V31" s="815">
        <f t="shared" si="0"/>
        <v>2431</v>
      </c>
      <c r="W31" s="816">
        <f t="shared" si="1"/>
        <v>41.238337574215436</v>
      </c>
    </row>
    <row r="32" spans="1:23" ht="14.25">
      <c r="A32" s="783" t="s">
        <v>601</v>
      </c>
      <c r="B32" s="330">
        <v>9</v>
      </c>
      <c r="C32" s="313">
        <v>5491</v>
      </c>
      <c r="D32" s="314">
        <v>5605</v>
      </c>
      <c r="E32" s="313">
        <v>5720</v>
      </c>
      <c r="F32" s="313">
        <v>5375</v>
      </c>
      <c r="G32" s="313">
        <v>5649</v>
      </c>
      <c r="H32" s="313">
        <v>6036</v>
      </c>
      <c r="I32" s="815">
        <v>10890</v>
      </c>
      <c r="J32" s="785">
        <v>718</v>
      </c>
      <c r="K32" s="788">
        <v>682</v>
      </c>
      <c r="L32" s="788">
        <v>686</v>
      </c>
      <c r="M32" s="788">
        <v>721</v>
      </c>
      <c r="N32" s="788">
        <v>1121</v>
      </c>
      <c r="O32" s="788">
        <v>932</v>
      </c>
      <c r="P32" s="788"/>
      <c r="Q32" s="788"/>
      <c r="R32" s="788"/>
      <c r="S32" s="788"/>
      <c r="T32" s="788"/>
      <c r="U32" s="785"/>
      <c r="V32" s="815">
        <f>SUM(J32:U32)</f>
        <v>4860</v>
      </c>
      <c r="W32" s="816">
        <f>+V32/I32*100</f>
        <v>44.62809917355372</v>
      </c>
    </row>
    <row r="33" spans="1:23" ht="14.25">
      <c r="A33" s="783" t="s">
        <v>644</v>
      </c>
      <c r="B33" s="331" t="s">
        <v>645</v>
      </c>
      <c r="C33" s="313">
        <v>2083</v>
      </c>
      <c r="D33" s="314">
        <v>2055</v>
      </c>
      <c r="E33" s="313">
        <v>2198</v>
      </c>
      <c r="F33" s="313">
        <v>1947</v>
      </c>
      <c r="G33" s="313">
        <v>2115</v>
      </c>
      <c r="H33" s="313">
        <v>2251</v>
      </c>
      <c r="I33" s="815">
        <v>4092</v>
      </c>
      <c r="J33" s="785">
        <v>274</v>
      </c>
      <c r="K33" s="788">
        <v>254</v>
      </c>
      <c r="L33" s="788">
        <v>267</v>
      </c>
      <c r="M33" s="788">
        <v>255</v>
      </c>
      <c r="N33" s="788">
        <v>394</v>
      </c>
      <c r="O33" s="788">
        <v>352</v>
      </c>
      <c r="P33" s="788"/>
      <c r="Q33" s="788"/>
      <c r="R33" s="788"/>
      <c r="S33" s="788"/>
      <c r="T33" s="788"/>
      <c r="U33" s="785"/>
      <c r="V33" s="815">
        <f>SUM(J33:U33)</f>
        <v>1796</v>
      </c>
      <c r="W33" s="816">
        <f>+V33/I33*100</f>
        <v>43.89051808406647</v>
      </c>
    </row>
    <row r="34" spans="1:23" ht="14.25">
      <c r="A34" s="783" t="s">
        <v>606</v>
      </c>
      <c r="B34" s="784">
        <v>19</v>
      </c>
      <c r="C34" s="313">
        <v>0</v>
      </c>
      <c r="D34" s="314">
        <v>0</v>
      </c>
      <c r="E34" s="313">
        <v>0</v>
      </c>
      <c r="F34" s="313">
        <v>0</v>
      </c>
      <c r="G34" s="313">
        <v>0</v>
      </c>
      <c r="H34" s="313">
        <v>0</v>
      </c>
      <c r="I34" s="815"/>
      <c r="J34" s="785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5"/>
      <c r="V34" s="815">
        <f t="shared" si="0"/>
        <v>0</v>
      </c>
      <c r="W34" s="816" t="e">
        <f t="shared" si="1"/>
        <v>#DIV/0!</v>
      </c>
    </row>
    <row r="35" spans="1:23" ht="14.25">
      <c r="A35" s="783" t="s">
        <v>608</v>
      </c>
      <c r="B35" s="784">
        <v>25</v>
      </c>
      <c r="C35" s="313">
        <v>795</v>
      </c>
      <c r="D35" s="314">
        <v>325</v>
      </c>
      <c r="E35" s="313">
        <v>186</v>
      </c>
      <c r="F35" s="313">
        <v>684</v>
      </c>
      <c r="G35" s="313">
        <v>661</v>
      </c>
      <c r="H35" s="313">
        <v>731</v>
      </c>
      <c r="I35" s="815">
        <v>602</v>
      </c>
      <c r="J35" s="785">
        <v>64</v>
      </c>
      <c r="K35" s="788">
        <v>64</v>
      </c>
      <c r="L35" s="788">
        <v>100</v>
      </c>
      <c r="M35" s="788">
        <v>83</v>
      </c>
      <c r="N35" s="788">
        <v>83</v>
      </c>
      <c r="O35" s="788">
        <v>83</v>
      </c>
      <c r="P35" s="788"/>
      <c r="Q35" s="788"/>
      <c r="R35" s="788"/>
      <c r="S35" s="788"/>
      <c r="T35" s="788"/>
      <c r="U35" s="785"/>
      <c r="V35" s="815">
        <f t="shared" si="0"/>
        <v>477</v>
      </c>
      <c r="W35" s="816">
        <f t="shared" si="1"/>
        <v>79.2358803986711</v>
      </c>
    </row>
    <row r="36" spans="1:23" ht="15" thickBot="1">
      <c r="A36" s="763" t="s">
        <v>646</v>
      </c>
      <c r="B36" s="764"/>
      <c r="C36" s="321">
        <v>433</v>
      </c>
      <c r="D36" s="322">
        <v>673</v>
      </c>
      <c r="E36" s="323">
        <v>506</v>
      </c>
      <c r="F36" s="323">
        <v>351</v>
      </c>
      <c r="G36" s="323">
        <v>1447</v>
      </c>
      <c r="H36" s="323">
        <v>282</v>
      </c>
      <c r="I36" s="824">
        <v>400</v>
      </c>
      <c r="J36" s="825">
        <v>19</v>
      </c>
      <c r="K36" s="798">
        <v>4</v>
      </c>
      <c r="L36" s="798">
        <v>39</v>
      </c>
      <c r="M36" s="798">
        <v>33</v>
      </c>
      <c r="N36" s="798">
        <v>10</v>
      </c>
      <c r="O36" s="798">
        <v>11</v>
      </c>
      <c r="P36" s="798"/>
      <c r="Q36" s="798"/>
      <c r="R36" s="798"/>
      <c r="S36" s="798"/>
      <c r="T36" s="798"/>
      <c r="U36" s="798"/>
      <c r="V36" s="824">
        <f t="shared" si="0"/>
        <v>116</v>
      </c>
      <c r="W36" s="826">
        <f t="shared" si="1"/>
        <v>28.999999999999996</v>
      </c>
    </row>
    <row r="37" spans="1:23" ht="23.25" customHeight="1" thickBot="1">
      <c r="A37" s="827" t="s">
        <v>647</v>
      </c>
      <c r="B37" s="828">
        <v>31</v>
      </c>
      <c r="C37" s="829">
        <v>15495</v>
      </c>
      <c r="D37" s="830">
        <v>15929</v>
      </c>
      <c r="E37" s="831">
        <v>22086</v>
      </c>
      <c r="F37" s="831">
        <v>18046</v>
      </c>
      <c r="G37" s="831">
        <v>19764</v>
      </c>
      <c r="H37" s="831">
        <v>21093</v>
      </c>
      <c r="I37" s="831">
        <f>SUM(I26:I36)</f>
        <v>33399</v>
      </c>
      <c r="J37" s="830">
        <f>SUM(J26:J36)</f>
        <v>2876</v>
      </c>
      <c r="K37" s="832">
        <f>SUM(K26:K36)</f>
        <v>2141</v>
      </c>
      <c r="L37" s="833">
        <f>SUM(L26:L36)</f>
        <v>2413</v>
      </c>
      <c r="M37" s="833">
        <f>SUM(M26:M36)</f>
        <v>2024</v>
      </c>
      <c r="N37" s="832">
        <f aca="true" t="shared" si="2" ref="N37:U37">SUM(N26:N36)</f>
        <v>2729</v>
      </c>
      <c r="O37" s="832">
        <f t="shared" si="2"/>
        <v>2349</v>
      </c>
      <c r="P37" s="832">
        <f t="shared" si="2"/>
        <v>0</v>
      </c>
      <c r="Q37" s="832">
        <f t="shared" si="2"/>
        <v>0</v>
      </c>
      <c r="R37" s="832">
        <f t="shared" si="2"/>
        <v>0</v>
      </c>
      <c r="S37" s="832">
        <f t="shared" si="2"/>
        <v>0</v>
      </c>
      <c r="T37" s="832">
        <f t="shared" si="2"/>
        <v>0</v>
      </c>
      <c r="U37" s="832">
        <f t="shared" si="2"/>
        <v>0</v>
      </c>
      <c r="V37" s="831">
        <f>SUM(J37:U37)</f>
        <v>14532</v>
      </c>
      <c r="W37" s="834">
        <f>+V37/I37*100</f>
        <v>43.51028473906404</v>
      </c>
    </row>
    <row r="38" spans="1:23" ht="14.25">
      <c r="A38" s="783" t="s">
        <v>614</v>
      </c>
      <c r="B38" s="784">
        <v>32</v>
      </c>
      <c r="C38" s="318">
        <v>0</v>
      </c>
      <c r="D38" s="319">
        <v>0</v>
      </c>
      <c r="E38" s="320">
        <v>0</v>
      </c>
      <c r="F38" s="320">
        <v>0</v>
      </c>
      <c r="G38" s="320">
        <v>0</v>
      </c>
      <c r="H38" s="320">
        <v>0</v>
      </c>
      <c r="I38" s="823">
        <v>0</v>
      </c>
      <c r="J38" s="785"/>
      <c r="K38" s="788"/>
      <c r="L38" s="788"/>
      <c r="M38" s="788"/>
      <c r="N38" s="788"/>
      <c r="O38" s="788"/>
      <c r="P38" s="788"/>
      <c r="Q38" s="788"/>
      <c r="R38" s="788"/>
      <c r="S38" s="788"/>
      <c r="T38" s="788"/>
      <c r="U38" s="785"/>
      <c r="V38" s="815">
        <f aca="true" t="shared" si="3" ref="V38:V43">SUM(J38:U38)</f>
        <v>0</v>
      </c>
      <c r="W38" s="816" t="e">
        <f aca="true" t="shared" si="4" ref="W38:W43">+V38/I38*100</f>
        <v>#DIV/0!</v>
      </c>
    </row>
    <row r="39" spans="1:23" ht="14.25">
      <c r="A39" s="783" t="s">
        <v>616</v>
      </c>
      <c r="B39" s="784">
        <v>33</v>
      </c>
      <c r="C39" s="313">
        <v>6256</v>
      </c>
      <c r="D39" s="314">
        <v>6369</v>
      </c>
      <c r="E39" s="313">
        <v>6426</v>
      </c>
      <c r="F39" s="313">
        <v>5515</v>
      </c>
      <c r="G39" s="313">
        <v>6589</v>
      </c>
      <c r="H39" s="313">
        <v>7664</v>
      </c>
      <c r="I39" s="815">
        <v>11302</v>
      </c>
      <c r="J39" s="785">
        <v>1287</v>
      </c>
      <c r="K39" s="788">
        <v>1121</v>
      </c>
      <c r="L39" s="788">
        <v>1160</v>
      </c>
      <c r="M39" s="788">
        <v>873</v>
      </c>
      <c r="N39" s="788">
        <v>580</v>
      </c>
      <c r="O39" s="788">
        <v>412</v>
      </c>
      <c r="P39" s="788"/>
      <c r="Q39" s="788"/>
      <c r="R39" s="788"/>
      <c r="S39" s="788"/>
      <c r="T39" s="788"/>
      <c r="U39" s="785"/>
      <c r="V39" s="815">
        <f t="shared" si="3"/>
        <v>5433</v>
      </c>
      <c r="W39" s="816">
        <f t="shared" si="4"/>
        <v>48.07113785170766</v>
      </c>
    </row>
    <row r="40" spans="1:23" ht="14.25">
      <c r="A40" s="783" t="s">
        <v>618</v>
      </c>
      <c r="B40" s="784">
        <v>34</v>
      </c>
      <c r="C40" s="313">
        <v>0</v>
      </c>
      <c r="D40" s="314">
        <v>0</v>
      </c>
      <c r="E40" s="313">
        <v>0</v>
      </c>
      <c r="F40" s="313">
        <v>0</v>
      </c>
      <c r="G40" s="313">
        <v>0</v>
      </c>
      <c r="H40" s="313">
        <v>0</v>
      </c>
      <c r="I40" s="815">
        <v>0</v>
      </c>
      <c r="J40" s="785"/>
      <c r="K40" s="788"/>
      <c r="L40" s="788">
        <v>2</v>
      </c>
      <c r="M40" s="788">
        <v>1</v>
      </c>
      <c r="N40" s="788">
        <v>1</v>
      </c>
      <c r="O40" s="788"/>
      <c r="P40" s="788"/>
      <c r="Q40" s="788"/>
      <c r="R40" s="788"/>
      <c r="S40" s="788"/>
      <c r="T40" s="788"/>
      <c r="U40" s="785"/>
      <c r="V40" s="815">
        <f t="shared" si="3"/>
        <v>4</v>
      </c>
      <c r="W40" s="816" t="e">
        <f t="shared" si="4"/>
        <v>#DIV/0!</v>
      </c>
    </row>
    <row r="41" spans="1:23" ht="14.25">
      <c r="A41" s="783" t="s">
        <v>620</v>
      </c>
      <c r="B41" s="784">
        <v>57</v>
      </c>
      <c r="C41" s="313">
        <v>7938</v>
      </c>
      <c r="D41" s="314">
        <v>8283</v>
      </c>
      <c r="E41" s="313">
        <v>15657</v>
      </c>
      <c r="F41" s="313">
        <v>12640</v>
      </c>
      <c r="G41" s="313">
        <v>11973</v>
      </c>
      <c r="H41" s="313">
        <v>13638</v>
      </c>
      <c r="I41" s="815">
        <v>21366</v>
      </c>
      <c r="J41" s="785">
        <v>2997</v>
      </c>
      <c r="K41" s="788">
        <v>1115</v>
      </c>
      <c r="L41" s="788">
        <v>1765</v>
      </c>
      <c r="M41" s="788">
        <v>1600</v>
      </c>
      <c r="N41" s="788">
        <v>1427</v>
      </c>
      <c r="O41" s="788">
        <v>1698</v>
      </c>
      <c r="P41" s="788"/>
      <c r="Q41" s="788"/>
      <c r="R41" s="788"/>
      <c r="S41" s="788"/>
      <c r="T41" s="788"/>
      <c r="U41" s="785"/>
      <c r="V41" s="815">
        <f t="shared" si="3"/>
        <v>10602</v>
      </c>
      <c r="W41" s="816">
        <f t="shared" si="4"/>
        <v>49.62089300758214</v>
      </c>
    </row>
    <row r="42" spans="1:23" ht="15" thickBot="1">
      <c r="A42" s="763" t="s">
        <v>623</v>
      </c>
      <c r="B42" s="764"/>
      <c r="C42" s="324">
        <v>1313</v>
      </c>
      <c r="D42" s="325">
        <v>1270</v>
      </c>
      <c r="E42" s="326">
        <v>3</v>
      </c>
      <c r="F42" s="326">
        <v>0</v>
      </c>
      <c r="G42" s="326">
        <v>0</v>
      </c>
      <c r="H42" s="326">
        <v>0</v>
      </c>
      <c r="I42" s="835">
        <v>2</v>
      </c>
      <c r="J42" s="825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815">
        <f t="shared" si="3"/>
        <v>0</v>
      </c>
      <c r="W42" s="816">
        <f t="shared" si="4"/>
        <v>0</v>
      </c>
    </row>
    <row r="43" spans="1:23" ht="20.25" customHeight="1" thickBot="1">
      <c r="A43" s="827" t="s">
        <v>625</v>
      </c>
      <c r="B43" s="828">
        <v>58</v>
      </c>
      <c r="C43" s="829">
        <v>15507</v>
      </c>
      <c r="D43" s="830">
        <v>15922</v>
      </c>
      <c r="E43" s="831">
        <v>22086</v>
      </c>
      <c r="F43" s="831">
        <v>18155</v>
      </c>
      <c r="G43" s="831">
        <v>18562</v>
      </c>
      <c r="H43" s="831">
        <v>21302</v>
      </c>
      <c r="I43" s="831">
        <f>SUM(I38:I42)</f>
        <v>32670</v>
      </c>
      <c r="J43" s="830">
        <f>SUM(J38:J42)</f>
        <v>4284</v>
      </c>
      <c r="K43" s="832">
        <f>SUM(K38:K42)</f>
        <v>2236</v>
      </c>
      <c r="L43" s="832">
        <f>SUM(L38:L42)</f>
        <v>2927</v>
      </c>
      <c r="M43" s="833">
        <f>SUM(M38:M42)</f>
        <v>2474</v>
      </c>
      <c r="N43" s="832">
        <f aca="true" t="shared" si="5" ref="N43:U43">SUM(N38:N42)</f>
        <v>2008</v>
      </c>
      <c r="O43" s="832">
        <f t="shared" si="5"/>
        <v>2110</v>
      </c>
      <c r="P43" s="832">
        <f t="shared" si="5"/>
        <v>0</v>
      </c>
      <c r="Q43" s="832">
        <f t="shared" si="5"/>
        <v>0</v>
      </c>
      <c r="R43" s="832">
        <f t="shared" si="5"/>
        <v>0</v>
      </c>
      <c r="S43" s="832">
        <f t="shared" si="5"/>
        <v>0</v>
      </c>
      <c r="T43" s="832">
        <f t="shared" si="5"/>
        <v>0</v>
      </c>
      <c r="U43" s="832">
        <f t="shared" si="5"/>
        <v>0</v>
      </c>
      <c r="V43" s="831">
        <f t="shared" si="3"/>
        <v>16039</v>
      </c>
      <c r="W43" s="834">
        <f t="shared" si="4"/>
        <v>49.09397000306091</v>
      </c>
    </row>
    <row r="44" spans="1:23" ht="6.75" customHeight="1" thickBot="1">
      <c r="A44" s="763"/>
      <c r="B44" s="764"/>
      <c r="C44" s="836"/>
      <c r="D44" s="837"/>
      <c r="E44" s="824"/>
      <c r="F44" s="824"/>
      <c r="G44" s="824"/>
      <c r="H44" s="824"/>
      <c r="I44" s="824"/>
      <c r="J44" s="565"/>
      <c r="K44" s="798"/>
      <c r="L44" s="799"/>
      <c r="M44" s="799"/>
      <c r="N44" s="798"/>
      <c r="O44" s="798"/>
      <c r="P44" s="798"/>
      <c r="Q44" s="798"/>
      <c r="R44" s="798"/>
      <c r="S44" s="798"/>
      <c r="T44" s="798"/>
      <c r="U44" s="568"/>
      <c r="V44" s="824"/>
      <c r="W44" s="826"/>
    </row>
    <row r="45" spans="1:23" ht="17.25" customHeight="1" thickBot="1">
      <c r="A45" s="827" t="s">
        <v>627</v>
      </c>
      <c r="B45" s="828"/>
      <c r="C45" s="829">
        <v>7569</v>
      </c>
      <c r="D45" s="830">
        <v>7639</v>
      </c>
      <c r="E45" s="831">
        <v>6429</v>
      </c>
      <c r="F45" s="831">
        <v>5515</v>
      </c>
      <c r="G45" s="831">
        <v>6589</v>
      </c>
      <c r="H45" s="831">
        <v>7664</v>
      </c>
      <c r="I45" s="831">
        <f>+I43-I41</f>
        <v>11304</v>
      </c>
      <c r="J45" s="830">
        <f aca="true" t="shared" si="6" ref="J45:U45">+J43-J41</f>
        <v>1287</v>
      </c>
      <c r="K45" s="832">
        <f t="shared" si="6"/>
        <v>1121</v>
      </c>
      <c r="L45" s="832">
        <f t="shared" si="6"/>
        <v>1162</v>
      </c>
      <c r="M45" s="832">
        <f t="shared" si="6"/>
        <v>874</v>
      </c>
      <c r="N45" s="832">
        <f t="shared" si="6"/>
        <v>581</v>
      </c>
      <c r="O45" s="832">
        <f t="shared" si="6"/>
        <v>412</v>
      </c>
      <c r="P45" s="832">
        <f t="shared" si="6"/>
        <v>0</v>
      </c>
      <c r="Q45" s="832">
        <f t="shared" si="6"/>
        <v>0</v>
      </c>
      <c r="R45" s="832">
        <f t="shared" si="6"/>
        <v>0</v>
      </c>
      <c r="S45" s="832">
        <f t="shared" si="6"/>
        <v>0</v>
      </c>
      <c r="T45" s="832">
        <f t="shared" si="6"/>
        <v>0</v>
      </c>
      <c r="U45" s="829">
        <f t="shared" si="6"/>
        <v>0</v>
      </c>
      <c r="V45" s="831">
        <f>SUM(J45:U45)</f>
        <v>5437</v>
      </c>
      <c r="W45" s="834">
        <f>+V45/I45*100</f>
        <v>48.098018400566176</v>
      </c>
    </row>
    <row r="46" spans="1:23" ht="19.5" customHeight="1" thickBot="1">
      <c r="A46" s="827" t="s">
        <v>628</v>
      </c>
      <c r="B46" s="828">
        <v>59</v>
      </c>
      <c r="C46" s="829">
        <v>12</v>
      </c>
      <c r="D46" s="830">
        <v>-7</v>
      </c>
      <c r="E46" s="831">
        <v>0</v>
      </c>
      <c r="F46" s="831">
        <v>109</v>
      </c>
      <c r="G46" s="831">
        <v>-1202</v>
      </c>
      <c r="H46" s="831">
        <v>209</v>
      </c>
      <c r="I46" s="831">
        <f>+I43-I37</f>
        <v>-729</v>
      </c>
      <c r="J46" s="830">
        <f aca="true" t="shared" si="7" ref="J46:U46">+J43-J37</f>
        <v>1408</v>
      </c>
      <c r="K46" s="832">
        <f t="shared" si="7"/>
        <v>95</v>
      </c>
      <c r="L46" s="832">
        <f t="shared" si="7"/>
        <v>514</v>
      </c>
      <c r="M46" s="832">
        <f t="shared" si="7"/>
        <v>450</v>
      </c>
      <c r="N46" s="832">
        <f t="shared" si="7"/>
        <v>-721</v>
      </c>
      <c r="O46" s="832">
        <f t="shared" si="7"/>
        <v>-239</v>
      </c>
      <c r="P46" s="832">
        <f t="shared" si="7"/>
        <v>0</v>
      </c>
      <c r="Q46" s="832">
        <f t="shared" si="7"/>
        <v>0</v>
      </c>
      <c r="R46" s="832">
        <f t="shared" si="7"/>
        <v>0</v>
      </c>
      <c r="S46" s="832">
        <f t="shared" si="7"/>
        <v>0</v>
      </c>
      <c r="T46" s="832">
        <f t="shared" si="7"/>
        <v>0</v>
      </c>
      <c r="U46" s="833">
        <f t="shared" si="7"/>
        <v>0</v>
      </c>
      <c r="V46" s="831">
        <f>SUM(V43-V37)</f>
        <v>1507</v>
      </c>
      <c r="W46" s="834">
        <f>+V46/I46*100</f>
        <v>-206.72153635116598</v>
      </c>
    </row>
    <row r="47" spans="1:23" ht="19.5" customHeight="1" thickBot="1">
      <c r="A47" s="827" t="s">
        <v>630</v>
      </c>
      <c r="B47" s="838" t="s">
        <v>648</v>
      </c>
      <c r="C47" s="829">
        <v>-7926</v>
      </c>
      <c r="D47" s="830">
        <v>-8290</v>
      </c>
      <c r="E47" s="831">
        <v>-15657</v>
      </c>
      <c r="F47" s="831">
        <v>-12531</v>
      </c>
      <c r="G47" s="831">
        <v>-13175</v>
      </c>
      <c r="H47" s="831">
        <v>-13429</v>
      </c>
      <c r="I47" s="831">
        <f>+I46-I41</f>
        <v>-22095</v>
      </c>
      <c r="J47" s="839">
        <f aca="true" t="shared" si="8" ref="J47:U47">+J46-J41</f>
        <v>-1589</v>
      </c>
      <c r="K47" s="832">
        <f t="shared" si="8"/>
        <v>-1020</v>
      </c>
      <c r="L47" s="832">
        <f t="shared" si="8"/>
        <v>-1251</v>
      </c>
      <c r="M47" s="832">
        <f t="shared" si="8"/>
        <v>-1150</v>
      </c>
      <c r="N47" s="832">
        <f t="shared" si="8"/>
        <v>-2148</v>
      </c>
      <c r="O47" s="832">
        <f t="shared" si="8"/>
        <v>-1937</v>
      </c>
      <c r="P47" s="832">
        <f t="shared" si="8"/>
        <v>0</v>
      </c>
      <c r="Q47" s="832">
        <f t="shared" si="8"/>
        <v>0</v>
      </c>
      <c r="R47" s="832">
        <f t="shared" si="8"/>
        <v>0</v>
      </c>
      <c r="S47" s="832">
        <f t="shared" si="8"/>
        <v>0</v>
      </c>
      <c r="T47" s="832">
        <f t="shared" si="8"/>
        <v>0</v>
      </c>
      <c r="U47" s="829">
        <f t="shared" si="8"/>
        <v>0</v>
      </c>
      <c r="V47" s="831">
        <f>SUM(J47:U47)</f>
        <v>-9095</v>
      </c>
      <c r="W47" s="834">
        <f>+V47/I47*100</f>
        <v>41.16315908576601</v>
      </c>
    </row>
    <row r="49" ht="12.75">
      <c r="B49" s="840"/>
    </row>
  </sheetData>
  <sheetProtection/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7">
      <selection activeCell="L31" sqref="L31"/>
    </sheetView>
  </sheetViews>
  <sheetFormatPr defaultColWidth="9.140625" defaultRowHeight="12.75"/>
  <cols>
    <col min="1" max="1" width="32.28125" style="412" customWidth="1"/>
    <col min="2" max="2" width="10.57421875" style="412" customWidth="1"/>
    <col min="3" max="3" width="14.00390625" style="412" customWidth="1"/>
    <col min="4" max="5" width="0" style="412" hidden="1" customWidth="1"/>
    <col min="6" max="7" width="9.140625" style="412" hidden="1" customWidth="1"/>
    <col min="8" max="8" width="9.140625" style="412" customWidth="1"/>
    <col min="9" max="9" width="10.28125" style="412" customWidth="1"/>
    <col min="10" max="15" width="9.140625" style="412" customWidth="1"/>
    <col min="16" max="21" width="0" style="412" hidden="1" customWidth="1"/>
    <col min="22" max="23" width="10.28125" style="412" customWidth="1"/>
    <col min="24" max="16384" width="9.140625" style="412" customWidth="1"/>
  </cols>
  <sheetData>
    <row r="1" spans="1:9" s="332" customFormat="1" ht="18">
      <c r="A1" s="393" t="s">
        <v>631</v>
      </c>
      <c r="B1" s="393"/>
      <c r="C1" s="393"/>
      <c r="D1" s="393"/>
      <c r="E1" s="393"/>
      <c r="F1" s="393"/>
      <c r="G1" s="393"/>
      <c r="H1" s="393"/>
      <c r="I1" s="393"/>
    </row>
    <row r="2" spans="1:9" ht="18">
      <c r="A2" s="393" t="s">
        <v>632</v>
      </c>
      <c r="B2" s="411"/>
      <c r="I2" s="414"/>
    </row>
    <row r="3" spans="1:9" ht="12.75">
      <c r="A3" s="414"/>
      <c r="B3" s="414"/>
      <c r="I3" s="414"/>
    </row>
    <row r="4" spans="9:15" ht="13.5" thickBot="1">
      <c r="I4" s="414"/>
      <c r="M4" s="415"/>
      <c r="N4" s="415"/>
      <c r="O4" s="415"/>
    </row>
    <row r="5" spans="1:15" ht="16.5" thickBot="1">
      <c r="A5" s="343" t="s">
        <v>529</v>
      </c>
      <c r="B5" s="343"/>
      <c r="C5" s="841" t="s">
        <v>649</v>
      </c>
      <c r="D5" s="344"/>
      <c r="E5" s="344"/>
      <c r="F5" s="344"/>
      <c r="G5" s="345"/>
      <c r="H5" s="346"/>
      <c r="I5" s="327"/>
      <c r="M5" s="415"/>
      <c r="N5" s="415"/>
      <c r="O5" s="415"/>
    </row>
    <row r="6" spans="1:9" ht="13.5" thickBot="1">
      <c r="A6" s="342" t="s">
        <v>531</v>
      </c>
      <c r="B6" s="342"/>
      <c r="I6" s="414"/>
    </row>
    <row r="7" spans="1:23" ht="15.75">
      <c r="A7" s="347"/>
      <c r="B7" s="348"/>
      <c r="C7" s="842"/>
      <c r="D7" s="752"/>
      <c r="E7" s="752"/>
      <c r="F7" s="752"/>
      <c r="G7" s="752"/>
      <c r="H7" s="752"/>
      <c r="I7" s="843" t="s">
        <v>29</v>
      </c>
      <c r="J7" s="349"/>
      <c r="K7" s="350"/>
      <c r="L7" s="350"/>
      <c r="M7" s="350"/>
      <c r="N7" s="350"/>
      <c r="O7" s="844"/>
      <c r="P7" s="350"/>
      <c r="Q7" s="350"/>
      <c r="R7" s="350"/>
      <c r="S7" s="350"/>
      <c r="T7" s="350"/>
      <c r="U7" s="350"/>
      <c r="V7" s="845" t="s">
        <v>533</v>
      </c>
      <c r="W7" s="843" t="s">
        <v>534</v>
      </c>
    </row>
    <row r="8" spans="1:23" ht="13.5" thickBot="1">
      <c r="A8" s="846" t="s">
        <v>27</v>
      </c>
      <c r="B8" s="847"/>
      <c r="C8" s="848"/>
      <c r="D8" s="758" t="s">
        <v>536</v>
      </c>
      <c r="E8" s="758" t="s">
        <v>537</v>
      </c>
      <c r="F8" s="849" t="s">
        <v>650</v>
      </c>
      <c r="G8" s="849" t="s">
        <v>651</v>
      </c>
      <c r="H8" s="849" t="s">
        <v>634</v>
      </c>
      <c r="I8" s="850">
        <v>2014</v>
      </c>
      <c r="J8" s="351" t="s">
        <v>543</v>
      </c>
      <c r="K8" s="352" t="s">
        <v>544</v>
      </c>
      <c r="L8" s="352" t="s">
        <v>545</v>
      </c>
      <c r="M8" s="352" t="s">
        <v>546</v>
      </c>
      <c r="N8" s="352" t="s">
        <v>547</v>
      </c>
      <c r="O8" s="352" t="s">
        <v>548</v>
      </c>
      <c r="P8" s="352" t="s">
        <v>549</v>
      </c>
      <c r="Q8" s="352" t="s">
        <v>550</v>
      </c>
      <c r="R8" s="352" t="s">
        <v>551</v>
      </c>
      <c r="S8" s="352" t="s">
        <v>552</v>
      </c>
      <c r="T8" s="352" t="s">
        <v>553</v>
      </c>
      <c r="U8" s="351" t="s">
        <v>554</v>
      </c>
      <c r="V8" s="849" t="s">
        <v>555</v>
      </c>
      <c r="W8" s="850" t="s">
        <v>556</v>
      </c>
    </row>
    <row r="9" spans="1:23" ht="16.5">
      <c r="A9" s="353" t="s">
        <v>652</v>
      </c>
      <c r="B9" s="851"/>
      <c r="C9" s="852"/>
      <c r="D9" s="853">
        <v>22</v>
      </c>
      <c r="E9" s="853">
        <v>23</v>
      </c>
      <c r="F9" s="333">
        <v>21</v>
      </c>
      <c r="G9" s="333">
        <v>21</v>
      </c>
      <c r="H9" s="333">
        <v>21</v>
      </c>
      <c r="I9" s="854">
        <v>21</v>
      </c>
      <c r="J9" s="354">
        <v>21</v>
      </c>
      <c r="K9" s="355">
        <v>21</v>
      </c>
      <c r="L9" s="355">
        <v>21</v>
      </c>
      <c r="M9" s="355">
        <v>21</v>
      </c>
      <c r="N9" s="336">
        <v>21</v>
      </c>
      <c r="O9" s="336">
        <v>21</v>
      </c>
      <c r="P9" s="334"/>
      <c r="Q9" s="334"/>
      <c r="R9" s="334"/>
      <c r="S9" s="334"/>
      <c r="T9" s="334"/>
      <c r="U9" s="334"/>
      <c r="V9" s="855" t="s">
        <v>558</v>
      </c>
      <c r="W9" s="856" t="s">
        <v>558</v>
      </c>
    </row>
    <row r="10" spans="1:23" ht="17.25" thickBot="1">
      <c r="A10" s="356" t="s">
        <v>653</v>
      </c>
      <c r="B10" s="857"/>
      <c r="C10" s="858"/>
      <c r="D10" s="859">
        <v>20.91</v>
      </c>
      <c r="E10" s="859">
        <v>21.91</v>
      </c>
      <c r="F10" s="357">
        <v>20.4</v>
      </c>
      <c r="G10" s="357">
        <v>20.4</v>
      </c>
      <c r="H10" s="357">
        <v>20.4</v>
      </c>
      <c r="I10" s="860">
        <v>20.4</v>
      </c>
      <c r="J10" s="358">
        <v>20.4</v>
      </c>
      <c r="K10" s="359">
        <v>20.4</v>
      </c>
      <c r="L10" s="360">
        <v>20.4</v>
      </c>
      <c r="M10" s="360">
        <v>20.4</v>
      </c>
      <c r="N10" s="359">
        <v>20.4</v>
      </c>
      <c r="O10" s="359">
        <v>20.4</v>
      </c>
      <c r="P10" s="361"/>
      <c r="Q10" s="361"/>
      <c r="R10" s="361"/>
      <c r="S10" s="361"/>
      <c r="T10" s="361"/>
      <c r="U10" s="362"/>
      <c r="V10" s="861"/>
      <c r="W10" s="862" t="s">
        <v>558</v>
      </c>
    </row>
    <row r="11" spans="1:23" ht="16.5">
      <c r="A11" s="363" t="s">
        <v>654</v>
      </c>
      <c r="B11" s="851"/>
      <c r="C11" s="364" t="s">
        <v>655</v>
      </c>
      <c r="D11" s="863">
        <v>4630</v>
      </c>
      <c r="E11" s="863">
        <v>5103</v>
      </c>
      <c r="F11" s="338">
        <v>6825</v>
      </c>
      <c r="G11" s="337">
        <v>6741</v>
      </c>
      <c r="H11" s="337">
        <v>6928</v>
      </c>
      <c r="I11" s="864" t="s">
        <v>558</v>
      </c>
      <c r="J11" s="365">
        <v>6932</v>
      </c>
      <c r="K11" s="366">
        <v>6945</v>
      </c>
      <c r="L11" s="366">
        <v>6961</v>
      </c>
      <c r="M11" s="367">
        <v>6965</v>
      </c>
      <c r="N11" s="368">
        <v>6989</v>
      </c>
      <c r="O11" s="368">
        <v>6989</v>
      </c>
      <c r="P11" s="368"/>
      <c r="Q11" s="368"/>
      <c r="R11" s="368"/>
      <c r="S11" s="368"/>
      <c r="T11" s="368"/>
      <c r="U11" s="365"/>
      <c r="V11" s="865" t="s">
        <v>558</v>
      </c>
      <c r="W11" s="864" t="s">
        <v>558</v>
      </c>
    </row>
    <row r="12" spans="1:23" ht="16.5">
      <c r="A12" s="363" t="s">
        <v>636</v>
      </c>
      <c r="B12" s="866"/>
      <c r="C12" s="364" t="s">
        <v>656</v>
      </c>
      <c r="D12" s="867">
        <v>3811</v>
      </c>
      <c r="E12" s="867">
        <v>4577</v>
      </c>
      <c r="F12" s="338">
        <v>6491</v>
      </c>
      <c r="G12" s="338">
        <v>6492</v>
      </c>
      <c r="H12" s="338">
        <v>6744</v>
      </c>
      <c r="I12" s="864" t="s">
        <v>558</v>
      </c>
      <c r="J12" s="369">
        <v>6756</v>
      </c>
      <c r="K12" s="370">
        <v>6772</v>
      </c>
      <c r="L12" s="370">
        <v>6793</v>
      </c>
      <c r="M12" s="371">
        <v>6801</v>
      </c>
      <c r="N12" s="368">
        <v>6830</v>
      </c>
      <c r="O12" s="368">
        <v>6835</v>
      </c>
      <c r="P12" s="368"/>
      <c r="Q12" s="368"/>
      <c r="R12" s="368"/>
      <c r="S12" s="368"/>
      <c r="T12" s="368"/>
      <c r="U12" s="365"/>
      <c r="V12" s="865" t="s">
        <v>558</v>
      </c>
      <c r="W12" s="864" t="s">
        <v>558</v>
      </c>
    </row>
    <row r="13" spans="1:23" ht="16.5">
      <c r="A13" s="363" t="s">
        <v>566</v>
      </c>
      <c r="B13" s="851"/>
      <c r="C13" s="364" t="s">
        <v>657</v>
      </c>
      <c r="D13" s="867">
        <v>0</v>
      </c>
      <c r="E13" s="867">
        <v>0</v>
      </c>
      <c r="F13" s="338">
        <v>59</v>
      </c>
      <c r="G13" s="338">
        <v>58</v>
      </c>
      <c r="H13" s="338">
        <v>51</v>
      </c>
      <c r="I13" s="864" t="s">
        <v>558</v>
      </c>
      <c r="J13" s="369">
        <v>51</v>
      </c>
      <c r="K13" s="370">
        <v>51</v>
      </c>
      <c r="L13" s="371">
        <v>55</v>
      </c>
      <c r="M13" s="371">
        <v>74</v>
      </c>
      <c r="N13" s="368">
        <v>74</v>
      </c>
      <c r="O13" s="368">
        <v>44</v>
      </c>
      <c r="P13" s="368"/>
      <c r="Q13" s="368"/>
      <c r="R13" s="368"/>
      <c r="S13" s="368"/>
      <c r="T13" s="368"/>
      <c r="U13" s="365"/>
      <c r="V13" s="865" t="s">
        <v>558</v>
      </c>
      <c r="W13" s="864" t="s">
        <v>558</v>
      </c>
    </row>
    <row r="14" spans="1:23" ht="16.5">
      <c r="A14" s="363" t="s">
        <v>569</v>
      </c>
      <c r="B14" s="866"/>
      <c r="C14" s="364" t="s">
        <v>658</v>
      </c>
      <c r="D14" s="867">
        <v>0</v>
      </c>
      <c r="E14" s="867">
        <v>0</v>
      </c>
      <c r="F14" s="338">
        <v>619</v>
      </c>
      <c r="G14" s="338">
        <v>583</v>
      </c>
      <c r="H14" s="338">
        <v>634</v>
      </c>
      <c r="I14" s="864" t="s">
        <v>558</v>
      </c>
      <c r="J14" s="369">
        <v>8473</v>
      </c>
      <c r="K14" s="370">
        <v>7938</v>
      </c>
      <c r="L14" s="371">
        <v>7263</v>
      </c>
      <c r="M14" s="371">
        <v>5654</v>
      </c>
      <c r="N14" s="368">
        <v>5154</v>
      </c>
      <c r="O14" s="368">
        <v>4199</v>
      </c>
      <c r="P14" s="368"/>
      <c r="Q14" s="368"/>
      <c r="R14" s="368"/>
      <c r="S14" s="368"/>
      <c r="T14" s="368"/>
      <c r="U14" s="365"/>
      <c r="V14" s="865" t="s">
        <v>558</v>
      </c>
      <c r="W14" s="864" t="s">
        <v>558</v>
      </c>
    </row>
    <row r="15" spans="1:23" ht="17.25" thickBot="1">
      <c r="A15" s="353" t="s">
        <v>571</v>
      </c>
      <c r="B15" s="851"/>
      <c r="C15" s="372" t="s">
        <v>659</v>
      </c>
      <c r="D15" s="868">
        <v>869</v>
      </c>
      <c r="E15" s="868">
        <v>1024</v>
      </c>
      <c r="F15" s="335">
        <v>1237</v>
      </c>
      <c r="G15" s="335">
        <v>1222</v>
      </c>
      <c r="H15" s="335">
        <v>1372</v>
      </c>
      <c r="I15" s="856" t="s">
        <v>558</v>
      </c>
      <c r="J15" s="373">
        <v>1460</v>
      </c>
      <c r="K15" s="336">
        <v>1503</v>
      </c>
      <c r="L15" s="355">
        <v>1549</v>
      </c>
      <c r="M15" s="355">
        <v>2022</v>
      </c>
      <c r="N15" s="336">
        <v>1977</v>
      </c>
      <c r="O15" s="336">
        <v>2301</v>
      </c>
      <c r="P15" s="336"/>
      <c r="Q15" s="336"/>
      <c r="R15" s="336"/>
      <c r="S15" s="336"/>
      <c r="T15" s="336"/>
      <c r="U15" s="336"/>
      <c r="V15" s="855" t="s">
        <v>558</v>
      </c>
      <c r="W15" s="856" t="s">
        <v>558</v>
      </c>
    </row>
    <row r="16" spans="1:23" ht="17.25" thickBot="1">
      <c r="A16" s="869" t="s">
        <v>574</v>
      </c>
      <c r="B16" s="870"/>
      <c r="C16" s="387"/>
      <c r="D16" s="871">
        <v>1838</v>
      </c>
      <c r="E16" s="871">
        <v>1811</v>
      </c>
      <c r="F16" s="872">
        <v>2454</v>
      </c>
      <c r="G16" s="872">
        <v>2295</v>
      </c>
      <c r="H16" s="872">
        <v>972</v>
      </c>
      <c r="I16" s="873" t="s">
        <v>558</v>
      </c>
      <c r="J16" s="874">
        <v>17653</v>
      </c>
      <c r="K16" s="875">
        <v>17172</v>
      </c>
      <c r="L16" s="876">
        <v>16564</v>
      </c>
      <c r="M16" s="876">
        <v>15451</v>
      </c>
      <c r="N16" s="875">
        <v>14930</v>
      </c>
      <c r="O16" s="875">
        <v>14268</v>
      </c>
      <c r="P16" s="875"/>
      <c r="Q16" s="875"/>
      <c r="R16" s="875"/>
      <c r="S16" s="875"/>
      <c r="T16" s="875"/>
      <c r="U16" s="874"/>
      <c r="V16" s="877" t="s">
        <v>558</v>
      </c>
      <c r="W16" s="873" t="s">
        <v>558</v>
      </c>
    </row>
    <row r="17" spans="1:23" ht="16.5">
      <c r="A17" s="353" t="s">
        <v>660</v>
      </c>
      <c r="B17" s="851"/>
      <c r="C17" s="372" t="s">
        <v>661</v>
      </c>
      <c r="D17" s="868">
        <v>833</v>
      </c>
      <c r="E17" s="868">
        <v>540</v>
      </c>
      <c r="F17" s="335">
        <v>379</v>
      </c>
      <c r="G17" s="335">
        <v>293</v>
      </c>
      <c r="H17" s="335">
        <v>212</v>
      </c>
      <c r="I17" s="856" t="s">
        <v>558</v>
      </c>
      <c r="J17" s="373">
        <v>206</v>
      </c>
      <c r="K17" s="336">
        <v>200</v>
      </c>
      <c r="L17" s="355">
        <v>194</v>
      </c>
      <c r="M17" s="355">
        <v>188</v>
      </c>
      <c r="N17" s="336">
        <v>182</v>
      </c>
      <c r="O17" s="336">
        <v>176</v>
      </c>
      <c r="P17" s="336"/>
      <c r="Q17" s="336"/>
      <c r="R17" s="336"/>
      <c r="S17" s="336"/>
      <c r="T17" s="336"/>
      <c r="U17" s="336"/>
      <c r="V17" s="855" t="s">
        <v>558</v>
      </c>
      <c r="W17" s="856" t="s">
        <v>558</v>
      </c>
    </row>
    <row r="18" spans="1:23" ht="16.5">
      <c r="A18" s="363" t="s">
        <v>662</v>
      </c>
      <c r="B18" s="866"/>
      <c r="C18" s="364" t="s">
        <v>663</v>
      </c>
      <c r="D18" s="863">
        <v>584</v>
      </c>
      <c r="E18" s="863">
        <v>483</v>
      </c>
      <c r="F18" s="338">
        <v>725</v>
      </c>
      <c r="G18" s="338">
        <v>698</v>
      </c>
      <c r="H18" s="338">
        <v>853</v>
      </c>
      <c r="I18" s="864" t="s">
        <v>558</v>
      </c>
      <c r="J18" s="365">
        <v>864</v>
      </c>
      <c r="K18" s="368">
        <v>882</v>
      </c>
      <c r="L18" s="367">
        <v>889</v>
      </c>
      <c r="M18" s="367">
        <v>901</v>
      </c>
      <c r="N18" s="368">
        <v>940</v>
      </c>
      <c r="O18" s="368">
        <v>955</v>
      </c>
      <c r="P18" s="368"/>
      <c r="Q18" s="368"/>
      <c r="R18" s="368"/>
      <c r="S18" s="368"/>
      <c r="T18" s="368"/>
      <c r="U18" s="365"/>
      <c r="V18" s="865" t="s">
        <v>558</v>
      </c>
      <c r="W18" s="864" t="s">
        <v>558</v>
      </c>
    </row>
    <row r="19" spans="1:23" ht="16.5">
      <c r="A19" s="363" t="s">
        <v>580</v>
      </c>
      <c r="B19" s="866"/>
      <c r="C19" s="364" t="s">
        <v>664</v>
      </c>
      <c r="D19" s="867">
        <v>0</v>
      </c>
      <c r="E19" s="867">
        <v>0</v>
      </c>
      <c r="F19" s="338">
        <v>0</v>
      </c>
      <c r="G19" s="338">
        <v>0</v>
      </c>
      <c r="H19" s="338">
        <v>0</v>
      </c>
      <c r="I19" s="864" t="s">
        <v>558</v>
      </c>
      <c r="J19" s="369">
        <v>0</v>
      </c>
      <c r="K19" s="370">
        <v>0</v>
      </c>
      <c r="L19" s="371">
        <v>0</v>
      </c>
      <c r="M19" s="371">
        <v>0</v>
      </c>
      <c r="N19" s="368">
        <v>0</v>
      </c>
      <c r="O19" s="368">
        <v>0</v>
      </c>
      <c r="P19" s="368"/>
      <c r="Q19" s="368"/>
      <c r="R19" s="368"/>
      <c r="S19" s="368"/>
      <c r="T19" s="368"/>
      <c r="U19" s="365"/>
      <c r="V19" s="865" t="s">
        <v>558</v>
      </c>
      <c r="W19" s="864" t="s">
        <v>558</v>
      </c>
    </row>
    <row r="20" spans="1:23" ht="16.5">
      <c r="A20" s="363" t="s">
        <v>582</v>
      </c>
      <c r="B20" s="851"/>
      <c r="C20" s="364" t="s">
        <v>665</v>
      </c>
      <c r="D20" s="867">
        <v>225</v>
      </c>
      <c r="E20" s="867">
        <v>259</v>
      </c>
      <c r="F20" s="338">
        <v>1146</v>
      </c>
      <c r="G20" s="338">
        <v>1125</v>
      </c>
      <c r="H20" s="338">
        <v>1160</v>
      </c>
      <c r="I20" s="864" t="s">
        <v>558</v>
      </c>
      <c r="J20" s="369">
        <v>8990</v>
      </c>
      <c r="K20" s="370">
        <v>8506</v>
      </c>
      <c r="L20" s="371">
        <v>8019</v>
      </c>
      <c r="M20" s="371">
        <v>6239</v>
      </c>
      <c r="N20" s="368">
        <v>5749</v>
      </c>
      <c r="O20" s="368">
        <v>4845</v>
      </c>
      <c r="P20" s="368"/>
      <c r="Q20" s="368"/>
      <c r="R20" s="368"/>
      <c r="S20" s="368"/>
      <c r="T20" s="368"/>
      <c r="U20" s="365"/>
      <c r="V20" s="865" t="s">
        <v>558</v>
      </c>
      <c r="W20" s="864" t="s">
        <v>558</v>
      </c>
    </row>
    <row r="21" spans="1:23" ht="17.25" thickBot="1">
      <c r="A21" s="363" t="s">
        <v>584</v>
      </c>
      <c r="B21" s="857"/>
      <c r="C21" s="364" t="s">
        <v>666</v>
      </c>
      <c r="D21" s="867">
        <v>0</v>
      </c>
      <c r="E21" s="867">
        <v>0</v>
      </c>
      <c r="F21" s="374">
        <v>0</v>
      </c>
      <c r="G21" s="374">
        <v>0</v>
      </c>
      <c r="H21" s="374">
        <v>0</v>
      </c>
      <c r="I21" s="864" t="s">
        <v>558</v>
      </c>
      <c r="J21" s="369">
        <v>0</v>
      </c>
      <c r="K21" s="370">
        <v>0</v>
      </c>
      <c r="L21" s="371">
        <v>0</v>
      </c>
      <c r="M21" s="371">
        <v>0</v>
      </c>
      <c r="N21" s="368">
        <v>0</v>
      </c>
      <c r="O21" s="368">
        <v>0</v>
      </c>
      <c r="P21" s="368"/>
      <c r="Q21" s="368"/>
      <c r="R21" s="368"/>
      <c r="S21" s="368"/>
      <c r="T21" s="368"/>
      <c r="U21" s="365"/>
      <c r="V21" s="865" t="s">
        <v>558</v>
      </c>
      <c r="W21" s="864" t="s">
        <v>558</v>
      </c>
    </row>
    <row r="22" spans="1:23" ht="16.5">
      <c r="A22" s="375" t="s">
        <v>586</v>
      </c>
      <c r="B22" s="851"/>
      <c r="C22" s="376"/>
      <c r="D22" s="878">
        <v>6805</v>
      </c>
      <c r="E22" s="878">
        <v>6979</v>
      </c>
      <c r="F22" s="337">
        <v>8318</v>
      </c>
      <c r="G22" s="337">
        <v>8465</v>
      </c>
      <c r="H22" s="337">
        <v>8627</v>
      </c>
      <c r="I22" s="879">
        <v>8600</v>
      </c>
      <c r="J22" s="377">
        <v>590</v>
      </c>
      <c r="K22" s="366">
        <v>590</v>
      </c>
      <c r="L22" s="366">
        <v>590</v>
      </c>
      <c r="M22" s="366">
        <v>1348</v>
      </c>
      <c r="N22" s="366">
        <v>590</v>
      </c>
      <c r="O22" s="366">
        <v>969</v>
      </c>
      <c r="P22" s="366"/>
      <c r="Q22" s="366"/>
      <c r="R22" s="366"/>
      <c r="S22" s="366"/>
      <c r="T22" s="366"/>
      <c r="U22" s="377"/>
      <c r="V22" s="880">
        <f>SUM(J22:U22)</f>
        <v>4677</v>
      </c>
      <c r="W22" s="881">
        <f>+V22/I22*100</f>
        <v>54.383720930232556</v>
      </c>
    </row>
    <row r="23" spans="1:23" ht="16.5">
      <c r="A23" s="363" t="s">
        <v>588</v>
      </c>
      <c r="B23" s="866"/>
      <c r="C23" s="378"/>
      <c r="D23" s="863"/>
      <c r="E23" s="863"/>
      <c r="F23" s="338">
        <v>0</v>
      </c>
      <c r="G23" s="338">
        <v>0</v>
      </c>
      <c r="H23" s="338">
        <v>0</v>
      </c>
      <c r="I23" s="882">
        <v>0</v>
      </c>
      <c r="J23" s="365">
        <v>0</v>
      </c>
      <c r="K23" s="368">
        <v>0</v>
      </c>
      <c r="L23" s="368">
        <v>0</v>
      </c>
      <c r="M23" s="368">
        <v>0</v>
      </c>
      <c r="N23" s="368">
        <v>0</v>
      </c>
      <c r="O23" s="368">
        <v>0</v>
      </c>
      <c r="P23" s="368"/>
      <c r="Q23" s="368"/>
      <c r="R23" s="368"/>
      <c r="S23" s="368"/>
      <c r="T23" s="368"/>
      <c r="U23" s="365"/>
      <c r="V23" s="883">
        <f>SUM(J23:U23)</f>
        <v>0</v>
      </c>
      <c r="W23" s="884" t="e">
        <f>+V23/I23*100</f>
        <v>#DIV/0!</v>
      </c>
    </row>
    <row r="24" spans="1:23" ht="17.25" thickBot="1">
      <c r="A24" s="379" t="s">
        <v>590</v>
      </c>
      <c r="B24" s="851"/>
      <c r="C24" s="380"/>
      <c r="D24" s="885">
        <v>6505</v>
      </c>
      <c r="E24" s="885">
        <v>6369</v>
      </c>
      <c r="F24" s="339">
        <v>6712</v>
      </c>
      <c r="G24" s="339">
        <v>6700</v>
      </c>
      <c r="H24" s="339">
        <v>7040</v>
      </c>
      <c r="I24" s="886">
        <v>7080</v>
      </c>
      <c r="J24" s="381">
        <v>590</v>
      </c>
      <c r="K24" s="382">
        <v>590</v>
      </c>
      <c r="L24" s="382">
        <v>590</v>
      </c>
      <c r="M24" s="382">
        <v>590</v>
      </c>
      <c r="N24" s="382">
        <v>590</v>
      </c>
      <c r="O24" s="382">
        <v>590</v>
      </c>
      <c r="P24" s="382"/>
      <c r="Q24" s="382"/>
      <c r="R24" s="382"/>
      <c r="S24" s="382"/>
      <c r="T24" s="382"/>
      <c r="U24" s="381"/>
      <c r="V24" s="887">
        <f>SUM(J24:U24)</f>
        <v>3540</v>
      </c>
      <c r="W24" s="888">
        <f>+V24/I24*100</f>
        <v>50</v>
      </c>
    </row>
    <row r="25" spans="1:23" ht="16.5">
      <c r="A25" s="363" t="s">
        <v>591</v>
      </c>
      <c r="B25" s="383" t="s">
        <v>667</v>
      </c>
      <c r="C25" s="364" t="s">
        <v>668</v>
      </c>
      <c r="D25" s="863">
        <v>2275</v>
      </c>
      <c r="E25" s="863">
        <v>2131</v>
      </c>
      <c r="F25" s="338">
        <v>1400</v>
      </c>
      <c r="G25" s="338">
        <v>1387</v>
      </c>
      <c r="H25" s="338">
        <v>1447</v>
      </c>
      <c r="I25" s="889">
        <v>1125</v>
      </c>
      <c r="J25" s="365">
        <v>52</v>
      </c>
      <c r="K25" s="368">
        <v>121</v>
      </c>
      <c r="L25" s="368">
        <v>64</v>
      </c>
      <c r="M25" s="368">
        <v>160</v>
      </c>
      <c r="N25" s="368">
        <v>164</v>
      </c>
      <c r="O25" s="368">
        <v>-15</v>
      </c>
      <c r="P25" s="368"/>
      <c r="Q25" s="368"/>
      <c r="R25" s="368"/>
      <c r="S25" s="368"/>
      <c r="T25" s="368"/>
      <c r="U25" s="365"/>
      <c r="V25" s="883">
        <f aca="true" t="shared" si="0" ref="V25:V35">SUM(J25:U25)</f>
        <v>546</v>
      </c>
      <c r="W25" s="884">
        <f aca="true" t="shared" si="1" ref="W25:W35">+V25/I25*100</f>
        <v>48.53333333333333</v>
      </c>
    </row>
    <row r="26" spans="1:23" ht="16.5">
      <c r="A26" s="363" t="s">
        <v>593</v>
      </c>
      <c r="B26" s="384" t="s">
        <v>669</v>
      </c>
      <c r="C26" s="364" t="s">
        <v>670</v>
      </c>
      <c r="D26" s="867">
        <v>269</v>
      </c>
      <c r="E26" s="867">
        <v>415</v>
      </c>
      <c r="F26" s="340">
        <v>848</v>
      </c>
      <c r="G26" s="340">
        <v>791</v>
      </c>
      <c r="H26" s="340">
        <v>833</v>
      </c>
      <c r="I26" s="882">
        <v>840</v>
      </c>
      <c r="J26" s="365">
        <v>24</v>
      </c>
      <c r="K26" s="368">
        <v>7</v>
      </c>
      <c r="L26" s="368">
        <v>146</v>
      </c>
      <c r="M26" s="368">
        <v>40</v>
      </c>
      <c r="N26" s="368">
        <v>7</v>
      </c>
      <c r="O26" s="368">
        <v>166</v>
      </c>
      <c r="P26" s="368"/>
      <c r="Q26" s="368"/>
      <c r="R26" s="368"/>
      <c r="S26" s="368"/>
      <c r="T26" s="368"/>
      <c r="U26" s="365"/>
      <c r="V26" s="883">
        <f t="shared" si="0"/>
        <v>390</v>
      </c>
      <c r="W26" s="884">
        <f t="shared" si="1"/>
        <v>46.42857142857143</v>
      </c>
    </row>
    <row r="27" spans="1:23" ht="16.5">
      <c r="A27" s="363" t="s">
        <v>595</v>
      </c>
      <c r="B27" s="385" t="s">
        <v>671</v>
      </c>
      <c r="C27" s="364" t="s">
        <v>672</v>
      </c>
      <c r="D27" s="867">
        <v>0</v>
      </c>
      <c r="E27" s="867">
        <v>1</v>
      </c>
      <c r="F27" s="340">
        <v>2</v>
      </c>
      <c r="G27" s="340">
        <v>0</v>
      </c>
      <c r="H27" s="340">
        <v>0</v>
      </c>
      <c r="I27" s="882">
        <v>0</v>
      </c>
      <c r="J27" s="365">
        <v>0</v>
      </c>
      <c r="K27" s="368">
        <v>0</v>
      </c>
      <c r="L27" s="368">
        <v>0</v>
      </c>
      <c r="M27" s="368">
        <v>0</v>
      </c>
      <c r="N27" s="368">
        <v>0</v>
      </c>
      <c r="O27" s="368">
        <v>0</v>
      </c>
      <c r="P27" s="368"/>
      <c r="Q27" s="368"/>
      <c r="R27" s="368"/>
      <c r="S27" s="368"/>
      <c r="T27" s="368"/>
      <c r="U27" s="365"/>
      <c r="V27" s="883">
        <f t="shared" si="0"/>
        <v>0</v>
      </c>
      <c r="W27" s="884" t="e">
        <f t="shared" si="1"/>
        <v>#DIV/0!</v>
      </c>
    </row>
    <row r="28" spans="1:23" ht="16.5">
      <c r="A28" s="363" t="s">
        <v>597</v>
      </c>
      <c r="B28" s="385" t="s">
        <v>673</v>
      </c>
      <c r="C28" s="364" t="s">
        <v>674</v>
      </c>
      <c r="D28" s="867">
        <v>582</v>
      </c>
      <c r="E28" s="867">
        <v>430</v>
      </c>
      <c r="F28" s="340">
        <v>60</v>
      </c>
      <c r="G28" s="340">
        <v>160</v>
      </c>
      <c r="H28" s="340">
        <v>28</v>
      </c>
      <c r="I28" s="882">
        <v>61</v>
      </c>
      <c r="J28" s="365">
        <v>0</v>
      </c>
      <c r="K28" s="368">
        <v>2</v>
      </c>
      <c r="L28" s="368">
        <v>5</v>
      </c>
      <c r="M28" s="368">
        <v>11</v>
      </c>
      <c r="N28" s="368">
        <v>0</v>
      </c>
      <c r="O28" s="368">
        <v>3</v>
      </c>
      <c r="P28" s="368"/>
      <c r="Q28" s="368"/>
      <c r="R28" s="368"/>
      <c r="S28" s="368"/>
      <c r="T28" s="368"/>
      <c r="U28" s="365"/>
      <c r="V28" s="883">
        <f t="shared" si="0"/>
        <v>21</v>
      </c>
      <c r="W28" s="884">
        <f t="shared" si="1"/>
        <v>34.42622950819672</v>
      </c>
    </row>
    <row r="29" spans="1:23" ht="16.5">
      <c r="A29" s="363" t="s">
        <v>599</v>
      </c>
      <c r="B29" s="384" t="s">
        <v>675</v>
      </c>
      <c r="C29" s="364" t="s">
        <v>676</v>
      </c>
      <c r="D29" s="867">
        <v>566</v>
      </c>
      <c r="E29" s="867">
        <v>656</v>
      </c>
      <c r="F29" s="340">
        <v>517</v>
      </c>
      <c r="G29" s="340">
        <v>507</v>
      </c>
      <c r="H29" s="340">
        <v>523</v>
      </c>
      <c r="I29" s="882">
        <v>581</v>
      </c>
      <c r="J29" s="365">
        <v>33</v>
      </c>
      <c r="K29" s="368">
        <v>28</v>
      </c>
      <c r="L29" s="368">
        <v>36</v>
      </c>
      <c r="M29" s="368">
        <v>31</v>
      </c>
      <c r="N29" s="368">
        <v>38</v>
      </c>
      <c r="O29" s="368">
        <v>45</v>
      </c>
      <c r="P29" s="368"/>
      <c r="Q29" s="368"/>
      <c r="R29" s="368"/>
      <c r="S29" s="368"/>
      <c r="T29" s="368"/>
      <c r="U29" s="365"/>
      <c r="V29" s="883">
        <f t="shared" si="0"/>
        <v>211</v>
      </c>
      <c r="W29" s="884">
        <f t="shared" si="1"/>
        <v>36.316695352839936</v>
      </c>
    </row>
    <row r="30" spans="1:23" ht="16.5">
      <c r="A30" s="363" t="s">
        <v>601</v>
      </c>
      <c r="B30" s="385" t="s">
        <v>677</v>
      </c>
      <c r="C30" s="364" t="s">
        <v>678</v>
      </c>
      <c r="D30" s="867">
        <v>2457</v>
      </c>
      <c r="E30" s="867">
        <v>2785</v>
      </c>
      <c r="F30" s="340">
        <v>4450</v>
      </c>
      <c r="G30" s="340">
        <v>4485</v>
      </c>
      <c r="H30" s="340">
        <v>4622</v>
      </c>
      <c r="I30" s="882">
        <v>4700</v>
      </c>
      <c r="J30" s="365">
        <v>363</v>
      </c>
      <c r="K30" s="368">
        <v>368</v>
      </c>
      <c r="L30" s="368">
        <v>385</v>
      </c>
      <c r="M30" s="368">
        <v>363</v>
      </c>
      <c r="N30" s="368">
        <v>366</v>
      </c>
      <c r="O30" s="368">
        <v>418</v>
      </c>
      <c r="P30" s="368"/>
      <c r="Q30" s="368"/>
      <c r="R30" s="368"/>
      <c r="S30" s="368"/>
      <c r="T30" s="368"/>
      <c r="U30" s="365"/>
      <c r="V30" s="883">
        <f>SUM(J30:U30)</f>
        <v>2263</v>
      </c>
      <c r="W30" s="884">
        <f>+V30/I30*100</f>
        <v>48.148936170212764</v>
      </c>
    </row>
    <row r="31" spans="1:23" ht="16.5">
      <c r="A31" s="363" t="s">
        <v>603</v>
      </c>
      <c r="B31" s="385" t="s">
        <v>679</v>
      </c>
      <c r="C31" s="364" t="s">
        <v>680</v>
      </c>
      <c r="D31" s="867">
        <v>943</v>
      </c>
      <c r="E31" s="867">
        <v>1044</v>
      </c>
      <c r="F31" s="340">
        <v>1671</v>
      </c>
      <c r="G31" s="340">
        <v>1563</v>
      </c>
      <c r="H31" s="340">
        <v>1611</v>
      </c>
      <c r="I31" s="882">
        <v>1658</v>
      </c>
      <c r="J31" s="365">
        <v>129</v>
      </c>
      <c r="K31" s="368">
        <v>128</v>
      </c>
      <c r="L31" s="368">
        <v>133</v>
      </c>
      <c r="M31" s="368">
        <v>128</v>
      </c>
      <c r="N31" s="368">
        <v>127</v>
      </c>
      <c r="O31" s="368">
        <v>146</v>
      </c>
      <c r="P31" s="368"/>
      <c r="Q31" s="368"/>
      <c r="R31" s="368"/>
      <c r="S31" s="368"/>
      <c r="T31" s="368"/>
      <c r="U31" s="365"/>
      <c r="V31" s="883">
        <f>SUM(J31:U31)</f>
        <v>791</v>
      </c>
      <c r="W31" s="884">
        <f>+V31/I31*100</f>
        <v>47.708082026537994</v>
      </c>
    </row>
    <row r="32" spans="1:23" ht="16.5">
      <c r="A32" s="363" t="s">
        <v>606</v>
      </c>
      <c r="B32" s="384" t="s">
        <v>681</v>
      </c>
      <c r="C32" s="364" t="s">
        <v>682</v>
      </c>
      <c r="D32" s="867">
        <v>0</v>
      </c>
      <c r="E32" s="867">
        <v>0</v>
      </c>
      <c r="F32" s="340">
        <v>0</v>
      </c>
      <c r="G32" s="340">
        <v>0</v>
      </c>
      <c r="H32" s="340">
        <v>0</v>
      </c>
      <c r="I32" s="882">
        <v>0</v>
      </c>
      <c r="J32" s="365">
        <v>0</v>
      </c>
      <c r="K32" s="368">
        <v>0</v>
      </c>
      <c r="L32" s="368">
        <v>0</v>
      </c>
      <c r="M32" s="368">
        <v>0</v>
      </c>
      <c r="N32" s="368">
        <v>0</v>
      </c>
      <c r="O32" s="368">
        <v>0</v>
      </c>
      <c r="P32" s="368"/>
      <c r="Q32" s="368"/>
      <c r="R32" s="368"/>
      <c r="S32" s="368"/>
      <c r="T32" s="368"/>
      <c r="U32" s="365"/>
      <c r="V32" s="883">
        <f t="shared" si="0"/>
        <v>0</v>
      </c>
      <c r="W32" s="884" t="e">
        <f t="shared" si="1"/>
        <v>#DIV/0!</v>
      </c>
    </row>
    <row r="33" spans="1:23" ht="16.5">
      <c r="A33" s="363" t="s">
        <v>683</v>
      </c>
      <c r="B33" s="385" t="s">
        <v>684</v>
      </c>
      <c r="C33" s="364" t="s">
        <v>685</v>
      </c>
      <c r="D33" s="867"/>
      <c r="E33" s="867"/>
      <c r="F33" s="340">
        <v>0</v>
      </c>
      <c r="G33" s="340">
        <v>428</v>
      </c>
      <c r="H33" s="340">
        <v>175</v>
      </c>
      <c r="I33" s="882">
        <v>87</v>
      </c>
      <c r="J33" s="365">
        <v>6</v>
      </c>
      <c r="K33" s="368">
        <v>11</v>
      </c>
      <c r="L33" s="368">
        <v>16</v>
      </c>
      <c r="M33" s="368">
        <v>3</v>
      </c>
      <c r="N33" s="368">
        <v>24</v>
      </c>
      <c r="O33" s="368">
        <v>0</v>
      </c>
      <c r="P33" s="368"/>
      <c r="Q33" s="368"/>
      <c r="R33" s="368"/>
      <c r="S33" s="368"/>
      <c r="T33" s="368"/>
      <c r="U33" s="365"/>
      <c r="V33" s="883">
        <f t="shared" si="0"/>
        <v>60</v>
      </c>
      <c r="W33" s="884">
        <f t="shared" si="1"/>
        <v>68.96551724137932</v>
      </c>
    </row>
    <row r="34" spans="1:23" ht="16.5">
      <c r="A34" s="363" t="s">
        <v>608</v>
      </c>
      <c r="B34" s="385" t="s">
        <v>686</v>
      </c>
      <c r="C34" s="364" t="s">
        <v>687</v>
      </c>
      <c r="D34" s="867">
        <v>318</v>
      </c>
      <c r="E34" s="867">
        <v>252</v>
      </c>
      <c r="F34" s="340">
        <v>99</v>
      </c>
      <c r="G34" s="340">
        <v>104</v>
      </c>
      <c r="H34" s="340">
        <v>134</v>
      </c>
      <c r="I34" s="882">
        <v>127</v>
      </c>
      <c r="J34" s="365">
        <v>10</v>
      </c>
      <c r="K34" s="368">
        <v>11</v>
      </c>
      <c r="L34" s="368">
        <v>11</v>
      </c>
      <c r="M34" s="368">
        <v>10</v>
      </c>
      <c r="N34" s="368">
        <v>10</v>
      </c>
      <c r="O34" s="368">
        <v>11</v>
      </c>
      <c r="P34" s="368"/>
      <c r="Q34" s="368"/>
      <c r="R34" s="368"/>
      <c r="S34" s="368"/>
      <c r="T34" s="368"/>
      <c r="U34" s="365"/>
      <c r="V34" s="883">
        <f t="shared" si="0"/>
        <v>63</v>
      </c>
      <c r="W34" s="884">
        <f t="shared" si="1"/>
        <v>49.60629921259843</v>
      </c>
    </row>
    <row r="35" spans="1:23" ht="17.25" thickBot="1">
      <c r="A35" s="353" t="s">
        <v>646</v>
      </c>
      <c r="B35" s="386"/>
      <c r="C35" s="372"/>
      <c r="D35" s="868">
        <v>98</v>
      </c>
      <c r="E35" s="868">
        <v>128</v>
      </c>
      <c r="F35" s="335">
        <v>77</v>
      </c>
      <c r="G35" s="335">
        <v>64</v>
      </c>
      <c r="H35" s="335">
        <v>60</v>
      </c>
      <c r="I35" s="890">
        <v>71</v>
      </c>
      <c r="J35" s="341">
        <v>1</v>
      </c>
      <c r="K35" s="336">
        <v>2</v>
      </c>
      <c r="L35" s="336">
        <v>4</v>
      </c>
      <c r="M35" s="336">
        <v>6</v>
      </c>
      <c r="N35" s="336">
        <v>11</v>
      </c>
      <c r="O35" s="336">
        <v>3</v>
      </c>
      <c r="P35" s="336"/>
      <c r="Q35" s="336"/>
      <c r="R35" s="336"/>
      <c r="S35" s="336"/>
      <c r="T35" s="336"/>
      <c r="U35" s="336"/>
      <c r="V35" s="891">
        <f t="shared" si="0"/>
        <v>27</v>
      </c>
      <c r="W35" s="892">
        <f t="shared" si="1"/>
        <v>38.028169014084504</v>
      </c>
    </row>
    <row r="36" spans="1:23" ht="17.25" thickBot="1">
      <c r="A36" s="392" t="s">
        <v>688</v>
      </c>
      <c r="B36" s="384"/>
      <c r="C36" s="387" t="s">
        <v>689</v>
      </c>
      <c r="D36" s="829">
        <v>7508</v>
      </c>
      <c r="E36" s="829">
        <f aca="true" t="shared" si="2" ref="E36:U36">SUM(E25:E35)</f>
        <v>7842</v>
      </c>
      <c r="F36" s="872">
        <f>SUM(F25:F35)</f>
        <v>9124</v>
      </c>
      <c r="G36" s="872">
        <f>SUM(G25:G35)</f>
        <v>9489</v>
      </c>
      <c r="H36" s="872">
        <f>SUM(H25:H35)</f>
        <v>9433</v>
      </c>
      <c r="I36" s="893">
        <f t="shared" si="2"/>
        <v>9250</v>
      </c>
      <c r="J36" s="874">
        <f t="shared" si="2"/>
        <v>618</v>
      </c>
      <c r="K36" s="875">
        <f t="shared" si="2"/>
        <v>678</v>
      </c>
      <c r="L36" s="876">
        <f t="shared" si="2"/>
        <v>800</v>
      </c>
      <c r="M36" s="876">
        <f t="shared" si="2"/>
        <v>752</v>
      </c>
      <c r="N36" s="875">
        <f t="shared" si="2"/>
        <v>747</v>
      </c>
      <c r="O36" s="875">
        <f t="shared" si="2"/>
        <v>777</v>
      </c>
      <c r="P36" s="875">
        <f t="shared" si="2"/>
        <v>0</v>
      </c>
      <c r="Q36" s="875">
        <f t="shared" si="2"/>
        <v>0</v>
      </c>
      <c r="R36" s="875">
        <f t="shared" si="2"/>
        <v>0</v>
      </c>
      <c r="S36" s="875">
        <f>SUM(S25:S35)</f>
        <v>0</v>
      </c>
      <c r="T36" s="875">
        <f t="shared" si="2"/>
        <v>0</v>
      </c>
      <c r="U36" s="875">
        <f t="shared" si="2"/>
        <v>0</v>
      </c>
      <c r="V36" s="894">
        <f>V25+V26+V27+V28+V29+V30+V31+V32+V33+V34+V35</f>
        <v>4372</v>
      </c>
      <c r="W36" s="895">
        <f>+V36/I36*100</f>
        <v>47.26486486486486</v>
      </c>
    </row>
    <row r="37" spans="1:23" ht="16.5">
      <c r="A37" s="363" t="s">
        <v>690</v>
      </c>
      <c r="B37" s="383" t="s">
        <v>691</v>
      </c>
      <c r="C37" s="364" t="s">
        <v>692</v>
      </c>
      <c r="D37" s="863">
        <v>0</v>
      </c>
      <c r="E37" s="863">
        <v>0</v>
      </c>
      <c r="F37" s="338">
        <v>0</v>
      </c>
      <c r="G37" s="338">
        <v>0</v>
      </c>
      <c r="H37" s="338">
        <v>0</v>
      </c>
      <c r="I37" s="889">
        <v>0</v>
      </c>
      <c r="J37" s="365">
        <v>0</v>
      </c>
      <c r="K37" s="368">
        <v>0</v>
      </c>
      <c r="L37" s="368">
        <v>0</v>
      </c>
      <c r="M37" s="368">
        <v>0</v>
      </c>
      <c r="N37" s="368">
        <v>0</v>
      </c>
      <c r="O37" s="368">
        <v>0</v>
      </c>
      <c r="P37" s="368"/>
      <c r="Q37" s="368"/>
      <c r="R37" s="368"/>
      <c r="S37" s="368"/>
      <c r="T37" s="368"/>
      <c r="U37" s="365"/>
      <c r="V37" s="883">
        <f aca="true" t="shared" si="3" ref="V37:V42">SUM(J37:U37)</f>
        <v>0</v>
      </c>
      <c r="W37" s="884" t="e">
        <f aca="true" t="shared" si="4" ref="W37:W42">+V37/I37*100</f>
        <v>#DIV/0!</v>
      </c>
    </row>
    <row r="38" spans="1:23" ht="16.5">
      <c r="A38" s="363" t="s">
        <v>693</v>
      </c>
      <c r="B38" s="385" t="s">
        <v>694</v>
      </c>
      <c r="C38" s="364" t="s">
        <v>695</v>
      </c>
      <c r="D38" s="867">
        <v>716</v>
      </c>
      <c r="E38" s="867">
        <v>715</v>
      </c>
      <c r="F38" s="340">
        <v>527</v>
      </c>
      <c r="G38" s="340">
        <v>495</v>
      </c>
      <c r="H38" s="340">
        <v>527</v>
      </c>
      <c r="I38" s="882">
        <v>550</v>
      </c>
      <c r="J38" s="365">
        <v>65</v>
      </c>
      <c r="K38" s="368">
        <v>52</v>
      </c>
      <c r="L38" s="368">
        <v>51</v>
      </c>
      <c r="M38" s="368">
        <v>44</v>
      </c>
      <c r="N38" s="368">
        <v>39</v>
      </c>
      <c r="O38" s="368">
        <v>30</v>
      </c>
      <c r="P38" s="368"/>
      <c r="Q38" s="368"/>
      <c r="R38" s="368"/>
      <c r="S38" s="368"/>
      <c r="T38" s="368"/>
      <c r="U38" s="365"/>
      <c r="V38" s="883">
        <f t="shared" si="3"/>
        <v>281</v>
      </c>
      <c r="W38" s="884">
        <f t="shared" si="4"/>
        <v>51.090909090909086</v>
      </c>
    </row>
    <row r="39" spans="1:23" ht="16.5">
      <c r="A39" s="363" t="s">
        <v>696</v>
      </c>
      <c r="B39" s="384" t="s">
        <v>697</v>
      </c>
      <c r="C39" s="364" t="s">
        <v>698</v>
      </c>
      <c r="D39" s="867">
        <v>26</v>
      </c>
      <c r="E39" s="867">
        <v>32</v>
      </c>
      <c r="F39" s="340">
        <v>2</v>
      </c>
      <c r="G39" s="340">
        <v>0</v>
      </c>
      <c r="H39" s="340">
        <v>0</v>
      </c>
      <c r="I39" s="882">
        <v>0</v>
      </c>
      <c r="J39" s="365">
        <v>0</v>
      </c>
      <c r="K39" s="368">
        <v>0</v>
      </c>
      <c r="L39" s="368">
        <v>0</v>
      </c>
      <c r="M39" s="368">
        <v>0</v>
      </c>
      <c r="N39" s="368">
        <v>0</v>
      </c>
      <c r="O39" s="368">
        <v>0</v>
      </c>
      <c r="P39" s="368"/>
      <c r="Q39" s="368"/>
      <c r="R39" s="368"/>
      <c r="S39" s="368"/>
      <c r="T39" s="368"/>
      <c r="U39" s="365"/>
      <c r="V39" s="883">
        <f t="shared" si="3"/>
        <v>0</v>
      </c>
      <c r="W39" s="884" t="e">
        <f t="shared" si="4"/>
        <v>#DIV/0!</v>
      </c>
    </row>
    <row r="40" spans="1:23" ht="16.5">
      <c r="A40" s="363" t="s">
        <v>620</v>
      </c>
      <c r="B40" s="388"/>
      <c r="C40" s="364" t="s">
        <v>621</v>
      </c>
      <c r="D40" s="867">
        <v>6805</v>
      </c>
      <c r="E40" s="867">
        <v>6979</v>
      </c>
      <c r="F40" s="340">
        <v>8318</v>
      </c>
      <c r="G40" s="340">
        <v>8465</v>
      </c>
      <c r="H40" s="340">
        <v>8627</v>
      </c>
      <c r="I40" s="882">
        <v>8600</v>
      </c>
      <c r="J40" s="365">
        <v>590</v>
      </c>
      <c r="K40" s="368">
        <v>590</v>
      </c>
      <c r="L40" s="368">
        <v>590</v>
      </c>
      <c r="M40" s="368">
        <v>1348</v>
      </c>
      <c r="N40" s="368">
        <v>590</v>
      </c>
      <c r="O40" s="368">
        <v>969</v>
      </c>
      <c r="P40" s="368"/>
      <c r="Q40" s="368"/>
      <c r="R40" s="368"/>
      <c r="S40" s="368"/>
      <c r="T40" s="368"/>
      <c r="U40" s="365"/>
      <c r="V40" s="883">
        <f>SUM(J40:U40)</f>
        <v>4677</v>
      </c>
      <c r="W40" s="884">
        <f t="shared" si="4"/>
        <v>54.383720930232556</v>
      </c>
    </row>
    <row r="41" spans="1:23" ht="17.25" thickBot="1">
      <c r="A41" s="353" t="s">
        <v>623</v>
      </c>
      <c r="B41" s="389"/>
      <c r="C41" s="390"/>
      <c r="D41" s="868">
        <v>25</v>
      </c>
      <c r="E41" s="868">
        <v>406</v>
      </c>
      <c r="F41" s="335">
        <v>306</v>
      </c>
      <c r="G41" s="335">
        <v>554</v>
      </c>
      <c r="H41" s="335">
        <v>309</v>
      </c>
      <c r="I41" s="889">
        <v>100</v>
      </c>
      <c r="J41" s="341">
        <v>48</v>
      </c>
      <c r="K41" s="336">
        <v>16</v>
      </c>
      <c r="L41" s="336">
        <v>10</v>
      </c>
      <c r="M41" s="336">
        <v>11</v>
      </c>
      <c r="N41" s="336">
        <v>53</v>
      </c>
      <c r="O41" s="336">
        <v>5</v>
      </c>
      <c r="P41" s="336"/>
      <c r="Q41" s="336"/>
      <c r="R41" s="336"/>
      <c r="S41" s="336"/>
      <c r="T41" s="336"/>
      <c r="U41" s="336"/>
      <c r="V41" s="883">
        <f>SUM(J41:U41)</f>
        <v>143</v>
      </c>
      <c r="W41" s="884">
        <f t="shared" si="4"/>
        <v>143</v>
      </c>
    </row>
    <row r="42" spans="1:23" ht="17.25" thickBot="1">
      <c r="A42" s="392" t="s">
        <v>699</v>
      </c>
      <c r="B42" s="896"/>
      <c r="C42" s="387" t="s">
        <v>700</v>
      </c>
      <c r="D42" s="829">
        <f aca="true" t="shared" si="5" ref="D42:T42">SUM(D37:D41)</f>
        <v>7572</v>
      </c>
      <c r="E42" s="829">
        <f t="shared" si="5"/>
        <v>8132</v>
      </c>
      <c r="F42" s="872">
        <f>SUM(F37:F41)</f>
        <v>9153</v>
      </c>
      <c r="G42" s="872">
        <f>SUM(G37:G41)</f>
        <v>9514</v>
      </c>
      <c r="H42" s="872">
        <f>SUM(H38:H41)</f>
        <v>9463</v>
      </c>
      <c r="I42" s="893">
        <f t="shared" si="5"/>
        <v>9250</v>
      </c>
      <c r="J42" s="874">
        <f t="shared" si="5"/>
        <v>703</v>
      </c>
      <c r="K42" s="875">
        <f t="shared" si="5"/>
        <v>658</v>
      </c>
      <c r="L42" s="876">
        <f t="shared" si="5"/>
        <v>651</v>
      </c>
      <c r="M42" s="876">
        <f t="shared" si="5"/>
        <v>1403</v>
      </c>
      <c r="N42" s="875">
        <f t="shared" si="5"/>
        <v>682</v>
      </c>
      <c r="O42" s="875">
        <f t="shared" si="5"/>
        <v>1004</v>
      </c>
      <c r="P42" s="875">
        <f t="shared" si="5"/>
        <v>0</v>
      </c>
      <c r="Q42" s="875">
        <f t="shared" si="5"/>
        <v>0</v>
      </c>
      <c r="R42" s="875">
        <f t="shared" si="5"/>
        <v>0</v>
      </c>
      <c r="S42" s="875">
        <f t="shared" si="5"/>
        <v>0</v>
      </c>
      <c r="T42" s="875">
        <f t="shared" si="5"/>
        <v>0</v>
      </c>
      <c r="U42" s="875">
        <f>SUM(U37:U41)</f>
        <v>0</v>
      </c>
      <c r="V42" s="894">
        <f t="shared" si="3"/>
        <v>5101</v>
      </c>
      <c r="W42" s="895">
        <f t="shared" si="4"/>
        <v>55.145945945945954</v>
      </c>
    </row>
    <row r="43" spans="1:23" ht="6.75" customHeight="1" thickBot="1">
      <c r="A43" s="353"/>
      <c r="B43" s="870"/>
      <c r="C43" s="390"/>
      <c r="D43" s="868"/>
      <c r="E43" s="868"/>
      <c r="F43" s="335"/>
      <c r="G43" s="335"/>
      <c r="H43" s="335"/>
      <c r="I43" s="897"/>
      <c r="J43" s="373"/>
      <c r="K43" s="336"/>
      <c r="L43" s="355"/>
      <c r="M43" s="355"/>
      <c r="N43" s="336"/>
      <c r="O43" s="336"/>
      <c r="P43" s="336"/>
      <c r="Q43" s="336"/>
      <c r="R43" s="336"/>
      <c r="S43" s="336"/>
      <c r="T43" s="336"/>
      <c r="U43" s="391"/>
      <c r="V43" s="891"/>
      <c r="W43" s="892"/>
    </row>
    <row r="44" spans="1:23" ht="17.25" thickBot="1">
      <c r="A44" s="392" t="s">
        <v>627</v>
      </c>
      <c r="B44" s="898"/>
      <c r="C44" s="899"/>
      <c r="D44" s="829">
        <f>+D42-D40</f>
        <v>767</v>
      </c>
      <c r="E44" s="829">
        <f>+E42-E40</f>
        <v>1153</v>
      </c>
      <c r="F44" s="872">
        <f>F41+F39+F38</f>
        <v>835</v>
      </c>
      <c r="G44" s="872">
        <v>1049</v>
      </c>
      <c r="H44" s="872">
        <f>SUM(H41+H38)</f>
        <v>836</v>
      </c>
      <c r="I44" s="893">
        <f aca="true" t="shared" si="6" ref="I44:U44">I37+I38+I39+I41</f>
        <v>650</v>
      </c>
      <c r="J44" s="874">
        <f t="shared" si="6"/>
        <v>113</v>
      </c>
      <c r="K44" s="875">
        <f t="shared" si="6"/>
        <v>68</v>
      </c>
      <c r="L44" s="875">
        <f t="shared" si="6"/>
        <v>61</v>
      </c>
      <c r="M44" s="875">
        <f t="shared" si="6"/>
        <v>55</v>
      </c>
      <c r="N44" s="875">
        <f t="shared" si="6"/>
        <v>92</v>
      </c>
      <c r="O44" s="875">
        <f t="shared" si="6"/>
        <v>35</v>
      </c>
      <c r="P44" s="875">
        <f t="shared" si="6"/>
        <v>0</v>
      </c>
      <c r="Q44" s="875">
        <f t="shared" si="6"/>
        <v>0</v>
      </c>
      <c r="R44" s="875">
        <f t="shared" si="6"/>
        <v>0</v>
      </c>
      <c r="S44" s="875">
        <f t="shared" si="6"/>
        <v>0</v>
      </c>
      <c r="T44" s="875">
        <f t="shared" si="6"/>
        <v>0</v>
      </c>
      <c r="U44" s="893">
        <f t="shared" si="6"/>
        <v>0</v>
      </c>
      <c r="V44" s="894">
        <f>SUM(J44:U44)</f>
        <v>424</v>
      </c>
      <c r="W44" s="895">
        <f>+V44/I44*100</f>
        <v>65.23076923076923</v>
      </c>
    </row>
    <row r="45" spans="1:23" ht="17.25" thickBot="1">
      <c r="A45" s="392" t="s">
        <v>628</v>
      </c>
      <c r="B45" s="898"/>
      <c r="C45" s="387" t="s">
        <v>701</v>
      </c>
      <c r="D45" s="829">
        <f>+D42-D36</f>
        <v>64</v>
      </c>
      <c r="E45" s="829">
        <f>+E42-E36</f>
        <v>290</v>
      </c>
      <c r="F45" s="872">
        <f>F42-F36</f>
        <v>29</v>
      </c>
      <c r="G45" s="872">
        <v>25</v>
      </c>
      <c r="H45" s="872">
        <f>SUM(H42-H36)</f>
        <v>30</v>
      </c>
      <c r="I45" s="893">
        <f>SUM(I42-I36)</f>
        <v>0</v>
      </c>
      <c r="J45" s="874">
        <f aca="true" t="shared" si="7" ref="J45:U45">J42-J36</f>
        <v>85</v>
      </c>
      <c r="K45" s="875">
        <f t="shared" si="7"/>
        <v>-20</v>
      </c>
      <c r="L45" s="875">
        <f t="shared" si="7"/>
        <v>-149</v>
      </c>
      <c r="M45" s="875">
        <f t="shared" si="7"/>
        <v>651</v>
      </c>
      <c r="N45" s="875">
        <f t="shared" si="7"/>
        <v>-65</v>
      </c>
      <c r="O45" s="875">
        <f t="shared" si="7"/>
        <v>227</v>
      </c>
      <c r="P45" s="875">
        <f>P42-P36</f>
        <v>0</v>
      </c>
      <c r="Q45" s="875">
        <f t="shared" si="7"/>
        <v>0</v>
      </c>
      <c r="R45" s="875">
        <f t="shared" si="7"/>
        <v>0</v>
      </c>
      <c r="S45" s="875">
        <f t="shared" si="7"/>
        <v>0</v>
      </c>
      <c r="T45" s="875">
        <f t="shared" si="7"/>
        <v>0</v>
      </c>
      <c r="U45" s="876">
        <f t="shared" si="7"/>
        <v>0</v>
      </c>
      <c r="V45" s="894">
        <f>SUM(J45:U45)</f>
        <v>729</v>
      </c>
      <c r="W45" s="895" t="e">
        <f>+V45/I45*100</f>
        <v>#DIV/0!</v>
      </c>
    </row>
    <row r="46" spans="1:23" ht="17.25" thickBot="1">
      <c r="A46" s="392" t="s">
        <v>702</v>
      </c>
      <c r="B46" s="898"/>
      <c r="C46" s="900"/>
      <c r="D46" s="831">
        <f>+D45-D40</f>
        <v>-6741</v>
      </c>
      <c r="E46" s="831">
        <f>+E45-E40</f>
        <v>-6689</v>
      </c>
      <c r="F46" s="872">
        <f>F44-F36</f>
        <v>-8289</v>
      </c>
      <c r="G46" s="872">
        <v>-8440</v>
      </c>
      <c r="H46" s="872">
        <f>SUM(H44-H36)</f>
        <v>-8597</v>
      </c>
      <c r="I46" s="893">
        <f>SUM(I44-I36)</f>
        <v>-8600</v>
      </c>
      <c r="J46" s="901">
        <f aca="true" t="shared" si="8" ref="J46:U46">J45-J40</f>
        <v>-505</v>
      </c>
      <c r="K46" s="875">
        <f t="shared" si="8"/>
        <v>-610</v>
      </c>
      <c r="L46" s="875">
        <f t="shared" si="8"/>
        <v>-739</v>
      </c>
      <c r="M46" s="875">
        <f t="shared" si="8"/>
        <v>-697</v>
      </c>
      <c r="N46" s="875">
        <f t="shared" si="8"/>
        <v>-655</v>
      </c>
      <c r="O46" s="875">
        <f t="shared" si="8"/>
        <v>-742</v>
      </c>
      <c r="P46" s="875">
        <f t="shared" si="8"/>
        <v>0</v>
      </c>
      <c r="Q46" s="875">
        <f t="shared" si="8"/>
        <v>0</v>
      </c>
      <c r="R46" s="875">
        <f t="shared" si="8"/>
        <v>0</v>
      </c>
      <c r="S46" s="875">
        <f t="shared" si="8"/>
        <v>0</v>
      </c>
      <c r="T46" s="875">
        <f t="shared" si="8"/>
        <v>0</v>
      </c>
      <c r="U46" s="893">
        <f t="shared" si="8"/>
        <v>0</v>
      </c>
      <c r="V46" s="894">
        <f>SUM(J46:U46)</f>
        <v>-3948</v>
      </c>
      <c r="W46" s="895">
        <f>+V46/I46*100</f>
        <v>45.906976744186046</v>
      </c>
    </row>
  </sheetData>
  <sheetProtection/>
  <mergeCells count="1">
    <mergeCell ref="C5:G5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7109375" style="412" customWidth="1"/>
    <col min="2" max="2" width="13.57421875" style="412" customWidth="1"/>
    <col min="3" max="4" width="0" style="412" hidden="1" customWidth="1"/>
    <col min="5" max="5" width="6.421875" style="413" customWidth="1"/>
    <col min="6" max="6" width="11.7109375" style="412" hidden="1" customWidth="1"/>
    <col min="7" max="7" width="11.57421875" style="412" hidden="1" customWidth="1"/>
    <col min="8" max="8" width="11.57421875" style="412" customWidth="1"/>
    <col min="9" max="10" width="11.421875" style="412" customWidth="1"/>
    <col min="11" max="11" width="9.140625" style="412" customWidth="1"/>
    <col min="12" max="12" width="9.7109375" style="412" bestFit="1" customWidth="1"/>
    <col min="13" max="15" width="9.140625" style="412" customWidth="1"/>
    <col min="16" max="18" width="0" style="412" hidden="1" customWidth="1"/>
    <col min="19" max="19" width="9.28125" style="412" hidden="1" customWidth="1"/>
    <col min="20" max="21" width="0" style="412" hidden="1" customWidth="1"/>
    <col min="22" max="23" width="9.140625" style="412" customWidth="1"/>
    <col min="24" max="24" width="9.00390625" style="413" customWidth="1"/>
    <col min="25" max="16384" width="9.140625" style="412" customWidth="1"/>
  </cols>
  <sheetData>
    <row r="1" spans="1:24" s="332" customFormat="1" ht="18">
      <c r="A1" s="332" t="s">
        <v>631</v>
      </c>
      <c r="E1" s="410"/>
      <c r="J1" s="411"/>
      <c r="X1" s="410"/>
    </row>
    <row r="2" spans="1:10" ht="21.75" customHeight="1">
      <c r="A2" s="411" t="s">
        <v>632</v>
      </c>
      <c r="B2" s="148" t="s">
        <v>548</v>
      </c>
      <c r="J2" s="414"/>
    </row>
    <row r="3" spans="1:10" ht="12.75">
      <c r="A3" s="414"/>
      <c r="J3" s="414"/>
    </row>
    <row r="4" spans="2:10" ht="13.5" thickBot="1">
      <c r="B4" s="415"/>
      <c r="C4" s="415"/>
      <c r="D4" s="415"/>
      <c r="E4" s="416"/>
      <c r="F4" s="415"/>
      <c r="G4" s="415"/>
      <c r="J4" s="414"/>
    </row>
    <row r="5" spans="1:10" ht="15.75" thickBot="1">
      <c r="A5" s="327" t="s">
        <v>529</v>
      </c>
      <c r="B5" s="417" t="s">
        <v>703</v>
      </c>
      <c r="C5" s="406"/>
      <c r="D5" s="406"/>
      <c r="E5" s="418"/>
      <c r="F5" s="406"/>
      <c r="G5" s="407"/>
      <c r="H5" s="346"/>
      <c r="I5" s="346"/>
      <c r="J5" s="327"/>
    </row>
    <row r="6" spans="1:10" ht="23.25" customHeight="1" thickBot="1">
      <c r="A6" s="414" t="s">
        <v>531</v>
      </c>
      <c r="J6" s="414"/>
    </row>
    <row r="7" spans="1:24" ht="15">
      <c r="A7" s="419"/>
      <c r="B7" s="420"/>
      <c r="C7" s="420"/>
      <c r="D7" s="420"/>
      <c r="E7" s="421"/>
      <c r="F7" s="420"/>
      <c r="G7" s="422"/>
      <c r="H7" s="422"/>
      <c r="I7" s="423" t="s">
        <v>29</v>
      </c>
      <c r="J7" s="424"/>
      <c r="K7" s="425"/>
      <c r="L7" s="425"/>
      <c r="M7" s="425"/>
      <c r="N7" s="425"/>
      <c r="O7" s="408" t="s">
        <v>532</v>
      </c>
      <c r="P7" s="425"/>
      <c r="Q7" s="425"/>
      <c r="R7" s="425"/>
      <c r="S7" s="425"/>
      <c r="T7" s="425"/>
      <c r="U7" s="425"/>
      <c r="V7" s="423" t="s">
        <v>533</v>
      </c>
      <c r="W7" s="426" t="s">
        <v>534</v>
      </c>
      <c r="X7" s="412"/>
    </row>
    <row r="8" spans="1:24" ht="13.5" thickBot="1">
      <c r="A8" s="427" t="s">
        <v>27</v>
      </c>
      <c r="B8" s="428" t="s">
        <v>535</v>
      </c>
      <c r="C8" s="428" t="s">
        <v>536</v>
      </c>
      <c r="D8" s="428" t="s">
        <v>537</v>
      </c>
      <c r="E8" s="428" t="s">
        <v>538</v>
      </c>
      <c r="F8" s="428" t="s">
        <v>650</v>
      </c>
      <c r="G8" s="429" t="s">
        <v>651</v>
      </c>
      <c r="H8" s="430" t="s">
        <v>634</v>
      </c>
      <c r="I8" s="431">
        <v>2014</v>
      </c>
      <c r="J8" s="432" t="s">
        <v>543</v>
      </c>
      <c r="K8" s="433" t="s">
        <v>544</v>
      </c>
      <c r="L8" s="433" t="s">
        <v>545</v>
      </c>
      <c r="M8" s="433" t="s">
        <v>546</v>
      </c>
      <c r="N8" s="433" t="s">
        <v>547</v>
      </c>
      <c r="O8" s="433" t="s">
        <v>548</v>
      </c>
      <c r="P8" s="433" t="s">
        <v>549</v>
      </c>
      <c r="Q8" s="433" t="s">
        <v>550</v>
      </c>
      <c r="R8" s="433" t="s">
        <v>551</v>
      </c>
      <c r="S8" s="433" t="s">
        <v>552</v>
      </c>
      <c r="T8" s="433" t="s">
        <v>553</v>
      </c>
      <c r="U8" s="432" t="s">
        <v>554</v>
      </c>
      <c r="V8" s="431" t="s">
        <v>555</v>
      </c>
      <c r="W8" s="434" t="s">
        <v>556</v>
      </c>
      <c r="X8" s="412"/>
    </row>
    <row r="9" spans="1:24" ht="12.75">
      <c r="A9" s="435" t="s">
        <v>557</v>
      </c>
      <c r="B9" s="436"/>
      <c r="C9" s="437">
        <v>104</v>
      </c>
      <c r="D9" s="437">
        <v>104</v>
      </c>
      <c r="E9" s="438"/>
      <c r="F9" s="439">
        <v>13</v>
      </c>
      <c r="G9" s="440">
        <v>14</v>
      </c>
      <c r="H9" s="441">
        <v>14</v>
      </c>
      <c r="I9" s="442"/>
      <c r="J9" s="443">
        <v>14</v>
      </c>
      <c r="K9" s="444">
        <v>15</v>
      </c>
      <c r="L9" s="444">
        <v>15</v>
      </c>
      <c r="M9" s="444">
        <v>15</v>
      </c>
      <c r="N9" s="445">
        <v>14</v>
      </c>
      <c r="O9" s="445">
        <v>14</v>
      </c>
      <c r="P9" s="445"/>
      <c r="Q9" s="445"/>
      <c r="R9" s="445"/>
      <c r="S9" s="445"/>
      <c r="T9" s="445"/>
      <c r="U9" s="445"/>
      <c r="V9" s="446" t="s">
        <v>558</v>
      </c>
      <c r="W9" s="447" t="s">
        <v>558</v>
      </c>
      <c r="X9" s="412"/>
    </row>
    <row r="10" spans="1:24" ht="13.5" thickBot="1">
      <c r="A10" s="448" t="s">
        <v>559</v>
      </c>
      <c r="B10" s="449"/>
      <c r="C10" s="450">
        <v>101</v>
      </c>
      <c r="D10" s="450">
        <v>104</v>
      </c>
      <c r="E10" s="451"/>
      <c r="F10" s="450">
        <v>10.5</v>
      </c>
      <c r="G10" s="452">
        <v>11.5</v>
      </c>
      <c r="H10" s="453">
        <v>11</v>
      </c>
      <c r="I10" s="454"/>
      <c r="J10" s="452">
        <v>11</v>
      </c>
      <c r="K10" s="455">
        <v>12.5</v>
      </c>
      <c r="L10" s="456">
        <v>12.5</v>
      </c>
      <c r="M10" s="456">
        <v>12.5</v>
      </c>
      <c r="N10" s="455">
        <v>11.5</v>
      </c>
      <c r="O10" s="455">
        <v>11.5</v>
      </c>
      <c r="P10" s="455"/>
      <c r="Q10" s="455"/>
      <c r="R10" s="455"/>
      <c r="S10" s="455"/>
      <c r="T10" s="455"/>
      <c r="U10" s="452"/>
      <c r="V10" s="457"/>
      <c r="W10" s="458" t="s">
        <v>558</v>
      </c>
      <c r="X10" s="412"/>
    </row>
    <row r="11" spans="1:24" ht="12.75">
      <c r="A11" s="459" t="s">
        <v>560</v>
      </c>
      <c r="B11" s="460" t="s">
        <v>561</v>
      </c>
      <c r="C11" s="461">
        <v>37915</v>
      </c>
      <c r="D11" s="461">
        <v>39774</v>
      </c>
      <c r="E11" s="462" t="s">
        <v>562</v>
      </c>
      <c r="F11" s="463">
        <v>6039</v>
      </c>
      <c r="G11" s="464">
        <v>7073</v>
      </c>
      <c r="H11" s="465">
        <v>7780</v>
      </c>
      <c r="I11" s="466" t="s">
        <v>558</v>
      </c>
      <c r="J11" s="467">
        <v>7780</v>
      </c>
      <c r="K11" s="468">
        <v>7780</v>
      </c>
      <c r="L11" s="469">
        <v>7983</v>
      </c>
      <c r="M11" s="469">
        <v>7856</v>
      </c>
      <c r="N11" s="468">
        <v>7856</v>
      </c>
      <c r="O11" s="468">
        <v>8245</v>
      </c>
      <c r="P11" s="470"/>
      <c r="Q11" s="470"/>
      <c r="R11" s="470"/>
      <c r="S11" s="470"/>
      <c r="T11" s="470"/>
      <c r="U11" s="464"/>
      <c r="V11" s="471" t="s">
        <v>558</v>
      </c>
      <c r="W11" s="472" t="s">
        <v>558</v>
      </c>
      <c r="X11" s="412"/>
    </row>
    <row r="12" spans="1:24" ht="12.75">
      <c r="A12" s="473" t="s">
        <v>563</v>
      </c>
      <c r="B12" s="474" t="s">
        <v>564</v>
      </c>
      <c r="C12" s="475">
        <v>-16164</v>
      </c>
      <c r="D12" s="475">
        <v>-17825</v>
      </c>
      <c r="E12" s="462" t="s">
        <v>565</v>
      </c>
      <c r="F12" s="463">
        <v>-4930</v>
      </c>
      <c r="G12" s="464">
        <v>-5520</v>
      </c>
      <c r="H12" s="465">
        <v>-6152</v>
      </c>
      <c r="I12" s="472" t="s">
        <v>558</v>
      </c>
      <c r="J12" s="476">
        <v>-6180</v>
      </c>
      <c r="K12" s="477">
        <v>-6208</v>
      </c>
      <c r="L12" s="478">
        <v>-6372</v>
      </c>
      <c r="M12" s="478">
        <v>-6273</v>
      </c>
      <c r="N12" s="468">
        <v>-6302</v>
      </c>
      <c r="O12" s="468">
        <v>-6720</v>
      </c>
      <c r="P12" s="470"/>
      <c r="Q12" s="470"/>
      <c r="R12" s="470"/>
      <c r="S12" s="470"/>
      <c r="T12" s="470"/>
      <c r="U12" s="464"/>
      <c r="V12" s="471" t="s">
        <v>558</v>
      </c>
      <c r="W12" s="472" t="s">
        <v>558</v>
      </c>
      <c r="X12" s="412"/>
    </row>
    <row r="13" spans="1:24" ht="12.75">
      <c r="A13" s="473" t="s">
        <v>566</v>
      </c>
      <c r="B13" s="474" t="s">
        <v>567</v>
      </c>
      <c r="C13" s="475">
        <v>604</v>
      </c>
      <c r="D13" s="475">
        <v>619</v>
      </c>
      <c r="E13" s="462" t="s">
        <v>568</v>
      </c>
      <c r="F13" s="463">
        <v>49</v>
      </c>
      <c r="G13" s="464">
        <v>69</v>
      </c>
      <c r="H13" s="465">
        <v>36</v>
      </c>
      <c r="I13" s="472" t="s">
        <v>558</v>
      </c>
      <c r="J13" s="476">
        <v>36</v>
      </c>
      <c r="K13" s="477">
        <v>36</v>
      </c>
      <c r="L13" s="478">
        <v>36</v>
      </c>
      <c r="M13" s="478">
        <v>36</v>
      </c>
      <c r="N13" s="468">
        <v>36</v>
      </c>
      <c r="O13" s="468">
        <v>36</v>
      </c>
      <c r="P13" s="470"/>
      <c r="Q13" s="470"/>
      <c r="R13" s="470"/>
      <c r="S13" s="470"/>
      <c r="T13" s="470"/>
      <c r="U13" s="464"/>
      <c r="V13" s="471" t="s">
        <v>558</v>
      </c>
      <c r="W13" s="472" t="s">
        <v>558</v>
      </c>
      <c r="X13" s="412"/>
    </row>
    <row r="14" spans="1:24" ht="12.75">
      <c r="A14" s="473" t="s">
        <v>569</v>
      </c>
      <c r="B14" s="474" t="s">
        <v>570</v>
      </c>
      <c r="C14" s="475">
        <v>221</v>
      </c>
      <c r="D14" s="475">
        <v>610</v>
      </c>
      <c r="E14" s="462" t="s">
        <v>558</v>
      </c>
      <c r="F14" s="463">
        <v>673</v>
      </c>
      <c r="G14" s="464">
        <v>715</v>
      </c>
      <c r="H14" s="465">
        <v>505</v>
      </c>
      <c r="I14" s="472" t="s">
        <v>558</v>
      </c>
      <c r="J14" s="476">
        <v>6332</v>
      </c>
      <c r="K14" s="477">
        <v>6389</v>
      </c>
      <c r="L14" s="478">
        <v>6294</v>
      </c>
      <c r="M14" s="478">
        <v>6287</v>
      </c>
      <c r="N14" s="468">
        <v>6362</v>
      </c>
      <c r="O14" s="468">
        <v>5174</v>
      </c>
      <c r="P14" s="470"/>
      <c r="Q14" s="470"/>
      <c r="R14" s="470"/>
      <c r="S14" s="470"/>
      <c r="T14" s="470"/>
      <c r="U14" s="464"/>
      <c r="V14" s="471" t="s">
        <v>558</v>
      </c>
      <c r="W14" s="472" t="s">
        <v>558</v>
      </c>
      <c r="X14" s="412"/>
    </row>
    <row r="15" spans="1:24" ht="13.5" thickBot="1">
      <c r="A15" s="435" t="s">
        <v>571</v>
      </c>
      <c r="B15" s="479" t="s">
        <v>572</v>
      </c>
      <c r="C15" s="480">
        <v>2021</v>
      </c>
      <c r="D15" s="480">
        <v>852</v>
      </c>
      <c r="E15" s="481" t="s">
        <v>573</v>
      </c>
      <c r="F15" s="482">
        <v>723</v>
      </c>
      <c r="G15" s="483">
        <v>1007</v>
      </c>
      <c r="H15" s="484">
        <v>607</v>
      </c>
      <c r="I15" s="485" t="s">
        <v>558</v>
      </c>
      <c r="J15" s="486">
        <v>715</v>
      </c>
      <c r="K15" s="487">
        <v>896</v>
      </c>
      <c r="L15" s="488">
        <v>911</v>
      </c>
      <c r="M15" s="488">
        <v>860</v>
      </c>
      <c r="N15" s="487">
        <v>941</v>
      </c>
      <c r="O15" s="487">
        <v>961</v>
      </c>
      <c r="P15" s="489"/>
      <c r="Q15" s="489"/>
      <c r="R15" s="489"/>
      <c r="S15" s="489"/>
      <c r="T15" s="489"/>
      <c r="U15" s="489"/>
      <c r="V15" s="490" t="s">
        <v>558</v>
      </c>
      <c r="W15" s="447" t="s">
        <v>558</v>
      </c>
      <c r="X15" s="412"/>
    </row>
    <row r="16" spans="1:24" ht="13.5" thickBot="1">
      <c r="A16" s="491" t="s">
        <v>574</v>
      </c>
      <c r="B16" s="492"/>
      <c r="C16" s="493">
        <v>24618</v>
      </c>
      <c r="D16" s="493">
        <v>24087</v>
      </c>
      <c r="E16" s="494"/>
      <c r="F16" s="495">
        <v>2553</v>
      </c>
      <c r="G16" s="496">
        <v>3344</v>
      </c>
      <c r="H16" s="497">
        <v>2776</v>
      </c>
      <c r="I16" s="498" t="s">
        <v>558</v>
      </c>
      <c r="J16" s="499">
        <f>SUM(J11:J15)</f>
        <v>8683</v>
      </c>
      <c r="K16" s="500">
        <f>SUM(K11:K15)</f>
        <v>8893</v>
      </c>
      <c r="L16" s="501">
        <f>SUM(L11:L15)</f>
        <v>8852</v>
      </c>
      <c r="M16" s="501">
        <v>8766</v>
      </c>
      <c r="N16" s="502">
        <v>8893</v>
      </c>
      <c r="O16" s="502">
        <v>7696</v>
      </c>
      <c r="P16" s="503"/>
      <c r="Q16" s="503"/>
      <c r="R16" s="503"/>
      <c r="S16" s="503"/>
      <c r="T16" s="503"/>
      <c r="U16" s="496"/>
      <c r="V16" s="504" t="s">
        <v>558</v>
      </c>
      <c r="W16" s="498" t="s">
        <v>558</v>
      </c>
      <c r="X16" s="412"/>
    </row>
    <row r="17" spans="1:24" ht="12.75">
      <c r="A17" s="435" t="s">
        <v>575</v>
      </c>
      <c r="B17" s="460" t="s">
        <v>576</v>
      </c>
      <c r="C17" s="461">
        <v>7043</v>
      </c>
      <c r="D17" s="461">
        <v>7240</v>
      </c>
      <c r="E17" s="481">
        <v>401</v>
      </c>
      <c r="F17" s="482">
        <v>1108</v>
      </c>
      <c r="G17" s="483">
        <v>1553</v>
      </c>
      <c r="H17" s="484">
        <v>1628</v>
      </c>
      <c r="I17" s="466" t="s">
        <v>558</v>
      </c>
      <c r="J17" s="486">
        <v>1600</v>
      </c>
      <c r="K17" s="487">
        <v>1572</v>
      </c>
      <c r="L17" s="488">
        <v>1611</v>
      </c>
      <c r="M17" s="488">
        <v>1582</v>
      </c>
      <c r="N17" s="487">
        <v>1553</v>
      </c>
      <c r="O17" s="487">
        <v>1524</v>
      </c>
      <c r="P17" s="489"/>
      <c r="Q17" s="489"/>
      <c r="R17" s="489"/>
      <c r="S17" s="489"/>
      <c r="T17" s="489"/>
      <c r="U17" s="489"/>
      <c r="V17" s="490" t="s">
        <v>558</v>
      </c>
      <c r="W17" s="447" t="s">
        <v>558</v>
      </c>
      <c r="X17" s="412"/>
    </row>
    <row r="18" spans="1:24" ht="12.75">
      <c r="A18" s="473" t="s">
        <v>577</v>
      </c>
      <c r="B18" s="474" t="s">
        <v>578</v>
      </c>
      <c r="C18" s="475">
        <v>1001</v>
      </c>
      <c r="D18" s="475">
        <v>820</v>
      </c>
      <c r="E18" s="462" t="s">
        <v>579</v>
      </c>
      <c r="F18" s="463">
        <v>251</v>
      </c>
      <c r="G18" s="464">
        <v>49</v>
      </c>
      <c r="H18" s="465">
        <v>183</v>
      </c>
      <c r="I18" s="472" t="s">
        <v>558</v>
      </c>
      <c r="J18" s="467">
        <v>203</v>
      </c>
      <c r="K18" s="468">
        <v>230</v>
      </c>
      <c r="L18" s="469">
        <v>193</v>
      </c>
      <c r="M18" s="469">
        <v>220</v>
      </c>
      <c r="N18" s="468">
        <v>252</v>
      </c>
      <c r="O18" s="468">
        <v>330</v>
      </c>
      <c r="P18" s="470"/>
      <c r="Q18" s="470"/>
      <c r="R18" s="470"/>
      <c r="S18" s="470"/>
      <c r="T18" s="470"/>
      <c r="U18" s="464"/>
      <c r="V18" s="471" t="s">
        <v>558</v>
      </c>
      <c r="W18" s="472" t="s">
        <v>558</v>
      </c>
      <c r="X18" s="412"/>
    </row>
    <row r="19" spans="1:24" ht="12.75">
      <c r="A19" s="473" t="s">
        <v>580</v>
      </c>
      <c r="B19" s="474" t="s">
        <v>581</v>
      </c>
      <c r="C19" s="475">
        <v>14718</v>
      </c>
      <c r="D19" s="475">
        <v>14718</v>
      </c>
      <c r="E19" s="462" t="s">
        <v>558</v>
      </c>
      <c r="F19" s="463">
        <v>0</v>
      </c>
      <c r="G19" s="464">
        <v>0</v>
      </c>
      <c r="H19" s="465">
        <v>0</v>
      </c>
      <c r="I19" s="472" t="s">
        <v>558</v>
      </c>
      <c r="J19" s="476">
        <v>0</v>
      </c>
      <c r="K19" s="477">
        <v>0</v>
      </c>
      <c r="L19" s="478">
        <v>0</v>
      </c>
      <c r="M19" s="478">
        <v>0</v>
      </c>
      <c r="N19" s="468">
        <v>0</v>
      </c>
      <c r="O19" s="468">
        <v>0</v>
      </c>
      <c r="P19" s="470"/>
      <c r="Q19" s="470"/>
      <c r="R19" s="470"/>
      <c r="S19" s="470"/>
      <c r="T19" s="470"/>
      <c r="U19" s="464"/>
      <c r="V19" s="471" t="s">
        <v>558</v>
      </c>
      <c r="W19" s="472" t="s">
        <v>558</v>
      </c>
      <c r="X19" s="412"/>
    </row>
    <row r="20" spans="1:24" ht="12.75">
      <c r="A20" s="473" t="s">
        <v>582</v>
      </c>
      <c r="B20" s="474" t="s">
        <v>583</v>
      </c>
      <c r="C20" s="475">
        <v>1758</v>
      </c>
      <c r="D20" s="475">
        <v>1762</v>
      </c>
      <c r="E20" s="462" t="s">
        <v>558</v>
      </c>
      <c r="F20" s="463">
        <v>1146</v>
      </c>
      <c r="G20" s="464">
        <v>1695</v>
      </c>
      <c r="H20" s="465">
        <v>931</v>
      </c>
      <c r="I20" s="472" t="s">
        <v>558</v>
      </c>
      <c r="J20" s="476">
        <v>6668</v>
      </c>
      <c r="K20" s="477">
        <v>6777</v>
      </c>
      <c r="L20" s="478">
        <v>6910</v>
      </c>
      <c r="M20" s="478">
        <v>6800</v>
      </c>
      <c r="N20" s="468">
        <v>6984</v>
      </c>
      <c r="O20" s="468">
        <v>5781</v>
      </c>
      <c r="P20" s="470"/>
      <c r="Q20" s="470"/>
      <c r="R20" s="470"/>
      <c r="S20" s="470"/>
      <c r="T20" s="470"/>
      <c r="U20" s="464"/>
      <c r="V20" s="471" t="s">
        <v>558</v>
      </c>
      <c r="W20" s="472" t="s">
        <v>558</v>
      </c>
      <c r="X20" s="412"/>
    </row>
    <row r="21" spans="1:24" ht="13.5" thickBot="1">
      <c r="A21" s="448" t="s">
        <v>584</v>
      </c>
      <c r="B21" s="505" t="s">
        <v>585</v>
      </c>
      <c r="C21" s="506">
        <v>0</v>
      </c>
      <c r="D21" s="506">
        <v>0</v>
      </c>
      <c r="E21" s="507" t="s">
        <v>558</v>
      </c>
      <c r="F21" s="463">
        <v>0</v>
      </c>
      <c r="G21" s="464">
        <v>0</v>
      </c>
      <c r="H21" s="465">
        <v>0</v>
      </c>
      <c r="I21" s="458" t="s">
        <v>558</v>
      </c>
      <c r="J21" s="476">
        <v>0</v>
      </c>
      <c r="K21" s="477">
        <v>0</v>
      </c>
      <c r="L21" s="478">
        <v>0</v>
      </c>
      <c r="M21" s="478">
        <v>0</v>
      </c>
      <c r="N21" s="468">
        <v>0</v>
      </c>
      <c r="O21" s="468">
        <v>0</v>
      </c>
      <c r="P21" s="470"/>
      <c r="Q21" s="470"/>
      <c r="R21" s="470"/>
      <c r="S21" s="470"/>
      <c r="T21" s="470"/>
      <c r="U21" s="464"/>
      <c r="V21" s="508" t="s">
        <v>558</v>
      </c>
      <c r="W21" s="485" t="s">
        <v>558</v>
      </c>
      <c r="X21" s="412"/>
    </row>
    <row r="22" spans="1:24" ht="14.25">
      <c r="A22" s="509" t="s">
        <v>586</v>
      </c>
      <c r="B22" s="460" t="s">
        <v>587</v>
      </c>
      <c r="C22" s="461">
        <v>12472</v>
      </c>
      <c r="D22" s="461">
        <v>13728</v>
      </c>
      <c r="E22" s="394" t="s">
        <v>558</v>
      </c>
      <c r="F22" s="395">
        <v>6434</v>
      </c>
      <c r="G22" s="510">
        <v>6570</v>
      </c>
      <c r="H22" s="511">
        <v>7023</v>
      </c>
      <c r="I22" s="512">
        <v>6620</v>
      </c>
      <c r="J22" s="513">
        <v>550</v>
      </c>
      <c r="K22" s="514">
        <v>550</v>
      </c>
      <c r="L22" s="515">
        <v>550</v>
      </c>
      <c r="M22" s="515">
        <v>550</v>
      </c>
      <c r="N22" s="515">
        <v>600</v>
      </c>
      <c r="O22" s="515">
        <v>550</v>
      </c>
      <c r="P22" s="515"/>
      <c r="Q22" s="515"/>
      <c r="R22" s="515"/>
      <c r="S22" s="515"/>
      <c r="T22" s="515"/>
      <c r="U22" s="510"/>
      <c r="V22" s="516">
        <f aca="true" t="shared" si="0" ref="V22:V40">SUM(J22:U22)</f>
        <v>3350</v>
      </c>
      <c r="W22" s="517">
        <f>IF(I22&lt;&gt;0,+V22/I22*100,"   ???")</f>
        <v>50.60422960725075</v>
      </c>
      <c r="X22" s="412"/>
    </row>
    <row r="23" spans="1:24" ht="14.25">
      <c r="A23" s="473" t="s">
        <v>588</v>
      </c>
      <c r="B23" s="474" t="s">
        <v>589</v>
      </c>
      <c r="C23" s="475">
        <v>0</v>
      </c>
      <c r="D23" s="475">
        <v>0</v>
      </c>
      <c r="E23" s="396" t="s">
        <v>558</v>
      </c>
      <c r="F23" s="397">
        <v>366</v>
      </c>
      <c r="G23" s="464">
        <v>200</v>
      </c>
      <c r="H23" s="465">
        <v>295</v>
      </c>
      <c r="I23" s="518"/>
      <c r="J23" s="519">
        <v>0</v>
      </c>
      <c r="K23" s="520">
        <v>0</v>
      </c>
      <c r="L23" s="470">
        <v>0</v>
      </c>
      <c r="M23" s="470">
        <v>0</v>
      </c>
      <c r="N23" s="470">
        <v>0</v>
      </c>
      <c r="O23" s="470">
        <v>0</v>
      </c>
      <c r="P23" s="470"/>
      <c r="Q23" s="470"/>
      <c r="R23" s="470"/>
      <c r="S23" s="470"/>
      <c r="T23" s="470"/>
      <c r="U23" s="464"/>
      <c r="V23" s="521">
        <f t="shared" si="0"/>
        <v>0</v>
      </c>
      <c r="W23" s="522">
        <v>0</v>
      </c>
      <c r="X23" s="412"/>
    </row>
    <row r="24" spans="1:24" ht="15" thickBot="1">
      <c r="A24" s="448" t="s">
        <v>590</v>
      </c>
      <c r="B24" s="505" t="s">
        <v>589</v>
      </c>
      <c r="C24" s="506">
        <v>0</v>
      </c>
      <c r="D24" s="506">
        <v>1215</v>
      </c>
      <c r="E24" s="398">
        <v>672</v>
      </c>
      <c r="F24" s="399">
        <v>6068</v>
      </c>
      <c r="G24" s="483">
        <v>6570</v>
      </c>
      <c r="H24" s="523">
        <v>6728</v>
      </c>
      <c r="I24" s="524">
        <v>6620</v>
      </c>
      <c r="J24" s="525">
        <v>550</v>
      </c>
      <c r="K24" s="526">
        <v>550</v>
      </c>
      <c r="L24" s="489">
        <v>550</v>
      </c>
      <c r="M24" s="489">
        <v>550</v>
      </c>
      <c r="N24" s="489">
        <v>600</v>
      </c>
      <c r="O24" s="489">
        <v>550</v>
      </c>
      <c r="P24" s="489"/>
      <c r="Q24" s="489"/>
      <c r="R24" s="489"/>
      <c r="S24" s="489"/>
      <c r="T24" s="489"/>
      <c r="U24" s="489"/>
      <c r="V24" s="527">
        <f t="shared" si="0"/>
        <v>3350</v>
      </c>
      <c r="W24" s="528">
        <f aca="true" t="shared" si="1" ref="W24:W31">IF(I24&lt;&gt;0,+V24/I24*100,"   ???")</f>
        <v>50.60422960725075</v>
      </c>
      <c r="X24" s="412"/>
    </row>
    <row r="25" spans="1:24" ht="14.25">
      <c r="A25" s="459" t="s">
        <v>591</v>
      </c>
      <c r="B25" s="460" t="s">
        <v>592</v>
      </c>
      <c r="C25" s="461">
        <v>6341</v>
      </c>
      <c r="D25" s="461">
        <v>6960</v>
      </c>
      <c r="E25" s="394">
        <v>501</v>
      </c>
      <c r="F25" s="400">
        <v>796</v>
      </c>
      <c r="G25" s="529">
        <v>336</v>
      </c>
      <c r="H25" s="530">
        <v>474</v>
      </c>
      <c r="I25" s="403">
        <v>400</v>
      </c>
      <c r="J25" s="531">
        <v>26</v>
      </c>
      <c r="K25" s="514">
        <v>25</v>
      </c>
      <c r="L25" s="514">
        <v>36</v>
      </c>
      <c r="M25" s="514">
        <v>41</v>
      </c>
      <c r="N25" s="514">
        <v>39</v>
      </c>
      <c r="O25" s="514">
        <v>12</v>
      </c>
      <c r="P25" s="514"/>
      <c r="Q25" s="514"/>
      <c r="R25" s="514"/>
      <c r="S25" s="514"/>
      <c r="T25" s="514"/>
      <c r="U25" s="532"/>
      <c r="V25" s="533">
        <f t="shared" si="0"/>
        <v>179</v>
      </c>
      <c r="W25" s="534">
        <f t="shared" si="1"/>
        <v>44.75</v>
      </c>
      <c r="X25" s="412"/>
    </row>
    <row r="26" spans="1:24" ht="14.25">
      <c r="A26" s="473" t="s">
        <v>593</v>
      </c>
      <c r="B26" s="474" t="s">
        <v>594</v>
      </c>
      <c r="C26" s="475">
        <v>1745</v>
      </c>
      <c r="D26" s="475">
        <v>2223</v>
      </c>
      <c r="E26" s="396">
        <v>502</v>
      </c>
      <c r="F26" s="397">
        <v>946</v>
      </c>
      <c r="G26" s="535">
        <v>1154</v>
      </c>
      <c r="H26" s="535">
        <v>379</v>
      </c>
      <c r="I26" s="404">
        <v>900</v>
      </c>
      <c r="J26" s="536">
        <v>37</v>
      </c>
      <c r="K26" s="470">
        <v>89</v>
      </c>
      <c r="L26" s="470">
        <v>263</v>
      </c>
      <c r="M26" s="470">
        <v>100</v>
      </c>
      <c r="N26" s="470">
        <v>17</v>
      </c>
      <c r="O26" s="470">
        <v>-206</v>
      </c>
      <c r="P26" s="470"/>
      <c r="Q26" s="470"/>
      <c r="R26" s="470"/>
      <c r="S26" s="470"/>
      <c r="T26" s="470"/>
      <c r="U26" s="535"/>
      <c r="V26" s="533">
        <f t="shared" si="0"/>
        <v>300</v>
      </c>
      <c r="W26" s="522">
        <f t="shared" si="1"/>
        <v>33.33333333333333</v>
      </c>
      <c r="X26" s="412"/>
    </row>
    <row r="27" spans="1:24" ht="14.25">
      <c r="A27" s="473" t="s">
        <v>595</v>
      </c>
      <c r="B27" s="474" t="s">
        <v>596</v>
      </c>
      <c r="C27" s="475">
        <v>0</v>
      </c>
      <c r="D27" s="475">
        <v>0</v>
      </c>
      <c r="E27" s="396">
        <v>544</v>
      </c>
      <c r="F27" s="397">
        <v>14</v>
      </c>
      <c r="G27" s="535">
        <v>21</v>
      </c>
      <c r="H27" s="535">
        <v>29</v>
      </c>
      <c r="I27" s="404">
        <v>70</v>
      </c>
      <c r="J27" s="536">
        <v>1</v>
      </c>
      <c r="K27" s="470">
        <v>0</v>
      </c>
      <c r="L27" s="470">
        <v>0</v>
      </c>
      <c r="M27" s="470">
        <v>3</v>
      </c>
      <c r="N27" s="470">
        <v>1</v>
      </c>
      <c r="O27" s="470">
        <v>0</v>
      </c>
      <c r="P27" s="470"/>
      <c r="Q27" s="470"/>
      <c r="R27" s="470"/>
      <c r="S27" s="470"/>
      <c r="T27" s="470"/>
      <c r="U27" s="535"/>
      <c r="V27" s="533">
        <f t="shared" si="0"/>
        <v>5</v>
      </c>
      <c r="W27" s="522">
        <f t="shared" si="1"/>
        <v>7.142857142857142</v>
      </c>
      <c r="X27" s="412"/>
    </row>
    <row r="28" spans="1:24" ht="14.25">
      <c r="A28" s="473" t="s">
        <v>597</v>
      </c>
      <c r="B28" s="474" t="s">
        <v>598</v>
      </c>
      <c r="C28" s="475">
        <v>428</v>
      </c>
      <c r="D28" s="475">
        <v>253</v>
      </c>
      <c r="E28" s="396">
        <v>511</v>
      </c>
      <c r="F28" s="397">
        <v>149</v>
      </c>
      <c r="G28" s="535">
        <v>96</v>
      </c>
      <c r="H28" s="535">
        <v>370</v>
      </c>
      <c r="I28" s="404">
        <v>100</v>
      </c>
      <c r="J28" s="536">
        <v>7</v>
      </c>
      <c r="K28" s="470">
        <v>4</v>
      </c>
      <c r="L28" s="470">
        <v>1</v>
      </c>
      <c r="M28" s="470">
        <v>20</v>
      </c>
      <c r="N28" s="470">
        <v>26</v>
      </c>
      <c r="O28" s="470">
        <v>5</v>
      </c>
      <c r="P28" s="470"/>
      <c r="Q28" s="470"/>
      <c r="R28" s="470"/>
      <c r="S28" s="470"/>
      <c r="T28" s="470"/>
      <c r="U28" s="535"/>
      <c r="V28" s="533">
        <f t="shared" si="0"/>
        <v>63</v>
      </c>
      <c r="W28" s="522">
        <f t="shared" si="1"/>
        <v>63</v>
      </c>
      <c r="X28" s="412"/>
    </row>
    <row r="29" spans="1:24" ht="14.25">
      <c r="A29" s="473" t="s">
        <v>599</v>
      </c>
      <c r="B29" s="474" t="s">
        <v>600</v>
      </c>
      <c r="C29" s="475">
        <v>1057</v>
      </c>
      <c r="D29" s="475">
        <v>1451</v>
      </c>
      <c r="E29" s="396">
        <v>518</v>
      </c>
      <c r="F29" s="397">
        <v>1216</v>
      </c>
      <c r="G29" s="535">
        <v>1024</v>
      </c>
      <c r="H29" s="535">
        <v>1249</v>
      </c>
      <c r="I29" s="404">
        <v>900</v>
      </c>
      <c r="J29" s="536">
        <v>35</v>
      </c>
      <c r="K29" s="470">
        <v>50</v>
      </c>
      <c r="L29" s="470">
        <v>76</v>
      </c>
      <c r="M29" s="470">
        <v>40</v>
      </c>
      <c r="N29" s="470">
        <v>195</v>
      </c>
      <c r="O29" s="470">
        <v>184</v>
      </c>
      <c r="P29" s="470"/>
      <c r="Q29" s="470"/>
      <c r="R29" s="470"/>
      <c r="S29" s="470"/>
      <c r="T29" s="470"/>
      <c r="U29" s="535"/>
      <c r="V29" s="533">
        <f t="shared" si="0"/>
        <v>580</v>
      </c>
      <c r="W29" s="522">
        <f t="shared" si="1"/>
        <v>64.44444444444444</v>
      </c>
      <c r="X29" s="412"/>
    </row>
    <row r="30" spans="1:24" ht="14.25">
      <c r="A30" s="473" t="s">
        <v>601</v>
      </c>
      <c r="B30" s="409" t="s">
        <v>602</v>
      </c>
      <c r="C30" s="475">
        <v>10408</v>
      </c>
      <c r="D30" s="475">
        <v>11792</v>
      </c>
      <c r="E30" s="396">
        <v>521</v>
      </c>
      <c r="F30" s="397">
        <v>2445</v>
      </c>
      <c r="G30" s="535">
        <v>2632</v>
      </c>
      <c r="H30" s="535">
        <v>2854</v>
      </c>
      <c r="I30" s="404">
        <v>2850</v>
      </c>
      <c r="J30" s="537">
        <v>199</v>
      </c>
      <c r="K30" s="470">
        <v>208</v>
      </c>
      <c r="L30" s="470">
        <v>219</v>
      </c>
      <c r="M30" s="470">
        <v>202</v>
      </c>
      <c r="N30" s="470">
        <v>204</v>
      </c>
      <c r="O30" s="470">
        <v>337</v>
      </c>
      <c r="P30" s="470"/>
      <c r="Q30" s="470"/>
      <c r="R30" s="470"/>
      <c r="S30" s="470"/>
      <c r="T30" s="470"/>
      <c r="U30" s="535"/>
      <c r="V30" s="533">
        <f t="shared" si="0"/>
        <v>1369</v>
      </c>
      <c r="W30" s="522">
        <f t="shared" si="1"/>
        <v>48.03508771929825</v>
      </c>
      <c r="X30" s="412"/>
    </row>
    <row r="31" spans="1:24" ht="14.25">
      <c r="A31" s="473" t="s">
        <v>603</v>
      </c>
      <c r="B31" s="409" t="s">
        <v>604</v>
      </c>
      <c r="C31" s="475">
        <v>3640</v>
      </c>
      <c r="D31" s="475">
        <v>4174</v>
      </c>
      <c r="E31" s="396" t="s">
        <v>605</v>
      </c>
      <c r="F31" s="397">
        <v>892</v>
      </c>
      <c r="G31" s="535">
        <v>939</v>
      </c>
      <c r="H31" s="535">
        <v>1053</v>
      </c>
      <c r="I31" s="404">
        <v>1270</v>
      </c>
      <c r="J31" s="537">
        <v>77</v>
      </c>
      <c r="K31" s="470">
        <v>75</v>
      </c>
      <c r="L31" s="470">
        <v>84</v>
      </c>
      <c r="M31" s="470">
        <v>77</v>
      </c>
      <c r="N31" s="470">
        <v>79</v>
      </c>
      <c r="O31" s="470">
        <v>125</v>
      </c>
      <c r="P31" s="470"/>
      <c r="Q31" s="470"/>
      <c r="R31" s="470"/>
      <c r="S31" s="470"/>
      <c r="T31" s="470"/>
      <c r="U31" s="535"/>
      <c r="V31" s="533">
        <f t="shared" si="0"/>
        <v>517</v>
      </c>
      <c r="W31" s="522">
        <f t="shared" si="1"/>
        <v>40.70866141732283</v>
      </c>
      <c r="X31" s="412"/>
    </row>
    <row r="32" spans="1:24" ht="14.25">
      <c r="A32" s="473" t="s">
        <v>606</v>
      </c>
      <c r="B32" s="474" t="s">
        <v>607</v>
      </c>
      <c r="C32" s="475">
        <v>0</v>
      </c>
      <c r="D32" s="475">
        <v>0</v>
      </c>
      <c r="E32" s="396">
        <v>557</v>
      </c>
      <c r="F32" s="397">
        <v>0</v>
      </c>
      <c r="G32" s="535">
        <v>0</v>
      </c>
      <c r="H32" s="535">
        <v>0</v>
      </c>
      <c r="I32" s="404">
        <v>0</v>
      </c>
      <c r="J32" s="536">
        <v>0</v>
      </c>
      <c r="K32" s="470">
        <v>0</v>
      </c>
      <c r="L32" s="470">
        <v>0</v>
      </c>
      <c r="M32" s="470">
        <v>0</v>
      </c>
      <c r="N32" s="470">
        <v>0</v>
      </c>
      <c r="O32" s="470">
        <v>0</v>
      </c>
      <c r="P32" s="470"/>
      <c r="Q32" s="470"/>
      <c r="R32" s="470"/>
      <c r="S32" s="470"/>
      <c r="T32" s="470"/>
      <c r="U32" s="535"/>
      <c r="V32" s="533">
        <f t="shared" si="0"/>
        <v>0</v>
      </c>
      <c r="W32" s="522">
        <v>0</v>
      </c>
      <c r="X32" s="412"/>
    </row>
    <row r="33" spans="1:24" ht="14.25">
      <c r="A33" s="473" t="s">
        <v>608</v>
      </c>
      <c r="B33" s="474" t="s">
        <v>609</v>
      </c>
      <c r="C33" s="475">
        <v>1711</v>
      </c>
      <c r="D33" s="475">
        <v>1801</v>
      </c>
      <c r="E33" s="396">
        <v>551</v>
      </c>
      <c r="F33" s="397">
        <v>128</v>
      </c>
      <c r="G33" s="535">
        <v>154</v>
      </c>
      <c r="H33" s="535">
        <v>282</v>
      </c>
      <c r="I33" s="404">
        <v>230</v>
      </c>
      <c r="J33" s="536">
        <v>28</v>
      </c>
      <c r="K33" s="470">
        <v>28</v>
      </c>
      <c r="L33" s="470">
        <v>28</v>
      </c>
      <c r="M33" s="470">
        <v>29</v>
      </c>
      <c r="N33" s="470">
        <v>28</v>
      </c>
      <c r="O33" s="470">
        <v>29</v>
      </c>
      <c r="P33" s="470"/>
      <c r="Q33" s="470"/>
      <c r="R33" s="470"/>
      <c r="S33" s="470"/>
      <c r="T33" s="470"/>
      <c r="U33" s="535"/>
      <c r="V33" s="533">
        <f t="shared" si="0"/>
        <v>170</v>
      </c>
      <c r="W33" s="522">
        <f>IF(I33&lt;&gt;0,+V33/I33*100,"   ???")</f>
        <v>73.91304347826086</v>
      </c>
      <c r="X33" s="412"/>
    </row>
    <row r="34" spans="1:24" ht="15" thickBot="1">
      <c r="A34" s="435" t="s">
        <v>610</v>
      </c>
      <c r="B34" s="479"/>
      <c r="C34" s="480">
        <v>569</v>
      </c>
      <c r="D34" s="480">
        <v>614</v>
      </c>
      <c r="E34" s="401" t="s">
        <v>611</v>
      </c>
      <c r="F34" s="402">
        <v>151</v>
      </c>
      <c r="G34" s="538">
        <v>601</v>
      </c>
      <c r="H34" s="538">
        <v>550</v>
      </c>
      <c r="I34" s="405">
        <v>300</v>
      </c>
      <c r="J34" s="539">
        <v>5</v>
      </c>
      <c r="K34" s="540">
        <v>14</v>
      </c>
      <c r="L34" s="540">
        <v>8</v>
      </c>
      <c r="M34" s="540">
        <v>15</v>
      </c>
      <c r="N34" s="540">
        <v>263</v>
      </c>
      <c r="O34" s="540">
        <v>91</v>
      </c>
      <c r="P34" s="540"/>
      <c r="Q34" s="540"/>
      <c r="R34" s="540"/>
      <c r="S34" s="540"/>
      <c r="T34" s="540"/>
      <c r="U34" s="541"/>
      <c r="V34" s="542">
        <f t="shared" si="0"/>
        <v>396</v>
      </c>
      <c r="W34" s="543">
        <f>IF(I34&lt;&gt;0,+V34/I34*100,"   ???")</f>
        <v>132</v>
      </c>
      <c r="X34" s="412"/>
    </row>
    <row r="35" spans="1:24" ht="15" thickBot="1">
      <c r="A35" s="544" t="s">
        <v>612</v>
      </c>
      <c r="B35" s="545" t="s">
        <v>613</v>
      </c>
      <c r="C35" s="546">
        <f>SUM(C25:C34)</f>
        <v>25899</v>
      </c>
      <c r="D35" s="546">
        <f>SUM(D25:D34)</f>
        <v>29268</v>
      </c>
      <c r="E35" s="547"/>
      <c r="F35" s="548">
        <v>6737</v>
      </c>
      <c r="G35" s="549">
        <v>6957</v>
      </c>
      <c r="H35" s="549">
        <v>7240</v>
      </c>
      <c r="I35" s="550">
        <f aca="true" t="shared" si="2" ref="I35:U35">SUM(I25:I34)</f>
        <v>7020</v>
      </c>
      <c r="J35" s="551">
        <f>SUM(J25:J34)</f>
        <v>415</v>
      </c>
      <c r="K35" s="552">
        <f>SUM(K25:K34)</f>
        <v>493</v>
      </c>
      <c r="L35" s="552">
        <f t="shared" si="2"/>
        <v>715</v>
      </c>
      <c r="M35" s="553">
        <f t="shared" si="2"/>
        <v>527</v>
      </c>
      <c r="N35" s="552">
        <f t="shared" si="2"/>
        <v>852</v>
      </c>
      <c r="O35" s="552">
        <f t="shared" si="2"/>
        <v>577</v>
      </c>
      <c r="P35" s="552">
        <f t="shared" si="2"/>
        <v>0</v>
      </c>
      <c r="Q35" s="552">
        <f t="shared" si="2"/>
        <v>0</v>
      </c>
      <c r="R35" s="552">
        <f t="shared" si="2"/>
        <v>0</v>
      </c>
      <c r="S35" s="552">
        <f t="shared" si="2"/>
        <v>0</v>
      </c>
      <c r="T35" s="552">
        <f t="shared" si="2"/>
        <v>0</v>
      </c>
      <c r="U35" s="552">
        <f t="shared" si="2"/>
        <v>0</v>
      </c>
      <c r="V35" s="554">
        <f t="shared" si="0"/>
        <v>3579</v>
      </c>
      <c r="W35" s="555">
        <f>IF(I35&lt;&gt;0,+V35/I35*100,"   ???")</f>
        <v>50.982905982905976</v>
      </c>
      <c r="X35" s="412"/>
    </row>
    <row r="36" spans="1:24" ht="14.25">
      <c r="A36" s="459" t="s">
        <v>614</v>
      </c>
      <c r="B36" s="460" t="s">
        <v>615</v>
      </c>
      <c r="C36" s="461">
        <v>0</v>
      </c>
      <c r="D36" s="461">
        <v>0</v>
      </c>
      <c r="E36" s="394">
        <v>601</v>
      </c>
      <c r="F36" s="403">
        <v>0</v>
      </c>
      <c r="G36" s="400">
        <v>0</v>
      </c>
      <c r="H36" s="400">
        <v>0</v>
      </c>
      <c r="I36" s="400">
        <v>0</v>
      </c>
      <c r="J36" s="519">
        <v>0</v>
      </c>
      <c r="K36" s="470">
        <v>0</v>
      </c>
      <c r="L36" s="470">
        <v>0</v>
      </c>
      <c r="M36" s="470">
        <v>0</v>
      </c>
      <c r="N36" s="470">
        <v>0</v>
      </c>
      <c r="O36" s="470">
        <v>0</v>
      </c>
      <c r="P36" s="470"/>
      <c r="Q36" s="470"/>
      <c r="R36" s="470"/>
      <c r="S36" s="470"/>
      <c r="T36" s="470"/>
      <c r="U36" s="464"/>
      <c r="V36" s="556">
        <f t="shared" si="0"/>
        <v>0</v>
      </c>
      <c r="W36" s="534">
        <v>0</v>
      </c>
      <c r="X36" s="412"/>
    </row>
    <row r="37" spans="1:24" ht="14.25">
      <c r="A37" s="473" t="s">
        <v>616</v>
      </c>
      <c r="B37" s="474" t="s">
        <v>617</v>
      </c>
      <c r="C37" s="475">
        <v>1190</v>
      </c>
      <c r="D37" s="475">
        <v>1857</v>
      </c>
      <c r="E37" s="396">
        <v>602</v>
      </c>
      <c r="F37" s="404">
        <v>169</v>
      </c>
      <c r="G37" s="397">
        <v>208</v>
      </c>
      <c r="H37" s="397">
        <v>330</v>
      </c>
      <c r="I37" s="397">
        <v>150</v>
      </c>
      <c r="J37" s="519">
        <v>9</v>
      </c>
      <c r="K37" s="470">
        <v>13</v>
      </c>
      <c r="L37" s="470">
        <v>2</v>
      </c>
      <c r="M37" s="470">
        <v>0</v>
      </c>
      <c r="N37" s="470">
        <v>111</v>
      </c>
      <c r="O37" s="470">
        <v>46</v>
      </c>
      <c r="P37" s="470"/>
      <c r="Q37" s="470"/>
      <c r="R37" s="470"/>
      <c r="S37" s="470"/>
      <c r="T37" s="470"/>
      <c r="U37" s="464"/>
      <c r="V37" s="521">
        <f t="shared" si="0"/>
        <v>181</v>
      </c>
      <c r="W37" s="522">
        <f>IF(I37&lt;&gt;0,+V37/I37*100,"   ???")</f>
        <v>120.66666666666667</v>
      </c>
      <c r="X37" s="412"/>
    </row>
    <row r="38" spans="1:24" ht="14.25">
      <c r="A38" s="473" t="s">
        <v>618</v>
      </c>
      <c r="B38" s="474" t="s">
        <v>619</v>
      </c>
      <c r="C38" s="475">
        <v>0</v>
      </c>
      <c r="D38" s="475">
        <v>0</v>
      </c>
      <c r="E38" s="396">
        <v>604</v>
      </c>
      <c r="F38" s="404">
        <v>29</v>
      </c>
      <c r="G38" s="397">
        <v>63</v>
      </c>
      <c r="H38" s="397">
        <v>65</v>
      </c>
      <c r="I38" s="397">
        <v>50</v>
      </c>
      <c r="J38" s="519">
        <v>1</v>
      </c>
      <c r="K38" s="470">
        <v>1</v>
      </c>
      <c r="L38" s="470">
        <v>2</v>
      </c>
      <c r="M38" s="470">
        <v>1</v>
      </c>
      <c r="N38" s="470">
        <v>6</v>
      </c>
      <c r="O38" s="470">
        <v>4</v>
      </c>
      <c r="P38" s="470"/>
      <c r="Q38" s="470"/>
      <c r="R38" s="470"/>
      <c r="S38" s="470"/>
      <c r="T38" s="470"/>
      <c r="U38" s="464"/>
      <c r="V38" s="521">
        <f t="shared" si="0"/>
        <v>15</v>
      </c>
      <c r="W38" s="522">
        <f>IF(I38&lt;&gt;0,+V38/I38*100,"   ???")</f>
        <v>30</v>
      </c>
      <c r="X38" s="412"/>
    </row>
    <row r="39" spans="1:24" ht="14.25">
      <c r="A39" s="473" t="s">
        <v>620</v>
      </c>
      <c r="B39" s="474" t="s">
        <v>621</v>
      </c>
      <c r="C39" s="475">
        <v>12472</v>
      </c>
      <c r="D39" s="475">
        <v>13728</v>
      </c>
      <c r="E39" s="396" t="s">
        <v>622</v>
      </c>
      <c r="F39" s="404">
        <v>6257</v>
      </c>
      <c r="G39" s="397">
        <v>6570</v>
      </c>
      <c r="H39" s="397">
        <v>6728</v>
      </c>
      <c r="I39" s="397">
        <v>6620</v>
      </c>
      <c r="J39" s="557">
        <v>550</v>
      </c>
      <c r="K39" s="470">
        <v>550</v>
      </c>
      <c r="L39" s="470">
        <v>550</v>
      </c>
      <c r="M39" s="470">
        <v>550</v>
      </c>
      <c r="N39" s="470">
        <v>600</v>
      </c>
      <c r="O39" s="470">
        <v>550</v>
      </c>
      <c r="P39" s="470"/>
      <c r="Q39" s="470"/>
      <c r="R39" s="470"/>
      <c r="S39" s="470"/>
      <c r="T39" s="470"/>
      <c r="U39" s="464"/>
      <c r="V39" s="521">
        <f t="shared" si="0"/>
        <v>3350</v>
      </c>
      <c r="W39" s="522">
        <f>IF(I39&lt;&gt;0,+V39/I39*100,"   ???")</f>
        <v>50.60422960725075</v>
      </c>
      <c r="X39" s="412"/>
    </row>
    <row r="40" spans="1:24" ht="15" thickBot="1">
      <c r="A40" s="435" t="s">
        <v>623</v>
      </c>
      <c r="B40" s="479"/>
      <c r="C40" s="480">
        <v>12330</v>
      </c>
      <c r="D40" s="480">
        <v>13218</v>
      </c>
      <c r="E40" s="401" t="s">
        <v>624</v>
      </c>
      <c r="F40" s="405">
        <v>329</v>
      </c>
      <c r="G40" s="402">
        <v>164</v>
      </c>
      <c r="H40" s="402">
        <v>161</v>
      </c>
      <c r="I40" s="402">
        <v>200</v>
      </c>
      <c r="J40" s="558">
        <v>0</v>
      </c>
      <c r="K40" s="489">
        <v>2</v>
      </c>
      <c r="L40" s="489">
        <v>34</v>
      </c>
      <c r="M40" s="489">
        <v>4</v>
      </c>
      <c r="N40" s="489">
        <v>34</v>
      </c>
      <c r="O40" s="489">
        <v>19</v>
      </c>
      <c r="P40" s="489"/>
      <c r="Q40" s="489"/>
      <c r="R40" s="489"/>
      <c r="S40" s="489"/>
      <c r="T40" s="489"/>
      <c r="U40" s="489"/>
      <c r="V40" s="521">
        <f t="shared" si="0"/>
        <v>93</v>
      </c>
      <c r="W40" s="543">
        <f>IF(I40&lt;&gt;0,+V40/I40*100,"   ???")</f>
        <v>46.5</v>
      </c>
      <c r="X40" s="412"/>
    </row>
    <row r="41" spans="1:24" ht="15" thickBot="1">
      <c r="A41" s="544" t="s">
        <v>625</v>
      </c>
      <c r="B41" s="545" t="s">
        <v>626</v>
      </c>
      <c r="C41" s="546">
        <f>SUM(C36:C40)</f>
        <v>25992</v>
      </c>
      <c r="D41" s="546">
        <f>SUM(D36:D40)</f>
        <v>28803</v>
      </c>
      <c r="E41" s="547" t="s">
        <v>558</v>
      </c>
      <c r="F41" s="559">
        <v>6784</v>
      </c>
      <c r="G41" s="548">
        <v>7005</v>
      </c>
      <c r="H41" s="548">
        <v>7284</v>
      </c>
      <c r="I41" s="560">
        <v>7020</v>
      </c>
      <c r="J41" s="552">
        <f>SUM(J36:J40)</f>
        <v>560</v>
      </c>
      <c r="K41" s="552">
        <f>SUM(K36:K40)</f>
        <v>566</v>
      </c>
      <c r="L41" s="553">
        <f aca="true" t="shared" si="3" ref="L41:V41">SUM(L36:L40)</f>
        <v>588</v>
      </c>
      <c r="M41" s="553">
        <f t="shared" si="3"/>
        <v>555</v>
      </c>
      <c r="N41" s="552">
        <f t="shared" si="3"/>
        <v>751</v>
      </c>
      <c r="O41" s="552">
        <f t="shared" si="3"/>
        <v>619</v>
      </c>
      <c r="P41" s="552">
        <f t="shared" si="3"/>
        <v>0</v>
      </c>
      <c r="Q41" s="552">
        <f t="shared" si="3"/>
        <v>0</v>
      </c>
      <c r="R41" s="552">
        <f t="shared" si="3"/>
        <v>0</v>
      </c>
      <c r="S41" s="552">
        <f t="shared" si="3"/>
        <v>0</v>
      </c>
      <c r="T41" s="552">
        <f t="shared" si="3"/>
        <v>0</v>
      </c>
      <c r="U41" s="552">
        <f t="shared" si="3"/>
        <v>0</v>
      </c>
      <c r="V41" s="554">
        <f t="shared" si="3"/>
        <v>3639</v>
      </c>
      <c r="W41" s="555">
        <f>IF(I41&lt;&gt;0,+V41/I41*100,"   ???")</f>
        <v>51.83760683760684</v>
      </c>
      <c r="X41" s="412"/>
    </row>
    <row r="42" spans="1:24" ht="6.75" customHeight="1" thickBot="1">
      <c r="A42" s="435"/>
      <c r="B42" s="482"/>
      <c r="C42" s="561"/>
      <c r="D42" s="561"/>
      <c r="E42" s="562"/>
      <c r="F42" s="563"/>
      <c r="G42" s="564"/>
      <c r="H42" s="564"/>
      <c r="I42" s="548"/>
      <c r="J42" s="565"/>
      <c r="K42" s="566"/>
      <c r="L42" s="567"/>
      <c r="M42" s="567"/>
      <c r="N42" s="566"/>
      <c r="O42" s="566"/>
      <c r="P42" s="566"/>
      <c r="Q42" s="566"/>
      <c r="R42" s="566"/>
      <c r="S42" s="566"/>
      <c r="T42" s="566"/>
      <c r="U42" s="568"/>
      <c r="V42" s="546"/>
      <c r="W42" s="569"/>
      <c r="X42" s="412"/>
    </row>
    <row r="43" spans="1:24" ht="15" thickBot="1">
      <c r="A43" s="570" t="s">
        <v>627</v>
      </c>
      <c r="B43" s="545" t="s">
        <v>589</v>
      </c>
      <c r="C43" s="546">
        <f>+C41-C39</f>
        <v>13520</v>
      </c>
      <c r="D43" s="546">
        <f>+D41-D39</f>
        <v>15075</v>
      </c>
      <c r="E43" s="547" t="s">
        <v>558</v>
      </c>
      <c r="F43" s="559">
        <v>527</v>
      </c>
      <c r="G43" s="548">
        <v>435</v>
      </c>
      <c r="H43" s="548">
        <v>556</v>
      </c>
      <c r="I43" s="550">
        <v>540</v>
      </c>
      <c r="J43" s="551">
        <v>10</v>
      </c>
      <c r="K43" s="552">
        <v>16</v>
      </c>
      <c r="L43" s="552">
        <f aca="true" t="shared" si="4" ref="L43:U43">+L41-L39</f>
        <v>38</v>
      </c>
      <c r="M43" s="552">
        <f t="shared" si="4"/>
        <v>5</v>
      </c>
      <c r="N43" s="552">
        <f t="shared" si="4"/>
        <v>151</v>
      </c>
      <c r="O43" s="552">
        <f t="shared" si="4"/>
        <v>69</v>
      </c>
      <c r="P43" s="552">
        <f t="shared" si="4"/>
        <v>0</v>
      </c>
      <c r="Q43" s="552">
        <f t="shared" si="4"/>
        <v>0</v>
      </c>
      <c r="R43" s="552">
        <f t="shared" si="4"/>
        <v>0</v>
      </c>
      <c r="S43" s="552">
        <f t="shared" si="4"/>
        <v>0</v>
      </c>
      <c r="T43" s="552">
        <f t="shared" si="4"/>
        <v>0</v>
      </c>
      <c r="U43" s="552">
        <f t="shared" si="4"/>
        <v>0</v>
      </c>
      <c r="V43" s="546">
        <f>SUM(J43:U43)</f>
        <v>289</v>
      </c>
      <c r="W43" s="555">
        <f>IF(I43&lt;&gt;0,+V43/I43*100,"   ???")</f>
        <v>53.51851851851852</v>
      </c>
      <c r="X43" s="412"/>
    </row>
    <row r="44" spans="1:24" ht="15" thickBot="1">
      <c r="A44" s="544" t="s">
        <v>628</v>
      </c>
      <c r="B44" s="545" t="s">
        <v>629</v>
      </c>
      <c r="C44" s="546">
        <f>+C41-C35</f>
        <v>93</v>
      </c>
      <c r="D44" s="546">
        <f>+D41-D35</f>
        <v>-465</v>
      </c>
      <c r="E44" s="547" t="s">
        <v>558</v>
      </c>
      <c r="F44" s="559">
        <v>47</v>
      </c>
      <c r="G44" s="548">
        <v>47</v>
      </c>
      <c r="H44" s="548">
        <v>44</v>
      </c>
      <c r="I44" s="550">
        <v>1</v>
      </c>
      <c r="J44" s="551">
        <v>145</v>
      </c>
      <c r="K44" s="552">
        <v>73</v>
      </c>
      <c r="L44" s="552">
        <v>-127</v>
      </c>
      <c r="M44" s="552">
        <f aca="true" t="shared" si="5" ref="M44:U44">+M41-M35</f>
        <v>28</v>
      </c>
      <c r="N44" s="552">
        <f t="shared" si="5"/>
        <v>-101</v>
      </c>
      <c r="O44" s="552">
        <f t="shared" si="5"/>
        <v>42</v>
      </c>
      <c r="P44" s="552">
        <f t="shared" si="5"/>
        <v>0</v>
      </c>
      <c r="Q44" s="552">
        <f t="shared" si="5"/>
        <v>0</v>
      </c>
      <c r="R44" s="552">
        <f t="shared" si="5"/>
        <v>0</v>
      </c>
      <c r="S44" s="552">
        <f t="shared" si="5"/>
        <v>0</v>
      </c>
      <c r="T44" s="552">
        <f t="shared" si="5"/>
        <v>0</v>
      </c>
      <c r="U44" s="571">
        <f t="shared" si="5"/>
        <v>0</v>
      </c>
      <c r="V44" s="546">
        <f>SUM(J44:U44)</f>
        <v>60</v>
      </c>
      <c r="W44" s="555">
        <f>IF(I44&lt;&gt;0,+V44/I44*100,"   ???")</f>
        <v>6000</v>
      </c>
      <c r="X44" s="412"/>
    </row>
    <row r="45" spans="1:24" ht="15" thickBot="1">
      <c r="A45" s="572" t="s">
        <v>630</v>
      </c>
      <c r="B45" s="573" t="s">
        <v>589</v>
      </c>
      <c r="C45" s="574">
        <f>+C44-C39</f>
        <v>-12379</v>
      </c>
      <c r="D45" s="574">
        <f>+D44-D39</f>
        <v>-14193</v>
      </c>
      <c r="E45" s="575" t="s">
        <v>558</v>
      </c>
      <c r="F45" s="576">
        <v>-6210</v>
      </c>
      <c r="G45" s="577">
        <v>-6522</v>
      </c>
      <c r="H45" s="577">
        <v>-6684</v>
      </c>
      <c r="I45" s="550">
        <v>-8556</v>
      </c>
      <c r="J45" s="551">
        <v>-405</v>
      </c>
      <c r="K45" s="552">
        <v>-477</v>
      </c>
      <c r="L45" s="552">
        <f aca="true" t="shared" si="6" ref="L45:U45">+L44-L39</f>
        <v>-677</v>
      </c>
      <c r="M45" s="552">
        <f t="shared" si="6"/>
        <v>-522</v>
      </c>
      <c r="N45" s="552">
        <f t="shared" si="6"/>
        <v>-701</v>
      </c>
      <c r="O45" s="552">
        <f t="shared" si="6"/>
        <v>-508</v>
      </c>
      <c r="P45" s="552">
        <f t="shared" si="6"/>
        <v>0</v>
      </c>
      <c r="Q45" s="552">
        <f t="shared" si="6"/>
        <v>0</v>
      </c>
      <c r="R45" s="552">
        <f t="shared" si="6"/>
        <v>0</v>
      </c>
      <c r="S45" s="552">
        <f t="shared" si="6"/>
        <v>0</v>
      </c>
      <c r="T45" s="552">
        <f t="shared" si="6"/>
        <v>0</v>
      </c>
      <c r="U45" s="552">
        <f t="shared" si="6"/>
        <v>0</v>
      </c>
      <c r="V45" s="546">
        <f>SUM(J45:U45)</f>
        <v>-3290</v>
      </c>
      <c r="W45" s="555">
        <f>IF(I45&lt;&gt;0,+V45/I45*100,"   ???")</f>
        <v>38.45254791958859</v>
      </c>
      <c r="X45" s="412"/>
    </row>
    <row r="47" ht="14.25" customHeight="1"/>
  </sheetData>
  <sheetProtection/>
  <printOptions/>
  <pageMargins left="1.1023622047244095" right="0.7086614173228347" top="0.5905511811023623" bottom="0.3937007874015748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5.8515625" style="412" customWidth="1"/>
    <col min="2" max="2" width="13.57421875" style="412" customWidth="1"/>
    <col min="3" max="4" width="0" style="412" hidden="1" customWidth="1"/>
    <col min="5" max="5" width="7.00390625" style="413" customWidth="1"/>
    <col min="6" max="8" width="0" style="412" hidden="1" customWidth="1"/>
    <col min="9" max="11" width="0" style="565" hidden="1" customWidth="1"/>
    <col min="12" max="13" width="9.00390625" style="565" customWidth="1"/>
    <col min="14" max="16" width="8.421875" style="565" customWidth="1"/>
    <col min="17" max="17" width="8.140625" style="565" customWidth="1"/>
    <col min="18" max="18" width="8.57421875" style="412" customWidth="1"/>
    <col min="19" max="19" width="7.57421875" style="412" customWidth="1"/>
    <col min="20" max="20" width="3.421875" style="412" customWidth="1"/>
    <col min="21" max="21" width="11.140625" style="412" customWidth="1"/>
    <col min="22" max="22" width="10.57421875" style="412" customWidth="1"/>
    <col min="23" max="23" width="10.421875" style="412" customWidth="1"/>
    <col min="24" max="16384" width="9.140625" style="412" customWidth="1"/>
  </cols>
  <sheetData>
    <row r="1" spans="1:23" s="332" customFormat="1" ht="18">
      <c r="A1" s="1096" t="s">
        <v>704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</row>
    <row r="2" spans="1:14" ht="21.75" customHeight="1">
      <c r="A2" s="968" t="s">
        <v>632</v>
      </c>
      <c r="B2" s="969"/>
      <c r="M2" s="970"/>
      <c r="N2" s="970"/>
    </row>
    <row r="3" spans="1:14" ht="12.75">
      <c r="A3" s="414"/>
      <c r="M3" s="970"/>
      <c r="N3" s="970"/>
    </row>
    <row r="4" spans="2:14" ht="13.5" thickBot="1">
      <c r="B4" s="415"/>
      <c r="C4" s="415"/>
      <c r="D4" s="415"/>
      <c r="E4" s="416"/>
      <c r="F4" s="415"/>
      <c r="G4" s="415"/>
      <c r="M4" s="970"/>
      <c r="N4" s="970"/>
    </row>
    <row r="5" spans="1:14" ht="15.75" thickBot="1">
      <c r="A5" s="971" t="s">
        <v>529</v>
      </c>
      <c r="B5" s="972"/>
      <c r="C5" s="406"/>
      <c r="D5" s="406"/>
      <c r="E5" s="972" t="s">
        <v>705</v>
      </c>
      <c r="F5" s="406"/>
      <c r="G5" s="407"/>
      <c r="H5" s="407"/>
      <c r="I5" s="902"/>
      <c r="J5" s="903"/>
      <c r="K5" s="903"/>
      <c r="L5" s="903"/>
      <c r="M5" s="973"/>
      <c r="N5" s="973"/>
    </row>
    <row r="6" spans="1:14" ht="23.25" customHeight="1" thickBot="1">
      <c r="A6" s="974" t="s">
        <v>531</v>
      </c>
      <c r="M6" s="970"/>
      <c r="N6" s="970"/>
    </row>
    <row r="7" spans="1:23" ht="13.5" thickBot="1">
      <c r="A7" s="975" t="s">
        <v>27</v>
      </c>
      <c r="B7" s="976" t="s">
        <v>535</v>
      </c>
      <c r="C7" s="420"/>
      <c r="D7" s="419"/>
      <c r="E7" s="976" t="s">
        <v>538</v>
      </c>
      <c r="F7" s="977" t="s">
        <v>706</v>
      </c>
      <c r="G7" s="976" t="s">
        <v>707</v>
      </c>
      <c r="H7" s="978" t="s">
        <v>708</v>
      </c>
      <c r="I7" s="978" t="s">
        <v>709</v>
      </c>
      <c r="J7" s="979" t="s">
        <v>710</v>
      </c>
      <c r="K7" s="980" t="s">
        <v>711</v>
      </c>
      <c r="L7" s="981" t="s">
        <v>712</v>
      </c>
      <c r="M7" s="981"/>
      <c r="N7" s="982" t="s">
        <v>713</v>
      </c>
      <c r="O7" s="982"/>
      <c r="P7" s="982"/>
      <c r="Q7" s="982"/>
      <c r="R7" s="423" t="s">
        <v>714</v>
      </c>
      <c r="S7" s="426" t="s">
        <v>534</v>
      </c>
      <c r="U7" s="983" t="s">
        <v>715</v>
      </c>
      <c r="V7" s="983"/>
      <c r="W7" s="983"/>
    </row>
    <row r="8" spans="1:23" ht="13.5" thickBot="1">
      <c r="A8" s="975"/>
      <c r="B8" s="975"/>
      <c r="C8" s="428" t="s">
        <v>536</v>
      </c>
      <c r="D8" s="984" t="s">
        <v>537</v>
      </c>
      <c r="E8" s="976"/>
      <c r="F8" s="977"/>
      <c r="G8" s="976"/>
      <c r="H8" s="978"/>
      <c r="I8" s="978"/>
      <c r="J8" s="979"/>
      <c r="K8" s="980"/>
      <c r="L8" s="985" t="s">
        <v>31</v>
      </c>
      <c r="M8" s="986" t="s">
        <v>32</v>
      </c>
      <c r="N8" s="987" t="s">
        <v>545</v>
      </c>
      <c r="O8" s="988" t="s">
        <v>548</v>
      </c>
      <c r="P8" s="988" t="s">
        <v>551</v>
      </c>
      <c r="Q8" s="989" t="s">
        <v>554</v>
      </c>
      <c r="R8" s="431" t="s">
        <v>555</v>
      </c>
      <c r="S8" s="990" t="s">
        <v>556</v>
      </c>
      <c r="U8" s="1085" t="s">
        <v>716</v>
      </c>
      <c r="V8" s="428" t="s">
        <v>717</v>
      </c>
      <c r="W8" s="428" t="s">
        <v>718</v>
      </c>
    </row>
    <row r="9" spans="1:23" ht="12.75">
      <c r="A9" s="991" t="s">
        <v>557</v>
      </c>
      <c r="B9" s="436"/>
      <c r="C9" s="437">
        <v>104</v>
      </c>
      <c r="D9" s="992">
        <v>104</v>
      </c>
      <c r="E9" s="993"/>
      <c r="F9" s="994">
        <v>7</v>
      </c>
      <c r="G9" s="995">
        <v>6</v>
      </c>
      <c r="H9" s="996">
        <v>7</v>
      </c>
      <c r="I9" s="904">
        <v>7</v>
      </c>
      <c r="J9" s="905">
        <v>6</v>
      </c>
      <c r="K9" s="997" t="s">
        <v>558</v>
      </c>
      <c r="L9" s="912"/>
      <c r="M9" s="998"/>
      <c r="N9" s="906">
        <v>6</v>
      </c>
      <c r="O9" s="999">
        <f aca="true" t="shared" si="0" ref="O9:O21">U9</f>
        <v>6</v>
      </c>
      <c r="P9" s="1000"/>
      <c r="Q9" s="999"/>
      <c r="R9" s="997" t="s">
        <v>558</v>
      </c>
      <c r="S9" s="1001" t="s">
        <v>558</v>
      </c>
      <c r="T9" s="969"/>
      <c r="U9" s="1086">
        <v>6</v>
      </c>
      <c r="V9" s="906"/>
      <c r="W9" s="906"/>
    </row>
    <row r="10" spans="1:23" ht="13.5" thickBot="1">
      <c r="A10" s="1002" t="s">
        <v>559</v>
      </c>
      <c r="B10" s="449"/>
      <c r="C10" s="450">
        <v>101</v>
      </c>
      <c r="D10" s="1003">
        <v>104</v>
      </c>
      <c r="E10" s="1004"/>
      <c r="F10" s="1005">
        <v>7</v>
      </c>
      <c r="G10" s="1006">
        <v>6</v>
      </c>
      <c r="H10" s="1007">
        <v>6</v>
      </c>
      <c r="I10" s="907">
        <v>6</v>
      </c>
      <c r="J10" s="908">
        <v>6</v>
      </c>
      <c r="K10" s="1008" t="s">
        <v>558</v>
      </c>
      <c r="L10" s="908"/>
      <c r="M10" s="907"/>
      <c r="N10" s="909">
        <v>6</v>
      </c>
      <c r="O10" s="1009">
        <f t="shared" si="0"/>
        <v>5</v>
      </c>
      <c r="P10" s="1010"/>
      <c r="Q10" s="1009"/>
      <c r="R10" s="1008" t="s">
        <v>558</v>
      </c>
      <c r="S10" s="909" t="s">
        <v>558</v>
      </c>
      <c r="T10" s="969"/>
      <c r="U10" s="1087">
        <v>5</v>
      </c>
      <c r="V10" s="909"/>
      <c r="W10" s="909"/>
    </row>
    <row r="11" spans="1:23" ht="12.75">
      <c r="A11" s="1011" t="s">
        <v>560</v>
      </c>
      <c r="B11" s="910" t="s">
        <v>561</v>
      </c>
      <c r="C11" s="461">
        <v>37915</v>
      </c>
      <c r="D11" s="1012">
        <v>39774</v>
      </c>
      <c r="E11" s="1013" t="s">
        <v>562</v>
      </c>
      <c r="F11" s="1014">
        <v>1225</v>
      </c>
      <c r="G11" s="1015">
        <v>1285</v>
      </c>
      <c r="H11" s="1016">
        <v>1305</v>
      </c>
      <c r="I11" s="911">
        <v>1340</v>
      </c>
      <c r="J11" s="912">
        <v>1267</v>
      </c>
      <c r="K11" s="998" t="s">
        <v>558</v>
      </c>
      <c r="L11" s="912" t="s">
        <v>558</v>
      </c>
      <c r="M11" s="998" t="s">
        <v>558</v>
      </c>
      <c r="N11" s="913">
        <v>1510</v>
      </c>
      <c r="O11" s="1017">
        <f t="shared" si="0"/>
        <v>1476</v>
      </c>
      <c r="P11" s="1018"/>
      <c r="Q11" s="1017"/>
      <c r="R11" s="998" t="s">
        <v>558</v>
      </c>
      <c r="S11" s="1019" t="s">
        <v>558</v>
      </c>
      <c r="T11" s="969"/>
      <c r="U11" s="1086">
        <v>1476</v>
      </c>
      <c r="V11" s="914"/>
      <c r="W11" s="914"/>
    </row>
    <row r="12" spans="1:23" ht="12.75">
      <c r="A12" s="1020" t="s">
        <v>563</v>
      </c>
      <c r="B12" s="915" t="s">
        <v>564</v>
      </c>
      <c r="C12" s="475">
        <v>-16164</v>
      </c>
      <c r="D12" s="1021">
        <v>-17825</v>
      </c>
      <c r="E12" s="1013" t="s">
        <v>565</v>
      </c>
      <c r="F12" s="1014">
        <v>-1225</v>
      </c>
      <c r="G12" s="1015">
        <v>-1285</v>
      </c>
      <c r="H12" s="1016">
        <v>1305</v>
      </c>
      <c r="I12" s="911">
        <v>1340</v>
      </c>
      <c r="J12" s="916">
        <v>1267</v>
      </c>
      <c r="K12" s="911" t="s">
        <v>558</v>
      </c>
      <c r="L12" s="916" t="s">
        <v>558</v>
      </c>
      <c r="M12" s="911" t="s">
        <v>558</v>
      </c>
      <c r="N12" s="914">
        <v>1510</v>
      </c>
      <c r="O12" s="1017">
        <f t="shared" si="0"/>
        <v>1476</v>
      </c>
      <c r="P12" s="1022"/>
      <c r="Q12" s="1017"/>
      <c r="R12" s="911" t="s">
        <v>558</v>
      </c>
      <c r="S12" s="911" t="s">
        <v>558</v>
      </c>
      <c r="T12" s="969"/>
      <c r="U12" s="1088">
        <v>1476</v>
      </c>
      <c r="V12" s="914"/>
      <c r="W12" s="914"/>
    </row>
    <row r="13" spans="1:23" ht="12.75">
      <c r="A13" s="1020" t="s">
        <v>566</v>
      </c>
      <c r="B13" s="915" t="s">
        <v>719</v>
      </c>
      <c r="C13" s="475">
        <v>604</v>
      </c>
      <c r="D13" s="1021">
        <v>619</v>
      </c>
      <c r="E13" s="1013" t="s">
        <v>568</v>
      </c>
      <c r="F13" s="1014"/>
      <c r="G13" s="1015"/>
      <c r="H13" s="1016"/>
      <c r="I13" s="911"/>
      <c r="J13" s="916">
        <v>0</v>
      </c>
      <c r="K13" s="911" t="s">
        <v>558</v>
      </c>
      <c r="L13" s="916" t="s">
        <v>558</v>
      </c>
      <c r="M13" s="911" t="s">
        <v>558</v>
      </c>
      <c r="N13" s="914"/>
      <c r="O13" s="1017">
        <f t="shared" si="0"/>
        <v>0</v>
      </c>
      <c r="P13" s="1022"/>
      <c r="Q13" s="1017"/>
      <c r="R13" s="911" t="s">
        <v>558</v>
      </c>
      <c r="S13" s="911" t="s">
        <v>558</v>
      </c>
      <c r="T13" s="969"/>
      <c r="U13" s="1088"/>
      <c r="V13" s="914"/>
      <c r="W13" s="914"/>
    </row>
    <row r="14" spans="1:23" ht="12.75">
      <c r="A14" s="1020" t="s">
        <v>569</v>
      </c>
      <c r="B14" s="915" t="s">
        <v>720</v>
      </c>
      <c r="C14" s="475">
        <v>221</v>
      </c>
      <c r="D14" s="1021">
        <v>610</v>
      </c>
      <c r="E14" s="1013" t="s">
        <v>558</v>
      </c>
      <c r="F14" s="1014">
        <v>117</v>
      </c>
      <c r="G14" s="1015">
        <v>115</v>
      </c>
      <c r="H14" s="1016"/>
      <c r="I14" s="911">
        <v>145</v>
      </c>
      <c r="J14" s="916">
        <v>149</v>
      </c>
      <c r="K14" s="911" t="s">
        <v>558</v>
      </c>
      <c r="L14" s="916" t="s">
        <v>558</v>
      </c>
      <c r="M14" s="911" t="s">
        <v>558</v>
      </c>
      <c r="N14" s="914">
        <v>505</v>
      </c>
      <c r="O14" s="1017">
        <f t="shared" si="0"/>
        <v>384</v>
      </c>
      <c r="P14" s="1022"/>
      <c r="Q14" s="1017"/>
      <c r="R14" s="911" t="s">
        <v>558</v>
      </c>
      <c r="S14" s="911" t="s">
        <v>558</v>
      </c>
      <c r="T14" s="969"/>
      <c r="U14" s="1088">
        <v>384</v>
      </c>
      <c r="V14" s="914"/>
      <c r="W14" s="914"/>
    </row>
    <row r="15" spans="1:23" ht="13.5" thickBot="1">
      <c r="A15" s="991" t="s">
        <v>571</v>
      </c>
      <c r="B15" s="917" t="s">
        <v>721</v>
      </c>
      <c r="C15" s="480">
        <v>2021</v>
      </c>
      <c r="D15" s="1023">
        <v>852</v>
      </c>
      <c r="E15" s="1024" t="s">
        <v>573</v>
      </c>
      <c r="F15" s="1025">
        <v>260</v>
      </c>
      <c r="G15" s="995">
        <v>334</v>
      </c>
      <c r="H15" s="1026">
        <v>316</v>
      </c>
      <c r="I15" s="918">
        <v>504</v>
      </c>
      <c r="J15" s="905">
        <v>482</v>
      </c>
      <c r="K15" s="1027" t="s">
        <v>558</v>
      </c>
      <c r="L15" s="928" t="s">
        <v>558</v>
      </c>
      <c r="M15" s="1027" t="s">
        <v>558</v>
      </c>
      <c r="N15" s="919">
        <v>628</v>
      </c>
      <c r="O15" s="1017">
        <f t="shared" si="0"/>
        <v>762</v>
      </c>
      <c r="P15" s="1028"/>
      <c r="Q15" s="1029"/>
      <c r="R15" s="1027" t="s">
        <v>558</v>
      </c>
      <c r="S15" s="907" t="s">
        <v>558</v>
      </c>
      <c r="T15" s="969"/>
      <c r="U15" s="1089">
        <v>762</v>
      </c>
      <c r="V15" s="919"/>
      <c r="W15" s="919"/>
    </row>
    <row r="16" spans="1:23" ht="15" thickBot="1">
      <c r="A16" s="1030" t="s">
        <v>574</v>
      </c>
      <c r="B16" s="1031"/>
      <c r="C16" s="493">
        <v>24618</v>
      </c>
      <c r="D16" s="1032">
        <v>24087</v>
      </c>
      <c r="E16" s="504"/>
      <c r="F16" s="920">
        <v>383</v>
      </c>
      <c r="G16" s="921">
        <v>457</v>
      </c>
      <c r="H16" s="922">
        <v>469</v>
      </c>
      <c r="I16" s="923">
        <v>649</v>
      </c>
      <c r="J16" s="924">
        <v>631</v>
      </c>
      <c r="K16" s="923" t="s">
        <v>558</v>
      </c>
      <c r="L16" s="924" t="s">
        <v>558</v>
      </c>
      <c r="M16" s="923" t="s">
        <v>558</v>
      </c>
      <c r="N16" s="1033">
        <f>N11-N12+N13+N14+N15</f>
        <v>1133</v>
      </c>
      <c r="O16" s="906">
        <f t="shared" si="0"/>
        <v>1146</v>
      </c>
      <c r="P16" s="1034"/>
      <c r="Q16" s="923"/>
      <c r="R16" s="1033" t="s">
        <v>558</v>
      </c>
      <c r="S16" s="1033" t="s">
        <v>558</v>
      </c>
      <c r="T16" s="969"/>
      <c r="U16" s="1090">
        <f>U11-U12+U13+U14+U15</f>
        <v>1146</v>
      </c>
      <c r="V16" s="1090">
        <f>V11-V12+V13+V14+V15</f>
        <v>0</v>
      </c>
      <c r="W16" s="1090">
        <f>W11-W12+W13+W14+W15</f>
        <v>0</v>
      </c>
    </row>
    <row r="17" spans="1:23" ht="12.75">
      <c r="A17" s="991" t="s">
        <v>575</v>
      </c>
      <c r="B17" s="910" t="s">
        <v>576</v>
      </c>
      <c r="C17" s="461">
        <v>7043</v>
      </c>
      <c r="D17" s="1012">
        <v>7240</v>
      </c>
      <c r="E17" s="1024">
        <v>401</v>
      </c>
      <c r="F17" s="1025"/>
      <c r="G17" s="995"/>
      <c r="H17" s="1026"/>
      <c r="I17" s="918"/>
      <c r="J17" s="905">
        <v>0</v>
      </c>
      <c r="K17" s="1019" t="s">
        <v>558</v>
      </c>
      <c r="L17" s="912" t="s">
        <v>558</v>
      </c>
      <c r="M17" s="998" t="s">
        <v>558</v>
      </c>
      <c r="N17" s="925"/>
      <c r="O17" s="1018">
        <f t="shared" si="0"/>
        <v>0</v>
      </c>
      <c r="P17" s="1035"/>
      <c r="Q17" s="1036"/>
      <c r="R17" s="1001" t="s">
        <v>558</v>
      </c>
      <c r="S17" s="1019" t="s">
        <v>558</v>
      </c>
      <c r="T17" s="969"/>
      <c r="U17" s="1091"/>
      <c r="V17" s="919"/>
      <c r="W17" s="919"/>
    </row>
    <row r="18" spans="1:23" ht="12.75">
      <c r="A18" s="1020" t="s">
        <v>577</v>
      </c>
      <c r="B18" s="915" t="s">
        <v>578</v>
      </c>
      <c r="C18" s="475">
        <v>1001</v>
      </c>
      <c r="D18" s="1021">
        <v>820</v>
      </c>
      <c r="E18" s="1013" t="s">
        <v>579</v>
      </c>
      <c r="F18" s="1014">
        <v>66</v>
      </c>
      <c r="G18" s="1037">
        <v>92</v>
      </c>
      <c r="H18" s="1016">
        <v>50</v>
      </c>
      <c r="I18" s="911">
        <v>99</v>
      </c>
      <c r="J18" s="916">
        <v>113</v>
      </c>
      <c r="K18" s="911" t="s">
        <v>558</v>
      </c>
      <c r="L18" s="916" t="s">
        <v>558</v>
      </c>
      <c r="M18" s="911" t="s">
        <v>558</v>
      </c>
      <c r="N18" s="926">
        <v>232</v>
      </c>
      <c r="O18" s="1022">
        <f t="shared" si="0"/>
        <v>228</v>
      </c>
      <c r="P18" s="1035"/>
      <c r="Q18" s="1036"/>
      <c r="R18" s="914" t="s">
        <v>558</v>
      </c>
      <c r="S18" s="911" t="s">
        <v>558</v>
      </c>
      <c r="T18" s="969"/>
      <c r="U18" s="1088">
        <v>228</v>
      </c>
      <c r="V18" s="914"/>
      <c r="W18" s="914"/>
    </row>
    <row r="19" spans="1:23" ht="12.75">
      <c r="A19" s="1020" t="s">
        <v>580</v>
      </c>
      <c r="B19" s="915" t="s">
        <v>722</v>
      </c>
      <c r="C19" s="475">
        <v>14718</v>
      </c>
      <c r="D19" s="1021">
        <v>14718</v>
      </c>
      <c r="E19" s="1013" t="s">
        <v>558</v>
      </c>
      <c r="F19" s="1014"/>
      <c r="G19" s="1015"/>
      <c r="H19" s="1016"/>
      <c r="I19" s="911"/>
      <c r="J19" s="916">
        <v>0</v>
      </c>
      <c r="K19" s="911" t="s">
        <v>558</v>
      </c>
      <c r="L19" s="916" t="s">
        <v>558</v>
      </c>
      <c r="M19" s="911" t="s">
        <v>558</v>
      </c>
      <c r="N19" s="926"/>
      <c r="O19" s="1022">
        <f t="shared" si="0"/>
        <v>0</v>
      </c>
      <c r="P19" s="1035"/>
      <c r="Q19" s="1036"/>
      <c r="R19" s="914" t="s">
        <v>558</v>
      </c>
      <c r="S19" s="911" t="s">
        <v>558</v>
      </c>
      <c r="T19" s="969"/>
      <c r="U19" s="1088"/>
      <c r="V19" s="914"/>
      <c r="W19" s="914"/>
    </row>
    <row r="20" spans="1:23" ht="12.75">
      <c r="A20" s="1020" t="s">
        <v>582</v>
      </c>
      <c r="B20" s="915" t="s">
        <v>581</v>
      </c>
      <c r="C20" s="475">
        <v>1758</v>
      </c>
      <c r="D20" s="1021">
        <v>1762</v>
      </c>
      <c r="E20" s="1013" t="s">
        <v>558</v>
      </c>
      <c r="F20" s="1014">
        <v>173</v>
      </c>
      <c r="G20" s="1015">
        <v>209</v>
      </c>
      <c r="H20" s="1016">
        <v>337</v>
      </c>
      <c r="I20" s="911">
        <v>299</v>
      </c>
      <c r="J20" s="916">
        <v>298</v>
      </c>
      <c r="K20" s="911" t="s">
        <v>558</v>
      </c>
      <c r="L20" s="916" t="s">
        <v>558</v>
      </c>
      <c r="M20" s="911" t="s">
        <v>558</v>
      </c>
      <c r="N20" s="926">
        <v>829</v>
      </c>
      <c r="O20" s="1022">
        <f t="shared" si="0"/>
        <v>831</v>
      </c>
      <c r="P20" s="1035"/>
      <c r="Q20" s="1036"/>
      <c r="R20" s="914" t="s">
        <v>558</v>
      </c>
      <c r="S20" s="911" t="s">
        <v>558</v>
      </c>
      <c r="T20" s="969"/>
      <c r="U20" s="1088">
        <v>831</v>
      </c>
      <c r="V20" s="914"/>
      <c r="W20" s="914"/>
    </row>
    <row r="21" spans="1:23" ht="13.5" thickBot="1">
      <c r="A21" s="1002" t="s">
        <v>584</v>
      </c>
      <c r="B21" s="927"/>
      <c r="C21" s="506">
        <v>0</v>
      </c>
      <c r="D21" s="1038">
        <v>0</v>
      </c>
      <c r="E21" s="1039" t="s">
        <v>558</v>
      </c>
      <c r="F21" s="1014"/>
      <c r="G21" s="995"/>
      <c r="H21" s="1016"/>
      <c r="I21" s="907"/>
      <c r="J21" s="928">
        <v>0</v>
      </c>
      <c r="K21" s="907" t="s">
        <v>558</v>
      </c>
      <c r="L21" s="928" t="s">
        <v>558</v>
      </c>
      <c r="M21" s="1027" t="s">
        <v>558</v>
      </c>
      <c r="N21" s="1040"/>
      <c r="O21" s="1028">
        <f t="shared" si="0"/>
        <v>0</v>
      </c>
      <c r="P21" s="1041"/>
      <c r="Q21" s="1042"/>
      <c r="R21" s="909" t="s">
        <v>558</v>
      </c>
      <c r="S21" s="907" t="s">
        <v>558</v>
      </c>
      <c r="T21" s="969"/>
      <c r="U21" s="1087"/>
      <c r="V21" s="1043"/>
      <c r="W21" s="1043"/>
    </row>
    <row r="22" spans="1:23" ht="14.25">
      <c r="A22" s="1044" t="s">
        <v>586</v>
      </c>
      <c r="B22" s="910"/>
      <c r="C22" s="461">
        <v>12472</v>
      </c>
      <c r="D22" s="1012">
        <v>13728</v>
      </c>
      <c r="E22" s="394" t="s">
        <v>558</v>
      </c>
      <c r="F22" s="1045">
        <v>2336</v>
      </c>
      <c r="G22" s="1046">
        <v>2388</v>
      </c>
      <c r="H22" s="1047">
        <v>2517</v>
      </c>
      <c r="I22" s="929">
        <v>2378</v>
      </c>
      <c r="J22" s="930">
        <v>2563</v>
      </c>
      <c r="K22" s="950">
        <v>2303</v>
      </c>
      <c r="L22" s="931">
        <f>L35</f>
        <v>2279</v>
      </c>
      <c r="M22" s="932">
        <f>M35</f>
        <v>2299</v>
      </c>
      <c r="N22" s="933">
        <v>539</v>
      </c>
      <c r="O22" s="1048">
        <f>U22-N22</f>
        <v>568</v>
      </c>
      <c r="P22" s="1049"/>
      <c r="Q22" s="1018"/>
      <c r="R22" s="1050">
        <f>SUM(N22:Q22)</f>
        <v>1107</v>
      </c>
      <c r="S22" s="934">
        <f>(R22/M22)*100</f>
        <v>48.151370160939535</v>
      </c>
      <c r="T22" s="969"/>
      <c r="U22" s="1086">
        <v>1107</v>
      </c>
      <c r="V22" s="934"/>
      <c r="W22" s="935"/>
    </row>
    <row r="23" spans="1:23" ht="14.25">
      <c r="A23" s="1020" t="s">
        <v>588</v>
      </c>
      <c r="B23" s="915" t="s">
        <v>589</v>
      </c>
      <c r="C23" s="475">
        <v>0</v>
      </c>
      <c r="D23" s="1021">
        <v>0</v>
      </c>
      <c r="E23" s="396" t="s">
        <v>558</v>
      </c>
      <c r="F23" s="1014"/>
      <c r="G23" s="1037"/>
      <c r="H23" s="1016"/>
      <c r="I23" s="936"/>
      <c r="J23" s="937">
        <v>0</v>
      </c>
      <c r="K23" s="936">
        <f>SUM(G23:J23)</f>
        <v>0</v>
      </c>
      <c r="L23" s="938"/>
      <c r="M23" s="939"/>
      <c r="N23" s="940"/>
      <c r="O23" s="1048">
        <f>U23-N23</f>
        <v>0</v>
      </c>
      <c r="P23" s="1051"/>
      <c r="Q23" s="1022"/>
      <c r="R23" s="1052">
        <f aca="true" t="shared" si="1" ref="R23:R45">SUM(N23:Q23)</f>
        <v>0</v>
      </c>
      <c r="S23" s="941" t="e">
        <f aca="true" t="shared" si="2" ref="S23:S45">(R23/M23)*100</f>
        <v>#DIV/0!</v>
      </c>
      <c r="T23" s="969"/>
      <c r="U23" s="1088"/>
      <c r="V23" s="941"/>
      <c r="W23" s="942"/>
    </row>
    <row r="24" spans="1:23" ht="15" thickBot="1">
      <c r="A24" s="1002" t="s">
        <v>590</v>
      </c>
      <c r="B24" s="927" t="s">
        <v>589</v>
      </c>
      <c r="C24" s="506">
        <v>0</v>
      </c>
      <c r="D24" s="1038">
        <v>1215</v>
      </c>
      <c r="E24" s="398">
        <v>672</v>
      </c>
      <c r="F24" s="1053">
        <v>660</v>
      </c>
      <c r="G24" s="1054">
        <v>670</v>
      </c>
      <c r="H24" s="1055">
        <v>700</v>
      </c>
      <c r="I24" s="943">
        <v>650</v>
      </c>
      <c r="J24" s="944">
        <v>760</v>
      </c>
      <c r="K24" s="959">
        <v>700</v>
      </c>
      <c r="L24" s="945">
        <f>SUM(L25:L29)</f>
        <v>650</v>
      </c>
      <c r="M24" s="946">
        <v>650</v>
      </c>
      <c r="N24" s="947">
        <v>162</v>
      </c>
      <c r="O24" s="999">
        <f>U24-N24</f>
        <v>162</v>
      </c>
      <c r="P24" s="1056"/>
      <c r="Q24" s="1028"/>
      <c r="R24" s="1057">
        <f t="shared" si="1"/>
        <v>324</v>
      </c>
      <c r="S24" s="948">
        <f t="shared" si="2"/>
        <v>49.84615384615385</v>
      </c>
      <c r="T24" s="969"/>
      <c r="U24" s="1089">
        <v>324</v>
      </c>
      <c r="V24" s="948"/>
      <c r="W24" s="949"/>
    </row>
    <row r="25" spans="1:23" ht="14.25">
      <c r="A25" s="1011" t="s">
        <v>591</v>
      </c>
      <c r="B25" s="910" t="s">
        <v>723</v>
      </c>
      <c r="C25" s="461">
        <v>6341</v>
      </c>
      <c r="D25" s="1012">
        <v>6960</v>
      </c>
      <c r="E25" s="394">
        <v>501</v>
      </c>
      <c r="F25" s="1014">
        <v>401</v>
      </c>
      <c r="G25" s="1015">
        <v>315</v>
      </c>
      <c r="H25" s="1016">
        <v>161</v>
      </c>
      <c r="I25" s="950">
        <v>206</v>
      </c>
      <c r="J25" s="951">
        <v>158</v>
      </c>
      <c r="K25" s="929">
        <v>186</v>
      </c>
      <c r="L25" s="952">
        <v>160</v>
      </c>
      <c r="M25" s="953">
        <v>160</v>
      </c>
      <c r="N25" s="954">
        <v>33</v>
      </c>
      <c r="O25" s="1018">
        <f>U25-N25</f>
        <v>46</v>
      </c>
      <c r="P25" s="1048"/>
      <c r="Q25" s="1018"/>
      <c r="R25" s="1058">
        <f t="shared" si="1"/>
        <v>79</v>
      </c>
      <c r="S25" s="934">
        <f t="shared" si="2"/>
        <v>49.375</v>
      </c>
      <c r="T25" s="969"/>
      <c r="U25" s="1091">
        <v>79</v>
      </c>
      <c r="V25" s="955"/>
      <c r="W25" s="956"/>
    </row>
    <row r="26" spans="1:23" ht="14.25">
      <c r="A26" s="1020" t="s">
        <v>593</v>
      </c>
      <c r="B26" s="915" t="s">
        <v>724</v>
      </c>
      <c r="C26" s="475">
        <v>1745</v>
      </c>
      <c r="D26" s="1021">
        <v>2223</v>
      </c>
      <c r="E26" s="396">
        <v>502</v>
      </c>
      <c r="F26" s="1014">
        <v>149</v>
      </c>
      <c r="G26" s="1037">
        <v>157</v>
      </c>
      <c r="H26" s="1016">
        <v>180</v>
      </c>
      <c r="I26" s="936">
        <v>154</v>
      </c>
      <c r="J26" s="937">
        <v>93</v>
      </c>
      <c r="K26" s="936">
        <v>110</v>
      </c>
      <c r="L26" s="938">
        <v>150</v>
      </c>
      <c r="M26" s="939">
        <v>150</v>
      </c>
      <c r="N26" s="957">
        <v>35</v>
      </c>
      <c r="O26" s="1022">
        <f aca="true" t="shared" si="3" ref="O26:O34">U26-N26</f>
        <v>35</v>
      </c>
      <c r="P26" s="1017"/>
      <c r="Q26" s="1022"/>
      <c r="R26" s="1052">
        <f t="shared" si="1"/>
        <v>70</v>
      </c>
      <c r="S26" s="941">
        <f t="shared" si="2"/>
        <v>46.666666666666664</v>
      </c>
      <c r="T26" s="969"/>
      <c r="U26" s="1088">
        <v>70</v>
      </c>
      <c r="V26" s="941"/>
      <c r="W26" s="942"/>
    </row>
    <row r="27" spans="1:23" ht="14.25">
      <c r="A27" s="1020" t="s">
        <v>595</v>
      </c>
      <c r="B27" s="915" t="s">
        <v>725</v>
      </c>
      <c r="C27" s="475">
        <v>0</v>
      </c>
      <c r="D27" s="1021">
        <v>0</v>
      </c>
      <c r="E27" s="396">
        <v>504</v>
      </c>
      <c r="F27" s="1014"/>
      <c r="G27" s="1037"/>
      <c r="H27" s="1016"/>
      <c r="I27" s="936"/>
      <c r="J27" s="937">
        <v>0</v>
      </c>
      <c r="K27" s="936">
        <f>SUM(G27:J27)</f>
        <v>0</v>
      </c>
      <c r="L27" s="938">
        <v>0</v>
      </c>
      <c r="M27" s="939">
        <v>0</v>
      </c>
      <c r="N27" s="957">
        <v>0</v>
      </c>
      <c r="O27" s="1022">
        <f t="shared" si="3"/>
        <v>0</v>
      </c>
      <c r="P27" s="1017"/>
      <c r="Q27" s="1022"/>
      <c r="R27" s="1052">
        <f t="shared" si="1"/>
        <v>0</v>
      </c>
      <c r="S27" s="941" t="e">
        <f t="shared" si="2"/>
        <v>#DIV/0!</v>
      </c>
      <c r="T27" s="969"/>
      <c r="U27" s="1088"/>
      <c r="V27" s="941"/>
      <c r="W27" s="942"/>
    </row>
    <row r="28" spans="1:23" ht="14.25">
      <c r="A28" s="1020" t="s">
        <v>597</v>
      </c>
      <c r="B28" s="915" t="s">
        <v>726</v>
      </c>
      <c r="C28" s="475">
        <v>428</v>
      </c>
      <c r="D28" s="1021">
        <v>253</v>
      </c>
      <c r="E28" s="396">
        <v>511</v>
      </c>
      <c r="F28" s="1014">
        <v>180</v>
      </c>
      <c r="G28" s="1037">
        <v>64</v>
      </c>
      <c r="H28" s="1016">
        <v>191</v>
      </c>
      <c r="I28" s="936">
        <v>27</v>
      </c>
      <c r="J28" s="937">
        <v>60</v>
      </c>
      <c r="K28" s="936">
        <v>72</v>
      </c>
      <c r="L28" s="938">
        <v>130</v>
      </c>
      <c r="M28" s="939">
        <v>130</v>
      </c>
      <c r="N28" s="957"/>
      <c r="O28" s="1022">
        <f t="shared" si="3"/>
        <v>13</v>
      </c>
      <c r="P28" s="1017"/>
      <c r="Q28" s="1022"/>
      <c r="R28" s="1052">
        <f t="shared" si="1"/>
        <v>13</v>
      </c>
      <c r="S28" s="941">
        <f t="shared" si="2"/>
        <v>10</v>
      </c>
      <c r="T28" s="969"/>
      <c r="U28" s="1088">
        <v>13</v>
      </c>
      <c r="V28" s="941"/>
      <c r="W28" s="942"/>
    </row>
    <row r="29" spans="1:23" ht="14.25">
      <c r="A29" s="1020" t="s">
        <v>599</v>
      </c>
      <c r="B29" s="915" t="s">
        <v>727</v>
      </c>
      <c r="C29" s="475">
        <v>1057</v>
      </c>
      <c r="D29" s="1021">
        <v>1451</v>
      </c>
      <c r="E29" s="396">
        <v>518</v>
      </c>
      <c r="F29" s="1014">
        <v>186</v>
      </c>
      <c r="G29" s="1037">
        <v>219</v>
      </c>
      <c r="H29" s="1016">
        <v>197</v>
      </c>
      <c r="I29" s="936">
        <v>169</v>
      </c>
      <c r="J29" s="937">
        <v>198</v>
      </c>
      <c r="K29" s="936">
        <v>267</v>
      </c>
      <c r="L29" s="938">
        <v>210</v>
      </c>
      <c r="M29" s="939">
        <v>210</v>
      </c>
      <c r="N29" s="957">
        <v>44</v>
      </c>
      <c r="O29" s="1022">
        <f t="shared" si="3"/>
        <v>93</v>
      </c>
      <c r="P29" s="1017"/>
      <c r="Q29" s="1022"/>
      <c r="R29" s="1052">
        <f t="shared" si="1"/>
        <v>137</v>
      </c>
      <c r="S29" s="941">
        <f t="shared" si="2"/>
        <v>65.23809523809524</v>
      </c>
      <c r="T29" s="969"/>
      <c r="U29" s="1088">
        <v>137</v>
      </c>
      <c r="V29" s="941"/>
      <c r="W29" s="942"/>
    </row>
    <row r="30" spans="1:23" ht="14.25">
      <c r="A30" s="1020" t="s">
        <v>601</v>
      </c>
      <c r="B30" s="958" t="s">
        <v>728</v>
      </c>
      <c r="C30" s="475">
        <v>10408</v>
      </c>
      <c r="D30" s="1021">
        <v>11792</v>
      </c>
      <c r="E30" s="396">
        <v>521</v>
      </c>
      <c r="F30" s="1014">
        <v>1216</v>
      </c>
      <c r="G30" s="1037">
        <v>1267</v>
      </c>
      <c r="H30" s="1016">
        <v>1347</v>
      </c>
      <c r="I30" s="936">
        <v>1276</v>
      </c>
      <c r="J30" s="937">
        <v>1378</v>
      </c>
      <c r="K30" s="936">
        <v>1212</v>
      </c>
      <c r="L30" s="938">
        <v>1192</v>
      </c>
      <c r="M30" s="939">
        <v>1207</v>
      </c>
      <c r="N30" s="957">
        <v>282</v>
      </c>
      <c r="O30" s="1022">
        <f t="shared" si="3"/>
        <v>299</v>
      </c>
      <c r="P30" s="1017"/>
      <c r="Q30" s="1022"/>
      <c r="R30" s="1052">
        <f t="shared" si="1"/>
        <v>581</v>
      </c>
      <c r="S30" s="941">
        <f t="shared" si="2"/>
        <v>48.13587406793703</v>
      </c>
      <c r="T30" s="969"/>
      <c r="U30" s="1088">
        <v>581</v>
      </c>
      <c r="V30" s="941"/>
      <c r="W30" s="942"/>
    </row>
    <row r="31" spans="1:23" ht="14.25">
      <c r="A31" s="1020" t="s">
        <v>603</v>
      </c>
      <c r="B31" s="958" t="s">
        <v>729</v>
      </c>
      <c r="C31" s="475">
        <v>3640</v>
      </c>
      <c r="D31" s="1021">
        <v>4174</v>
      </c>
      <c r="E31" s="396" t="s">
        <v>605</v>
      </c>
      <c r="F31" s="1014">
        <v>469</v>
      </c>
      <c r="G31" s="1037">
        <v>487</v>
      </c>
      <c r="H31" s="1016">
        <v>508</v>
      </c>
      <c r="I31" s="936">
        <v>476</v>
      </c>
      <c r="J31" s="937">
        <v>514</v>
      </c>
      <c r="K31" s="936">
        <v>449</v>
      </c>
      <c r="L31" s="938">
        <v>417</v>
      </c>
      <c r="M31" s="939">
        <v>422</v>
      </c>
      <c r="N31" s="957">
        <v>100</v>
      </c>
      <c r="O31" s="1022">
        <f t="shared" si="3"/>
        <v>113</v>
      </c>
      <c r="P31" s="1017"/>
      <c r="Q31" s="1022"/>
      <c r="R31" s="1052">
        <f t="shared" si="1"/>
        <v>213</v>
      </c>
      <c r="S31" s="941">
        <f t="shared" si="2"/>
        <v>50.4739336492891</v>
      </c>
      <c r="T31" s="969"/>
      <c r="U31" s="1088">
        <v>213</v>
      </c>
      <c r="V31" s="941"/>
      <c r="W31" s="942"/>
    </row>
    <row r="32" spans="1:23" ht="14.25">
      <c r="A32" s="1020" t="s">
        <v>606</v>
      </c>
      <c r="B32" s="915" t="s">
        <v>730</v>
      </c>
      <c r="C32" s="475">
        <v>0</v>
      </c>
      <c r="D32" s="1021">
        <v>0</v>
      </c>
      <c r="E32" s="396">
        <v>557</v>
      </c>
      <c r="F32" s="1014"/>
      <c r="G32" s="1037"/>
      <c r="H32" s="1016"/>
      <c r="I32" s="936"/>
      <c r="J32" s="937">
        <v>0</v>
      </c>
      <c r="K32" s="936">
        <f>SUM(G32:J32)</f>
        <v>0</v>
      </c>
      <c r="L32" s="938"/>
      <c r="M32" s="939"/>
      <c r="N32" s="957"/>
      <c r="O32" s="1022">
        <f t="shared" si="3"/>
        <v>0</v>
      </c>
      <c r="P32" s="1017"/>
      <c r="Q32" s="1022"/>
      <c r="R32" s="1052">
        <f t="shared" si="1"/>
        <v>0</v>
      </c>
      <c r="S32" s="941" t="e">
        <f t="shared" si="2"/>
        <v>#DIV/0!</v>
      </c>
      <c r="T32" s="969"/>
      <c r="U32" s="1088"/>
      <c r="V32" s="941"/>
      <c r="W32" s="942"/>
    </row>
    <row r="33" spans="1:23" ht="14.25">
      <c r="A33" s="1020" t="s">
        <v>608</v>
      </c>
      <c r="B33" s="915" t="s">
        <v>731</v>
      </c>
      <c r="C33" s="475">
        <v>1711</v>
      </c>
      <c r="D33" s="1021">
        <v>1801</v>
      </c>
      <c r="E33" s="396">
        <v>551</v>
      </c>
      <c r="F33" s="1014"/>
      <c r="G33" s="1037"/>
      <c r="H33" s="1016"/>
      <c r="I33" s="936"/>
      <c r="J33" s="937">
        <v>0</v>
      </c>
      <c r="K33" s="936">
        <f>SUM(G33:J33)</f>
        <v>0</v>
      </c>
      <c r="L33" s="938"/>
      <c r="M33" s="939"/>
      <c r="N33" s="957"/>
      <c r="O33" s="1022">
        <f t="shared" si="3"/>
        <v>0</v>
      </c>
      <c r="P33" s="1017"/>
      <c r="Q33" s="1022"/>
      <c r="R33" s="1052">
        <f t="shared" si="1"/>
        <v>0</v>
      </c>
      <c r="S33" s="941" t="e">
        <f t="shared" si="2"/>
        <v>#DIV/0!</v>
      </c>
      <c r="T33" s="969"/>
      <c r="U33" s="1088"/>
      <c r="V33" s="941"/>
      <c r="W33" s="942"/>
    </row>
    <row r="34" spans="1:23" ht="15" thickBot="1">
      <c r="A34" s="991" t="s">
        <v>610</v>
      </c>
      <c r="B34" s="917" t="s">
        <v>732</v>
      </c>
      <c r="C34" s="480">
        <v>569</v>
      </c>
      <c r="D34" s="1023">
        <v>614</v>
      </c>
      <c r="E34" s="401" t="s">
        <v>611</v>
      </c>
      <c r="F34" s="1025">
        <v>19</v>
      </c>
      <c r="G34" s="995">
        <v>23</v>
      </c>
      <c r="H34" s="1026">
        <v>24</v>
      </c>
      <c r="I34" s="959">
        <v>24</v>
      </c>
      <c r="J34" s="960">
        <v>119</v>
      </c>
      <c r="K34" s="943">
        <v>247</v>
      </c>
      <c r="L34" s="961">
        <v>20</v>
      </c>
      <c r="M34" s="962">
        <v>20</v>
      </c>
      <c r="N34" s="963">
        <v>2</v>
      </c>
      <c r="O34" s="1028">
        <f t="shared" si="3"/>
        <v>3</v>
      </c>
      <c r="P34" s="1009"/>
      <c r="Q34" s="1028"/>
      <c r="R34" s="1059">
        <f t="shared" si="1"/>
        <v>5</v>
      </c>
      <c r="S34" s="948">
        <f t="shared" si="2"/>
        <v>25</v>
      </c>
      <c r="T34" s="969"/>
      <c r="U34" s="1087">
        <v>5</v>
      </c>
      <c r="V34" s="964"/>
      <c r="W34" s="965"/>
    </row>
    <row r="35" spans="1:23" ht="15" thickBot="1">
      <c r="A35" s="1060" t="s">
        <v>612</v>
      </c>
      <c r="B35" s="1031" t="s">
        <v>613</v>
      </c>
      <c r="C35" s="546">
        <f>SUM(C25:C34)</f>
        <v>25899</v>
      </c>
      <c r="D35" s="554">
        <f>SUM(D25:D34)</f>
        <v>29268</v>
      </c>
      <c r="E35" s="547"/>
      <c r="F35" s="920">
        <f aca="true" t="shared" si="4" ref="F35:N35">SUM(F25:F34)</f>
        <v>2620</v>
      </c>
      <c r="G35" s="921">
        <f t="shared" si="4"/>
        <v>2532</v>
      </c>
      <c r="H35" s="922">
        <f t="shared" si="4"/>
        <v>2608</v>
      </c>
      <c r="I35" s="921">
        <f>SUM(I25:I34)</f>
        <v>2332</v>
      </c>
      <c r="J35" s="922">
        <f>SUM(J25:J34)</f>
        <v>2520</v>
      </c>
      <c r="K35" s="921">
        <v>2543</v>
      </c>
      <c r="L35" s="1061">
        <f t="shared" si="4"/>
        <v>2279</v>
      </c>
      <c r="M35" s="1062">
        <f t="shared" si="4"/>
        <v>2299</v>
      </c>
      <c r="N35" s="1063">
        <f t="shared" si="4"/>
        <v>496</v>
      </c>
      <c r="O35" s="1064">
        <f>SUM(O25:O34)</f>
        <v>602</v>
      </c>
      <c r="P35" s="1065"/>
      <c r="Q35" s="921"/>
      <c r="R35" s="920">
        <f t="shared" si="1"/>
        <v>1098</v>
      </c>
      <c r="S35" s="1066">
        <f t="shared" si="2"/>
        <v>47.759895606785555</v>
      </c>
      <c r="T35" s="969"/>
      <c r="U35" s="1071">
        <f>SUM(U25:U34)</f>
        <v>1098</v>
      </c>
      <c r="V35" s="1071">
        <f>SUM(V25:V34)</f>
        <v>0</v>
      </c>
      <c r="W35" s="1071">
        <f>SUM(W25:W34)</f>
        <v>0</v>
      </c>
    </row>
    <row r="36" spans="1:23" ht="14.25">
      <c r="A36" s="1011" t="s">
        <v>614</v>
      </c>
      <c r="B36" s="910" t="s">
        <v>733</v>
      </c>
      <c r="C36" s="461">
        <v>0</v>
      </c>
      <c r="D36" s="1012">
        <v>0</v>
      </c>
      <c r="E36" s="394">
        <v>601</v>
      </c>
      <c r="F36" s="1067"/>
      <c r="G36" s="1015"/>
      <c r="H36" s="1068"/>
      <c r="I36" s="950"/>
      <c r="J36" s="951">
        <v>0</v>
      </c>
      <c r="K36" s="929">
        <f>SUM(G36:J36)</f>
        <v>0</v>
      </c>
      <c r="L36" s="952"/>
      <c r="M36" s="953"/>
      <c r="N36" s="966"/>
      <c r="O36" s="1018">
        <f>U36-N36</f>
        <v>0</v>
      </c>
      <c r="P36" s="1048"/>
      <c r="Q36" s="1018"/>
      <c r="R36" s="1058">
        <f t="shared" si="1"/>
        <v>0</v>
      </c>
      <c r="S36" s="934" t="e">
        <f t="shared" si="2"/>
        <v>#DIV/0!</v>
      </c>
      <c r="T36" s="969"/>
      <c r="U36" s="1091"/>
      <c r="V36" s="955"/>
      <c r="W36" s="956"/>
    </row>
    <row r="37" spans="1:23" ht="14.25">
      <c r="A37" s="1020" t="s">
        <v>616</v>
      </c>
      <c r="B37" s="915" t="s">
        <v>734</v>
      </c>
      <c r="C37" s="475">
        <v>1190</v>
      </c>
      <c r="D37" s="1021">
        <v>1857</v>
      </c>
      <c r="E37" s="396">
        <v>602</v>
      </c>
      <c r="F37" s="1014">
        <v>175</v>
      </c>
      <c r="G37" s="1037">
        <v>177</v>
      </c>
      <c r="H37" s="1016">
        <v>173</v>
      </c>
      <c r="I37" s="936">
        <v>205</v>
      </c>
      <c r="J37" s="937">
        <v>178</v>
      </c>
      <c r="K37" s="936">
        <v>131</v>
      </c>
      <c r="L37" s="938"/>
      <c r="M37" s="939"/>
      <c r="N37" s="957">
        <v>27</v>
      </c>
      <c r="O37" s="1022">
        <f>U37-N37</f>
        <v>27</v>
      </c>
      <c r="P37" s="1048"/>
      <c r="Q37" s="1022"/>
      <c r="R37" s="1052">
        <f t="shared" si="1"/>
        <v>54</v>
      </c>
      <c r="S37" s="941" t="e">
        <f t="shared" si="2"/>
        <v>#DIV/0!</v>
      </c>
      <c r="T37" s="969"/>
      <c r="U37" s="1088">
        <v>54</v>
      </c>
      <c r="V37" s="941"/>
      <c r="W37" s="942"/>
    </row>
    <row r="38" spans="1:23" ht="14.25">
      <c r="A38" s="1020" t="s">
        <v>618</v>
      </c>
      <c r="B38" s="915" t="s">
        <v>735</v>
      </c>
      <c r="C38" s="475">
        <v>0</v>
      </c>
      <c r="D38" s="1021">
        <v>0</v>
      </c>
      <c r="E38" s="396">
        <v>604</v>
      </c>
      <c r="F38" s="1014"/>
      <c r="G38" s="1037"/>
      <c r="H38" s="1016"/>
      <c r="I38" s="936"/>
      <c r="J38" s="937">
        <v>0</v>
      </c>
      <c r="K38" s="936">
        <f>SUM(G38:J38)</f>
        <v>0</v>
      </c>
      <c r="L38" s="938"/>
      <c r="M38" s="939"/>
      <c r="N38" s="957"/>
      <c r="O38" s="1022">
        <f>U38-N38</f>
        <v>0</v>
      </c>
      <c r="P38" s="1048"/>
      <c r="Q38" s="1022"/>
      <c r="R38" s="1052">
        <f t="shared" si="1"/>
        <v>0</v>
      </c>
      <c r="S38" s="941" t="e">
        <f t="shared" si="2"/>
        <v>#DIV/0!</v>
      </c>
      <c r="T38" s="969"/>
      <c r="U38" s="1088"/>
      <c r="V38" s="941"/>
      <c r="W38" s="942"/>
    </row>
    <row r="39" spans="1:23" ht="14.25">
      <c r="A39" s="1020" t="s">
        <v>620</v>
      </c>
      <c r="B39" s="915" t="s">
        <v>736</v>
      </c>
      <c r="C39" s="475">
        <v>12472</v>
      </c>
      <c r="D39" s="1021">
        <v>13728</v>
      </c>
      <c r="E39" s="396" t="s">
        <v>622</v>
      </c>
      <c r="F39" s="1014">
        <v>2336</v>
      </c>
      <c r="G39" s="1037">
        <v>2388</v>
      </c>
      <c r="H39" s="1016">
        <v>2517</v>
      </c>
      <c r="I39" s="936">
        <v>2378</v>
      </c>
      <c r="J39" s="937">
        <v>2563</v>
      </c>
      <c r="K39" s="936">
        <v>2303</v>
      </c>
      <c r="L39" s="938">
        <v>2279</v>
      </c>
      <c r="M39" s="939">
        <f>M35</f>
        <v>2299</v>
      </c>
      <c r="N39" s="957">
        <v>539</v>
      </c>
      <c r="O39" s="1022">
        <f>U39-N39</f>
        <v>568</v>
      </c>
      <c r="P39" s="1048"/>
      <c r="Q39" s="1022"/>
      <c r="R39" s="1052">
        <f t="shared" si="1"/>
        <v>1107</v>
      </c>
      <c r="S39" s="941">
        <f t="shared" si="2"/>
        <v>48.151370160939535</v>
      </c>
      <c r="T39" s="969"/>
      <c r="U39" s="1088">
        <v>1107</v>
      </c>
      <c r="V39" s="941"/>
      <c r="W39" s="942"/>
    </row>
    <row r="40" spans="1:23" ht="15" thickBot="1">
      <c r="A40" s="991" t="s">
        <v>623</v>
      </c>
      <c r="B40" s="917" t="s">
        <v>732</v>
      </c>
      <c r="C40" s="480">
        <v>12330</v>
      </c>
      <c r="D40" s="1023">
        <v>13218</v>
      </c>
      <c r="E40" s="401" t="s">
        <v>624</v>
      </c>
      <c r="F40" s="1025">
        <v>135</v>
      </c>
      <c r="G40" s="995"/>
      <c r="H40" s="1026"/>
      <c r="I40" s="959"/>
      <c r="J40" s="960">
        <v>0</v>
      </c>
      <c r="K40" s="943">
        <v>110</v>
      </c>
      <c r="L40" s="961"/>
      <c r="M40" s="962"/>
      <c r="N40" s="963">
        <v>1</v>
      </c>
      <c r="O40" s="1028">
        <f>U40-N40</f>
        <v>23</v>
      </c>
      <c r="P40" s="1048"/>
      <c r="Q40" s="1028"/>
      <c r="R40" s="1059">
        <f t="shared" si="1"/>
        <v>24</v>
      </c>
      <c r="S40" s="948" t="e">
        <f t="shared" si="2"/>
        <v>#DIV/0!</v>
      </c>
      <c r="T40" s="969"/>
      <c r="U40" s="1087">
        <v>24</v>
      </c>
      <c r="V40" s="964"/>
      <c r="W40" s="965"/>
    </row>
    <row r="41" spans="1:23" ht="15" thickBot="1">
      <c r="A41" s="1060" t="s">
        <v>625</v>
      </c>
      <c r="B41" s="1031" t="s">
        <v>626</v>
      </c>
      <c r="C41" s="546">
        <f>SUM(C36:C40)</f>
        <v>25992</v>
      </c>
      <c r="D41" s="554">
        <f>SUM(D36:D40)</f>
        <v>28803</v>
      </c>
      <c r="E41" s="547" t="s">
        <v>558</v>
      </c>
      <c r="F41" s="920">
        <f aca="true" t="shared" si="5" ref="F41:O41">SUM(F36:F40)</f>
        <v>2646</v>
      </c>
      <c r="G41" s="921">
        <f t="shared" si="5"/>
        <v>2565</v>
      </c>
      <c r="H41" s="922">
        <f t="shared" si="5"/>
        <v>2690</v>
      </c>
      <c r="I41" s="921">
        <f>SUM(I36:I40)</f>
        <v>2583</v>
      </c>
      <c r="J41" s="922">
        <f>SUM(J36:J40)</f>
        <v>2741</v>
      </c>
      <c r="K41" s="921">
        <v>2544</v>
      </c>
      <c r="L41" s="1061">
        <f t="shared" si="5"/>
        <v>2279</v>
      </c>
      <c r="M41" s="1062">
        <f t="shared" si="5"/>
        <v>2299</v>
      </c>
      <c r="N41" s="1063">
        <f t="shared" si="5"/>
        <v>567</v>
      </c>
      <c r="O41" s="1063">
        <f t="shared" si="5"/>
        <v>618</v>
      </c>
      <c r="P41" s="1069"/>
      <c r="Q41" s="1070"/>
      <c r="R41" s="921">
        <f t="shared" si="1"/>
        <v>1185</v>
      </c>
      <c r="S41" s="1066">
        <f t="shared" si="2"/>
        <v>51.54414963027403</v>
      </c>
      <c r="T41" s="969"/>
      <c r="U41" s="1071">
        <f>SUM(U36:U40)</f>
        <v>1185</v>
      </c>
      <c r="V41" s="1066">
        <f>SUM(V36:V40)</f>
        <v>0</v>
      </c>
      <c r="W41" s="1071">
        <f>SUM(W36:W40)</f>
        <v>0</v>
      </c>
    </row>
    <row r="42" spans="1:23" ht="5.25" customHeight="1" thickBot="1">
      <c r="A42" s="991"/>
      <c r="B42" s="967"/>
      <c r="C42" s="561"/>
      <c r="D42" s="1072"/>
      <c r="E42" s="562"/>
      <c r="F42" s="1025"/>
      <c r="G42" s="995"/>
      <c r="H42" s="1026"/>
      <c r="I42" s="920"/>
      <c r="J42" s="1070"/>
      <c r="K42" s="921"/>
      <c r="L42" s="1073"/>
      <c r="M42" s="1074"/>
      <c r="N42" s="1075"/>
      <c r="O42" s="995"/>
      <c r="P42" s="1076"/>
      <c r="Q42" s="1077"/>
      <c r="R42" s="921"/>
      <c r="S42" s="1066"/>
      <c r="T42" s="969"/>
      <c r="U42" s="1092"/>
      <c r="V42" s="1066"/>
      <c r="W42" s="1066"/>
    </row>
    <row r="43" spans="1:23" ht="15" thickBot="1">
      <c r="A43" s="1078" t="s">
        <v>627</v>
      </c>
      <c r="B43" s="1031" t="s">
        <v>589</v>
      </c>
      <c r="C43" s="546">
        <f>+C41-C39</f>
        <v>13520</v>
      </c>
      <c r="D43" s="554">
        <f>+D41-D39</f>
        <v>15075</v>
      </c>
      <c r="E43" s="547" t="s">
        <v>558</v>
      </c>
      <c r="F43" s="920">
        <f>F41-F39</f>
        <v>310</v>
      </c>
      <c r="G43" s="921">
        <f>G41-G39</f>
        <v>177</v>
      </c>
      <c r="H43" s="921">
        <f>H41-H39</f>
        <v>173</v>
      </c>
      <c r="I43" s="921">
        <f>I41-I39</f>
        <v>205</v>
      </c>
      <c r="J43" s="922">
        <f>J41-J39</f>
        <v>178</v>
      </c>
      <c r="K43" s="929">
        <v>241</v>
      </c>
      <c r="L43" s="922">
        <f>L41-L39</f>
        <v>0</v>
      </c>
      <c r="M43" s="1071">
        <f>M41-M39</f>
        <v>0</v>
      </c>
      <c r="N43" s="1079">
        <f>N41-N39</f>
        <v>28</v>
      </c>
      <c r="O43" s="1079">
        <f>O41-O39</f>
        <v>50</v>
      </c>
      <c r="P43" s="920"/>
      <c r="Q43" s="1080"/>
      <c r="R43" s="929">
        <f t="shared" si="1"/>
        <v>78</v>
      </c>
      <c r="S43" s="934" t="e">
        <f t="shared" si="2"/>
        <v>#DIV/0!</v>
      </c>
      <c r="T43" s="969"/>
      <c r="U43" s="1071">
        <f>U41-U39</f>
        <v>78</v>
      </c>
      <c r="V43" s="1066">
        <f>V41-V39</f>
        <v>0</v>
      </c>
      <c r="W43" s="1071">
        <f>W41-W39</f>
        <v>0</v>
      </c>
    </row>
    <row r="44" spans="1:23" ht="15" thickBot="1">
      <c r="A44" s="1060" t="s">
        <v>628</v>
      </c>
      <c r="B44" s="1031"/>
      <c r="C44" s="546">
        <f>+C41-C35</f>
        <v>93</v>
      </c>
      <c r="D44" s="554">
        <f>+D41-D35</f>
        <v>-465</v>
      </c>
      <c r="E44" s="547" t="s">
        <v>558</v>
      </c>
      <c r="F44" s="920">
        <f>F41-F35</f>
        <v>26</v>
      </c>
      <c r="G44" s="921">
        <f>G41-G35</f>
        <v>33</v>
      </c>
      <c r="H44" s="921">
        <f>H41-H35</f>
        <v>82</v>
      </c>
      <c r="I44" s="921">
        <f>I41-I35</f>
        <v>251</v>
      </c>
      <c r="J44" s="922">
        <f>J41-J35</f>
        <v>221</v>
      </c>
      <c r="K44" s="936">
        <v>1</v>
      </c>
      <c r="L44" s="922">
        <f>L41-L35</f>
        <v>0</v>
      </c>
      <c r="M44" s="1071">
        <f>M41-M35</f>
        <v>0</v>
      </c>
      <c r="N44" s="1079">
        <f>N41-N35</f>
        <v>71</v>
      </c>
      <c r="O44" s="1079">
        <f>O41-O35</f>
        <v>16</v>
      </c>
      <c r="P44" s="920"/>
      <c r="Q44" s="1080"/>
      <c r="R44" s="936">
        <f t="shared" si="1"/>
        <v>87</v>
      </c>
      <c r="S44" s="941" t="e">
        <f t="shared" si="2"/>
        <v>#DIV/0!</v>
      </c>
      <c r="T44" s="969"/>
      <c r="U44" s="1071">
        <f>U41-U35</f>
        <v>87</v>
      </c>
      <c r="V44" s="1066">
        <f>V41-V35</f>
        <v>0</v>
      </c>
      <c r="W44" s="1071">
        <f>W41-W35</f>
        <v>0</v>
      </c>
    </row>
    <row r="45" spans="1:23" ht="15" thickBot="1">
      <c r="A45" s="1081" t="s">
        <v>630</v>
      </c>
      <c r="B45" s="1082" t="s">
        <v>589</v>
      </c>
      <c r="C45" s="574">
        <f>+C44-C39</f>
        <v>-12379</v>
      </c>
      <c r="D45" s="527">
        <f>+D44-D39</f>
        <v>-14193</v>
      </c>
      <c r="E45" s="575" t="s">
        <v>558</v>
      </c>
      <c r="F45" s="920">
        <f>F44-F39</f>
        <v>-2310</v>
      </c>
      <c r="G45" s="921">
        <f aca="true" t="shared" si="6" ref="G45:O45">G44-G39</f>
        <v>-2355</v>
      </c>
      <c r="H45" s="921">
        <f t="shared" si="6"/>
        <v>-2435</v>
      </c>
      <c r="I45" s="921">
        <f>I44-I39</f>
        <v>-2127</v>
      </c>
      <c r="J45" s="922">
        <f>J44-J39</f>
        <v>-2342</v>
      </c>
      <c r="K45" s="943">
        <v>-2302</v>
      </c>
      <c r="L45" s="922">
        <f t="shared" si="6"/>
        <v>-2279</v>
      </c>
      <c r="M45" s="1071">
        <f t="shared" si="6"/>
        <v>-2299</v>
      </c>
      <c r="N45" s="1079">
        <f t="shared" si="6"/>
        <v>-468</v>
      </c>
      <c r="O45" s="1079">
        <f t="shared" si="6"/>
        <v>-552</v>
      </c>
      <c r="P45" s="920"/>
      <c r="Q45" s="1080"/>
      <c r="R45" s="943">
        <f t="shared" si="1"/>
        <v>-1020</v>
      </c>
      <c r="S45" s="948">
        <f t="shared" si="2"/>
        <v>44.36711613745107</v>
      </c>
      <c r="T45" s="969"/>
      <c r="U45" s="1071">
        <f>U44-U39</f>
        <v>-1020</v>
      </c>
      <c r="V45" s="1066">
        <f>V44-V39</f>
        <v>0</v>
      </c>
      <c r="W45" s="1071">
        <f>W44-W39</f>
        <v>0</v>
      </c>
    </row>
    <row r="48" ht="14.25">
      <c r="A48" s="1083" t="s">
        <v>737</v>
      </c>
    </row>
    <row r="49" ht="14.25">
      <c r="A49" s="1084" t="s">
        <v>738</v>
      </c>
    </row>
    <row r="50" ht="14.25">
      <c r="A50" s="1093" t="s">
        <v>739</v>
      </c>
    </row>
    <row r="51" ht="14.25">
      <c r="A51" s="1094"/>
    </row>
    <row r="52" ht="12.75">
      <c r="A52" s="1095" t="s">
        <v>740</v>
      </c>
    </row>
    <row r="53" ht="12.75">
      <c r="A53" s="1095"/>
    </row>
    <row r="54" ht="12.75">
      <c r="A54" s="1095" t="s">
        <v>741</v>
      </c>
    </row>
    <row r="55" ht="12.75">
      <c r="A55" s="1095"/>
    </row>
    <row r="56" ht="12.75">
      <c r="A56" s="1095"/>
    </row>
    <row r="57" ht="12.75">
      <c r="A57" s="1095"/>
    </row>
  </sheetData>
  <sheetProtection/>
  <mergeCells count="13"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  <mergeCell ref="I7:I8"/>
    <mergeCell ref="J7:J8"/>
    <mergeCell ref="K7:K8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7109375" style="412" customWidth="1"/>
    <col min="2" max="2" width="18.7109375" style="412" hidden="1" customWidth="1"/>
    <col min="3" max="4" width="9.140625" style="412" hidden="1" customWidth="1"/>
    <col min="5" max="5" width="9.140625" style="413" customWidth="1"/>
    <col min="6" max="8" width="9.140625" style="412" hidden="1" customWidth="1"/>
    <col min="9" max="11" width="11.57421875" style="565" hidden="1" customWidth="1"/>
    <col min="12" max="12" width="11.57421875" style="565" customWidth="1"/>
    <col min="13" max="13" width="11.421875" style="565" customWidth="1"/>
    <col min="14" max="14" width="9.8515625" style="565" customWidth="1"/>
    <col min="15" max="15" width="9.140625" style="565" customWidth="1"/>
    <col min="16" max="16" width="9.28125" style="565" customWidth="1"/>
    <col min="17" max="17" width="9.140625" style="565" customWidth="1"/>
    <col min="18" max="18" width="12.00390625" style="565" customWidth="1"/>
    <col min="19" max="19" width="9.421875" style="773" customWidth="1"/>
    <col min="20" max="20" width="3.421875" style="565" customWidth="1"/>
    <col min="21" max="21" width="12.57421875" style="565" customWidth="1"/>
    <col min="22" max="22" width="11.8515625" style="565" customWidth="1"/>
    <col min="23" max="23" width="12.00390625" style="565" customWidth="1"/>
    <col min="24" max="16384" width="9.140625" style="412" customWidth="1"/>
  </cols>
  <sheetData>
    <row r="1" spans="1:23" s="332" customFormat="1" ht="18">
      <c r="A1" s="1096" t="s">
        <v>704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</row>
    <row r="2" spans="1:14" ht="21.75" customHeight="1">
      <c r="A2" s="968" t="s">
        <v>632</v>
      </c>
      <c r="B2" s="969"/>
      <c r="M2" s="970"/>
      <c r="N2" s="970"/>
    </row>
    <row r="3" spans="1:14" ht="12.75">
      <c r="A3" s="974"/>
      <c r="M3" s="970"/>
      <c r="N3" s="970"/>
    </row>
    <row r="4" spans="1:14" ht="13.5" thickBot="1">
      <c r="A4" s="1095"/>
      <c r="B4" s="415"/>
      <c r="C4" s="415"/>
      <c r="D4" s="415"/>
      <c r="E4" s="416"/>
      <c r="F4" s="415"/>
      <c r="G4" s="415"/>
      <c r="M4" s="970"/>
      <c r="N4" s="970"/>
    </row>
    <row r="5" spans="1:14" ht="15.75" thickBot="1">
      <c r="A5" s="971" t="s">
        <v>529</v>
      </c>
      <c r="B5" s="972"/>
      <c r="C5" s="346"/>
      <c r="D5" s="346"/>
      <c r="E5" s="1109" t="s">
        <v>742</v>
      </c>
      <c r="F5" s="406"/>
      <c r="G5" s="407"/>
      <c r="H5" s="406"/>
      <c r="I5" s="902"/>
      <c r="J5" s="903"/>
      <c r="K5" s="903"/>
      <c r="L5" s="903"/>
      <c r="M5" s="973"/>
      <c r="N5" s="973"/>
    </row>
    <row r="6" spans="1:14" ht="23.25" customHeight="1" thickBot="1">
      <c r="A6" s="974" t="s">
        <v>531</v>
      </c>
      <c r="M6" s="970"/>
      <c r="N6" s="970"/>
    </row>
    <row r="7" spans="1:23" ht="13.5" thickBot="1">
      <c r="A7" s="1110" t="s">
        <v>27</v>
      </c>
      <c r="B7" s="976" t="s">
        <v>535</v>
      </c>
      <c r="C7" s="420"/>
      <c r="D7" s="419"/>
      <c r="E7" s="1111" t="s">
        <v>538</v>
      </c>
      <c r="F7" s="422"/>
      <c r="G7" s="420"/>
      <c r="H7" s="978" t="s">
        <v>708</v>
      </c>
      <c r="I7" s="978" t="s">
        <v>709</v>
      </c>
      <c r="J7" s="978" t="s">
        <v>710</v>
      </c>
      <c r="K7" s="978" t="s">
        <v>711</v>
      </c>
      <c r="L7" s="1112" t="s">
        <v>712</v>
      </c>
      <c r="M7" s="1112"/>
      <c r="N7" s="1112" t="s">
        <v>713</v>
      </c>
      <c r="O7" s="1112"/>
      <c r="P7" s="1112"/>
      <c r="Q7" s="1112"/>
      <c r="R7" s="1113" t="s">
        <v>714</v>
      </c>
      <c r="S7" s="1114" t="s">
        <v>534</v>
      </c>
      <c r="U7" s="981" t="s">
        <v>715</v>
      </c>
      <c r="V7" s="981"/>
      <c r="W7" s="981"/>
    </row>
    <row r="8" spans="1:23" ht="13.5" thickBot="1">
      <c r="A8" s="1110"/>
      <c r="B8" s="976"/>
      <c r="C8" s="428" t="s">
        <v>536</v>
      </c>
      <c r="D8" s="984" t="s">
        <v>537</v>
      </c>
      <c r="E8" s="1115"/>
      <c r="F8" s="429" t="s">
        <v>706</v>
      </c>
      <c r="G8" s="428" t="s">
        <v>707</v>
      </c>
      <c r="H8" s="978"/>
      <c r="I8" s="978"/>
      <c r="J8" s="978"/>
      <c r="K8" s="978"/>
      <c r="L8" s="986" t="s">
        <v>31</v>
      </c>
      <c r="M8" s="986" t="s">
        <v>32</v>
      </c>
      <c r="N8" s="987" t="s">
        <v>545</v>
      </c>
      <c r="O8" s="1116" t="s">
        <v>548</v>
      </c>
      <c r="P8" s="1116" t="s">
        <v>551</v>
      </c>
      <c r="Q8" s="1117" t="s">
        <v>554</v>
      </c>
      <c r="R8" s="986" t="s">
        <v>555</v>
      </c>
      <c r="S8" s="1118" t="s">
        <v>556</v>
      </c>
      <c r="U8" s="1024" t="s">
        <v>716</v>
      </c>
      <c r="V8" s="1024" t="s">
        <v>717</v>
      </c>
      <c r="W8" s="1119" t="s">
        <v>718</v>
      </c>
    </row>
    <row r="9" spans="1:23" ht="12.75">
      <c r="A9" s="991" t="s">
        <v>557</v>
      </c>
      <c r="B9" s="436"/>
      <c r="C9" s="437">
        <v>104</v>
      </c>
      <c r="D9" s="992">
        <v>104</v>
      </c>
      <c r="E9" s="1120"/>
      <c r="F9" s="994">
        <v>6</v>
      </c>
      <c r="G9" s="1121">
        <v>6</v>
      </c>
      <c r="H9" s="1121">
        <v>6</v>
      </c>
      <c r="I9" s="906">
        <v>6</v>
      </c>
      <c r="J9" s="906">
        <v>6</v>
      </c>
      <c r="K9" s="906">
        <v>6</v>
      </c>
      <c r="L9" s="1019"/>
      <c r="M9" s="1019"/>
      <c r="N9" s="1097">
        <v>7</v>
      </c>
      <c r="O9" s="1122">
        <f>U9</f>
        <v>7</v>
      </c>
      <c r="P9" s="1123"/>
      <c r="Q9" s="1122"/>
      <c r="R9" s="919" t="s">
        <v>558</v>
      </c>
      <c r="S9" s="1124" t="s">
        <v>558</v>
      </c>
      <c r="T9" s="1125"/>
      <c r="U9" s="1046">
        <v>7</v>
      </c>
      <c r="V9" s="906"/>
      <c r="W9" s="906"/>
    </row>
    <row r="10" spans="1:23" ht="13.5" thickBot="1">
      <c r="A10" s="1002" t="s">
        <v>559</v>
      </c>
      <c r="B10" s="449"/>
      <c r="C10" s="450">
        <v>101</v>
      </c>
      <c r="D10" s="1003">
        <v>104</v>
      </c>
      <c r="E10" s="1126"/>
      <c r="F10" s="1005">
        <v>5.5</v>
      </c>
      <c r="G10" s="1006">
        <v>5.9</v>
      </c>
      <c r="H10" s="1006">
        <v>6</v>
      </c>
      <c r="I10" s="909">
        <v>6</v>
      </c>
      <c r="J10" s="909">
        <v>6</v>
      </c>
      <c r="K10" s="909">
        <v>6</v>
      </c>
      <c r="L10" s="907"/>
      <c r="M10" s="907"/>
      <c r="N10" s="908">
        <v>6</v>
      </c>
      <c r="O10" s="1127">
        <f aca="true" t="shared" si="0" ref="O10:O21">U10</f>
        <v>6.9</v>
      </c>
      <c r="P10" s="1128"/>
      <c r="Q10" s="1127"/>
      <c r="R10" s="909" t="s">
        <v>558</v>
      </c>
      <c r="S10" s="1129" t="s">
        <v>558</v>
      </c>
      <c r="T10" s="1125"/>
      <c r="U10" s="1170">
        <v>6.9</v>
      </c>
      <c r="V10" s="909"/>
      <c r="W10" s="909"/>
    </row>
    <row r="11" spans="1:23" ht="12.75">
      <c r="A11" s="1011" t="s">
        <v>560</v>
      </c>
      <c r="B11" s="460" t="s">
        <v>561</v>
      </c>
      <c r="C11" s="461">
        <v>37915</v>
      </c>
      <c r="D11" s="1012">
        <v>39774</v>
      </c>
      <c r="E11" s="1130" t="s">
        <v>562</v>
      </c>
      <c r="F11" s="1014">
        <v>1259</v>
      </c>
      <c r="G11" s="1037">
        <v>1342.7</v>
      </c>
      <c r="H11" s="1037">
        <v>1518</v>
      </c>
      <c r="I11" s="914">
        <v>1486</v>
      </c>
      <c r="J11" s="913">
        <v>1717</v>
      </c>
      <c r="K11" s="913">
        <v>1956</v>
      </c>
      <c r="L11" s="998" t="s">
        <v>558</v>
      </c>
      <c r="M11" s="1131" t="s">
        <v>558</v>
      </c>
      <c r="N11" s="912">
        <v>1987</v>
      </c>
      <c r="O11" s="1122">
        <f t="shared" si="0"/>
        <v>2015</v>
      </c>
      <c r="P11" s="1123"/>
      <c r="Q11" s="1122"/>
      <c r="R11" s="914" t="s">
        <v>558</v>
      </c>
      <c r="S11" s="1132" t="s">
        <v>558</v>
      </c>
      <c r="T11" s="1125"/>
      <c r="U11" s="1046">
        <v>2015</v>
      </c>
      <c r="V11" s="914"/>
      <c r="W11" s="914"/>
    </row>
    <row r="12" spans="1:23" ht="12.75">
      <c r="A12" s="1020" t="s">
        <v>563</v>
      </c>
      <c r="B12" s="474" t="s">
        <v>564</v>
      </c>
      <c r="C12" s="475">
        <v>-16164</v>
      </c>
      <c r="D12" s="1021">
        <v>-17825</v>
      </c>
      <c r="E12" s="1130" t="s">
        <v>565</v>
      </c>
      <c r="F12" s="1014">
        <v>-1259</v>
      </c>
      <c r="G12" s="1037">
        <v>-1342.7</v>
      </c>
      <c r="H12" s="1037">
        <v>1518</v>
      </c>
      <c r="I12" s="914">
        <v>1486</v>
      </c>
      <c r="J12" s="914">
        <v>1557</v>
      </c>
      <c r="K12" s="914">
        <v>1630</v>
      </c>
      <c r="L12" s="911" t="s">
        <v>558</v>
      </c>
      <c r="M12" s="1133" t="s">
        <v>558</v>
      </c>
      <c r="N12" s="916">
        <v>1677</v>
      </c>
      <c r="O12" s="1134">
        <f t="shared" si="0"/>
        <v>1697</v>
      </c>
      <c r="P12" s="1135"/>
      <c r="Q12" s="1134"/>
      <c r="R12" s="914" t="s">
        <v>558</v>
      </c>
      <c r="S12" s="1132" t="s">
        <v>558</v>
      </c>
      <c r="T12" s="1125"/>
      <c r="U12" s="1037">
        <v>1697</v>
      </c>
      <c r="V12" s="914"/>
      <c r="W12" s="914"/>
    </row>
    <row r="13" spans="1:23" ht="12.75">
      <c r="A13" s="1020" t="s">
        <v>566</v>
      </c>
      <c r="B13" s="474" t="s">
        <v>719</v>
      </c>
      <c r="C13" s="475">
        <v>604</v>
      </c>
      <c r="D13" s="1021">
        <v>619</v>
      </c>
      <c r="E13" s="1130" t="s">
        <v>568</v>
      </c>
      <c r="F13" s="1014"/>
      <c r="G13" s="1037"/>
      <c r="H13" s="1037"/>
      <c r="I13" s="914"/>
      <c r="J13" s="914"/>
      <c r="K13" s="914"/>
      <c r="L13" s="911" t="s">
        <v>558</v>
      </c>
      <c r="M13" s="1133" t="s">
        <v>558</v>
      </c>
      <c r="N13" s="916"/>
      <c r="O13" s="1134">
        <f t="shared" si="0"/>
        <v>0</v>
      </c>
      <c r="P13" s="1135"/>
      <c r="Q13" s="1134"/>
      <c r="R13" s="914" t="s">
        <v>558</v>
      </c>
      <c r="S13" s="1132" t="s">
        <v>558</v>
      </c>
      <c r="T13" s="1125"/>
      <c r="U13" s="1037"/>
      <c r="V13" s="914"/>
      <c r="W13" s="914"/>
    </row>
    <row r="14" spans="1:23" ht="12.75">
      <c r="A14" s="1020" t="s">
        <v>569</v>
      </c>
      <c r="B14" s="474" t="s">
        <v>720</v>
      </c>
      <c r="C14" s="475">
        <v>221</v>
      </c>
      <c r="D14" s="1021">
        <v>610</v>
      </c>
      <c r="E14" s="1130" t="s">
        <v>558</v>
      </c>
      <c r="F14" s="1014">
        <v>67</v>
      </c>
      <c r="G14" s="1037">
        <v>94.61</v>
      </c>
      <c r="H14" s="1037">
        <v>86</v>
      </c>
      <c r="I14" s="914">
        <v>75</v>
      </c>
      <c r="J14" s="914">
        <v>77</v>
      </c>
      <c r="K14" s="914">
        <v>83</v>
      </c>
      <c r="L14" s="911" t="s">
        <v>558</v>
      </c>
      <c r="M14" s="1133" t="s">
        <v>558</v>
      </c>
      <c r="N14" s="916">
        <v>518</v>
      </c>
      <c r="O14" s="1134">
        <f t="shared" si="0"/>
        <v>361</v>
      </c>
      <c r="P14" s="1135"/>
      <c r="Q14" s="1134"/>
      <c r="R14" s="914" t="s">
        <v>558</v>
      </c>
      <c r="S14" s="1132" t="s">
        <v>558</v>
      </c>
      <c r="T14" s="1125"/>
      <c r="U14" s="1037">
        <v>361</v>
      </c>
      <c r="V14" s="914"/>
      <c r="W14" s="914"/>
    </row>
    <row r="15" spans="1:23" ht="13.5" thickBot="1">
      <c r="A15" s="991" t="s">
        <v>571</v>
      </c>
      <c r="B15" s="479" t="s">
        <v>721</v>
      </c>
      <c r="C15" s="480">
        <v>2021</v>
      </c>
      <c r="D15" s="1023">
        <v>852</v>
      </c>
      <c r="E15" s="1136" t="s">
        <v>573</v>
      </c>
      <c r="F15" s="1025">
        <v>394</v>
      </c>
      <c r="G15" s="995">
        <v>442.65</v>
      </c>
      <c r="H15" s="995">
        <v>369</v>
      </c>
      <c r="I15" s="919">
        <v>449</v>
      </c>
      <c r="J15" s="919">
        <v>408</v>
      </c>
      <c r="K15" s="919">
        <v>297</v>
      </c>
      <c r="L15" s="1027" t="s">
        <v>558</v>
      </c>
      <c r="M15" s="1137" t="s">
        <v>558</v>
      </c>
      <c r="N15" s="905">
        <v>499</v>
      </c>
      <c r="O15" s="1134">
        <f t="shared" si="0"/>
        <v>684</v>
      </c>
      <c r="P15" s="1128"/>
      <c r="Q15" s="1127"/>
      <c r="R15" s="919" t="s">
        <v>558</v>
      </c>
      <c r="S15" s="1124" t="s">
        <v>558</v>
      </c>
      <c r="T15" s="1125"/>
      <c r="U15" s="1006">
        <v>684</v>
      </c>
      <c r="V15" s="919"/>
      <c r="W15" s="919"/>
    </row>
    <row r="16" spans="1:23" ht="15" thickBot="1">
      <c r="A16" s="1030" t="s">
        <v>574</v>
      </c>
      <c r="B16" s="492"/>
      <c r="C16" s="493">
        <v>24618</v>
      </c>
      <c r="D16" s="1032">
        <v>24087</v>
      </c>
      <c r="E16" s="1138"/>
      <c r="F16" s="920">
        <v>465</v>
      </c>
      <c r="G16" s="921">
        <v>544.21</v>
      </c>
      <c r="H16" s="921">
        <v>455</v>
      </c>
      <c r="I16" s="1033">
        <v>524</v>
      </c>
      <c r="J16" s="1033">
        <f>J11-J12+J13+J14+J15</f>
        <v>645</v>
      </c>
      <c r="K16" s="1033">
        <f>K11-K12+K13+K14+K15</f>
        <v>706</v>
      </c>
      <c r="L16" s="923" t="s">
        <v>558</v>
      </c>
      <c r="M16" s="1139" t="s">
        <v>558</v>
      </c>
      <c r="N16" s="924">
        <f>N11-N12+N13+N14+N15</f>
        <v>1327</v>
      </c>
      <c r="O16" s="1140">
        <f>O11-O12+O13+O14+O15</f>
        <v>1363</v>
      </c>
      <c r="P16" s="1141">
        <f>P11-P12+P13+P14+P15</f>
        <v>0</v>
      </c>
      <c r="Q16" s="1142">
        <f>Q11-Q12+Q13+Q14+Q15</f>
        <v>0</v>
      </c>
      <c r="R16" s="1033" t="s">
        <v>558</v>
      </c>
      <c r="S16" s="1143" t="s">
        <v>558</v>
      </c>
      <c r="T16" s="1125"/>
      <c r="U16" s="1144">
        <f>U11-U12+U13+U14+U15</f>
        <v>1363</v>
      </c>
      <c r="V16" s="1144">
        <f>V11-V12+V13+V14+V15</f>
        <v>0</v>
      </c>
      <c r="W16" s="1144">
        <f>W11-W12+W13+W14+W15</f>
        <v>0</v>
      </c>
    </row>
    <row r="17" spans="1:23" ht="12.75">
      <c r="A17" s="991" t="s">
        <v>575</v>
      </c>
      <c r="B17" s="460" t="s">
        <v>576</v>
      </c>
      <c r="C17" s="461">
        <v>7043</v>
      </c>
      <c r="D17" s="1012">
        <v>7240</v>
      </c>
      <c r="E17" s="1136">
        <v>401</v>
      </c>
      <c r="F17" s="1025"/>
      <c r="G17" s="995"/>
      <c r="H17" s="995"/>
      <c r="I17" s="919"/>
      <c r="J17" s="919">
        <v>160</v>
      </c>
      <c r="K17" s="919">
        <v>326</v>
      </c>
      <c r="L17" s="998" t="s">
        <v>558</v>
      </c>
      <c r="M17" s="1131" t="s">
        <v>558</v>
      </c>
      <c r="N17" s="905">
        <v>322</v>
      </c>
      <c r="O17" s="1122">
        <f t="shared" si="0"/>
        <v>318</v>
      </c>
      <c r="P17" s="1017"/>
      <c r="Q17" s="1122"/>
      <c r="R17" s="919" t="s">
        <v>558</v>
      </c>
      <c r="S17" s="1124" t="s">
        <v>558</v>
      </c>
      <c r="T17" s="1125"/>
      <c r="U17" s="1015">
        <v>318</v>
      </c>
      <c r="V17" s="919"/>
      <c r="W17" s="1145"/>
    </row>
    <row r="18" spans="1:23" ht="12.75">
      <c r="A18" s="1020" t="s">
        <v>577</v>
      </c>
      <c r="B18" s="474" t="s">
        <v>578</v>
      </c>
      <c r="C18" s="475">
        <v>1001</v>
      </c>
      <c r="D18" s="1021">
        <v>820</v>
      </c>
      <c r="E18" s="1130" t="s">
        <v>579</v>
      </c>
      <c r="F18" s="1014">
        <v>153</v>
      </c>
      <c r="G18" s="1037">
        <v>97.5</v>
      </c>
      <c r="H18" s="1037">
        <v>165</v>
      </c>
      <c r="I18" s="914">
        <v>165</v>
      </c>
      <c r="J18" s="914">
        <v>145</v>
      </c>
      <c r="K18" s="914">
        <v>115</v>
      </c>
      <c r="L18" s="911" t="s">
        <v>558</v>
      </c>
      <c r="M18" s="1133" t="s">
        <v>558</v>
      </c>
      <c r="N18" s="916">
        <v>81</v>
      </c>
      <c r="O18" s="1134">
        <f t="shared" si="0"/>
        <v>87</v>
      </c>
      <c r="P18" s="1017"/>
      <c r="Q18" s="1134"/>
      <c r="R18" s="914" t="s">
        <v>558</v>
      </c>
      <c r="S18" s="1132" t="s">
        <v>558</v>
      </c>
      <c r="T18" s="1125"/>
      <c r="U18" s="1037">
        <v>87</v>
      </c>
      <c r="V18" s="914"/>
      <c r="W18" s="914"/>
    </row>
    <row r="19" spans="1:23" ht="12.75">
      <c r="A19" s="1020" t="s">
        <v>580</v>
      </c>
      <c r="B19" s="474" t="s">
        <v>722</v>
      </c>
      <c r="C19" s="475">
        <v>14718</v>
      </c>
      <c r="D19" s="1021">
        <v>14718</v>
      </c>
      <c r="E19" s="1130" t="s">
        <v>558</v>
      </c>
      <c r="F19" s="1014"/>
      <c r="G19" s="1037"/>
      <c r="H19" s="1037"/>
      <c r="I19" s="914"/>
      <c r="J19" s="914"/>
      <c r="K19" s="914"/>
      <c r="L19" s="911" t="s">
        <v>558</v>
      </c>
      <c r="M19" s="1133" t="s">
        <v>558</v>
      </c>
      <c r="N19" s="916"/>
      <c r="O19" s="1134">
        <f t="shared" si="0"/>
        <v>0</v>
      </c>
      <c r="P19" s="1017"/>
      <c r="Q19" s="1134"/>
      <c r="R19" s="914" t="s">
        <v>558</v>
      </c>
      <c r="S19" s="1132" t="s">
        <v>558</v>
      </c>
      <c r="T19" s="1125"/>
      <c r="U19" s="1037"/>
      <c r="V19" s="914"/>
      <c r="W19" s="914"/>
    </row>
    <row r="20" spans="1:23" ht="12.75">
      <c r="A20" s="1020" t="s">
        <v>582</v>
      </c>
      <c r="B20" s="474" t="s">
        <v>581</v>
      </c>
      <c r="C20" s="475">
        <v>1758</v>
      </c>
      <c r="D20" s="1021">
        <v>1762</v>
      </c>
      <c r="E20" s="1130" t="s">
        <v>558</v>
      </c>
      <c r="F20" s="1014">
        <v>144</v>
      </c>
      <c r="G20" s="1037">
        <v>161.66</v>
      </c>
      <c r="H20" s="1037">
        <v>249</v>
      </c>
      <c r="I20" s="914">
        <v>221</v>
      </c>
      <c r="J20" s="914">
        <v>242</v>
      </c>
      <c r="K20" s="914">
        <v>242</v>
      </c>
      <c r="L20" s="911" t="s">
        <v>558</v>
      </c>
      <c r="M20" s="1133" t="s">
        <v>558</v>
      </c>
      <c r="N20" s="916">
        <v>900</v>
      </c>
      <c r="O20" s="1134">
        <f t="shared" si="0"/>
        <v>869</v>
      </c>
      <c r="P20" s="1017"/>
      <c r="Q20" s="1134"/>
      <c r="R20" s="914" t="s">
        <v>558</v>
      </c>
      <c r="S20" s="1132" t="s">
        <v>558</v>
      </c>
      <c r="T20" s="1125"/>
      <c r="U20" s="1037">
        <v>869</v>
      </c>
      <c r="V20" s="914"/>
      <c r="W20" s="914"/>
    </row>
    <row r="21" spans="1:23" ht="13.5" thickBot="1">
      <c r="A21" s="1002" t="s">
        <v>584</v>
      </c>
      <c r="B21" s="505"/>
      <c r="C21" s="506">
        <v>0</v>
      </c>
      <c r="D21" s="1038">
        <v>0</v>
      </c>
      <c r="E21" s="1146" t="s">
        <v>558</v>
      </c>
      <c r="F21" s="1014"/>
      <c r="G21" s="1037"/>
      <c r="H21" s="1037"/>
      <c r="I21" s="1043"/>
      <c r="J21" s="1043"/>
      <c r="K21" s="1043"/>
      <c r="L21" s="907" t="s">
        <v>558</v>
      </c>
      <c r="M21" s="1147" t="s">
        <v>558</v>
      </c>
      <c r="N21" s="928"/>
      <c r="O21" s="1127">
        <f t="shared" si="0"/>
        <v>0</v>
      </c>
      <c r="P21" s="1029"/>
      <c r="Q21" s="1127"/>
      <c r="R21" s="1043" t="s">
        <v>558</v>
      </c>
      <c r="S21" s="1148" t="s">
        <v>558</v>
      </c>
      <c r="T21" s="1125"/>
      <c r="U21" s="1170"/>
      <c r="V21" s="1043"/>
      <c r="W21" s="1043"/>
    </row>
    <row r="22" spans="1:23" ht="15" thickBot="1">
      <c r="A22" s="1044" t="s">
        <v>586</v>
      </c>
      <c r="B22" s="460" t="s">
        <v>587</v>
      </c>
      <c r="C22" s="461">
        <v>12472</v>
      </c>
      <c r="D22" s="1012">
        <v>13728</v>
      </c>
      <c r="E22" s="1098" t="s">
        <v>558</v>
      </c>
      <c r="F22" s="1045">
        <v>2587</v>
      </c>
      <c r="G22" s="1046">
        <v>2437</v>
      </c>
      <c r="H22" s="1046">
        <v>2530</v>
      </c>
      <c r="I22" s="930">
        <v>2527</v>
      </c>
      <c r="J22" s="929">
        <v>2604</v>
      </c>
      <c r="K22" s="1050">
        <v>2627</v>
      </c>
      <c r="L22" s="1099">
        <f>L35</f>
        <v>2660</v>
      </c>
      <c r="M22" s="1099">
        <f>M35</f>
        <v>2660</v>
      </c>
      <c r="N22" s="931">
        <v>650</v>
      </c>
      <c r="O22" s="1149">
        <f>U22-N22</f>
        <v>679</v>
      </c>
      <c r="P22" s="1122"/>
      <c r="Q22" s="1150"/>
      <c r="R22" s="1058">
        <f>SUM(N22:Q22)</f>
        <v>1329</v>
      </c>
      <c r="S22" s="934">
        <f>(R22/M22)*100</f>
        <v>49.962406015037594</v>
      </c>
      <c r="T22" s="1125"/>
      <c r="U22" s="1046">
        <v>1329</v>
      </c>
      <c r="V22" s="1058"/>
      <c r="W22" s="929"/>
    </row>
    <row r="23" spans="1:23" ht="15" thickBot="1">
      <c r="A23" s="1020" t="s">
        <v>588</v>
      </c>
      <c r="B23" s="474" t="s">
        <v>589</v>
      </c>
      <c r="C23" s="475">
        <v>0</v>
      </c>
      <c r="D23" s="1021">
        <v>0</v>
      </c>
      <c r="E23" s="1100" t="s">
        <v>558</v>
      </c>
      <c r="F23" s="1014"/>
      <c r="G23" s="1037"/>
      <c r="H23" s="1037"/>
      <c r="I23" s="937"/>
      <c r="J23" s="936">
        <v>50</v>
      </c>
      <c r="K23" s="1052">
        <v>82</v>
      </c>
      <c r="L23" s="940"/>
      <c r="M23" s="939"/>
      <c r="N23" s="938"/>
      <c r="O23" s="1149">
        <f aca="true" t="shared" si="1" ref="O23:O40">U23-N23</f>
        <v>0</v>
      </c>
      <c r="P23" s="1134"/>
      <c r="Q23" s="1151"/>
      <c r="R23" s="1052">
        <f aca="true" t="shared" si="2" ref="R23:R45">SUM(N23:Q23)</f>
        <v>0</v>
      </c>
      <c r="S23" s="934" t="e">
        <f aca="true" t="shared" si="3" ref="S23:S45">(R23/M23)*100</f>
        <v>#DIV/0!</v>
      </c>
      <c r="T23" s="1125"/>
      <c r="U23" s="1037"/>
      <c r="V23" s="1052"/>
      <c r="W23" s="936"/>
    </row>
    <row r="24" spans="1:23" ht="15" thickBot="1">
      <c r="A24" s="1002" t="s">
        <v>590</v>
      </c>
      <c r="B24" s="505" t="s">
        <v>589</v>
      </c>
      <c r="C24" s="506">
        <v>0</v>
      </c>
      <c r="D24" s="1038">
        <v>1215</v>
      </c>
      <c r="E24" s="1101">
        <v>672</v>
      </c>
      <c r="F24" s="1053">
        <v>890</v>
      </c>
      <c r="G24" s="1054">
        <v>696</v>
      </c>
      <c r="H24" s="1054">
        <v>700</v>
      </c>
      <c r="I24" s="944">
        <v>650</v>
      </c>
      <c r="J24" s="943">
        <v>640</v>
      </c>
      <c r="K24" s="1059">
        <v>618</v>
      </c>
      <c r="L24" s="1102">
        <f>SUM(L25:L29)</f>
        <v>650</v>
      </c>
      <c r="M24" s="1102">
        <f>SUM(M25:M29)</f>
        <v>650</v>
      </c>
      <c r="N24" s="1073">
        <v>162</v>
      </c>
      <c r="O24" s="1152">
        <f t="shared" si="1"/>
        <v>162</v>
      </c>
      <c r="P24" s="1127"/>
      <c r="Q24" s="1153"/>
      <c r="R24" s="1059">
        <f t="shared" si="2"/>
        <v>324</v>
      </c>
      <c r="S24" s="934">
        <f t="shared" si="3"/>
        <v>49.84615384615385</v>
      </c>
      <c r="T24" s="1125"/>
      <c r="U24" s="1006">
        <v>324</v>
      </c>
      <c r="V24" s="1059"/>
      <c r="W24" s="943"/>
    </row>
    <row r="25" spans="1:23" ht="15" thickBot="1">
      <c r="A25" s="1011" t="s">
        <v>591</v>
      </c>
      <c r="B25" s="460" t="s">
        <v>723</v>
      </c>
      <c r="C25" s="461">
        <v>6341</v>
      </c>
      <c r="D25" s="1012">
        <v>6960</v>
      </c>
      <c r="E25" s="1098">
        <v>501</v>
      </c>
      <c r="F25" s="1014">
        <v>360</v>
      </c>
      <c r="G25" s="1037">
        <v>353.12</v>
      </c>
      <c r="H25" s="1037">
        <v>311</v>
      </c>
      <c r="I25" s="950">
        <v>220</v>
      </c>
      <c r="J25" s="950">
        <v>152</v>
      </c>
      <c r="K25" s="950">
        <v>221</v>
      </c>
      <c r="L25" s="1103">
        <v>200</v>
      </c>
      <c r="M25" s="1103">
        <v>200</v>
      </c>
      <c r="N25" s="952">
        <v>29</v>
      </c>
      <c r="O25" s="1150">
        <f t="shared" si="1"/>
        <v>31</v>
      </c>
      <c r="P25" s="1122"/>
      <c r="Q25" s="1150"/>
      <c r="R25" s="1154">
        <f t="shared" si="2"/>
        <v>60</v>
      </c>
      <c r="S25" s="934">
        <f t="shared" si="3"/>
        <v>30</v>
      </c>
      <c r="T25" s="1125"/>
      <c r="U25" s="1015">
        <v>60</v>
      </c>
      <c r="V25" s="1050"/>
      <c r="W25" s="950"/>
    </row>
    <row r="26" spans="1:23" ht="15" thickBot="1">
      <c r="A26" s="1020" t="s">
        <v>593</v>
      </c>
      <c r="B26" s="474" t="s">
        <v>724</v>
      </c>
      <c r="C26" s="475">
        <v>1745</v>
      </c>
      <c r="D26" s="1021">
        <v>2223</v>
      </c>
      <c r="E26" s="1100">
        <v>502</v>
      </c>
      <c r="F26" s="1014">
        <v>110</v>
      </c>
      <c r="G26" s="1037">
        <v>134.52</v>
      </c>
      <c r="H26" s="1037">
        <v>117</v>
      </c>
      <c r="I26" s="936">
        <v>102</v>
      </c>
      <c r="J26" s="936">
        <v>79</v>
      </c>
      <c r="K26" s="936">
        <v>78</v>
      </c>
      <c r="L26" s="1104">
        <v>100</v>
      </c>
      <c r="M26" s="1104">
        <v>100</v>
      </c>
      <c r="N26" s="938">
        <v>21</v>
      </c>
      <c r="O26" s="1151">
        <f t="shared" si="1"/>
        <v>24</v>
      </c>
      <c r="P26" s="1134"/>
      <c r="Q26" s="1151"/>
      <c r="R26" s="1155">
        <f t="shared" si="2"/>
        <v>45</v>
      </c>
      <c r="S26" s="934">
        <f t="shared" si="3"/>
        <v>45</v>
      </c>
      <c r="T26" s="1125"/>
      <c r="U26" s="1037">
        <v>45</v>
      </c>
      <c r="V26" s="1052"/>
      <c r="W26" s="936"/>
    </row>
    <row r="27" spans="1:23" ht="15" thickBot="1">
      <c r="A27" s="1020" t="s">
        <v>595</v>
      </c>
      <c r="B27" s="474" t="s">
        <v>725</v>
      </c>
      <c r="C27" s="475">
        <v>0</v>
      </c>
      <c r="D27" s="1021">
        <v>0</v>
      </c>
      <c r="E27" s="1100">
        <v>504</v>
      </c>
      <c r="F27" s="1014"/>
      <c r="G27" s="1037"/>
      <c r="H27" s="1037"/>
      <c r="I27" s="936"/>
      <c r="J27" s="936"/>
      <c r="K27" s="936">
        <v>0</v>
      </c>
      <c r="L27" s="1104"/>
      <c r="M27" s="1104"/>
      <c r="N27" s="938"/>
      <c r="O27" s="1151">
        <f t="shared" si="1"/>
        <v>0</v>
      </c>
      <c r="P27" s="1134"/>
      <c r="Q27" s="1151"/>
      <c r="R27" s="1155">
        <f t="shared" si="2"/>
        <v>0</v>
      </c>
      <c r="S27" s="934" t="e">
        <f t="shared" si="3"/>
        <v>#DIV/0!</v>
      </c>
      <c r="T27" s="1125"/>
      <c r="U27" s="1037"/>
      <c r="V27" s="1052"/>
      <c r="W27" s="936"/>
    </row>
    <row r="28" spans="1:23" ht="15" thickBot="1">
      <c r="A28" s="1020" t="s">
        <v>597</v>
      </c>
      <c r="B28" s="474" t="s">
        <v>726</v>
      </c>
      <c r="C28" s="475">
        <v>428</v>
      </c>
      <c r="D28" s="1021">
        <v>253</v>
      </c>
      <c r="E28" s="1100">
        <v>511</v>
      </c>
      <c r="F28" s="1014">
        <v>282</v>
      </c>
      <c r="G28" s="1037">
        <v>169.67</v>
      </c>
      <c r="H28" s="1037">
        <v>129</v>
      </c>
      <c r="I28" s="936">
        <v>96</v>
      </c>
      <c r="J28" s="936">
        <v>25</v>
      </c>
      <c r="K28" s="936">
        <v>42</v>
      </c>
      <c r="L28" s="1104">
        <v>100</v>
      </c>
      <c r="M28" s="1104">
        <v>100</v>
      </c>
      <c r="N28" s="938">
        <v>27</v>
      </c>
      <c r="O28" s="1151">
        <f t="shared" si="1"/>
        <v>15</v>
      </c>
      <c r="P28" s="1134"/>
      <c r="Q28" s="1151"/>
      <c r="R28" s="1155">
        <f t="shared" si="2"/>
        <v>42</v>
      </c>
      <c r="S28" s="934">
        <f t="shared" si="3"/>
        <v>42</v>
      </c>
      <c r="T28" s="1125"/>
      <c r="U28" s="1037">
        <v>42</v>
      </c>
      <c r="V28" s="1052"/>
      <c r="W28" s="936"/>
    </row>
    <row r="29" spans="1:23" ht="15" thickBot="1">
      <c r="A29" s="1020" t="s">
        <v>599</v>
      </c>
      <c r="B29" s="474" t="s">
        <v>727</v>
      </c>
      <c r="C29" s="475">
        <v>1057</v>
      </c>
      <c r="D29" s="1021">
        <v>1451</v>
      </c>
      <c r="E29" s="1100">
        <v>518</v>
      </c>
      <c r="F29" s="1014">
        <v>185</v>
      </c>
      <c r="G29" s="1037">
        <v>213</v>
      </c>
      <c r="H29" s="1037">
        <v>270</v>
      </c>
      <c r="I29" s="936">
        <v>268</v>
      </c>
      <c r="J29" s="936">
        <v>282</v>
      </c>
      <c r="K29" s="936">
        <v>250</v>
      </c>
      <c r="L29" s="1104">
        <v>250</v>
      </c>
      <c r="M29" s="1104">
        <v>250</v>
      </c>
      <c r="N29" s="938">
        <v>71</v>
      </c>
      <c r="O29" s="1151">
        <f t="shared" si="1"/>
        <v>72</v>
      </c>
      <c r="P29" s="1134"/>
      <c r="Q29" s="1151"/>
      <c r="R29" s="1155">
        <f t="shared" si="2"/>
        <v>143</v>
      </c>
      <c r="S29" s="934">
        <f t="shared" si="3"/>
        <v>57.199999999999996</v>
      </c>
      <c r="T29" s="1125"/>
      <c r="U29" s="1037">
        <v>143</v>
      </c>
      <c r="V29" s="1052"/>
      <c r="W29" s="936"/>
    </row>
    <row r="30" spans="1:23" ht="15" thickBot="1">
      <c r="A30" s="1020" t="s">
        <v>601</v>
      </c>
      <c r="B30" s="409" t="s">
        <v>728</v>
      </c>
      <c r="C30" s="475">
        <v>10408</v>
      </c>
      <c r="D30" s="1021">
        <v>11792</v>
      </c>
      <c r="E30" s="1100">
        <v>521</v>
      </c>
      <c r="F30" s="1014">
        <v>1260</v>
      </c>
      <c r="G30" s="1037">
        <v>1267.31</v>
      </c>
      <c r="H30" s="1037">
        <v>1376</v>
      </c>
      <c r="I30" s="936">
        <v>1446</v>
      </c>
      <c r="J30" s="936">
        <v>1521</v>
      </c>
      <c r="K30" s="936">
        <v>1561</v>
      </c>
      <c r="L30" s="1104">
        <v>1470</v>
      </c>
      <c r="M30" s="1104">
        <v>1470</v>
      </c>
      <c r="N30" s="938">
        <v>402</v>
      </c>
      <c r="O30" s="1151">
        <f t="shared" si="1"/>
        <v>366</v>
      </c>
      <c r="P30" s="1134"/>
      <c r="Q30" s="1151"/>
      <c r="R30" s="1155">
        <f t="shared" si="2"/>
        <v>768</v>
      </c>
      <c r="S30" s="934">
        <f t="shared" si="3"/>
        <v>52.244897959183675</v>
      </c>
      <c r="T30" s="1125"/>
      <c r="U30" s="1037">
        <v>768</v>
      </c>
      <c r="V30" s="1052"/>
      <c r="W30" s="936"/>
    </row>
    <row r="31" spans="1:23" ht="15" thickBot="1">
      <c r="A31" s="1020" t="s">
        <v>603</v>
      </c>
      <c r="B31" s="409" t="s">
        <v>729</v>
      </c>
      <c r="C31" s="475">
        <v>3640</v>
      </c>
      <c r="D31" s="1021">
        <v>4174</v>
      </c>
      <c r="E31" s="1100" t="s">
        <v>605</v>
      </c>
      <c r="F31" s="1014">
        <v>485</v>
      </c>
      <c r="G31" s="1037">
        <v>496.24</v>
      </c>
      <c r="H31" s="1037">
        <v>527</v>
      </c>
      <c r="I31" s="936">
        <v>544</v>
      </c>
      <c r="J31" s="936">
        <v>560</v>
      </c>
      <c r="K31" s="936">
        <v>572</v>
      </c>
      <c r="L31" s="1104">
        <v>515</v>
      </c>
      <c r="M31" s="1104">
        <v>515</v>
      </c>
      <c r="N31" s="938">
        <v>140</v>
      </c>
      <c r="O31" s="1151">
        <f t="shared" si="1"/>
        <v>137</v>
      </c>
      <c r="P31" s="1134"/>
      <c r="Q31" s="1151"/>
      <c r="R31" s="1155">
        <f t="shared" si="2"/>
        <v>277</v>
      </c>
      <c r="S31" s="934">
        <f t="shared" si="3"/>
        <v>53.786407766990294</v>
      </c>
      <c r="T31" s="1125"/>
      <c r="U31" s="1037">
        <v>277</v>
      </c>
      <c r="V31" s="1052"/>
      <c r="W31" s="936"/>
    </row>
    <row r="32" spans="1:23" ht="15" thickBot="1">
      <c r="A32" s="1020" t="s">
        <v>606</v>
      </c>
      <c r="B32" s="474" t="s">
        <v>730</v>
      </c>
      <c r="C32" s="475">
        <v>0</v>
      </c>
      <c r="D32" s="1021">
        <v>0</v>
      </c>
      <c r="E32" s="1100">
        <v>557</v>
      </c>
      <c r="F32" s="1014"/>
      <c r="G32" s="1037"/>
      <c r="H32" s="1037"/>
      <c r="I32" s="936"/>
      <c r="J32" s="936"/>
      <c r="K32" s="936">
        <v>0</v>
      </c>
      <c r="L32" s="1104"/>
      <c r="M32" s="1104"/>
      <c r="N32" s="938"/>
      <c r="O32" s="1151">
        <f t="shared" si="1"/>
        <v>0</v>
      </c>
      <c r="P32" s="1134"/>
      <c r="Q32" s="1151"/>
      <c r="R32" s="1155">
        <f t="shared" si="2"/>
        <v>0</v>
      </c>
      <c r="S32" s="934" t="e">
        <f t="shared" si="3"/>
        <v>#DIV/0!</v>
      </c>
      <c r="T32" s="1125"/>
      <c r="U32" s="1037"/>
      <c r="V32" s="1052"/>
      <c r="W32" s="936"/>
    </row>
    <row r="33" spans="1:23" ht="15" thickBot="1">
      <c r="A33" s="1020" t="s">
        <v>608</v>
      </c>
      <c r="B33" s="474" t="s">
        <v>731</v>
      </c>
      <c r="C33" s="475">
        <v>1711</v>
      </c>
      <c r="D33" s="1021">
        <v>1801</v>
      </c>
      <c r="E33" s="1100">
        <v>551</v>
      </c>
      <c r="F33" s="1014"/>
      <c r="G33" s="1037"/>
      <c r="H33" s="1037"/>
      <c r="I33" s="936"/>
      <c r="J33" s="936"/>
      <c r="K33" s="936">
        <v>3</v>
      </c>
      <c r="L33" s="1104"/>
      <c r="M33" s="1104"/>
      <c r="N33" s="938">
        <v>17</v>
      </c>
      <c r="O33" s="1151">
        <f t="shared" si="1"/>
        <v>-9</v>
      </c>
      <c r="P33" s="1134"/>
      <c r="Q33" s="1151"/>
      <c r="R33" s="1155">
        <f t="shared" si="2"/>
        <v>8</v>
      </c>
      <c r="S33" s="934" t="e">
        <f t="shared" si="3"/>
        <v>#DIV/0!</v>
      </c>
      <c r="T33" s="1125"/>
      <c r="U33" s="1037">
        <v>8</v>
      </c>
      <c r="V33" s="1052"/>
      <c r="W33" s="936"/>
    </row>
    <row r="34" spans="1:23" ht="15" thickBot="1">
      <c r="A34" s="991" t="s">
        <v>610</v>
      </c>
      <c r="B34" s="479" t="s">
        <v>732</v>
      </c>
      <c r="C34" s="480">
        <v>569</v>
      </c>
      <c r="D34" s="1023">
        <v>614</v>
      </c>
      <c r="E34" s="1105" t="s">
        <v>611</v>
      </c>
      <c r="F34" s="1025">
        <v>24</v>
      </c>
      <c r="G34" s="995">
        <v>11</v>
      </c>
      <c r="H34" s="995">
        <v>15</v>
      </c>
      <c r="I34" s="959">
        <v>18</v>
      </c>
      <c r="J34" s="959">
        <v>151</v>
      </c>
      <c r="K34" s="959">
        <v>139</v>
      </c>
      <c r="L34" s="1106">
        <v>25</v>
      </c>
      <c r="M34" s="1106">
        <v>25</v>
      </c>
      <c r="N34" s="1107">
        <v>43</v>
      </c>
      <c r="O34" s="1153">
        <f t="shared" si="1"/>
        <v>26</v>
      </c>
      <c r="P34" s="1127"/>
      <c r="Q34" s="1153"/>
      <c r="R34" s="1156">
        <f t="shared" si="2"/>
        <v>69</v>
      </c>
      <c r="S34" s="934">
        <f t="shared" si="3"/>
        <v>276</v>
      </c>
      <c r="T34" s="1125"/>
      <c r="U34" s="1170">
        <v>69</v>
      </c>
      <c r="V34" s="1057"/>
      <c r="W34" s="959"/>
    </row>
    <row r="35" spans="1:23" ht="15" thickBot="1">
      <c r="A35" s="1060" t="s">
        <v>612</v>
      </c>
      <c r="B35" s="545" t="s">
        <v>613</v>
      </c>
      <c r="C35" s="546">
        <f>SUM(C25:C34)</f>
        <v>25899</v>
      </c>
      <c r="D35" s="554">
        <f>SUM(D25:D34)</f>
        <v>29268</v>
      </c>
      <c r="E35" s="1157"/>
      <c r="F35" s="920">
        <f aca="true" t="shared" si="4" ref="F35:Q35">SUM(F25:F34)</f>
        <v>2706</v>
      </c>
      <c r="G35" s="921">
        <f t="shared" si="4"/>
        <v>2644.8599999999997</v>
      </c>
      <c r="H35" s="921">
        <f t="shared" si="4"/>
        <v>2745</v>
      </c>
      <c r="I35" s="921">
        <f t="shared" si="4"/>
        <v>2694</v>
      </c>
      <c r="J35" s="921">
        <f t="shared" si="4"/>
        <v>2770</v>
      </c>
      <c r="K35" s="921">
        <f t="shared" si="4"/>
        <v>2866</v>
      </c>
      <c r="L35" s="1158">
        <f t="shared" si="4"/>
        <v>2660</v>
      </c>
      <c r="M35" s="1062">
        <f t="shared" si="4"/>
        <v>2660</v>
      </c>
      <c r="N35" s="1062">
        <f t="shared" si="4"/>
        <v>750</v>
      </c>
      <c r="O35" s="1159">
        <f t="shared" si="4"/>
        <v>662</v>
      </c>
      <c r="P35" s="1160">
        <f t="shared" si="4"/>
        <v>0</v>
      </c>
      <c r="Q35" s="1160">
        <f t="shared" si="4"/>
        <v>0</v>
      </c>
      <c r="R35" s="920">
        <f t="shared" si="2"/>
        <v>1412</v>
      </c>
      <c r="S35" s="934">
        <f t="shared" si="3"/>
        <v>53.0827067669173</v>
      </c>
      <c r="T35" s="1125"/>
      <c r="U35" s="921">
        <f>SUM(U25:U34)</f>
        <v>1412</v>
      </c>
      <c r="V35" s="920">
        <f>SUM(V25:V34)</f>
        <v>0</v>
      </c>
      <c r="W35" s="920">
        <f>SUM(W25:W34)</f>
        <v>0</v>
      </c>
    </row>
    <row r="36" spans="1:23" ht="15" thickBot="1">
      <c r="A36" s="1011" t="s">
        <v>614</v>
      </c>
      <c r="B36" s="460" t="s">
        <v>733</v>
      </c>
      <c r="C36" s="461">
        <v>0</v>
      </c>
      <c r="D36" s="1012">
        <v>0</v>
      </c>
      <c r="E36" s="1098">
        <v>601</v>
      </c>
      <c r="F36" s="1067"/>
      <c r="G36" s="1015"/>
      <c r="H36" s="1015"/>
      <c r="I36" s="950"/>
      <c r="J36" s="950"/>
      <c r="K36" s="950"/>
      <c r="L36" s="1103"/>
      <c r="M36" s="953"/>
      <c r="N36" s="932"/>
      <c r="O36" s="1149">
        <f t="shared" si="1"/>
        <v>0</v>
      </c>
      <c r="P36" s="1122"/>
      <c r="Q36" s="1150"/>
      <c r="R36" s="1058">
        <f t="shared" si="2"/>
        <v>0</v>
      </c>
      <c r="S36" s="934" t="e">
        <f t="shared" si="3"/>
        <v>#DIV/0!</v>
      </c>
      <c r="T36" s="1125"/>
      <c r="U36" s="1015"/>
      <c r="V36" s="1050"/>
      <c r="W36" s="950"/>
    </row>
    <row r="37" spans="1:23" ht="15" thickBot="1">
      <c r="A37" s="1020" t="s">
        <v>616</v>
      </c>
      <c r="B37" s="474" t="s">
        <v>734</v>
      </c>
      <c r="C37" s="475">
        <v>1190</v>
      </c>
      <c r="D37" s="1021">
        <v>1857</v>
      </c>
      <c r="E37" s="1100">
        <v>602</v>
      </c>
      <c r="F37" s="1014">
        <v>181</v>
      </c>
      <c r="G37" s="1037">
        <v>208.39</v>
      </c>
      <c r="H37" s="1037">
        <v>163</v>
      </c>
      <c r="I37" s="936">
        <v>235</v>
      </c>
      <c r="J37" s="936">
        <v>148</v>
      </c>
      <c r="K37" s="936">
        <v>183</v>
      </c>
      <c r="L37" s="1104"/>
      <c r="M37" s="939"/>
      <c r="N37" s="1104">
        <v>60</v>
      </c>
      <c r="O37" s="1149">
        <f t="shared" si="1"/>
        <v>60</v>
      </c>
      <c r="P37" s="1134"/>
      <c r="Q37" s="1151"/>
      <c r="R37" s="1052">
        <f t="shared" si="2"/>
        <v>120</v>
      </c>
      <c r="S37" s="934" t="e">
        <f t="shared" si="3"/>
        <v>#DIV/0!</v>
      </c>
      <c r="T37" s="1125"/>
      <c r="U37" s="1037">
        <v>120</v>
      </c>
      <c r="V37" s="1052"/>
      <c r="W37" s="936"/>
    </row>
    <row r="38" spans="1:23" ht="15" thickBot="1">
      <c r="A38" s="1020" t="s">
        <v>618</v>
      </c>
      <c r="B38" s="474" t="s">
        <v>735</v>
      </c>
      <c r="C38" s="475">
        <v>0</v>
      </c>
      <c r="D38" s="1021">
        <v>0</v>
      </c>
      <c r="E38" s="1100">
        <v>604</v>
      </c>
      <c r="F38" s="1014"/>
      <c r="G38" s="1037"/>
      <c r="H38" s="1037"/>
      <c r="I38" s="936"/>
      <c r="J38" s="936"/>
      <c r="K38" s="936"/>
      <c r="L38" s="1104"/>
      <c r="M38" s="939"/>
      <c r="N38" s="1104"/>
      <c r="O38" s="1149">
        <f t="shared" si="1"/>
        <v>0</v>
      </c>
      <c r="P38" s="1134"/>
      <c r="Q38" s="1151"/>
      <c r="R38" s="1052">
        <f t="shared" si="2"/>
        <v>0</v>
      </c>
      <c r="S38" s="934" t="e">
        <f t="shared" si="3"/>
        <v>#DIV/0!</v>
      </c>
      <c r="T38" s="1125"/>
      <c r="U38" s="1037"/>
      <c r="V38" s="1052"/>
      <c r="W38" s="936"/>
    </row>
    <row r="39" spans="1:23" ht="15" thickBot="1">
      <c r="A39" s="1020" t="s">
        <v>620</v>
      </c>
      <c r="B39" s="474" t="s">
        <v>736</v>
      </c>
      <c r="C39" s="475">
        <v>12472</v>
      </c>
      <c r="D39" s="1021">
        <v>13728</v>
      </c>
      <c r="E39" s="1100" t="s">
        <v>622</v>
      </c>
      <c r="F39" s="1014">
        <v>2587</v>
      </c>
      <c r="G39" s="1037">
        <v>2437</v>
      </c>
      <c r="H39" s="1037">
        <v>2530</v>
      </c>
      <c r="I39" s="936">
        <v>2527</v>
      </c>
      <c r="J39" s="936">
        <v>2604</v>
      </c>
      <c r="K39" s="936">
        <v>2627</v>
      </c>
      <c r="L39" s="1104">
        <v>2660</v>
      </c>
      <c r="M39" s="939">
        <f>M35</f>
        <v>2660</v>
      </c>
      <c r="N39" s="1104">
        <v>650</v>
      </c>
      <c r="O39" s="1149">
        <f t="shared" si="1"/>
        <v>679</v>
      </c>
      <c r="P39" s="1134"/>
      <c r="Q39" s="1151"/>
      <c r="R39" s="1052">
        <f t="shared" si="2"/>
        <v>1329</v>
      </c>
      <c r="S39" s="934">
        <f t="shared" si="3"/>
        <v>49.962406015037594</v>
      </c>
      <c r="T39" s="1125"/>
      <c r="U39" s="1037">
        <v>1329</v>
      </c>
      <c r="V39" s="1052"/>
      <c r="W39" s="936"/>
    </row>
    <row r="40" spans="1:23" ht="15" thickBot="1">
      <c r="A40" s="991" t="s">
        <v>623</v>
      </c>
      <c r="B40" s="479" t="s">
        <v>732</v>
      </c>
      <c r="C40" s="480">
        <v>12330</v>
      </c>
      <c r="D40" s="1023">
        <v>13218</v>
      </c>
      <c r="E40" s="1105" t="s">
        <v>624</v>
      </c>
      <c r="F40" s="1025">
        <v>17</v>
      </c>
      <c r="G40" s="995">
        <v>146.25</v>
      </c>
      <c r="H40" s="995">
        <v>93</v>
      </c>
      <c r="I40" s="959">
        <v>70</v>
      </c>
      <c r="J40" s="959">
        <v>118</v>
      </c>
      <c r="K40" s="959">
        <v>79</v>
      </c>
      <c r="L40" s="1106"/>
      <c r="M40" s="962"/>
      <c r="N40" s="1108">
        <v>41</v>
      </c>
      <c r="O40" s="1149">
        <f t="shared" si="1"/>
        <v>11</v>
      </c>
      <c r="P40" s="1127"/>
      <c r="Q40" s="1153"/>
      <c r="R40" s="1059">
        <f t="shared" si="2"/>
        <v>52</v>
      </c>
      <c r="S40" s="934" t="e">
        <f t="shared" si="3"/>
        <v>#DIV/0!</v>
      </c>
      <c r="T40" s="1125"/>
      <c r="U40" s="1170">
        <v>52</v>
      </c>
      <c r="V40" s="1057"/>
      <c r="W40" s="959"/>
    </row>
    <row r="41" spans="1:23" ht="15" thickBot="1">
      <c r="A41" s="1060" t="s">
        <v>625</v>
      </c>
      <c r="B41" s="545" t="s">
        <v>626</v>
      </c>
      <c r="C41" s="546">
        <f>SUM(C36:C40)</f>
        <v>25992</v>
      </c>
      <c r="D41" s="554">
        <f>SUM(D36:D40)</f>
        <v>28803</v>
      </c>
      <c r="E41" s="1157" t="s">
        <v>558</v>
      </c>
      <c r="F41" s="920">
        <f aca="true" t="shared" si="5" ref="F41:L41">SUM(F36:F40)</f>
        <v>2785</v>
      </c>
      <c r="G41" s="921">
        <f t="shared" si="5"/>
        <v>2791.64</v>
      </c>
      <c r="H41" s="921">
        <f t="shared" si="5"/>
        <v>2786</v>
      </c>
      <c r="I41" s="921">
        <f t="shared" si="5"/>
        <v>2832</v>
      </c>
      <c r="J41" s="921">
        <f t="shared" si="5"/>
        <v>2870</v>
      </c>
      <c r="K41" s="921">
        <f t="shared" si="5"/>
        <v>2889</v>
      </c>
      <c r="L41" s="1158">
        <f t="shared" si="5"/>
        <v>2660</v>
      </c>
      <c r="M41" s="1062">
        <f>SUM(M36:M40)</f>
        <v>2660</v>
      </c>
      <c r="N41" s="1062">
        <f>SUM(N36:N40)</f>
        <v>751</v>
      </c>
      <c r="O41" s="1062">
        <f>SUM(O36:O40)</f>
        <v>750</v>
      </c>
      <c r="P41" s="1161">
        <f>SUM(P36:P40)</f>
        <v>0</v>
      </c>
      <c r="Q41" s="1160">
        <f>SUM(Q36:Q40)</f>
        <v>0</v>
      </c>
      <c r="R41" s="920">
        <f>SUM(N41:Q41)</f>
        <v>1501</v>
      </c>
      <c r="S41" s="935">
        <f>(R41/M41)*100</f>
        <v>56.42857142857143</v>
      </c>
      <c r="T41" s="1125"/>
      <c r="U41" s="921">
        <f>SUM(U36:U40)</f>
        <v>1501</v>
      </c>
      <c r="V41" s="920">
        <f>SUM(V36:V40)</f>
        <v>0</v>
      </c>
      <c r="W41" s="920">
        <f>SUM(W36:W40)</f>
        <v>0</v>
      </c>
    </row>
    <row r="42" spans="1:23" ht="6.75" customHeight="1" thickBot="1">
      <c r="A42" s="991"/>
      <c r="B42" s="482"/>
      <c r="C42" s="561"/>
      <c r="D42" s="1072"/>
      <c r="E42" s="1162"/>
      <c r="F42" s="1025"/>
      <c r="G42" s="995"/>
      <c r="H42" s="995"/>
      <c r="I42" s="920"/>
      <c r="J42" s="920"/>
      <c r="K42" s="920"/>
      <c r="L42" s="1163"/>
      <c r="M42" s="1164"/>
      <c r="N42" s="995"/>
      <c r="O42" s="1048"/>
      <c r="P42" s="1000"/>
      <c r="Q42" s="1077"/>
      <c r="R42" s="1165"/>
      <c r="S42" s="935"/>
      <c r="T42" s="1125"/>
      <c r="U42" s="995"/>
      <c r="V42" s="920"/>
      <c r="W42" s="920"/>
    </row>
    <row r="43" spans="1:23" ht="15" thickBot="1">
      <c r="A43" s="1078" t="s">
        <v>627</v>
      </c>
      <c r="B43" s="545" t="s">
        <v>589</v>
      </c>
      <c r="C43" s="546">
        <f>+C41-C39</f>
        <v>13520</v>
      </c>
      <c r="D43" s="554">
        <f>+D41-D39</f>
        <v>15075</v>
      </c>
      <c r="E43" s="1157" t="s">
        <v>558</v>
      </c>
      <c r="F43" s="920">
        <f>F41-F39</f>
        <v>198</v>
      </c>
      <c r="G43" s="921">
        <f>G41-G39</f>
        <v>354.6399999999999</v>
      </c>
      <c r="H43" s="921">
        <f>H41-H39</f>
        <v>256</v>
      </c>
      <c r="I43" s="921">
        <v>305</v>
      </c>
      <c r="J43" s="921">
        <f aca="true" t="shared" si="6" ref="J43:Q43">J41-J39</f>
        <v>266</v>
      </c>
      <c r="K43" s="921">
        <f t="shared" si="6"/>
        <v>262</v>
      </c>
      <c r="L43" s="921">
        <f t="shared" si="6"/>
        <v>0</v>
      </c>
      <c r="M43" s="1071">
        <f t="shared" si="6"/>
        <v>0</v>
      </c>
      <c r="N43" s="1071">
        <f t="shared" si="6"/>
        <v>101</v>
      </c>
      <c r="O43" s="1071">
        <f t="shared" si="6"/>
        <v>71</v>
      </c>
      <c r="P43" s="1071">
        <f t="shared" si="6"/>
        <v>0</v>
      </c>
      <c r="Q43" s="1071">
        <f t="shared" si="6"/>
        <v>0</v>
      </c>
      <c r="R43" s="1166">
        <f t="shared" si="2"/>
        <v>172</v>
      </c>
      <c r="S43" s="934" t="e">
        <f t="shared" si="3"/>
        <v>#DIV/0!</v>
      </c>
      <c r="T43" s="1125"/>
      <c r="U43" s="921">
        <f>U41-U39</f>
        <v>172</v>
      </c>
      <c r="V43" s="921">
        <f>V41-V39</f>
        <v>0</v>
      </c>
      <c r="W43" s="921">
        <f>W41-W39</f>
        <v>0</v>
      </c>
    </row>
    <row r="44" spans="1:23" ht="15" thickBot="1">
      <c r="A44" s="1060" t="s">
        <v>628</v>
      </c>
      <c r="B44" s="545" t="s">
        <v>629</v>
      </c>
      <c r="C44" s="546">
        <f>+C41-C35</f>
        <v>93</v>
      </c>
      <c r="D44" s="554">
        <f>+D41-D35</f>
        <v>-465</v>
      </c>
      <c r="E44" s="1157" t="s">
        <v>558</v>
      </c>
      <c r="F44" s="920">
        <f>F41-F35</f>
        <v>79</v>
      </c>
      <c r="G44" s="921">
        <f>G41-G35</f>
        <v>146.7800000000002</v>
      </c>
      <c r="H44" s="921">
        <f>H41-H35</f>
        <v>41</v>
      </c>
      <c r="I44" s="921">
        <v>138</v>
      </c>
      <c r="J44" s="921">
        <f aca="true" t="shared" si="7" ref="J44:Q44">J41-J35</f>
        <v>100</v>
      </c>
      <c r="K44" s="921">
        <f t="shared" si="7"/>
        <v>23</v>
      </c>
      <c r="L44" s="921">
        <f t="shared" si="7"/>
        <v>0</v>
      </c>
      <c r="M44" s="1071">
        <f t="shared" si="7"/>
        <v>0</v>
      </c>
      <c r="N44" s="1071">
        <f t="shared" si="7"/>
        <v>1</v>
      </c>
      <c r="O44" s="1071">
        <f t="shared" si="7"/>
        <v>88</v>
      </c>
      <c r="P44" s="1071">
        <f t="shared" si="7"/>
        <v>0</v>
      </c>
      <c r="Q44" s="1071">
        <f t="shared" si="7"/>
        <v>0</v>
      </c>
      <c r="R44" s="1167">
        <f t="shared" si="2"/>
        <v>89</v>
      </c>
      <c r="S44" s="934" t="e">
        <f t="shared" si="3"/>
        <v>#DIV/0!</v>
      </c>
      <c r="T44" s="1125"/>
      <c r="U44" s="921">
        <f>U41-U35</f>
        <v>89</v>
      </c>
      <c r="V44" s="921">
        <f>V41-V35</f>
        <v>0</v>
      </c>
      <c r="W44" s="921">
        <f>W41-W35</f>
        <v>0</v>
      </c>
    </row>
    <row r="45" spans="1:23" ht="15" thickBot="1">
      <c r="A45" s="1081" t="s">
        <v>630</v>
      </c>
      <c r="B45" s="573" t="s">
        <v>589</v>
      </c>
      <c r="C45" s="574">
        <f>+C44-C39</f>
        <v>-12379</v>
      </c>
      <c r="D45" s="527">
        <f>+D44-D39</f>
        <v>-14193</v>
      </c>
      <c r="E45" s="1168" t="s">
        <v>558</v>
      </c>
      <c r="F45" s="920">
        <f>F44-F39</f>
        <v>-2508</v>
      </c>
      <c r="G45" s="921">
        <f>G44-G39</f>
        <v>-2290.22</v>
      </c>
      <c r="H45" s="921">
        <f>H44-H39</f>
        <v>-2489</v>
      </c>
      <c r="I45" s="921">
        <v>-2489</v>
      </c>
      <c r="J45" s="921">
        <f aca="true" t="shared" si="8" ref="J45:Q45">J44-J39</f>
        <v>-2504</v>
      </c>
      <c r="K45" s="921">
        <f t="shared" si="8"/>
        <v>-2604</v>
      </c>
      <c r="L45" s="921">
        <f t="shared" si="8"/>
        <v>-2660</v>
      </c>
      <c r="M45" s="1071">
        <f t="shared" si="8"/>
        <v>-2660</v>
      </c>
      <c r="N45" s="1071">
        <f t="shared" si="8"/>
        <v>-649</v>
      </c>
      <c r="O45" s="1071">
        <f t="shared" si="8"/>
        <v>-591</v>
      </c>
      <c r="P45" s="1071">
        <f t="shared" si="8"/>
        <v>0</v>
      </c>
      <c r="Q45" s="1071">
        <f t="shared" si="8"/>
        <v>0</v>
      </c>
      <c r="R45" s="1169">
        <f t="shared" si="2"/>
        <v>-1240</v>
      </c>
      <c r="S45" s="1066">
        <f t="shared" si="3"/>
        <v>46.616541353383454</v>
      </c>
      <c r="T45" s="1125"/>
      <c r="U45" s="921">
        <f>U44-U39</f>
        <v>-1240</v>
      </c>
      <c r="V45" s="921">
        <f>V44-V39</f>
        <v>0</v>
      </c>
      <c r="W45" s="921">
        <f>W44-W39</f>
        <v>0</v>
      </c>
    </row>
    <row r="47" ht="12.75">
      <c r="A47" s="1095"/>
    </row>
    <row r="48" spans="1:23" ht="14.25">
      <c r="A48" s="1083" t="s">
        <v>737</v>
      </c>
      <c r="R48" s="412"/>
      <c r="S48" s="412"/>
      <c r="T48" s="412"/>
      <c r="U48" s="412"/>
      <c r="V48" s="412"/>
      <c r="W48" s="412"/>
    </row>
    <row r="49" spans="1:23" ht="14.25">
      <c r="A49" s="1084" t="s">
        <v>738</v>
      </c>
      <c r="R49" s="412"/>
      <c r="S49" s="412"/>
      <c r="T49" s="412"/>
      <c r="U49" s="412"/>
      <c r="V49" s="412"/>
      <c r="W49" s="412"/>
    </row>
    <row r="50" spans="1:23" ht="14.25">
      <c r="A50" s="1093" t="s">
        <v>739</v>
      </c>
      <c r="R50" s="412"/>
      <c r="S50" s="412"/>
      <c r="T50" s="412"/>
      <c r="U50" s="412"/>
      <c r="V50" s="412"/>
      <c r="W50" s="412"/>
    </row>
    <row r="51" spans="1:23" ht="14.25">
      <c r="A51" s="1094"/>
      <c r="R51" s="412"/>
      <c r="S51" s="412"/>
      <c r="T51" s="412"/>
      <c r="U51" s="412"/>
      <c r="V51" s="412"/>
      <c r="W51" s="412"/>
    </row>
    <row r="52" spans="1:23" ht="12.75">
      <c r="A52" s="1095" t="s">
        <v>743</v>
      </c>
      <c r="R52" s="412"/>
      <c r="S52" s="412"/>
      <c r="T52" s="412"/>
      <c r="U52" s="412"/>
      <c r="V52" s="412"/>
      <c r="W52" s="412"/>
    </row>
    <row r="53" spans="1:23" ht="12.75">
      <c r="A53" s="1095"/>
      <c r="R53" s="412"/>
      <c r="S53" s="412"/>
      <c r="T53" s="412"/>
      <c r="U53" s="412"/>
      <c r="V53" s="412"/>
      <c r="W53" s="412"/>
    </row>
    <row r="54" spans="1:23" ht="12.75">
      <c r="A54" s="1095" t="s">
        <v>744</v>
      </c>
      <c r="R54" s="412"/>
      <c r="S54" s="412"/>
      <c r="T54" s="412"/>
      <c r="U54" s="412"/>
      <c r="V54" s="412"/>
      <c r="W54" s="412"/>
    </row>
    <row r="55" ht="12.75">
      <c r="A55" s="1095"/>
    </row>
    <row r="56" ht="12.75">
      <c r="A56" s="1095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2014-08-11T08:38:38Z</cp:lastPrinted>
  <dcterms:created xsi:type="dcterms:W3CDTF">2014-08-07T13:01:34Z</dcterms:created>
  <dcterms:modified xsi:type="dcterms:W3CDTF">2014-08-11T08:40:14Z</dcterms:modified>
  <cp:category/>
  <cp:version/>
  <cp:contentType/>
  <cp:contentStatus/>
</cp:coreProperties>
</file>