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7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2"/>
          </rPr>
          <t>Ekonom: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<sst xmlns="http://schemas.openxmlformats.org/spreadsheetml/2006/main" count="1387" uniqueCount="709">
  <si>
    <t>Kraj: Jihomoravský</t>
  </si>
  <si>
    <t>Okres: Břeclav</t>
  </si>
  <si>
    <t>Město: Břeclav</t>
  </si>
  <si>
    <t xml:space="preserve">                    Tabulka doplňujících ukazatelů za období 7/2014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</si>
  <si>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</si>
  <si>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</si>
  <si>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</si>
  <si>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</si>
  <si>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</si>
  <si>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</si>
  <si>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</si>
  <si>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</si>
  <si>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</si>
  <si>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</si>
  <si>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</si>
  <si>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</si>
  <si>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</si>
  <si>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</si>
  <si>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</si>
  <si>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</si>
  <si>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</si>
  <si>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</si>
  <si>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</si>
  <si>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</si>
  <si>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</si>
  <si>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</si>
  <si>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</si>
  <si>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</si>
  <si>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</si>
  <si>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</si>
  <si>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</si>
  <si>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</si>
  <si>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</si>
  <si>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1-7/2014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</si>
  <si>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</si>
  <si>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</si>
  <si>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</si>
  <si>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</si>
  <si>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</si>
  <si>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</si>
  <si>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</si>
  <si>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</si>
  <si>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</si>
  <si>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</si>
  <si>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</si>
  <si>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</si>
  <si>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</si>
  <si>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</si>
  <si>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</si>
  <si>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</si>
  <si>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</si>
  <si>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</si>
  <si>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</si>
  <si>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</si>
  <si>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</si>
  <si>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</si>
  <si>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</si>
  <si>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</si>
  <si>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</si>
  <si>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</si>
  <si>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</si>
  <si>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</si>
  <si>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</si>
  <si>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</si>
  <si>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</si>
  <si>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</si>
  <si>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</si>
  <si>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</si>
  <si>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</si>
  <si>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</si>
  <si>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</si>
  <si>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</si>
  <si>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</si>
  <si>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</si>
  <si>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</si>
  <si>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</si>
  <si>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</si>
  <si>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</si>
  <si>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</si>
  <si>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</si>
  <si>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</si>
  <si>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</si>
  <si>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</si>
  <si>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</si>
  <si>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</si>
  <si>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Opr. pomníku obětem 1. svět. války</t>
  </si>
  <si>
    <t>Ost. neinv. přij. transfery ze SR - prevence kriminality</t>
  </si>
  <si>
    <t>Ostat. neinv. přij. transfery ze SR a ESF - aktiv. politika zaměst.</t>
  </si>
  <si>
    <t>Neinv. přij. transf. od krajů-zelená dětem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</si>
  <si>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</si>
  <si>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</si>
  <si>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</si>
  <si>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</si>
  <si>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</si>
  <si>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</si>
  <si>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</si>
  <si>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</si>
  <si>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</si>
  <si>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</si>
  <si>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</si>
  <si>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</si>
  <si>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</si>
  <si>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</si>
  <si>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</si>
  <si>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</si>
  <si>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</si>
  <si>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</si>
  <si>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</si>
  <si>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</si>
  <si>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</si>
  <si>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</si>
  <si>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</si>
  <si>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</si>
  <si>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</si>
  <si>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</si>
  <si>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</si>
  <si>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</si>
  <si>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</si>
  <si>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</si>
  <si>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</si>
  <si>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</si>
  <si>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</si>
  <si>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</si>
  <si>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</si>
  <si>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</si>
  <si>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</si>
  <si>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</si>
  <si>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</si>
  <si>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</si>
  <si>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</si>
  <si>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</si>
  <si>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</si>
  <si>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</si>
  <si>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</si>
  <si>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</si>
  <si>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</si>
  <si>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</si>
  <si>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</si>
  <si>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</si>
  <si>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</si>
  <si>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</si>
  <si>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</si>
  <si>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volby prezidenta ČR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</si>
  <si>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</si>
  <si>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</si>
  <si>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</si>
  <si>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</si>
  <si>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</si>
  <si>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</si>
  <si>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</si>
  <si>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</si>
  <si>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</si>
  <si>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</si>
  <si>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</si>
  <si>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</si>
  <si>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</si>
  <si>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</si>
  <si>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</si>
  <si>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</si>
  <si>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</si>
  <si>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</si>
  <si>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</si>
  <si>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</si>
  <si>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</si>
  <si>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</si>
  <si>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</si>
  <si>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</si>
  <si>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</si>
  <si>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</si>
  <si>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</si>
  <si>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</si>
  <si>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</si>
  <si>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</si>
  <si>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 EU-Standardizace služeb SPOD </t>
  </si>
  <si>
    <t>Neinv. přij. transfery od krajů - Podpora Family point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</si>
  <si>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</si>
  <si>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</si>
  <si>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</si>
  <si>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</si>
  <si>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</si>
  <si>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</si>
  <si>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</si>
  <si>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</si>
  <si>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</si>
  <si>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</si>
  <si>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</si>
  <si>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</si>
  <si>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</si>
  <si>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</si>
  <si>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</si>
  <si>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</si>
  <si>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</si>
  <si>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</si>
  <si>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</si>
  <si>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</si>
  <si>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</si>
  <si>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</si>
  <si>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</si>
  <si>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</si>
  <si>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</si>
  <si>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</si>
  <si>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</si>
  <si>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</si>
  <si>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</si>
  <si>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</si>
  <si>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</si>
  <si>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</si>
  <si>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</si>
  <si>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</si>
  <si>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</si>
  <si>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</si>
  <si>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</si>
  <si>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</si>
  <si>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</si>
  <si>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</si>
  <si>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</si>
  <si>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</si>
  <si>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</si>
  <si>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</si>
  <si>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</si>
  <si>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</si>
  <si>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</si>
  <si>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</si>
  <si>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</si>
  <si>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</si>
  <si>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</si>
  <si>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</si>
  <si>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</si>
  <si>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</si>
  <si>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</si>
  <si>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</si>
  <si>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</si>
  <si>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</si>
  <si>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</si>
  <si>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</si>
  <si>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</si>
  <si>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</si>
  <si>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</si>
  <si>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</si>
  <si>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</si>
  <si>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</si>
  <si>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</si>
  <si>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</si>
  <si>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</si>
  <si>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</si>
  <si>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</si>
  <si>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</si>
  <si>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</si>
  <si>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</si>
  <si>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</si>
  <si>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</si>
  <si>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</si>
  <si>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</si>
  <si>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</si>
  <si>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</si>
  <si>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</si>
  <si>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</si>
  <si>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</si>
  <si>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</si>
  <si>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</si>
  <si>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</si>
  <si>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</si>
  <si>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</si>
  <si>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</si>
  <si>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</si>
  <si>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</si>
  <si>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</si>
  <si>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</si>
  <si>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</si>
  <si>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</si>
  <si>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</si>
  <si>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</si>
  <si>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</si>
  <si>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</si>
  <si>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</si>
  <si>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</si>
  <si>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</si>
  <si>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</si>
  <si>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</si>
  <si>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</si>
  <si>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</si>
  <si>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</si>
  <si>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</si>
  <si>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</si>
  <si>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</si>
  <si>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</si>
  <si>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</si>
  <si>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</si>
  <si>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</si>
  <si>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</si>
  <si>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</si>
  <si>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</si>
  <si>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</si>
  <si>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</si>
  <si>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</si>
  <si>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z úroků (část)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</si>
  <si>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</si>
  <si>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</si>
  <si>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</si>
  <si>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</si>
  <si>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</si>
  <si>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</si>
  <si>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</si>
  <si>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</si>
  <si>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</si>
  <si>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</si>
  <si>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</si>
  <si>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</si>
  <si>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</si>
  <si>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</si>
  <si>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</si>
  <si>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</si>
  <si>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</si>
  <si>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</si>
  <si>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</si>
  <si>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</si>
  <si>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</si>
  <si>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</si>
  <si>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</si>
  <si>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</si>
  <si>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</si>
  <si>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</si>
  <si>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</si>
  <si>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</si>
  <si>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</si>
  <si>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</si>
  <si>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</si>
  <si>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</si>
  <si>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</si>
  <si>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</si>
  <si>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</si>
  <si>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</si>
  <si>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</si>
  <si>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</si>
  <si>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</si>
  <si>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</si>
  <si>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</si>
  <si>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</si>
  <si>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</si>
  <si>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</si>
  <si>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</si>
  <si>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</si>
  <si>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</si>
  <si>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</si>
  <si>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</si>
  <si>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</si>
  <si>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</si>
  <si>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</si>
  <si>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</si>
  <si>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</si>
  <si>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</si>
  <si>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</si>
  <si>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</si>
  <si>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</si>
  <si>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</si>
  <si>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</si>
  <si>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</si>
  <si>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</si>
  <si>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</si>
  <si>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</si>
  <si>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</si>
  <si>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</si>
  <si>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</si>
  <si>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</si>
  <si>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</si>
  <si>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</si>
  <si>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</si>
  <si>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</si>
  <si>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</si>
  <si>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</si>
  <si>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</si>
  <si>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</si>
  <si>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</si>
  <si>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</si>
  <si>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</si>
  <si>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</si>
  <si>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</si>
  <si>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</si>
  <si>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</si>
  <si>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</si>
  <si>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</si>
  <si>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</si>
  <si>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</si>
  <si>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</si>
  <si>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</si>
  <si>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</si>
  <si>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</si>
  <si>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</si>
  <si>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</si>
  <si>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</si>
  <si>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</si>
  <si>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</si>
  <si>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</si>
  <si>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</si>
  <si>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</si>
  <si>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</si>
  <si>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</si>
  <si>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</si>
  <si>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</si>
  <si>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</si>
  <si>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</si>
  <si>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</si>
  <si>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</si>
  <si>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</si>
  <si>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</si>
  <si>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</si>
  <si>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</si>
  <si>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</si>
  <si>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</si>
  <si>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</si>
  <si>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</si>
  <si>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</si>
  <si>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</si>
  <si>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</si>
  <si>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</si>
  <si>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</si>
  <si>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</si>
  <si>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</si>
  <si>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</si>
  <si>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</si>
  <si>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</si>
  <si>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</si>
  <si>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</si>
  <si>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</si>
  <si>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</si>
  <si>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</si>
  <si>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</si>
  <si>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</si>
  <si>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</si>
  <si>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</si>
  <si>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</si>
  <si>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</si>
  <si>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</si>
  <si>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</si>
  <si>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</si>
  <si>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</si>
  <si>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</si>
  <si>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</si>
  <si>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</si>
  <si>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osvětlení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</si>
  <si>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</si>
  <si>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</si>
  <si>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</si>
  <si>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</si>
  <si>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</si>
  <si>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</si>
  <si>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plochy v ar. cukrovaru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</si>
  <si>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</si>
  <si>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</si>
  <si>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</si>
  <si>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</si>
  <si>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</si>
  <si>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</si>
  <si>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</si>
  <si>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</si>
  <si>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</si>
  <si>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</si>
  <si>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</si>
  <si>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</si>
  <si>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</si>
  <si>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</si>
  <si>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</si>
  <si>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</si>
  <si>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</si>
  <si>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</si>
  <si>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</si>
  <si>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</si>
  <si>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</si>
  <si>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</si>
  <si>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</si>
  <si>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</si>
  <si>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</si>
  <si>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</si>
  <si>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</si>
  <si>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</si>
  <si>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</si>
  <si>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</si>
  <si>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</si>
  <si>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</si>
  <si>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</si>
  <si>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</si>
  <si>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</si>
  <si>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</si>
  <si>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</si>
  <si>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</si>
  <si>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</si>
  <si>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</si>
  <si>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</si>
  <si>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</si>
  <si>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</si>
  <si>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</si>
  <si>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</si>
  <si>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</si>
  <si>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</si>
  <si>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</si>
  <si>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</si>
  <si>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</si>
  <si>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</si>
  <si>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</si>
  <si>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</si>
  <si>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</si>
  <si>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</si>
  <si>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</si>
  <si>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</si>
  <si>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</si>
  <si>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</si>
  <si>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</si>
  <si>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</si>
  <si>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</si>
  <si>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</si>
  <si>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</si>
  <si>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</si>
  <si>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</si>
  <si>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</si>
  <si>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</si>
  <si>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</si>
  <si>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</si>
  <si>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</si>
  <si>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</si>
  <si>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</si>
  <si>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</si>
  <si>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</si>
  <si>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</si>
  <si>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</si>
  <si>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</si>
  <si>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</si>
  <si>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</si>
  <si>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</si>
  <si>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</si>
  <si>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</si>
  <si>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</si>
  <si>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</si>
  <si>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</si>
  <si>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</si>
  <si>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</si>
  <si>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</si>
  <si>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</si>
  <si>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</si>
  <si>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</si>
  <si>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</si>
  <si>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</si>
  <si>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</si>
  <si>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</si>
  <si>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</si>
  <si>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</si>
  <si>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</si>
  <si>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</si>
  <si>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</si>
  <si>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</si>
  <si>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</si>
  <si>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</si>
  <si>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</si>
  <si>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</si>
  <si>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</si>
  <si>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</si>
  <si>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</si>
  <si>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</si>
  <si>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</si>
  <si>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</si>
  <si>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</si>
  <si>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</si>
  <si>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</si>
  <si>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</si>
  <si>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</si>
  <si>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</si>
  <si>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</si>
  <si>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</si>
  <si>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</si>
  <si>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</si>
  <si>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</si>
  <si>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</si>
  <si>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</si>
  <si>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</si>
  <si>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</si>
  <si>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</si>
  <si>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</si>
  <si>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</si>
  <si>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</si>
  <si>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</si>
  <si>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</si>
  <si>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</si>
  <si>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</si>
  <si>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</si>
  <si>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</si>
  <si>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</si>
  <si>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</si>
  <si>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</si>
  <si>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</si>
  <si>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</si>
  <si>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</si>
  <si>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</si>
  <si>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</si>
  <si>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</si>
  <si>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</si>
  <si>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</si>
  <si>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</si>
  <si>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</si>
  <si>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</si>
  <si>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</si>
  <si>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</si>
  <si>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</si>
  <si>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</si>
  <si>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</si>
  <si>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</si>
  <si>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</si>
  <si>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</si>
  <si>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</si>
  <si>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</si>
  <si>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</si>
  <si>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</si>
  <si>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</si>
  <si>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</si>
  <si>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</si>
  <si>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</si>
  <si>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</si>
  <si>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</si>
  <si>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</si>
  <si>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</si>
  <si>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</si>
  <si>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</si>
  <si>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</si>
  <si>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</si>
  <si>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</si>
  <si>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</si>
  <si>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</si>
  <si>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</si>
  <si>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</si>
  <si>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</si>
  <si>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</si>
  <si>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</si>
  <si>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</si>
  <si>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</si>
  <si>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</si>
  <si>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</si>
  <si>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</si>
  <si>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</si>
  <si>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</si>
  <si>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</si>
  <si>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</si>
  <si>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</si>
  <si>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</si>
  <si>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</si>
  <si>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</si>
  <si>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</si>
  <si>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</si>
  <si>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</si>
  <si>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</si>
  <si>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</si>
  <si>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</si>
  <si>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</si>
  <si>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</si>
  <si>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</si>
  <si>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</si>
  <si>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</si>
  <si>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</si>
  <si>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</si>
  <si>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</si>
  <si>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</si>
  <si>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</si>
  <si>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</si>
  <si>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</si>
  <si>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</si>
  <si>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</si>
  <si>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</si>
  <si>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</si>
  <si>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</si>
  <si>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</si>
  <si>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</si>
  <si>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</si>
  <si>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</si>
  <si>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</si>
  <si>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</si>
  <si>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</si>
  <si>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</si>
  <si>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</si>
  <si>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</si>
  <si>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</si>
  <si>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</si>
  <si>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</si>
  <si>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</si>
  <si>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</si>
  <si>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</si>
  <si>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</si>
  <si>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</si>
  <si>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</si>
  <si>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</si>
  <si>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</si>
  <si>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</si>
  <si>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</si>
  <si>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</si>
  <si>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</si>
  <si>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</si>
  <si>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</si>
  <si>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</si>
  <si>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</si>
  <si>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</si>
  <si>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</si>
  <si>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</si>
  <si>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</si>
  <si>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</si>
  <si>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</si>
  <si>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</si>
  <si>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</si>
  <si>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</si>
  <si>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</si>
  <si>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</si>
  <si>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</si>
  <si>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</si>
  <si>
    <t>Přijaté příspěvky na pořízení dlouhodobého majetku - požární vozidlo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</si>
</sst>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b/>
      <sz val="10"/>
      <name val="Arial Narrow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0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23" borderId="6" applyNumberFormat="0" applyFont="0" applyAlignment="0" applyProtection="0"/>
    <xf numFmtId="9" fontId="64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9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34" xfId="46" applyFont="1" applyFill="1" applyBorder="1" applyAlignment="1">
      <alignment horizontal="left"/>
      <protection/>
    </xf>
    <xf numFmtId="0" fontId="9" fillId="0" borderId="34" xfId="46" applyFont="1" applyFill="1" applyBorder="1" applyAlignment="1">
      <alignment horizontal="right"/>
      <protection/>
    </xf>
    <xf numFmtId="0" fontId="9" fillId="0" borderId="36" xfId="46" applyFont="1" applyFill="1" applyBorder="1" applyAlignment="1">
      <alignment horizontal="right"/>
      <protection/>
    </xf>
    <xf numFmtId="0" fontId="9" fillId="0" borderId="35" xfId="46" applyFont="1" applyFill="1" applyBorder="1" applyAlignment="1">
      <alignment horizontal="right"/>
      <protection/>
    </xf>
    <xf numFmtId="0" fontId="9" fillId="0" borderId="3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 applyProtection="1">
      <alignment horizontal="right"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4" fontId="8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81" fillId="0" borderId="0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43" xfId="46" applyNumberFormat="1" applyFont="1" applyFill="1" applyBorder="1" applyAlignment="1">
      <alignment horizontal="center"/>
      <protection/>
    </xf>
    <xf numFmtId="49" fontId="6" fillId="0" borderId="43" xfId="46" applyNumberFormat="1" applyFont="1" applyFill="1" applyBorder="1" applyAlignment="1">
      <alignment horizontal="center"/>
      <protection/>
    </xf>
    <xf numFmtId="4" fontId="9" fillId="0" borderId="33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6" xfId="46" applyNumberFormat="1" applyFont="1" applyFill="1" applyBorder="1" applyAlignment="1">
      <alignment horizontal="center"/>
      <protection/>
    </xf>
    <xf numFmtId="164" fontId="6" fillId="0" borderId="43" xfId="46" applyNumberFormat="1" applyFont="1" applyFill="1" applyBorder="1" applyAlignment="1">
      <alignment horizontal="center"/>
      <protection/>
    </xf>
    <xf numFmtId="164" fontId="9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/>
      <protection hidden="1"/>
    </xf>
    <xf numFmtId="165" fontId="0" fillId="0" borderId="49" xfId="0" applyNumberFormat="1" applyFill="1" applyBorder="1" applyAlignment="1" applyProtection="1">
      <alignment horizontal="center"/>
      <protection hidden="1"/>
    </xf>
    <xf numFmtId="165" fontId="0" fillId="0" borderId="50" xfId="0" applyNumberFormat="1" applyFill="1" applyBorder="1" applyAlignment="1" applyProtection="1">
      <alignment/>
      <protection hidden="1"/>
    </xf>
    <xf numFmtId="165" fontId="0" fillId="0" borderId="50" xfId="0" applyNumberFormat="1" applyFill="1" applyBorder="1" applyAlignment="1" applyProtection="1">
      <alignment/>
      <protection locked="0"/>
    </xf>
    <xf numFmtId="165" fontId="0" fillId="0" borderId="29" xfId="0" applyNumberFormat="1" applyFill="1" applyBorder="1" applyAlignment="1" applyProtection="1">
      <alignment/>
      <protection locked="0"/>
    </xf>
    <xf numFmtId="165" fontId="0" fillId="0" borderId="49" xfId="0" applyNumberFormat="1" applyFill="1" applyBorder="1" applyAlignment="1" applyProtection="1">
      <alignment/>
      <protection locked="0"/>
    </xf>
    <xf numFmtId="165" fontId="0" fillId="0" borderId="37" xfId="0" applyNumberForma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5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3" fontId="26" fillId="0" borderId="51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3" fontId="26" fillId="0" borderId="5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3" fontId="26" fillId="0" borderId="51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3" fontId="26" fillId="0" borderId="58" xfId="0" applyNumberFormat="1" applyFon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/>
      <protection hidden="1"/>
    </xf>
    <xf numFmtId="1" fontId="0" fillId="0" borderId="54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3" fontId="29" fillId="0" borderId="28" xfId="0" applyNumberFormat="1" applyFont="1" applyFill="1" applyBorder="1" applyAlignment="1" applyProtection="1">
      <alignment/>
      <protection hidden="1"/>
    </xf>
    <xf numFmtId="3" fontId="29" fillId="0" borderId="51" xfId="0" applyNumberFormat="1" applyFont="1" applyFill="1" applyBorder="1" applyAlignment="1" applyProtection="1">
      <alignment/>
      <protection locked="0"/>
    </xf>
    <xf numFmtId="3" fontId="29" fillId="0" borderId="28" xfId="0" applyNumberFormat="1" applyFont="1" applyFill="1" applyBorder="1" applyAlignment="1" applyProtection="1">
      <alignment/>
      <protection locked="0"/>
    </xf>
    <xf numFmtId="3" fontId="29" fillId="0" borderId="60" xfId="0" applyNumberFormat="1" applyFont="1" applyFill="1" applyBorder="1" applyAlignment="1" applyProtection="1">
      <alignment/>
      <protection hidden="1"/>
    </xf>
    <xf numFmtId="3" fontId="29" fillId="0" borderId="52" xfId="0" applyNumberFormat="1" applyFont="1" applyFill="1" applyBorder="1" applyAlignment="1" applyProtection="1">
      <alignment/>
      <protection locked="0"/>
    </xf>
    <xf numFmtId="3" fontId="29" fillId="0" borderId="60" xfId="0" applyNumberFormat="1" applyFont="1" applyFill="1" applyBorder="1" applyAlignment="1" applyProtection="1">
      <alignment/>
      <protection locked="0"/>
    </xf>
    <xf numFmtId="3" fontId="29" fillId="0" borderId="61" xfId="0" applyNumberFormat="1" applyFont="1" applyFill="1" applyBorder="1" applyAlignment="1" applyProtection="1">
      <alignment/>
      <protection hidden="1"/>
    </xf>
    <xf numFmtId="3" fontId="29" fillId="0" borderId="58" xfId="0" applyNumberFormat="1" applyFon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3" fontId="27" fillId="0" borderId="50" xfId="0" applyNumberFormat="1" applyFont="1" applyFill="1" applyBorder="1" applyAlignment="1" applyProtection="1">
      <alignment horizontal="center"/>
      <protection hidden="1"/>
    </xf>
    <xf numFmtId="3" fontId="27" fillId="0" borderId="50" xfId="0" applyNumberFormat="1" applyFont="1" applyFill="1" applyBorder="1" applyAlignment="1" applyProtection="1">
      <alignment/>
      <protection hidden="1"/>
    </xf>
    <xf numFmtId="3" fontId="27" fillId="0" borderId="62" xfId="0" applyNumberFormat="1" applyFont="1" applyFill="1" applyBorder="1" applyAlignment="1" applyProtection="1">
      <alignment/>
      <protection hidden="1"/>
    </xf>
    <xf numFmtId="3" fontId="27" fillId="0" borderId="63" xfId="0" applyNumberFormat="1" applyFont="1" applyFill="1" applyBorder="1" applyAlignment="1" applyProtection="1">
      <alignment horizontal="right" indent="1"/>
      <protection hidden="1"/>
    </xf>
    <xf numFmtId="9" fontId="27" fillId="0" borderId="63" xfId="49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64" xfId="0" applyFont="1" applyFill="1" applyBorder="1" applyAlignment="1" applyProtection="1">
      <alignment/>
      <protection hidden="1"/>
    </xf>
    <xf numFmtId="0" fontId="22" fillId="0" borderId="63" xfId="0" applyFont="1" applyFill="1" applyBorder="1" applyAlignment="1" applyProtection="1">
      <alignment/>
      <protection hidden="1"/>
    </xf>
    <xf numFmtId="0" fontId="23" fillId="0" borderId="63" xfId="0" applyFont="1" applyFill="1" applyBorder="1" applyAlignment="1" applyProtection="1">
      <alignment horizontal="center"/>
      <protection hidden="1"/>
    </xf>
    <xf numFmtId="0" fontId="22" fillId="0" borderId="65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0" borderId="66" xfId="0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/>
      <protection hidden="1"/>
    </xf>
    <xf numFmtId="0" fontId="19" fillId="0" borderId="49" xfId="0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0" borderId="67" xfId="0" applyFill="1" applyBorder="1" applyAlignment="1" applyProtection="1">
      <alignment/>
      <protection hidden="1"/>
    </xf>
    <xf numFmtId="0" fontId="9" fillId="0" borderId="67" xfId="0" applyFont="1" applyFill="1" applyBorder="1" applyAlignment="1" applyProtection="1">
      <alignment horizontal="center"/>
      <protection hidden="1"/>
    </xf>
    <xf numFmtId="0" fontId="24" fillId="0" borderId="68" xfId="0" applyFont="1" applyFill="1" applyBorder="1" applyAlignment="1" applyProtection="1">
      <alignment horizontal="center"/>
      <protection hidden="1"/>
    </xf>
    <xf numFmtId="0" fontId="25" fillId="0" borderId="54" xfId="0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 horizontal="center"/>
      <protection hidden="1"/>
    </xf>
    <xf numFmtId="0" fontId="19" fillId="0" borderId="55" xfId="0" applyFon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69" xfId="0" applyFill="1" applyBorder="1" applyAlignment="1" applyProtection="1">
      <alignment horizontal="center"/>
      <protection hidden="1"/>
    </xf>
    <xf numFmtId="0" fontId="24" fillId="0" borderId="70" xfId="0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/>
      <protection hidden="1"/>
    </xf>
    <xf numFmtId="165" fontId="0" fillId="0" borderId="51" xfId="0" applyNumberFormat="1" applyFill="1" applyBorder="1" applyAlignment="1" applyProtection="1">
      <alignment/>
      <protection hidden="1"/>
    </xf>
    <xf numFmtId="165" fontId="19" fillId="0" borderId="71" xfId="0" applyNumberFormat="1" applyFont="1" applyFill="1" applyBorder="1" applyAlignment="1" applyProtection="1">
      <alignment horizontal="right"/>
      <protection locked="0"/>
    </xf>
    <xf numFmtId="165" fontId="0" fillId="0" borderId="72" xfId="0" applyNumberFormat="1" applyFill="1" applyBorder="1" applyAlignment="1" applyProtection="1">
      <alignment/>
      <protection locked="0"/>
    </xf>
    <xf numFmtId="165" fontId="0" fillId="0" borderId="73" xfId="0" applyNumberFormat="1" applyFill="1" applyBorder="1" applyAlignment="1" applyProtection="1">
      <alignment/>
      <protection locked="0"/>
    </xf>
    <xf numFmtId="165" fontId="19" fillId="0" borderId="50" xfId="0" applyNumberFormat="1" applyFont="1" applyFill="1" applyBorder="1" applyAlignment="1" applyProtection="1">
      <alignment horizontal="center"/>
      <protection hidden="1"/>
    </xf>
    <xf numFmtId="3" fontId="19" fillId="0" borderId="74" xfId="0" applyNumberFormat="1" applyFont="1" applyFill="1" applyBorder="1" applyAlignment="1" applyProtection="1">
      <alignment horizontal="center"/>
      <protection hidden="1"/>
    </xf>
    <xf numFmtId="0" fontId="25" fillId="0" borderId="75" xfId="0" applyFont="1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/>
      <protection hidden="1"/>
    </xf>
    <xf numFmtId="165" fontId="0" fillId="0" borderId="53" xfId="0" applyNumberFormat="1" applyFill="1" applyBorder="1" applyAlignment="1" applyProtection="1">
      <alignment/>
      <protection hidden="1"/>
    </xf>
    <xf numFmtId="165" fontId="0" fillId="0" borderId="53" xfId="0" applyNumberFormat="1" applyFill="1" applyBorder="1" applyAlignment="1" applyProtection="1">
      <alignment horizontal="center"/>
      <protection hidden="1"/>
    </xf>
    <xf numFmtId="165" fontId="0" fillId="0" borderId="53" xfId="0" applyNumberFormat="1" applyFill="1" applyBorder="1" applyAlignment="1" applyProtection="1">
      <alignment/>
      <protection locked="0"/>
    </xf>
    <xf numFmtId="165" fontId="0" fillId="0" borderId="75" xfId="0" applyNumberFormat="1" applyFill="1" applyBorder="1" applyAlignment="1" applyProtection="1">
      <alignment/>
      <protection locked="0"/>
    </xf>
    <xf numFmtId="165" fontId="19" fillId="0" borderId="76" xfId="0" applyNumberFormat="1" applyFont="1" applyFill="1" applyBorder="1" applyAlignment="1" applyProtection="1">
      <alignment horizontal="right"/>
      <protection locked="0"/>
    </xf>
    <xf numFmtId="165" fontId="0" fillId="0" borderId="77" xfId="0" applyNumberFormat="1" applyFill="1" applyBorder="1" applyAlignment="1" applyProtection="1">
      <alignment/>
      <protection locked="0"/>
    </xf>
    <xf numFmtId="165" fontId="0" fillId="0" borderId="69" xfId="0" applyNumberFormat="1" applyFill="1" applyBorder="1" applyAlignment="1" applyProtection="1">
      <alignment/>
      <protection locked="0"/>
    </xf>
    <xf numFmtId="165" fontId="0" fillId="0" borderId="78" xfId="0" applyNumberFormat="1" applyFill="1" applyBorder="1" applyAlignment="1" applyProtection="1">
      <alignment/>
      <protection locked="0"/>
    </xf>
    <xf numFmtId="165" fontId="19" fillId="0" borderId="53" xfId="0" applyNumberFormat="1" applyFont="1" applyFill="1" applyBorder="1" applyAlignment="1" applyProtection="1">
      <alignment/>
      <protection hidden="1"/>
    </xf>
    <xf numFmtId="3" fontId="19" fillId="0" borderId="76" xfId="0" applyNumberFormat="1" applyFont="1" applyFill="1" applyBorder="1" applyAlignment="1" applyProtection="1">
      <alignment horizontal="center"/>
      <protection hidden="1"/>
    </xf>
    <xf numFmtId="0" fontId="25" fillId="0" borderId="28" xfId="0" applyFont="1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 horizontal="center"/>
      <protection hidden="1"/>
    </xf>
    <xf numFmtId="3" fontId="0" fillId="0" borderId="51" xfId="0" applyNumberFormat="1" applyFill="1" applyBorder="1" applyAlignment="1" applyProtection="1">
      <alignment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3" fontId="19" fillId="0" borderId="71" xfId="0" applyNumberFormat="1" applyFont="1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/>
      <protection locked="0"/>
    </xf>
    <xf numFmtId="3" fontId="0" fillId="0" borderId="79" xfId="0" applyNumberFormat="1" applyFill="1" applyBorder="1" applyAlignment="1" applyProtection="1">
      <alignment/>
      <protection locked="0"/>
    </xf>
    <xf numFmtId="3" fontId="0" fillId="0" borderId="80" xfId="0" applyNumberFormat="1" applyFill="1" applyBorder="1" applyAlignment="1" applyProtection="1">
      <alignment/>
      <protection locked="0"/>
    </xf>
    <xf numFmtId="3" fontId="0" fillId="0" borderId="34" xfId="0" applyNumberForma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3" fontId="19" fillId="0" borderId="52" xfId="0" applyNumberFormat="1" applyFont="1" applyFill="1" applyBorder="1" applyAlignment="1" applyProtection="1">
      <alignment horizontal="center"/>
      <protection hidden="1"/>
    </xf>
    <xf numFmtId="3" fontId="19" fillId="0" borderId="81" xfId="0" applyNumberFormat="1" applyFont="1" applyFill="1" applyBorder="1" applyAlignment="1" applyProtection="1">
      <alignment horizontal="center"/>
      <protection hidden="1"/>
    </xf>
    <xf numFmtId="0" fontId="25" fillId="0" borderId="60" xfId="0" applyFont="1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 horizontal="center"/>
      <protection hidden="1"/>
    </xf>
    <xf numFmtId="3" fontId="0" fillId="0" borderId="52" xfId="0" applyNumberFormat="1" applyFill="1" applyBorder="1" applyAlignment="1" applyProtection="1">
      <alignment/>
      <protection hidden="1"/>
    </xf>
    <xf numFmtId="0" fontId="0" fillId="0" borderId="60" xfId="0" applyFill="1" applyBorder="1" applyAlignment="1" applyProtection="1">
      <alignment/>
      <protection locked="0"/>
    </xf>
    <xf numFmtId="3" fontId="19" fillId="0" borderId="8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82" xfId="0" applyNumberFormat="1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 horizontal="center"/>
      <protection hidden="1"/>
    </xf>
    <xf numFmtId="3" fontId="0" fillId="0" borderId="58" xfId="0" applyNumberFormat="1" applyFill="1" applyBorder="1" applyAlignment="1" applyProtection="1">
      <alignment/>
      <protection hidden="1"/>
    </xf>
    <xf numFmtId="3" fontId="19" fillId="0" borderId="83" xfId="0" applyNumberFormat="1" applyFont="1" applyFill="1" applyBorder="1" applyAlignment="1" applyProtection="1">
      <alignment horizontal="center"/>
      <protection locked="0"/>
    </xf>
    <xf numFmtId="3" fontId="0" fillId="0" borderId="42" xfId="0" applyNumberFormat="1" applyFill="1" applyBorder="1" applyAlignment="1" applyProtection="1">
      <alignment/>
      <protection locked="0"/>
    </xf>
    <xf numFmtId="3" fontId="0" fillId="0" borderId="73" xfId="0" applyNumberFormat="1" applyFill="1" applyBorder="1" applyAlignment="1" applyProtection="1">
      <alignment/>
      <protection locked="0"/>
    </xf>
    <xf numFmtId="3" fontId="0" fillId="0" borderId="37" xfId="0" applyNumberFormat="1" applyFill="1" applyBorder="1" applyAlignment="1" applyProtection="1">
      <alignment/>
      <protection locked="0"/>
    </xf>
    <xf numFmtId="3" fontId="19" fillId="0" borderId="50" xfId="0" applyNumberFormat="1" applyFont="1" applyFill="1" applyBorder="1" applyAlignment="1" applyProtection="1">
      <alignment horizontal="center"/>
      <protection hidden="1"/>
    </xf>
    <xf numFmtId="0" fontId="25" fillId="0" borderId="64" xfId="0" applyFont="1" applyFill="1" applyBorder="1" applyAlignment="1" applyProtection="1">
      <alignment/>
      <protection hidden="1"/>
    </xf>
    <xf numFmtId="0" fontId="19" fillId="0" borderId="62" xfId="0" applyFont="1" applyFill="1" applyBorder="1" applyAlignment="1" applyProtection="1">
      <alignment horizontal="center"/>
      <protection hidden="1"/>
    </xf>
    <xf numFmtId="3" fontId="19" fillId="0" borderId="62" xfId="0" applyNumberFormat="1" applyFont="1" applyFill="1" applyBorder="1" applyAlignment="1" applyProtection="1">
      <alignment/>
      <protection hidden="1"/>
    </xf>
    <xf numFmtId="3" fontId="19" fillId="0" borderId="62" xfId="0" applyNumberFormat="1" applyFont="1" applyFill="1" applyBorder="1" applyAlignment="1" applyProtection="1">
      <alignment horizontal="center"/>
      <protection hidden="1"/>
    </xf>
    <xf numFmtId="0" fontId="19" fillId="0" borderId="62" xfId="0" applyFont="1" applyFill="1" applyBorder="1" applyAlignment="1" applyProtection="1">
      <alignment/>
      <protection hidden="1"/>
    </xf>
    <xf numFmtId="0" fontId="19" fillId="0" borderId="64" xfId="0" applyFont="1" applyFill="1" applyBorder="1" applyAlignment="1" applyProtection="1">
      <alignment/>
      <protection hidden="1"/>
    </xf>
    <xf numFmtId="3" fontId="19" fillId="0" borderId="65" xfId="0" applyNumberFormat="1" applyFont="1" applyFill="1" applyBorder="1" applyAlignment="1" applyProtection="1">
      <alignment horizontal="center"/>
      <protection hidden="1"/>
    </xf>
    <xf numFmtId="3" fontId="19" fillId="0" borderId="63" xfId="0" applyNumberFormat="1" applyFont="1" applyFill="1" applyBorder="1" applyAlignment="1" applyProtection="1">
      <alignment/>
      <protection locked="0"/>
    </xf>
    <xf numFmtId="3" fontId="19" fillId="0" borderId="84" xfId="0" applyNumberFormat="1" applyFont="1" applyFill="1" applyBorder="1" applyAlignment="1" applyProtection="1">
      <alignment/>
      <protection locked="0"/>
    </xf>
    <xf numFmtId="3" fontId="19" fillId="0" borderId="85" xfId="0" applyNumberFormat="1" applyFont="1" applyFill="1" applyBorder="1" applyAlignment="1" applyProtection="1">
      <alignment/>
      <protection locked="0"/>
    </xf>
    <xf numFmtId="0" fontId="19" fillId="0" borderId="84" xfId="0" applyFont="1" applyFill="1" applyBorder="1" applyAlignment="1" applyProtection="1">
      <alignment/>
      <protection locked="0"/>
    </xf>
    <xf numFmtId="0" fontId="19" fillId="0" borderId="63" xfId="0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3" fontId="0" fillId="0" borderId="86" xfId="0" applyNumberFormat="1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 horizontal="center"/>
      <protection hidden="1"/>
    </xf>
    <xf numFmtId="3" fontId="0" fillId="0" borderId="53" xfId="0" applyNumberForma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0" fillId="0" borderId="61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3" fontId="19" fillId="0" borderId="76" xfId="0" applyNumberFormat="1" applyFont="1" applyFill="1" applyBorder="1" applyAlignment="1" applyProtection="1">
      <alignment horizontal="center"/>
      <protection locked="0"/>
    </xf>
    <xf numFmtId="3" fontId="19" fillId="0" borderId="58" xfId="0" applyNumberFormat="1" applyFont="1" applyFill="1" applyBorder="1" applyAlignment="1" applyProtection="1">
      <alignment horizontal="center"/>
      <protection hidden="1"/>
    </xf>
    <xf numFmtId="3" fontId="19" fillId="0" borderId="83" xfId="0" applyNumberFormat="1" applyFont="1" applyFill="1" applyBorder="1" applyAlignment="1" applyProtection="1">
      <alignment horizontal="center"/>
      <protection hidden="1"/>
    </xf>
    <xf numFmtId="0" fontId="25" fillId="0" borderId="51" xfId="0" applyFont="1" applyFill="1" applyBorder="1" applyAlignment="1" applyProtection="1">
      <alignment/>
      <protection hidden="1"/>
    </xf>
    <xf numFmtId="3" fontId="27" fillId="0" borderId="71" xfId="0" applyNumberFormat="1" applyFont="1" applyFill="1" applyBorder="1" applyAlignment="1" applyProtection="1">
      <alignment/>
      <protection locked="0"/>
    </xf>
    <xf numFmtId="1" fontId="0" fillId="0" borderId="67" xfId="0" applyNumberFormat="1" applyFill="1" applyBorder="1" applyAlignment="1" applyProtection="1">
      <alignment/>
      <protection locked="0"/>
    </xf>
    <xf numFmtId="1" fontId="0" fillId="0" borderId="79" xfId="0" applyNumberFormat="1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3" fontId="27" fillId="0" borderId="56" xfId="0" applyNumberFormat="1" applyFont="1" applyFill="1" applyBorder="1" applyAlignment="1" applyProtection="1">
      <alignment horizontal="right" indent="1"/>
      <protection hidden="1"/>
    </xf>
    <xf numFmtId="166" fontId="27" fillId="0" borderId="57" xfId="49" applyNumberFormat="1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/>
      <protection hidden="1"/>
    </xf>
    <xf numFmtId="3" fontId="27" fillId="0" borderId="81" xfId="0" applyNumberFormat="1" applyFon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 locked="0"/>
    </xf>
    <xf numFmtId="3" fontId="27" fillId="0" borderId="60" xfId="0" applyNumberFormat="1" applyFont="1" applyFill="1" applyBorder="1" applyAlignment="1" applyProtection="1">
      <alignment horizontal="right" indent="1"/>
      <protection hidden="1"/>
    </xf>
    <xf numFmtId="166" fontId="27" fillId="0" borderId="52" xfId="49" applyNumberFormat="1" applyFont="1" applyFill="1" applyBorder="1" applyAlignment="1" applyProtection="1">
      <alignment horizontal="center"/>
      <protection hidden="1"/>
    </xf>
    <xf numFmtId="3" fontId="27" fillId="0" borderId="76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37" xfId="0" applyNumberFormat="1" applyFill="1" applyBorder="1" applyAlignment="1" applyProtection="1">
      <alignment/>
      <protection locked="0"/>
    </xf>
    <xf numFmtId="3" fontId="27" fillId="0" borderId="54" xfId="0" applyNumberFormat="1" applyFont="1" applyFill="1" applyBorder="1" applyAlignment="1" applyProtection="1">
      <alignment horizontal="right" indent="1"/>
      <protection hidden="1"/>
    </xf>
    <xf numFmtId="166" fontId="27" fillId="0" borderId="53" xfId="49" applyNumberFormat="1" applyFont="1" applyFill="1" applyBorder="1" applyAlignment="1" applyProtection="1">
      <alignment horizontal="center"/>
      <protection hidden="1"/>
    </xf>
    <xf numFmtId="3" fontId="27" fillId="0" borderId="86" xfId="0" applyNumberFormat="1" applyFont="1" applyFill="1" applyBorder="1" applyAlignment="1" applyProtection="1">
      <alignment/>
      <protection locked="0"/>
    </xf>
    <xf numFmtId="1" fontId="0" fillId="0" borderId="72" xfId="0" applyNumberFormat="1" applyFill="1" applyBorder="1" applyAlignment="1" applyProtection="1">
      <alignment/>
      <protection locked="0"/>
    </xf>
    <xf numFmtId="0" fontId="0" fillId="0" borderId="87" xfId="0" applyFill="1" applyBorder="1" applyAlignment="1" applyProtection="1">
      <alignment/>
      <protection locked="0"/>
    </xf>
    <xf numFmtId="3" fontId="27" fillId="0" borderId="27" xfId="0" applyNumberFormat="1" applyFont="1" applyFill="1" applyBorder="1" applyAlignment="1" applyProtection="1">
      <alignment horizontal="right" indent="1"/>
      <protection hidden="1"/>
    </xf>
    <xf numFmtId="166" fontId="27" fillId="0" borderId="51" xfId="49" applyNumberFormat="1" applyFont="1" applyFill="1" applyBorder="1" applyAlignment="1" applyProtection="1">
      <alignment horizontal="center"/>
      <protection hidden="1"/>
    </xf>
    <xf numFmtId="3" fontId="27" fillId="0" borderId="27" xfId="0" applyNumberFormat="1" applyFont="1" applyFill="1" applyBorder="1" applyAlignment="1" applyProtection="1">
      <alignment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81" xfId="0" applyFill="1" applyBorder="1" applyAlignment="1" applyProtection="1">
      <alignment/>
      <protection locked="0"/>
    </xf>
    <xf numFmtId="0" fontId="26" fillId="0" borderId="52" xfId="0" applyFont="1" applyFill="1" applyBorder="1" applyAlignment="1" applyProtection="1">
      <alignment horizontal="center"/>
      <protection hidden="1"/>
    </xf>
    <xf numFmtId="3" fontId="27" fillId="0" borderId="88" xfId="0" applyNumberFormat="1" applyFont="1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3" fontId="27" fillId="0" borderId="88" xfId="0" applyNumberFormat="1" applyFont="1" applyFill="1" applyBorder="1" applyAlignment="1" applyProtection="1">
      <alignment horizontal="right" indent="1"/>
      <protection hidden="1"/>
    </xf>
    <xf numFmtId="166" fontId="27" fillId="0" borderId="58" xfId="49" applyNumberFormat="1" applyFont="1" applyFill="1" applyBorder="1" applyAlignment="1" applyProtection="1">
      <alignment horizontal="center"/>
      <protection hidden="1"/>
    </xf>
    <xf numFmtId="0" fontId="28" fillId="0" borderId="64" xfId="0" applyFont="1" applyFill="1" applyBorder="1" applyAlignment="1" applyProtection="1">
      <alignment/>
      <protection hidden="1"/>
    </xf>
    <xf numFmtId="0" fontId="27" fillId="0" borderId="62" xfId="0" applyFont="1" applyFill="1" applyBorder="1" applyAlignment="1" applyProtection="1">
      <alignment horizontal="center"/>
      <protection hidden="1"/>
    </xf>
    <xf numFmtId="3" fontId="27" fillId="0" borderId="63" xfId="0" applyNumberFormat="1" applyFont="1" applyFill="1" applyBorder="1" applyAlignment="1" applyProtection="1">
      <alignment/>
      <protection hidden="1"/>
    </xf>
    <xf numFmtId="3" fontId="27" fillId="0" borderId="64" xfId="0" applyNumberFormat="1" applyFont="1" applyFill="1" applyBorder="1" applyAlignment="1" applyProtection="1">
      <alignment/>
      <protection hidden="1"/>
    </xf>
    <xf numFmtId="3" fontId="27" fillId="0" borderId="65" xfId="0" applyNumberFormat="1" applyFont="1" applyFill="1" applyBorder="1" applyAlignment="1" applyProtection="1">
      <alignment/>
      <protection hidden="1"/>
    </xf>
    <xf numFmtId="3" fontId="27" fillId="0" borderId="84" xfId="0" applyNumberFormat="1" applyFont="1" applyFill="1" applyBorder="1" applyAlignment="1" applyProtection="1">
      <alignment/>
      <protection hidden="1"/>
    </xf>
    <xf numFmtId="3" fontId="27" fillId="0" borderId="64" xfId="0" applyNumberFormat="1" applyFont="1" applyFill="1" applyBorder="1" applyAlignment="1" applyProtection="1">
      <alignment horizontal="right" indent="1"/>
      <protection hidden="1"/>
    </xf>
    <xf numFmtId="166" fontId="27" fillId="0" borderId="62" xfId="49" applyNumberFormat="1" applyFont="1" applyFill="1" applyBorder="1" applyAlignment="1" applyProtection="1">
      <alignment horizontal="center"/>
      <protection hidden="1"/>
    </xf>
    <xf numFmtId="3" fontId="27" fillId="0" borderId="28" xfId="0" applyNumberFormat="1" applyFont="1" applyFill="1" applyBorder="1" applyAlignment="1" applyProtection="1">
      <alignment horizontal="right" indent="1"/>
      <protection hidden="1"/>
    </xf>
    <xf numFmtId="3" fontId="27" fillId="0" borderId="83" xfId="0" applyNumberFormat="1" applyFont="1" applyFill="1" applyBorder="1" applyAlignment="1" applyProtection="1">
      <alignment/>
      <protection locked="0"/>
    </xf>
    <xf numFmtId="3" fontId="27" fillId="0" borderId="62" xfId="0" applyNumberFormat="1" applyFont="1" applyFill="1" applyBorder="1" applyAlignment="1" applyProtection="1">
      <alignment horizontal="center"/>
      <protection hidden="1"/>
    </xf>
    <xf numFmtId="3" fontId="27" fillId="0" borderId="85" xfId="0" applyNumberFormat="1" applyFont="1" applyFill="1" applyBorder="1" applyAlignment="1" applyProtection="1">
      <alignment/>
      <protection hidden="1"/>
    </xf>
    <xf numFmtId="3" fontId="0" fillId="0" borderId="50" xfId="0" applyNumberFormat="1" applyFill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37" xfId="0" applyNumberFormat="1" applyFill="1" applyBorder="1" applyAlignment="1" applyProtection="1">
      <alignment/>
      <protection hidden="1"/>
    </xf>
    <xf numFmtId="3" fontId="0" fillId="0" borderId="73" xfId="0" applyNumberFormat="1" applyFill="1" applyBorder="1" applyAlignment="1" applyProtection="1">
      <alignment/>
      <protection hidden="1"/>
    </xf>
    <xf numFmtId="3" fontId="0" fillId="0" borderId="89" xfId="0" applyNumberFormat="1" applyFill="1" applyBorder="1" applyAlignment="1" applyProtection="1">
      <alignment/>
      <protection hidden="1"/>
    </xf>
    <xf numFmtId="0" fontId="28" fillId="0" borderId="66" xfId="0" applyFont="1" applyFill="1" applyBorder="1" applyAlignment="1" applyProtection="1">
      <alignment/>
      <protection hidden="1"/>
    </xf>
    <xf numFmtId="3" fontId="27" fillId="0" borderId="62" xfId="0" applyNumberFormat="1" applyFont="1" applyFill="1" applyBorder="1" applyAlignment="1" applyProtection="1">
      <alignment horizontal="right" indent="1"/>
      <protection hidden="1"/>
    </xf>
    <xf numFmtId="3" fontId="27" fillId="0" borderId="89" xfId="0" applyNumberFormat="1" applyFont="1" applyFill="1" applyBorder="1" applyAlignment="1" applyProtection="1">
      <alignment/>
      <protection hidden="1"/>
    </xf>
    <xf numFmtId="0" fontId="28" fillId="0" borderId="54" xfId="0" applyFont="1" applyFill="1" applyBorder="1" applyAlignment="1" applyProtection="1">
      <alignment/>
      <protection hidden="1"/>
    </xf>
    <xf numFmtId="0" fontId="27" fillId="0" borderId="55" xfId="0" applyFont="1" applyFill="1" applyBorder="1" applyAlignment="1" applyProtection="1">
      <alignment horizontal="center"/>
      <protection hidden="1"/>
    </xf>
    <xf numFmtId="3" fontId="27" fillId="0" borderId="55" xfId="0" applyNumberFormat="1" applyFont="1" applyFill="1" applyBorder="1" applyAlignment="1" applyProtection="1">
      <alignment/>
      <protection hidden="1"/>
    </xf>
    <xf numFmtId="3" fontId="27" fillId="0" borderId="5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19" fillId="0" borderId="49" xfId="0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165" fontId="26" fillId="0" borderId="74" xfId="0" applyNumberFormat="1" applyFont="1" applyFill="1" applyBorder="1" applyAlignment="1">
      <alignment horizontal="right"/>
    </xf>
    <xf numFmtId="164" fontId="0" fillId="0" borderId="25" xfId="0" applyNumberFormat="1" applyFill="1" applyBorder="1" applyAlignment="1">
      <alignment/>
    </xf>
    <xf numFmtId="164" fontId="0" fillId="0" borderId="50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165" fontId="26" fillId="0" borderId="76" xfId="0" applyNumberFormat="1" applyFont="1" applyFill="1" applyBorder="1" applyAlignment="1">
      <alignment horizontal="right"/>
    </xf>
    <xf numFmtId="3" fontId="26" fillId="0" borderId="81" xfId="0" applyNumberFormat="1" applyFont="1" applyFill="1" applyBorder="1" applyAlignment="1">
      <alignment horizontal="right"/>
    </xf>
    <xf numFmtId="3" fontId="26" fillId="0" borderId="74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29" fillId="0" borderId="68" xfId="0" applyNumberFormat="1" applyFont="1" applyFill="1" applyBorder="1" applyAlignment="1">
      <alignment/>
    </xf>
    <xf numFmtId="3" fontId="29" fillId="0" borderId="47" xfId="0" applyNumberFormat="1" applyFont="1" applyFill="1" applyBorder="1" applyAlignment="1">
      <alignment/>
    </xf>
    <xf numFmtId="3" fontId="29" fillId="0" borderId="49" xfId="0" applyNumberFormat="1" applyFont="1" applyFill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60" xfId="0" applyNumberFormat="1" applyFont="1" applyFill="1" applyBorder="1" applyAlignment="1">
      <alignment/>
    </xf>
    <xf numFmtId="3" fontId="29" fillId="0" borderId="70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3" fontId="29" fillId="0" borderId="55" xfId="0" applyNumberFormat="1" applyFont="1" applyFill="1" applyBorder="1" applyAlignment="1">
      <alignment/>
    </xf>
    <xf numFmtId="3" fontId="29" fillId="0" borderId="83" xfId="0" applyNumberFormat="1" applyFont="1" applyFill="1" applyBorder="1" applyAlignment="1">
      <alignment/>
    </xf>
    <xf numFmtId="3" fontId="29" fillId="0" borderId="88" xfId="0" applyNumberFormat="1" applyFont="1" applyFill="1" applyBorder="1" applyAlignment="1">
      <alignment/>
    </xf>
    <xf numFmtId="3" fontId="29" fillId="0" borderId="58" xfId="0" applyNumberFormat="1" applyFont="1" applyFill="1" applyBorder="1" applyAlignment="1">
      <alignment/>
    </xf>
    <xf numFmtId="3" fontId="29" fillId="0" borderId="74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50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29" fillId="0" borderId="71" xfId="0" applyNumberFormat="1" applyFont="1" applyFill="1" applyBorder="1" applyAlignment="1">
      <alignment/>
    </xf>
    <xf numFmtId="3" fontId="29" fillId="0" borderId="86" xfId="0" applyNumberFormat="1" applyFont="1" applyFill="1" applyBorder="1" applyAlignment="1">
      <alignment/>
    </xf>
    <xf numFmtId="3" fontId="29" fillId="0" borderId="51" xfId="0" applyNumberFormat="1" applyFont="1" applyFill="1" applyBorder="1" applyAlignment="1">
      <alignment/>
    </xf>
    <xf numFmtId="3" fontId="27" fillId="0" borderId="74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5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64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6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7" xfId="0" applyFill="1" applyBorder="1" applyAlignment="1">
      <alignment/>
    </xf>
    <xf numFmtId="0" fontId="9" fillId="0" borderId="6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0" fillId="0" borderId="50" xfId="0" applyFill="1" applyBorder="1" applyAlignment="1">
      <alignment/>
    </xf>
    <xf numFmtId="165" fontId="19" fillId="0" borderId="50" xfId="0" applyNumberFormat="1" applyFont="1" applyFill="1" applyBorder="1" applyAlignment="1">
      <alignment horizontal="right"/>
    </xf>
    <xf numFmtId="164" fontId="0" fillId="0" borderId="72" xfId="0" applyNumberFormat="1" applyFill="1" applyBorder="1" applyAlignment="1">
      <alignment/>
    </xf>
    <xf numFmtId="164" fontId="0" fillId="0" borderId="73" xfId="0" applyNumberFormat="1" applyFill="1" applyBorder="1" applyAlignment="1">
      <alignment/>
    </xf>
    <xf numFmtId="3" fontId="19" fillId="0" borderId="50" xfId="0" applyNumberFormat="1" applyFont="1" applyFill="1" applyBorder="1" applyAlignment="1">
      <alignment horizontal="center"/>
    </xf>
    <xf numFmtId="3" fontId="19" fillId="0" borderId="7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25" fillId="0" borderId="75" xfId="0" applyFont="1" applyFill="1" applyBorder="1" applyAlignment="1">
      <alignment/>
    </xf>
    <xf numFmtId="0" fontId="0" fillId="0" borderId="53" xfId="0" applyFill="1" applyBorder="1" applyAlignment="1">
      <alignment/>
    </xf>
    <xf numFmtId="164" fontId="0" fillId="0" borderId="77" xfId="0" applyNumberFormat="1" applyFill="1" applyBorder="1" applyAlignment="1">
      <alignment/>
    </xf>
    <xf numFmtId="164" fontId="0" fillId="0" borderId="53" xfId="0" applyNumberFormat="1" applyFill="1" applyBorder="1" applyAlignment="1">
      <alignment/>
    </xf>
    <xf numFmtId="165" fontId="19" fillId="0" borderId="53" xfId="0" applyNumberFormat="1" applyFont="1" applyFill="1" applyBorder="1" applyAlignment="1">
      <alignment horizontal="right"/>
    </xf>
    <xf numFmtId="164" fontId="0" fillId="0" borderId="69" xfId="0" applyNumberFormat="1" applyFill="1" applyBorder="1" applyAlignment="1">
      <alignment/>
    </xf>
    <xf numFmtId="164" fontId="0" fillId="0" borderId="78" xfId="0" applyNumberFormat="1" applyFill="1" applyBorder="1" applyAlignment="1">
      <alignment/>
    </xf>
    <xf numFmtId="164" fontId="19" fillId="0" borderId="53" xfId="0" applyNumberFormat="1" applyFont="1" applyFill="1" applyBorder="1" applyAlignment="1">
      <alignment/>
    </xf>
    <xf numFmtId="3" fontId="19" fillId="0" borderId="76" xfId="0" applyNumberFormat="1" applyFont="1" applyFill="1" applyBorder="1" applyAlignment="1">
      <alignment horizontal="center"/>
    </xf>
    <xf numFmtId="0" fontId="25" fillId="0" borderId="60" xfId="0" applyFont="1" applyFill="1" applyBorder="1" applyAlignment="1">
      <alignment/>
    </xf>
    <xf numFmtId="0" fontId="0" fillId="0" borderId="52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19" fillId="0" borderId="52" xfId="0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19" fillId="0" borderId="8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52" xfId="0" applyNumberFormat="1" applyFill="1" applyBorder="1" applyAlignment="1">
      <alignment horizontal="right"/>
    </xf>
    <xf numFmtId="3" fontId="0" fillId="0" borderId="86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0" fontId="25" fillId="0" borderId="64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3" fontId="19" fillId="0" borderId="65" xfId="0" applyNumberFormat="1" applyFont="1" applyFill="1" applyBorder="1" applyAlignment="1">
      <alignment horizontal="right"/>
    </xf>
    <xf numFmtId="3" fontId="19" fillId="0" borderId="63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 horizontal="center"/>
    </xf>
    <xf numFmtId="3" fontId="19" fillId="0" borderId="84" xfId="0" applyNumberFormat="1" applyFont="1" applyFill="1" applyBorder="1" applyAlignment="1">
      <alignment/>
    </xf>
    <xf numFmtId="3" fontId="19" fillId="0" borderId="85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 horizontal="center"/>
    </xf>
    <xf numFmtId="0" fontId="25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3" fontId="27" fillId="0" borderId="49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79" xfId="0" applyNumberFormat="1" applyFill="1" applyBorder="1" applyAlignment="1">
      <alignment/>
    </xf>
    <xf numFmtId="164" fontId="27" fillId="0" borderId="68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/>
    </xf>
    <xf numFmtId="164" fontId="27" fillId="0" borderId="81" xfId="0" applyNumberFormat="1" applyFont="1" applyFill="1" applyBorder="1" applyAlignment="1">
      <alignment/>
    </xf>
    <xf numFmtId="0" fontId="25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164" fontId="27" fillId="0" borderId="70" xfId="0" applyNumberFormat="1" applyFont="1" applyFill="1" applyBorder="1" applyAlignment="1">
      <alignment/>
    </xf>
    <xf numFmtId="3" fontId="27" fillId="0" borderId="58" xfId="0" applyNumberFormat="1" applyFont="1" applyFill="1" applyBorder="1" applyAlignment="1">
      <alignment/>
    </xf>
    <xf numFmtId="0" fontId="26" fillId="0" borderId="52" xfId="0" applyFont="1" applyFill="1" applyBorder="1" applyAlignment="1">
      <alignment/>
    </xf>
    <xf numFmtId="0" fontId="26" fillId="0" borderId="52" xfId="0" applyFont="1" applyFill="1" applyBorder="1" applyAlignment="1">
      <alignment horizontal="right"/>
    </xf>
    <xf numFmtId="164" fontId="27" fillId="0" borderId="74" xfId="0" applyNumberFormat="1" applyFont="1" applyFill="1" applyBorder="1" applyAlignment="1">
      <alignment/>
    </xf>
    <xf numFmtId="0" fontId="28" fillId="0" borderId="64" xfId="0" applyFont="1" applyFill="1" applyBorder="1" applyAlignment="1">
      <alignment/>
    </xf>
    <xf numFmtId="0" fontId="27" fillId="0" borderId="62" xfId="0" applyFont="1" applyFill="1" applyBorder="1" applyAlignment="1">
      <alignment/>
    </xf>
    <xf numFmtId="3" fontId="27" fillId="0" borderId="65" xfId="0" applyNumberFormat="1" applyFont="1" applyFill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7" fillId="0" borderId="62" xfId="0" applyNumberFormat="1" applyFont="1" applyFill="1" applyBorder="1" applyAlignment="1">
      <alignment/>
    </xf>
    <xf numFmtId="3" fontId="27" fillId="0" borderId="84" xfId="0" applyNumberFormat="1" applyFont="1" applyFill="1" applyBorder="1" applyAlignment="1">
      <alignment/>
    </xf>
    <xf numFmtId="3" fontId="27" fillId="0" borderId="85" xfId="0" applyNumberFormat="1" applyFont="1" applyFill="1" applyBorder="1" applyAlignment="1">
      <alignment/>
    </xf>
    <xf numFmtId="164" fontId="27" fillId="0" borderId="65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7" fillId="0" borderId="62" xfId="0" applyFont="1" applyFill="1" applyBorder="1" applyAlignment="1">
      <alignment horizontal="right"/>
    </xf>
    <xf numFmtId="3" fontId="27" fillId="0" borderId="64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9" fillId="0" borderId="50" xfId="0" applyFont="1" applyFill="1" applyBorder="1" applyAlignment="1">
      <alignment/>
    </xf>
    <xf numFmtId="0" fontId="39" fillId="0" borderId="37" xfId="0" applyFont="1" applyFill="1" applyBorder="1" applyAlignment="1">
      <alignment vertical="center"/>
    </xf>
    <xf numFmtId="3" fontId="39" fillId="0" borderId="50" xfId="0" applyNumberFormat="1" applyFont="1" applyFill="1" applyBorder="1" applyAlignment="1">
      <alignment/>
    </xf>
    <xf numFmtId="3" fontId="39" fillId="0" borderId="37" xfId="0" applyNumberFormat="1" applyFont="1" applyFill="1" applyBorder="1" applyAlignment="1">
      <alignment vertical="center"/>
    </xf>
    <xf numFmtId="3" fontId="39" fillId="0" borderId="57" xfId="0" applyNumberFormat="1" applyFont="1" applyFill="1" applyBorder="1" applyAlignment="1">
      <alignment/>
    </xf>
    <xf numFmtId="3" fontId="39" fillId="0" borderId="52" xfId="0" applyNumberFormat="1" applyFont="1" applyFill="1" applyBorder="1" applyAlignment="1">
      <alignment/>
    </xf>
    <xf numFmtId="3" fontId="39" fillId="0" borderId="55" xfId="0" applyNumberFormat="1" applyFont="1" applyFill="1" applyBorder="1" applyAlignment="1">
      <alignment/>
    </xf>
    <xf numFmtId="3" fontId="39" fillId="0" borderId="51" xfId="0" applyNumberFormat="1" applyFont="1" applyFill="1" applyBorder="1" applyAlignment="1">
      <alignment/>
    </xf>
    <xf numFmtId="3" fontId="39" fillId="0" borderId="29" xfId="0" applyNumberFormat="1" applyFont="1" applyFill="1" applyBorder="1" applyAlignment="1">
      <alignment vertical="center"/>
    </xf>
    <xf numFmtId="3" fontId="40" fillId="0" borderId="5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4" fillId="0" borderId="66" xfId="0" applyFont="1" applyFill="1" applyBorder="1" applyAlignment="1">
      <alignment/>
    </xf>
    <xf numFmtId="0" fontId="34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4" fillId="0" borderId="68" xfId="0" applyFont="1" applyFill="1" applyBorder="1" applyAlignment="1">
      <alignment horizontal="center"/>
    </xf>
    <xf numFmtId="0" fontId="34" fillId="0" borderId="56" xfId="0" applyFont="1" applyFill="1" applyBorder="1" applyAlignment="1">
      <alignment/>
    </xf>
    <xf numFmtId="0" fontId="34" fillId="0" borderId="67" xfId="0" applyFont="1" applyFill="1" applyBorder="1" applyAlignment="1">
      <alignment/>
    </xf>
    <xf numFmtId="0" fontId="37" fillId="0" borderId="67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29" xfId="0" applyFont="1" applyFill="1" applyBorder="1" applyAlignment="1">
      <alignment vertical="center"/>
    </xf>
    <xf numFmtId="0" fontId="24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165" fontId="0" fillId="0" borderId="74" xfId="0" applyNumberFormat="1" applyFill="1" applyBorder="1" applyAlignment="1">
      <alignment/>
    </xf>
    <xf numFmtId="1" fontId="40" fillId="0" borderId="74" xfId="0" applyNumberFormat="1" applyFont="1" applyFill="1" applyBorder="1" applyAlignment="1">
      <alignment horizontal="right" vertical="center"/>
    </xf>
    <xf numFmtId="3" fontId="39" fillId="0" borderId="72" xfId="0" applyNumberFormat="1" applyFont="1" applyFill="1" applyBorder="1" applyAlignment="1">
      <alignment vertical="center"/>
    </xf>
    <xf numFmtId="3" fontId="39" fillId="0" borderId="73" xfId="0" applyNumberFormat="1" applyFont="1" applyFill="1" applyBorder="1" applyAlignment="1">
      <alignment vertical="center"/>
    </xf>
    <xf numFmtId="3" fontId="40" fillId="0" borderId="50" xfId="0" applyNumberFormat="1" applyFont="1" applyFill="1" applyBorder="1" applyAlignment="1">
      <alignment horizontal="center" vertical="center"/>
    </xf>
    <xf numFmtId="3" fontId="40" fillId="0" borderId="74" xfId="0" applyNumberFormat="1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vertical="center"/>
    </xf>
    <xf numFmtId="0" fontId="24" fillId="0" borderId="76" xfId="0" applyFont="1" applyFill="1" applyBorder="1" applyAlignment="1">
      <alignment/>
    </xf>
    <xf numFmtId="0" fontId="0" fillId="0" borderId="76" xfId="0" applyFill="1" applyBorder="1" applyAlignment="1">
      <alignment/>
    </xf>
    <xf numFmtId="165" fontId="0" fillId="0" borderId="76" xfId="0" applyNumberFormat="1" applyFill="1" applyBorder="1" applyAlignment="1">
      <alignment/>
    </xf>
    <xf numFmtId="2" fontId="39" fillId="0" borderId="53" xfId="0" applyNumberFormat="1" applyFont="1" applyFill="1" applyBorder="1" applyAlignment="1">
      <alignment/>
    </xf>
    <xf numFmtId="2" fontId="40" fillId="0" borderId="76" xfId="0" applyNumberFormat="1" applyFont="1" applyFill="1" applyBorder="1" applyAlignment="1">
      <alignment horizontal="right" vertical="center"/>
    </xf>
    <xf numFmtId="4" fontId="39" fillId="0" borderId="77" xfId="0" applyNumberFormat="1" applyFont="1" applyFill="1" applyBorder="1" applyAlignment="1">
      <alignment vertical="center"/>
    </xf>
    <xf numFmtId="4" fontId="39" fillId="0" borderId="69" xfId="0" applyNumberFormat="1" applyFont="1" applyFill="1" applyBorder="1" applyAlignment="1">
      <alignment vertical="center"/>
    </xf>
    <xf numFmtId="4" fontId="39" fillId="0" borderId="78" xfId="0" applyNumberFormat="1" applyFont="1" applyFill="1" applyBorder="1" applyAlignment="1">
      <alignment vertical="center"/>
    </xf>
    <xf numFmtId="2" fontId="39" fillId="0" borderId="69" xfId="0" applyNumberFormat="1" applyFont="1" applyFill="1" applyBorder="1" applyAlignment="1">
      <alignment vertical="center"/>
    </xf>
    <xf numFmtId="2" fontId="39" fillId="0" borderId="77" xfId="0" applyNumberFormat="1" applyFont="1" applyFill="1" applyBorder="1" applyAlignment="1">
      <alignment vertical="center"/>
    </xf>
    <xf numFmtId="164" fontId="40" fillId="0" borderId="53" xfId="0" applyNumberFormat="1" applyFont="1" applyFill="1" applyBorder="1" applyAlignment="1">
      <alignment vertical="center"/>
    </xf>
    <xf numFmtId="3" fontId="40" fillId="0" borderId="76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vertical="center"/>
    </xf>
    <xf numFmtId="0" fontId="41" fillId="0" borderId="81" xfId="0" applyFont="1" applyFill="1" applyBorder="1" applyAlignment="1">
      <alignment horizontal="center" vertical="center"/>
    </xf>
    <xf numFmtId="3" fontId="0" fillId="0" borderId="81" xfId="0" applyNumberFormat="1" applyFill="1" applyBorder="1" applyAlignment="1">
      <alignment/>
    </xf>
    <xf numFmtId="3" fontId="40" fillId="0" borderId="81" xfId="0" applyNumberFormat="1" applyFont="1" applyFill="1" applyBorder="1" applyAlignment="1">
      <alignment horizontal="center" vertical="center"/>
    </xf>
    <xf numFmtId="3" fontId="39" fillId="0" borderId="27" xfId="0" applyNumberFormat="1" applyFont="1" applyFill="1" applyBorder="1" applyAlignment="1">
      <alignment vertical="center"/>
    </xf>
    <xf numFmtId="3" fontId="39" fillId="0" borderId="79" xfId="0" applyNumberFormat="1" applyFont="1" applyFill="1" applyBorder="1" applyAlignment="1">
      <alignment vertical="center"/>
    </xf>
    <xf numFmtId="3" fontId="39" fillId="0" borderId="80" xfId="0" applyNumberFormat="1" applyFont="1" applyFill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3" fontId="40" fillId="0" borderId="52" xfId="0" applyNumberFormat="1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39" fillId="0" borderId="86" xfId="0" applyNumberFormat="1" applyFont="1" applyFill="1" applyBorder="1" applyAlignment="1">
      <alignment vertical="center"/>
    </xf>
    <xf numFmtId="3" fontId="39" fillId="0" borderId="33" xfId="0" applyNumberFormat="1" applyFont="1" applyFill="1" applyBorder="1" applyAlignment="1">
      <alignment vertical="center"/>
    </xf>
    <xf numFmtId="3" fontId="39" fillId="0" borderId="82" xfId="0" applyNumberFormat="1" applyFont="1" applyFill="1" applyBorder="1" applyAlignment="1">
      <alignment vertical="center"/>
    </xf>
    <xf numFmtId="0" fontId="41" fillId="0" borderId="74" xfId="0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/>
    </xf>
    <xf numFmtId="3" fontId="39" fillId="0" borderId="0" xfId="0" applyNumberFormat="1" applyFont="1" applyFill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/>
    </xf>
    <xf numFmtId="0" fontId="42" fillId="0" borderId="65" xfId="0" applyFont="1" applyFill="1" applyBorder="1" applyAlignment="1">
      <alignment horizontal="center" vertical="center"/>
    </xf>
    <xf numFmtId="3" fontId="19" fillId="0" borderId="65" xfId="0" applyNumberFormat="1" applyFont="1" applyFill="1" applyBorder="1" applyAlignment="1">
      <alignment/>
    </xf>
    <xf numFmtId="3" fontId="40" fillId="0" borderId="62" xfId="0" applyNumberFormat="1" applyFont="1" applyFill="1" applyBorder="1" applyAlignment="1">
      <alignment/>
    </xf>
    <xf numFmtId="3" fontId="40" fillId="0" borderId="65" xfId="0" applyNumberFormat="1" applyFont="1" applyFill="1" applyBorder="1" applyAlignment="1">
      <alignment horizontal="center" vertical="center"/>
    </xf>
    <xf numFmtId="3" fontId="40" fillId="0" borderId="63" xfId="0" applyNumberFormat="1" applyFont="1" applyFill="1" applyBorder="1" applyAlignment="1">
      <alignment vertical="center"/>
    </xf>
    <xf numFmtId="3" fontId="40" fillId="0" borderId="84" xfId="0" applyNumberFormat="1" applyFont="1" applyFill="1" applyBorder="1" applyAlignment="1">
      <alignment vertical="center"/>
    </xf>
    <xf numFmtId="3" fontId="40" fillId="0" borderId="85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 horizontal="center" vertical="center"/>
    </xf>
    <xf numFmtId="3" fontId="39" fillId="0" borderId="53" xfId="0" applyNumberFormat="1" applyFont="1" applyFill="1" applyBorder="1" applyAlignment="1">
      <alignment/>
    </xf>
    <xf numFmtId="0" fontId="34" fillId="0" borderId="56" xfId="0" applyFont="1" applyFill="1" applyBorder="1" applyAlignment="1">
      <alignment vertical="center"/>
    </xf>
    <xf numFmtId="0" fontId="43" fillId="0" borderId="90" xfId="0" applyFont="1" applyFill="1" applyBorder="1" applyAlignment="1">
      <alignment horizontal="center"/>
    </xf>
    <xf numFmtId="3" fontId="0" fillId="0" borderId="90" xfId="0" applyNumberFormat="1" applyFill="1" applyBorder="1" applyAlignment="1">
      <alignment/>
    </xf>
    <xf numFmtId="3" fontId="40" fillId="0" borderId="68" xfId="0" applyNumberFormat="1" applyFont="1" applyFill="1" applyBorder="1" applyAlignment="1">
      <alignment vertical="center"/>
    </xf>
    <xf numFmtId="3" fontId="39" fillId="0" borderId="67" xfId="0" applyNumberFormat="1" applyFont="1" applyFill="1" applyBorder="1" applyAlignment="1">
      <alignment vertical="center"/>
    </xf>
    <xf numFmtId="3" fontId="40" fillId="0" borderId="49" xfId="0" applyNumberFormat="1" applyFont="1" applyFill="1" applyBorder="1" applyAlignment="1">
      <alignment vertical="center"/>
    </xf>
    <xf numFmtId="164" fontId="40" fillId="0" borderId="68" xfId="0" applyNumberFormat="1" applyFont="1" applyFill="1" applyBorder="1" applyAlignment="1">
      <alignment vertical="center"/>
    </xf>
    <xf numFmtId="0" fontId="43" fillId="0" borderId="81" xfId="0" applyFont="1" applyFill="1" applyBorder="1" applyAlignment="1">
      <alignment horizontal="center"/>
    </xf>
    <xf numFmtId="3" fontId="40" fillId="0" borderId="81" xfId="0" applyNumberFormat="1" applyFont="1" applyFill="1" applyBorder="1" applyAlignment="1">
      <alignment vertical="center"/>
    </xf>
    <xf numFmtId="3" fontId="40" fillId="0" borderId="52" xfId="0" applyNumberFormat="1" applyFont="1" applyFill="1" applyBorder="1" applyAlignment="1">
      <alignment vertical="center"/>
    </xf>
    <xf numFmtId="164" fontId="40" fillId="0" borderId="81" xfId="0" applyNumberFormat="1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43" fillId="0" borderId="70" xfId="0" applyFont="1" applyFill="1" applyBorder="1" applyAlignment="1">
      <alignment horizontal="center"/>
    </xf>
    <xf numFmtId="3" fontId="0" fillId="0" borderId="70" xfId="0" applyNumberFormat="1" applyFill="1" applyBorder="1" applyAlignment="1">
      <alignment/>
    </xf>
    <xf numFmtId="3" fontId="40" fillId="0" borderId="76" xfId="0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vertical="center"/>
    </xf>
    <xf numFmtId="3" fontId="39" fillId="0" borderId="42" xfId="0" applyNumberFormat="1" applyFont="1" applyFill="1" applyBorder="1" applyAlignment="1">
      <alignment vertical="center"/>
    </xf>
    <xf numFmtId="3" fontId="40" fillId="0" borderId="55" xfId="0" applyNumberFormat="1" applyFont="1" applyFill="1" applyBorder="1" applyAlignment="1">
      <alignment vertical="center"/>
    </xf>
    <xf numFmtId="164" fontId="40" fillId="0" borderId="70" xfId="0" applyNumberFormat="1" applyFont="1" applyFill="1" applyBorder="1" applyAlignment="1">
      <alignment vertical="center"/>
    </xf>
    <xf numFmtId="0" fontId="34" fillId="0" borderId="90" xfId="0" applyFont="1" applyFill="1" applyBorder="1" applyAlignment="1">
      <alignment horizontal="center" vertical="center"/>
    </xf>
    <xf numFmtId="3" fontId="40" fillId="0" borderId="71" xfId="0" applyNumberFormat="1" applyFont="1" applyFill="1" applyBorder="1" applyAlignment="1">
      <alignment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3" fontId="40" fillId="0" borderId="83" xfId="0" applyNumberFormat="1" applyFont="1" applyFill="1" applyBorder="1" applyAlignment="1">
      <alignment vertical="center"/>
    </xf>
    <xf numFmtId="3" fontId="40" fillId="0" borderId="50" xfId="0" applyNumberFormat="1" applyFont="1" applyFill="1" applyBorder="1" applyAlignment="1">
      <alignment vertical="center"/>
    </xf>
    <xf numFmtId="164" fontId="40" fillId="0" borderId="74" xfId="0" applyNumberFormat="1" applyFont="1" applyFill="1" applyBorder="1" applyAlignment="1">
      <alignment vertical="center"/>
    </xf>
    <xf numFmtId="0" fontId="40" fillId="0" borderId="64" xfId="0" applyFont="1" applyFill="1" applyBorder="1" applyAlignment="1">
      <alignment vertical="center"/>
    </xf>
    <xf numFmtId="0" fontId="41" fillId="0" borderId="65" xfId="0" applyFont="1" applyFill="1" applyBorder="1" applyAlignment="1">
      <alignment horizontal="center" vertical="center"/>
    </xf>
    <xf numFmtId="3" fontId="40" fillId="0" borderId="65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 vertical="center"/>
    </xf>
    <xf numFmtId="164" fontId="40" fillId="0" borderId="65" xfId="0" applyNumberFormat="1" applyFont="1" applyFill="1" applyBorder="1" applyAlignment="1">
      <alignment vertical="center"/>
    </xf>
    <xf numFmtId="0" fontId="41" fillId="0" borderId="81" xfId="0" applyFont="1" applyFill="1" applyBorder="1" applyAlignment="1">
      <alignment/>
    </xf>
    <xf numFmtId="0" fontId="41" fillId="0" borderId="76" xfId="0" applyFont="1" applyFill="1" applyBorder="1" applyAlignment="1">
      <alignment/>
    </xf>
    <xf numFmtId="0" fontId="41" fillId="0" borderId="74" xfId="0" applyFont="1" applyFill="1" applyBorder="1" applyAlignment="1">
      <alignment horizontal="center"/>
    </xf>
    <xf numFmtId="0" fontId="40" fillId="0" borderId="74" xfId="0" applyFont="1" applyFill="1" applyBorder="1" applyAlignment="1">
      <alignment/>
    </xf>
    <xf numFmtId="3" fontId="40" fillId="0" borderId="74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0" fontId="40" fillId="0" borderId="65" xfId="0" applyFont="1" applyFill="1" applyBorder="1" applyAlignment="1">
      <alignment/>
    </xf>
    <xf numFmtId="0" fontId="42" fillId="0" borderId="65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3" fontId="40" fillId="0" borderId="64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165" fontId="0" fillId="0" borderId="91" xfId="0" applyNumberFormat="1" applyFill="1" applyBorder="1" applyAlignment="1">
      <alignment horizontal="center"/>
    </xf>
    <xf numFmtId="165" fontId="0" fillId="0" borderId="92" xfId="0" applyNumberForma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93" xfId="0" applyNumberForma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93" xfId="0" applyFill="1" applyBorder="1" applyAlignment="1" applyProtection="1">
      <alignment/>
      <protection locked="0"/>
    </xf>
    <xf numFmtId="3" fontId="29" fillId="0" borderId="95" xfId="0" applyNumberFormat="1" applyFont="1" applyFill="1" applyBorder="1" applyAlignment="1">
      <alignment horizontal="center"/>
    </xf>
    <xf numFmtId="3" fontId="29" fillId="0" borderId="96" xfId="0" applyNumberFormat="1" applyFont="1" applyFill="1" applyBorder="1" applyAlignment="1" applyProtection="1">
      <alignment/>
      <protection locked="0"/>
    </xf>
    <xf numFmtId="3" fontId="29" fillId="0" borderId="97" xfId="0" applyNumberFormat="1" applyFont="1" applyFill="1" applyBorder="1" applyAlignment="1">
      <alignment horizontal="center"/>
    </xf>
    <xf numFmtId="3" fontId="29" fillId="0" borderId="97" xfId="0" applyNumberFormat="1" applyFont="1" applyFill="1" applyBorder="1" applyAlignment="1" applyProtection="1">
      <alignment/>
      <protection locked="0"/>
    </xf>
    <xf numFmtId="3" fontId="29" fillId="0" borderId="98" xfId="0" applyNumberFormat="1" applyFont="1" applyFill="1" applyBorder="1" applyAlignment="1">
      <alignment horizontal="center"/>
    </xf>
    <xf numFmtId="3" fontId="29" fillId="0" borderId="98" xfId="0" applyNumberFormat="1" applyFont="1" applyFill="1" applyBorder="1" applyAlignment="1" applyProtection="1">
      <alignment/>
      <protection locked="0"/>
    </xf>
    <xf numFmtId="3" fontId="29" fillId="0" borderId="95" xfId="0" applyNumberFormat="1" applyFont="1" applyFill="1" applyBorder="1" applyAlignment="1" applyProtection="1">
      <alignment/>
      <protection locked="0"/>
    </xf>
    <xf numFmtId="3" fontId="29" fillId="0" borderId="99" xfId="0" applyNumberFormat="1" applyFont="1" applyFill="1" applyBorder="1" applyAlignment="1">
      <alignment horizontal="center"/>
    </xf>
    <xf numFmtId="3" fontId="29" fillId="0" borderId="99" xfId="0" applyNumberFormat="1" applyFont="1" applyFill="1" applyBorder="1" applyAlignment="1" applyProtection="1">
      <alignment/>
      <protection locked="0"/>
    </xf>
    <xf numFmtId="0" fontId="0" fillId="0" borderId="100" xfId="0" applyFill="1" applyBorder="1" applyAlignment="1" applyProtection="1">
      <alignment/>
      <protection locked="0"/>
    </xf>
    <xf numFmtId="1" fontId="0" fillId="0" borderId="101" xfId="0" applyNumberFormat="1" applyFill="1" applyBorder="1" applyAlignment="1" applyProtection="1">
      <alignment/>
      <protection locked="0"/>
    </xf>
    <xf numFmtId="0" fontId="0" fillId="0" borderId="102" xfId="0" applyFill="1" applyBorder="1" applyAlignment="1" applyProtection="1">
      <alignment/>
      <protection locked="0"/>
    </xf>
    <xf numFmtId="3" fontId="29" fillId="0" borderId="103" xfId="0" applyNumberFormat="1" applyFont="1" applyFill="1" applyBorder="1" applyAlignment="1" applyProtection="1">
      <alignment/>
      <protection locked="0"/>
    </xf>
    <xf numFmtId="3" fontId="29" fillId="0" borderId="104" xfId="0" applyNumberFormat="1" applyFont="1" applyFill="1" applyBorder="1" applyAlignment="1" applyProtection="1">
      <alignment/>
      <protection locked="0"/>
    </xf>
    <xf numFmtId="3" fontId="29" fillId="0" borderId="105" xfId="0" applyNumberFormat="1" applyFont="1" applyFill="1" applyBorder="1" applyAlignment="1" applyProtection="1">
      <alignment/>
      <protection locked="0"/>
    </xf>
    <xf numFmtId="1" fontId="0" fillId="0" borderId="106" xfId="0" applyNumberFormat="1" applyFill="1" applyBorder="1" applyAlignment="1" applyProtection="1">
      <alignment/>
      <protection locked="0"/>
    </xf>
    <xf numFmtId="3" fontId="27" fillId="0" borderId="94" xfId="0" applyNumberFormat="1" applyFont="1" applyFill="1" applyBorder="1" applyAlignment="1">
      <alignment horizontal="center"/>
    </xf>
    <xf numFmtId="3" fontId="27" fillId="0" borderId="106" xfId="0" applyNumberFormat="1" applyFont="1" applyFill="1" applyBorder="1" applyAlignment="1" applyProtection="1">
      <alignment/>
      <protection locked="0"/>
    </xf>
    <xf numFmtId="3" fontId="27" fillId="0" borderId="94" xfId="0" applyNumberFormat="1" applyFont="1" applyFill="1" applyBorder="1" applyAlignment="1" applyProtection="1">
      <alignment/>
      <protection locked="0"/>
    </xf>
    <xf numFmtId="3" fontId="27" fillId="0" borderId="107" xfId="0" applyNumberFormat="1" applyFont="1" applyFill="1" applyBorder="1" applyAlignment="1" applyProtection="1">
      <alignment/>
      <protection locked="0"/>
    </xf>
    <xf numFmtId="3" fontId="27" fillId="0" borderId="107" xfId="0" applyNumberFormat="1" applyFont="1" applyFill="1" applyBorder="1" applyAlignment="1">
      <alignment/>
    </xf>
    <xf numFmtId="164" fontId="27" fillId="0" borderId="10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0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3" fillId="0" borderId="110" xfId="0" applyFont="1" applyFill="1" applyBorder="1" applyAlignment="1">
      <alignment horizontal="center"/>
    </xf>
    <xf numFmtId="0" fontId="22" fillId="0" borderId="108" xfId="0" applyFont="1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112" xfId="0" applyFill="1" applyBorder="1" applyAlignment="1">
      <alignment/>
    </xf>
    <xf numFmtId="0" fontId="19" fillId="0" borderId="92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0" fontId="0" fillId="0" borderId="114" xfId="0" applyFill="1" applyBorder="1" applyAlignment="1">
      <alignment/>
    </xf>
    <xf numFmtId="0" fontId="9" fillId="0" borderId="114" xfId="0" applyFont="1" applyFill="1" applyBorder="1" applyAlignment="1">
      <alignment horizontal="center"/>
    </xf>
    <xf numFmtId="0" fontId="19" fillId="0" borderId="112" xfId="0" applyFont="1" applyFill="1" applyBorder="1" applyAlignment="1">
      <alignment horizontal="center"/>
    </xf>
    <xf numFmtId="0" fontId="25" fillId="0" borderId="101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19" fillId="0" borderId="115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19" fillId="0" borderId="100" xfId="0" applyFont="1" applyFill="1" applyBorder="1" applyAlignment="1">
      <alignment horizontal="center"/>
    </xf>
    <xf numFmtId="0" fontId="25" fillId="0" borderId="106" xfId="0" applyFont="1" applyFill="1" applyBorder="1" applyAlignment="1">
      <alignment/>
    </xf>
    <xf numFmtId="0" fontId="0" fillId="0" borderId="95" xfId="0" applyFill="1" applyBorder="1" applyAlignment="1">
      <alignment/>
    </xf>
    <xf numFmtId="165" fontId="0" fillId="0" borderId="95" xfId="0" applyNumberFormat="1" applyFill="1" applyBorder="1" applyAlignment="1">
      <alignment/>
    </xf>
    <xf numFmtId="165" fontId="19" fillId="0" borderId="119" xfId="0" applyNumberFormat="1" applyFont="1" applyFill="1" applyBorder="1" applyAlignment="1">
      <alignment horizontal="right"/>
    </xf>
    <xf numFmtId="165" fontId="0" fillId="0" borderId="120" xfId="0" applyNumberFormat="1" applyFill="1" applyBorder="1" applyAlignment="1" applyProtection="1">
      <alignment/>
      <protection locked="0"/>
    </xf>
    <xf numFmtId="165" fontId="0" fillId="0" borderId="121" xfId="0" applyNumberFormat="1" applyFill="1" applyBorder="1" applyAlignment="1" applyProtection="1">
      <alignment/>
      <protection locked="0"/>
    </xf>
    <xf numFmtId="165" fontId="19" fillId="0" borderId="94" xfId="0" applyNumberFormat="1" applyFont="1" applyFill="1" applyBorder="1" applyAlignment="1">
      <alignment horizontal="center"/>
    </xf>
    <xf numFmtId="3" fontId="19" fillId="0" borderId="116" xfId="0" applyNumberFormat="1" applyFont="1" applyFill="1" applyBorder="1" applyAlignment="1">
      <alignment horizontal="center"/>
    </xf>
    <xf numFmtId="0" fontId="25" fillId="0" borderId="122" xfId="0" applyFont="1" applyFill="1" applyBorder="1" applyAlignment="1">
      <alignment/>
    </xf>
    <xf numFmtId="0" fontId="0" fillId="0" borderId="98" xfId="0" applyFill="1" applyBorder="1" applyAlignment="1">
      <alignment/>
    </xf>
    <xf numFmtId="165" fontId="0" fillId="0" borderId="98" xfId="0" applyNumberFormat="1" applyFill="1" applyBorder="1" applyAlignment="1">
      <alignment/>
    </xf>
    <xf numFmtId="165" fontId="0" fillId="0" borderId="123" xfId="0" applyNumberFormat="1" applyFill="1" applyBorder="1" applyAlignment="1">
      <alignment horizontal="center"/>
    </xf>
    <xf numFmtId="165" fontId="0" fillId="0" borderId="123" xfId="0" applyNumberFormat="1" applyFill="1" applyBorder="1" applyAlignment="1" applyProtection="1">
      <alignment/>
      <protection locked="0"/>
    </xf>
    <xf numFmtId="165" fontId="0" fillId="0" borderId="124" xfId="0" applyNumberFormat="1" applyFill="1" applyBorder="1" applyAlignment="1" applyProtection="1">
      <alignment/>
      <protection locked="0"/>
    </xf>
    <xf numFmtId="165" fontId="19" fillId="0" borderId="125" xfId="0" applyNumberFormat="1" applyFont="1" applyFill="1" applyBorder="1" applyAlignment="1">
      <alignment horizontal="right"/>
    </xf>
    <xf numFmtId="165" fontId="0" fillId="0" borderId="118" xfId="0" applyNumberFormat="1" applyFill="1" applyBorder="1" applyAlignment="1" applyProtection="1">
      <alignment/>
      <protection locked="0"/>
    </xf>
    <xf numFmtId="165" fontId="0" fillId="0" borderId="126" xfId="0" applyNumberFormat="1" applyFill="1" applyBorder="1" applyAlignment="1" applyProtection="1">
      <alignment/>
      <protection locked="0"/>
    </xf>
    <xf numFmtId="165" fontId="19" fillId="0" borderId="98" xfId="0" applyNumberFormat="1" applyFont="1" applyFill="1" applyBorder="1" applyAlignment="1">
      <alignment/>
    </xf>
    <xf numFmtId="3" fontId="19" fillId="0" borderId="125" xfId="0" applyNumberFormat="1" applyFont="1" applyFill="1" applyBorder="1" applyAlignment="1">
      <alignment horizontal="center"/>
    </xf>
    <xf numFmtId="0" fontId="25" fillId="0" borderId="103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0" fontId="0" fillId="0" borderId="97" xfId="0" applyFill="1" applyBorder="1" applyAlignment="1">
      <alignment/>
    </xf>
    <xf numFmtId="0" fontId="0" fillId="0" borderId="127" xfId="0" applyFill="1" applyBorder="1" applyAlignment="1" applyProtection="1">
      <alignment/>
      <protection locked="0"/>
    </xf>
    <xf numFmtId="0" fontId="0" fillId="0" borderId="128" xfId="0" applyFill="1" applyBorder="1" applyAlignment="1" applyProtection="1">
      <alignment/>
      <protection locked="0"/>
    </xf>
    <xf numFmtId="3" fontId="19" fillId="0" borderId="119" xfId="0" applyNumberFormat="1" applyFont="1" applyFill="1" applyBorder="1" applyAlignment="1">
      <alignment horizontal="center"/>
    </xf>
    <xf numFmtId="3" fontId="0" fillId="0" borderId="127" xfId="0" applyNumberFormat="1" applyFill="1" applyBorder="1" applyAlignment="1" applyProtection="1">
      <alignment/>
      <protection locked="0"/>
    </xf>
    <xf numFmtId="3" fontId="0" fillId="0" borderId="129" xfId="0" applyNumberFormat="1" applyFill="1" applyBorder="1" applyAlignment="1" applyProtection="1">
      <alignment/>
      <protection locked="0"/>
    </xf>
    <xf numFmtId="3" fontId="0" fillId="0" borderId="130" xfId="0" applyNumberFormat="1" applyFill="1" applyBorder="1" applyAlignment="1" applyProtection="1">
      <alignment/>
      <protection locked="0"/>
    </xf>
    <xf numFmtId="0" fontId="0" fillId="0" borderId="129" xfId="0" applyFill="1" applyBorder="1" applyAlignment="1" applyProtection="1">
      <alignment/>
      <protection locked="0"/>
    </xf>
    <xf numFmtId="3" fontId="19" fillId="0" borderId="97" xfId="0" applyNumberFormat="1" applyFont="1" applyFill="1" applyBorder="1" applyAlignment="1">
      <alignment horizontal="center"/>
    </xf>
    <xf numFmtId="3" fontId="19" fillId="0" borderId="131" xfId="0" applyNumberFormat="1" applyFont="1" applyFill="1" applyBorder="1" applyAlignment="1">
      <alignment horizontal="center"/>
    </xf>
    <xf numFmtId="0" fontId="25" fillId="0" borderId="104" xfId="0" applyFont="1" applyFill="1" applyBorder="1" applyAlignment="1">
      <alignment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ill="1" applyBorder="1" applyAlignment="1">
      <alignment/>
    </xf>
    <xf numFmtId="3" fontId="0" fillId="0" borderId="132" xfId="0" applyNumberFormat="1" applyFill="1" applyBorder="1" applyAlignment="1" applyProtection="1">
      <alignment/>
      <protection locked="0"/>
    </xf>
    <xf numFmtId="3" fontId="0" fillId="0" borderId="133" xfId="0" applyNumberFormat="1" applyFill="1" applyBorder="1" applyAlignment="1" applyProtection="1">
      <alignment/>
      <protection locked="0"/>
    </xf>
    <xf numFmtId="3" fontId="0" fillId="0" borderId="134" xfId="0" applyNumberFormat="1" applyFill="1" applyBorder="1" applyAlignment="1" applyProtection="1">
      <alignment/>
      <protection locked="0"/>
    </xf>
    <xf numFmtId="0" fontId="0" fillId="0" borderId="99" xfId="0" applyFont="1" applyFill="1" applyBorder="1" applyAlignment="1">
      <alignment horizontal="center"/>
    </xf>
    <xf numFmtId="3" fontId="0" fillId="0" borderId="99" xfId="0" applyNumberFormat="1" applyFill="1" applyBorder="1" applyAlignment="1">
      <alignment/>
    </xf>
    <xf numFmtId="3" fontId="19" fillId="0" borderId="135" xfId="0" applyNumberFormat="1" applyFont="1" applyFill="1" applyBorder="1" applyAlignment="1">
      <alignment horizontal="center"/>
    </xf>
    <xf numFmtId="3" fontId="0" fillId="0" borderId="93" xfId="0" applyNumberFormat="1" applyFill="1" applyBorder="1" applyAlignment="1" applyProtection="1">
      <alignment/>
      <protection locked="0"/>
    </xf>
    <xf numFmtId="3" fontId="0" fillId="0" borderId="121" xfId="0" applyNumberFormat="1" applyFill="1" applyBorder="1" applyAlignment="1" applyProtection="1">
      <alignment/>
      <protection locked="0"/>
    </xf>
    <xf numFmtId="3" fontId="19" fillId="0" borderId="94" xfId="0" applyNumberFormat="1" applyFont="1" applyFill="1" applyBorder="1" applyAlignment="1">
      <alignment horizontal="center"/>
    </xf>
    <xf numFmtId="0" fontId="25" fillId="0" borderId="109" xfId="0" applyFont="1" applyFill="1" applyBorder="1" applyAlignment="1">
      <alignment/>
    </xf>
    <xf numFmtId="0" fontId="19" fillId="0" borderId="107" xfId="0" applyFont="1" applyFill="1" applyBorder="1" applyAlignment="1">
      <alignment horizontal="center"/>
    </xf>
    <xf numFmtId="3" fontId="19" fillId="0" borderId="107" xfId="0" applyNumberFormat="1" applyFont="1" applyFill="1" applyBorder="1" applyAlignment="1">
      <alignment/>
    </xf>
    <xf numFmtId="3" fontId="19" fillId="0" borderId="110" xfId="0" applyNumberFormat="1" applyFont="1" applyFill="1" applyBorder="1" applyAlignment="1">
      <alignment horizontal="center"/>
    </xf>
    <xf numFmtId="0" fontId="19" fillId="0" borderId="107" xfId="0" applyFont="1" applyFill="1" applyBorder="1" applyAlignment="1">
      <alignment/>
    </xf>
    <xf numFmtId="0" fontId="19" fillId="0" borderId="110" xfId="0" applyFont="1" applyFill="1" applyBorder="1" applyAlignment="1" applyProtection="1">
      <alignment/>
      <protection locked="0"/>
    </xf>
    <xf numFmtId="0" fontId="19" fillId="0" borderId="136" xfId="0" applyFont="1" applyFill="1" applyBorder="1" applyAlignment="1" applyProtection="1">
      <alignment/>
      <protection locked="0"/>
    </xf>
    <xf numFmtId="3" fontId="19" fillId="0" borderId="108" xfId="0" applyNumberFormat="1" applyFont="1" applyFill="1" applyBorder="1" applyAlignment="1">
      <alignment horizontal="center"/>
    </xf>
    <xf numFmtId="3" fontId="19" fillId="0" borderId="110" xfId="0" applyNumberFormat="1" applyFont="1" applyFill="1" applyBorder="1" applyAlignment="1" applyProtection="1">
      <alignment/>
      <protection locked="0"/>
    </xf>
    <xf numFmtId="3" fontId="19" fillId="0" borderId="137" xfId="0" applyNumberFormat="1" applyFont="1" applyFill="1" applyBorder="1" applyAlignment="1" applyProtection="1">
      <alignment/>
      <protection locked="0"/>
    </xf>
    <xf numFmtId="3" fontId="19" fillId="0" borderId="138" xfId="0" applyNumberFormat="1" applyFont="1" applyFill="1" applyBorder="1" applyAlignment="1" applyProtection="1">
      <alignment/>
      <protection locked="0"/>
    </xf>
    <xf numFmtId="3" fontId="19" fillId="0" borderId="137" xfId="0" applyNumberFormat="1" applyFont="1" applyFill="1" applyBorder="1" applyAlignment="1" applyProtection="1">
      <alignment/>
      <protection locked="0"/>
    </xf>
    <xf numFmtId="0" fontId="19" fillId="0" borderId="137" xfId="0" applyFont="1" applyFill="1" applyBorder="1" applyAlignment="1" applyProtection="1">
      <alignment/>
      <protection locked="0"/>
    </xf>
    <xf numFmtId="3" fontId="19" fillId="0" borderId="107" xfId="0" applyNumberFormat="1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3" fontId="0" fillId="0" borderId="98" xfId="0" applyNumberFormat="1" applyFill="1" applyBorder="1" applyAlignment="1">
      <alignment/>
    </xf>
    <xf numFmtId="3" fontId="0" fillId="0" borderId="122" xfId="0" applyNumberFormat="1" applyFont="1" applyFill="1" applyBorder="1" applyAlignment="1">
      <alignment horizontal="center"/>
    </xf>
    <xf numFmtId="3" fontId="19" fillId="0" borderId="99" xfId="0" applyNumberFormat="1" applyFont="1" applyFill="1" applyBorder="1" applyAlignment="1">
      <alignment horizontal="center"/>
    </xf>
    <xf numFmtId="0" fontId="25" fillId="0" borderId="95" xfId="0" applyFont="1" applyFill="1" applyBorder="1" applyAlignment="1">
      <alignment/>
    </xf>
    <xf numFmtId="0" fontId="0" fillId="0" borderId="114" xfId="0" applyFill="1" applyBorder="1" applyAlignment="1" applyProtection="1">
      <alignment/>
      <protection locked="0"/>
    </xf>
    <xf numFmtId="0" fontId="0" fillId="0" borderId="139" xfId="0" applyFill="1" applyBorder="1" applyAlignment="1" applyProtection="1">
      <alignment/>
      <protection locked="0"/>
    </xf>
    <xf numFmtId="3" fontId="27" fillId="0" borderId="119" xfId="0" applyNumberFormat="1" applyFont="1" applyFill="1" applyBorder="1" applyAlignment="1" applyProtection="1">
      <alignment/>
      <protection locked="0"/>
    </xf>
    <xf numFmtId="1" fontId="0" fillId="0" borderId="114" xfId="0" applyNumberFormat="1" applyFill="1" applyBorder="1" applyAlignment="1" applyProtection="1">
      <alignment/>
      <protection locked="0"/>
    </xf>
    <xf numFmtId="1" fontId="0" fillId="0" borderId="140" xfId="0" applyNumberFormat="1" applyFill="1" applyBorder="1" applyAlignment="1" applyProtection="1">
      <alignment/>
      <protection locked="0"/>
    </xf>
    <xf numFmtId="0" fontId="0" fillId="0" borderId="140" xfId="0" applyFill="1" applyBorder="1" applyAlignment="1" applyProtection="1">
      <alignment/>
      <protection locked="0"/>
    </xf>
    <xf numFmtId="3" fontId="27" fillId="0" borderId="113" xfId="0" applyNumberFormat="1" applyFont="1" applyFill="1" applyBorder="1" applyAlignment="1">
      <alignment/>
    </xf>
    <xf numFmtId="164" fontId="27" fillId="0" borderId="96" xfId="0" applyNumberFormat="1" applyFont="1" applyFill="1" applyBorder="1" applyAlignment="1">
      <alignment horizontal="center"/>
    </xf>
    <xf numFmtId="3" fontId="27" fillId="0" borderId="131" xfId="0" applyNumberFormat="1" applyFont="1" applyFill="1" applyBorder="1" applyAlignment="1" applyProtection="1">
      <alignment/>
      <protection locked="0"/>
    </xf>
    <xf numFmtId="1" fontId="0" fillId="0" borderId="127" xfId="0" applyNumberFormat="1" applyFill="1" applyBorder="1" applyAlignment="1" applyProtection="1">
      <alignment/>
      <protection locked="0"/>
    </xf>
    <xf numFmtId="1" fontId="0" fillId="0" borderId="129" xfId="0" applyNumberFormat="1" applyFill="1" applyBorder="1" applyAlignment="1" applyProtection="1">
      <alignment/>
      <protection locked="0"/>
    </xf>
    <xf numFmtId="3" fontId="27" fillId="0" borderId="104" xfId="0" applyNumberFormat="1" applyFont="1" applyFill="1" applyBorder="1" applyAlignment="1">
      <alignment/>
    </xf>
    <xf numFmtId="164" fontId="27" fillId="0" borderId="97" xfId="0" applyNumberFormat="1" applyFont="1" applyFill="1" applyBorder="1" applyAlignment="1">
      <alignment horizontal="center"/>
    </xf>
    <xf numFmtId="3" fontId="27" fillId="0" borderId="125" xfId="0" applyNumberFormat="1" applyFont="1" applyFill="1" applyBorder="1" applyAlignment="1" applyProtection="1">
      <alignment/>
      <protection locked="0"/>
    </xf>
    <xf numFmtId="1" fontId="0" fillId="0" borderId="93" xfId="0" applyNumberFormat="1" applyFill="1" applyBorder="1" applyAlignment="1" applyProtection="1">
      <alignment/>
      <protection locked="0"/>
    </xf>
    <xf numFmtId="3" fontId="27" fillId="0" borderId="101" xfId="0" applyNumberFormat="1" applyFont="1" applyFill="1" applyBorder="1" applyAlignment="1">
      <alignment/>
    </xf>
    <xf numFmtId="164" fontId="27" fillId="0" borderId="98" xfId="0" applyNumberFormat="1" applyFont="1" applyFill="1" applyBorder="1" applyAlignment="1">
      <alignment horizontal="center"/>
    </xf>
    <xf numFmtId="0" fontId="0" fillId="0" borderId="141" xfId="0" applyFill="1" applyBorder="1" applyAlignment="1" applyProtection="1">
      <alignment/>
      <protection locked="0"/>
    </xf>
    <xf numFmtId="0" fontId="0" fillId="0" borderId="119" xfId="0" applyFill="1" applyBorder="1" applyAlignment="1" applyProtection="1">
      <alignment/>
      <protection locked="0"/>
    </xf>
    <xf numFmtId="3" fontId="27" fillId="0" borderId="103" xfId="0" applyNumberFormat="1" applyFont="1" applyFill="1" applyBorder="1" applyAlignment="1" applyProtection="1">
      <alignment/>
      <protection locked="0"/>
    </xf>
    <xf numFmtId="1" fontId="0" fillId="0" borderId="120" xfId="0" applyNumberFormat="1" applyFill="1" applyBorder="1" applyAlignment="1" applyProtection="1">
      <alignment/>
      <protection locked="0"/>
    </xf>
    <xf numFmtId="0" fontId="0" fillId="0" borderId="142" xfId="0" applyFill="1" applyBorder="1" applyAlignment="1" applyProtection="1">
      <alignment/>
      <protection locked="0"/>
    </xf>
    <xf numFmtId="3" fontId="27" fillId="0" borderId="127" xfId="0" applyNumberFormat="1" applyFont="1" applyFill="1" applyBorder="1" applyAlignment="1">
      <alignment/>
    </xf>
    <xf numFmtId="164" fontId="27" fillId="0" borderId="95" xfId="0" applyNumberFormat="1" applyFont="1" applyFill="1" applyBorder="1" applyAlignment="1">
      <alignment horizontal="center"/>
    </xf>
    <xf numFmtId="0" fontId="0" fillId="0" borderId="131" xfId="0" applyFill="1" applyBorder="1" applyAlignment="1" applyProtection="1">
      <alignment/>
      <protection locked="0"/>
    </xf>
    <xf numFmtId="3" fontId="27" fillId="0" borderId="104" xfId="0" applyNumberFormat="1" applyFont="1" applyFill="1" applyBorder="1" applyAlignment="1" applyProtection="1">
      <alignment/>
      <protection locked="0"/>
    </xf>
    <xf numFmtId="1" fontId="0" fillId="0" borderId="104" xfId="0" applyNumberFormat="1" applyFill="1" applyBorder="1" applyAlignment="1" applyProtection="1">
      <alignment/>
      <protection locked="0"/>
    </xf>
    <xf numFmtId="0" fontId="26" fillId="0" borderId="97" xfId="0" applyFont="1" applyFill="1" applyBorder="1" applyAlignment="1">
      <alignment horizontal="center"/>
    </xf>
    <xf numFmtId="0" fontId="0" fillId="0" borderId="104" xfId="0" applyFill="1" applyBorder="1" applyAlignment="1" applyProtection="1">
      <alignment/>
      <protection locked="0"/>
    </xf>
    <xf numFmtId="3" fontId="27" fillId="0" borderId="105" xfId="0" applyNumberFormat="1" applyFont="1" applyFill="1" applyBorder="1" applyAlignment="1" applyProtection="1">
      <alignment/>
      <protection locked="0"/>
    </xf>
    <xf numFmtId="0" fontId="0" fillId="0" borderId="143" xfId="0" applyFill="1" applyBorder="1" applyAlignment="1" applyProtection="1">
      <alignment/>
      <protection locked="0"/>
    </xf>
    <xf numFmtId="3" fontId="27" fillId="0" borderId="144" xfId="0" applyNumberFormat="1" applyFont="1" applyFill="1" applyBorder="1" applyAlignment="1">
      <alignment/>
    </xf>
    <xf numFmtId="164" fontId="27" fillId="0" borderId="99" xfId="0" applyNumberFormat="1" applyFont="1" applyFill="1" applyBorder="1" applyAlignment="1">
      <alignment horizontal="center"/>
    </xf>
    <xf numFmtId="0" fontId="28" fillId="0" borderId="109" xfId="0" applyFont="1" applyFill="1" applyBorder="1" applyAlignment="1">
      <alignment/>
    </xf>
    <xf numFmtId="0" fontId="27" fillId="0" borderId="107" xfId="0" applyFont="1" applyFill="1" applyBorder="1" applyAlignment="1">
      <alignment horizontal="center"/>
    </xf>
    <xf numFmtId="3" fontId="27" fillId="0" borderId="107" xfId="0" applyNumberFormat="1" applyFont="1" applyFill="1" applyBorder="1" applyAlignment="1">
      <alignment horizontal="center"/>
    </xf>
    <xf numFmtId="3" fontId="27" fillId="0" borderId="108" xfId="0" applyNumberFormat="1" applyFont="1" applyFill="1" applyBorder="1" applyAlignment="1" applyProtection="1">
      <alignment/>
      <protection locked="0"/>
    </xf>
    <xf numFmtId="3" fontId="27" fillId="0" borderId="107" xfId="0" applyNumberFormat="1" applyFont="1" applyFill="1" applyBorder="1" applyAlignment="1" applyProtection="1">
      <alignment/>
      <protection/>
    </xf>
    <xf numFmtId="3" fontId="27" fillId="0" borderId="110" xfId="0" applyNumberFormat="1" applyFont="1" applyFill="1" applyBorder="1" applyAlignment="1">
      <alignment/>
    </xf>
    <xf numFmtId="3" fontId="27" fillId="0" borderId="137" xfId="0" applyNumberFormat="1" applyFont="1" applyFill="1" applyBorder="1" applyAlignment="1">
      <alignment/>
    </xf>
    <xf numFmtId="3" fontId="27" fillId="0" borderId="138" xfId="0" applyNumberFormat="1" applyFont="1" applyFill="1" applyBorder="1" applyAlignment="1">
      <alignment/>
    </xf>
    <xf numFmtId="3" fontId="27" fillId="0" borderId="109" xfId="0" applyNumberFormat="1" applyFont="1" applyFill="1" applyBorder="1" applyAlignment="1">
      <alignment/>
    </xf>
    <xf numFmtId="164" fontId="27" fillId="0" borderId="107" xfId="0" applyNumberFormat="1" applyFont="1" applyFill="1" applyBorder="1" applyAlignment="1">
      <alignment horizontal="center"/>
    </xf>
    <xf numFmtId="3" fontId="27" fillId="0" borderId="95" xfId="0" applyNumberFormat="1" applyFont="1" applyFill="1" applyBorder="1" applyAlignment="1" applyProtection="1">
      <alignment/>
      <protection locked="0"/>
    </xf>
    <xf numFmtId="3" fontId="27" fillId="0" borderId="103" xfId="0" applyNumberFormat="1" applyFont="1" applyFill="1" applyBorder="1" applyAlignment="1">
      <alignment/>
    </xf>
    <xf numFmtId="3" fontId="27" fillId="0" borderId="97" xfId="0" applyNumberFormat="1" applyFont="1" applyFill="1" applyBorder="1" applyAlignment="1" applyProtection="1">
      <alignment/>
      <protection locked="0"/>
    </xf>
    <xf numFmtId="1" fontId="0" fillId="0" borderId="127" xfId="0" applyNumberFormat="1" applyFont="1" applyFill="1" applyBorder="1" applyAlignment="1" applyProtection="1">
      <alignment horizontal="right"/>
      <protection locked="0"/>
    </xf>
    <xf numFmtId="3" fontId="27" fillId="0" borderId="99" xfId="0" applyNumberFormat="1" applyFont="1" applyFill="1" applyBorder="1" applyAlignment="1" applyProtection="1">
      <alignment/>
      <protection locked="0"/>
    </xf>
    <xf numFmtId="3" fontId="27" fillId="0" borderId="109" xfId="0" applyNumberFormat="1" applyFont="1" applyFill="1" applyBorder="1" applyAlignment="1" applyProtection="1">
      <alignment/>
      <protection locked="0"/>
    </xf>
    <xf numFmtId="3" fontId="27" fillId="0" borderId="137" xfId="0" applyNumberFormat="1" applyFont="1" applyFill="1" applyBorder="1" applyAlignment="1" applyProtection="1">
      <alignment/>
      <protection/>
    </xf>
    <xf numFmtId="3" fontId="0" fillId="0" borderId="94" xfId="0" applyNumberFormat="1" applyFill="1" applyBorder="1" applyAlignment="1">
      <alignment/>
    </xf>
    <xf numFmtId="3" fontId="0" fillId="0" borderId="93" xfId="0" applyNumberFormat="1" applyFill="1" applyBorder="1" applyAlignment="1">
      <alignment/>
    </xf>
    <xf numFmtId="3" fontId="0" fillId="0" borderId="121" xfId="0" applyNumberFormat="1" applyFill="1" applyBorder="1" applyAlignment="1">
      <alignment/>
    </xf>
    <xf numFmtId="0" fontId="28" fillId="0" borderId="111" xfId="0" applyFont="1" applyFill="1" applyBorder="1" applyAlignment="1">
      <alignment/>
    </xf>
    <xf numFmtId="3" fontId="27" fillId="0" borderId="145" xfId="0" applyNumberFormat="1" applyFont="1" applyFill="1" applyBorder="1" applyAlignment="1">
      <alignment/>
    </xf>
    <xf numFmtId="0" fontId="28" fillId="0" borderId="101" xfId="0" applyFont="1" applyFill="1" applyBorder="1" applyAlignment="1">
      <alignment/>
    </xf>
    <xf numFmtId="0" fontId="27" fillId="0" borderId="115" xfId="0" applyFont="1" applyFill="1" applyBorder="1" applyAlignment="1">
      <alignment horizontal="center"/>
    </xf>
    <xf numFmtId="3" fontId="27" fillId="0" borderId="115" xfId="0" applyNumberFormat="1" applyFont="1" applyFill="1" applyBorder="1" applyAlignment="1">
      <alignment/>
    </xf>
    <xf numFmtId="3" fontId="27" fillId="0" borderId="115" xfId="0" applyNumberFormat="1" applyFont="1" applyFill="1" applyBorder="1" applyAlignment="1">
      <alignment horizontal="center"/>
    </xf>
    <xf numFmtId="3" fontId="27" fillId="0" borderId="101" xfId="0" applyNumberFormat="1" applyFont="1" applyFill="1" applyBorder="1" applyAlignment="1" applyProtection="1">
      <alignment/>
      <protection locked="0"/>
    </xf>
    <xf numFmtId="3" fontId="27" fillId="0" borderId="11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146" xfId="0" applyFont="1" applyFill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0" fontId="17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37" fillId="0" borderId="64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899" t="s">
        <v>3</v>
      </c>
      <c r="B6" s="900"/>
      <c r="C6" s="901"/>
      <c r="D6" s="901"/>
      <c r="E6" s="901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902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903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294941</v>
      </c>
      <c r="D11" s="14">
        <v>293250</v>
      </c>
      <c r="E11" s="15">
        <v>192616.6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51237</v>
      </c>
      <c r="D12" s="17">
        <v>52333.1</v>
      </c>
      <c r="E12" s="18">
        <v>40050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21783</v>
      </c>
      <c r="D13" s="17">
        <v>21333</v>
      </c>
      <c r="E13" s="18">
        <v>6729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119365</v>
      </c>
      <c r="D14" s="17">
        <v>113846.3</v>
      </c>
      <c r="E14" s="18">
        <f>258219.3-221241.7</f>
        <v>36977.59999999998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487326</v>
      </c>
      <c r="D15" s="21">
        <f>SUM(D11:D14)</f>
        <v>480762.39999999997</v>
      </c>
      <c r="E15" s="22">
        <f>SUM(E11:E14)</f>
        <v>276373.19999999995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394495.4</v>
      </c>
      <c r="D17" s="17">
        <v>406867.7</v>
      </c>
      <c r="E17" s="18">
        <f>438576.6-221241.7</f>
        <v>217334.89999999997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137032.6</v>
      </c>
      <c r="D18" s="17">
        <v>149431</v>
      </c>
      <c r="E18" s="18">
        <v>27832.4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531528</v>
      </c>
      <c r="D19" s="21">
        <f>SUM(D17:D18)</f>
        <v>556298.7</v>
      </c>
      <c r="E19" s="22">
        <f>SUM(E17:E18)</f>
        <v>245167.29999999996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>
        <v>31205.9</v>
      </c>
    </row>
    <row r="23" spans="2:5" ht="15" customHeight="1" thickBot="1">
      <c r="B23" s="35" t="s">
        <v>20</v>
      </c>
      <c r="C23" s="36">
        <v>44202</v>
      </c>
      <c r="D23" s="36">
        <v>75536.3</v>
      </c>
      <c r="E23" s="37"/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2"/>
  <sheetViews>
    <sheetView zoomScale="80" zoomScaleNormal="80" zoomScalePageLayoutView="0" workbookViewId="0" topLeftCell="A90">
      <selection activeCell="D160" sqref="D160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5" width="14.7109375" style="55" customWidth="1"/>
    <col min="6" max="6" width="14.57421875" style="55" customWidth="1"/>
    <col min="7" max="7" width="14.140625" style="55" customWidth="1"/>
    <col min="8" max="8" width="11.421875" style="247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904" t="s">
        <v>23</v>
      </c>
      <c r="B1" s="905"/>
      <c r="C1" s="905"/>
      <c r="D1" s="40"/>
      <c r="E1" s="41"/>
      <c r="F1" s="41"/>
      <c r="G1" s="42"/>
      <c r="H1" s="221"/>
    </row>
    <row r="2" spans="1:8" ht="12.75" customHeight="1">
      <c r="A2" s="44"/>
      <c r="B2" s="45"/>
      <c r="C2" s="44"/>
      <c r="D2" s="46"/>
      <c r="E2" s="41"/>
      <c r="F2" s="41"/>
      <c r="G2" s="41"/>
      <c r="H2" s="222"/>
    </row>
    <row r="3" spans="1:8" s="45" customFormat="1" ht="24" customHeight="1">
      <c r="A3" s="906" t="s">
        <v>24</v>
      </c>
      <c r="B3" s="906"/>
      <c r="C3" s="906"/>
      <c r="D3" s="905"/>
      <c r="E3" s="905"/>
      <c r="F3" s="212"/>
      <c r="G3" s="212"/>
      <c r="H3" s="223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4</v>
      </c>
      <c r="H4" s="224"/>
    </row>
    <row r="5" spans="1:8" ht="15.75">
      <c r="A5" s="213" t="s">
        <v>25</v>
      </c>
      <c r="B5" s="213" t="s">
        <v>26</v>
      </c>
      <c r="C5" s="213" t="s">
        <v>27</v>
      </c>
      <c r="D5" s="214" t="s">
        <v>28</v>
      </c>
      <c r="E5" s="215" t="s">
        <v>29</v>
      </c>
      <c r="F5" s="215" t="s">
        <v>29</v>
      </c>
      <c r="G5" s="215" t="s">
        <v>8</v>
      </c>
      <c r="H5" s="225" t="s">
        <v>30</v>
      </c>
    </row>
    <row r="6" spans="1:8" ht="15.75" customHeight="1" thickBot="1">
      <c r="A6" s="216"/>
      <c r="B6" s="216"/>
      <c r="C6" s="216"/>
      <c r="D6" s="217"/>
      <c r="E6" s="218" t="s">
        <v>31</v>
      </c>
      <c r="F6" s="218" t="s">
        <v>32</v>
      </c>
      <c r="G6" s="219" t="s">
        <v>33</v>
      </c>
      <c r="H6" s="226" t="s">
        <v>34</v>
      </c>
    </row>
    <row r="7" spans="1:8" ht="16.5" customHeight="1" thickTop="1">
      <c r="A7" s="50">
        <v>10</v>
      </c>
      <c r="B7" s="50"/>
      <c r="C7" s="50"/>
      <c r="D7" s="51" t="s">
        <v>35</v>
      </c>
      <c r="E7" s="52"/>
      <c r="F7" s="52"/>
      <c r="G7" s="52"/>
      <c r="H7" s="227"/>
    </row>
    <row r="8" spans="1:8" ht="15" customHeight="1">
      <c r="A8" s="50"/>
      <c r="B8" s="50"/>
      <c r="C8" s="50"/>
      <c r="D8" s="51"/>
      <c r="E8" s="52"/>
      <c r="F8" s="52"/>
      <c r="G8" s="52"/>
      <c r="H8" s="227"/>
    </row>
    <row r="9" spans="1:8" ht="15" customHeight="1" hidden="1">
      <c r="A9" s="53"/>
      <c r="B9" s="53"/>
      <c r="C9" s="53">
        <v>1344</v>
      </c>
      <c r="D9" s="53" t="s">
        <v>36</v>
      </c>
      <c r="E9" s="54">
        <v>0</v>
      </c>
      <c r="F9" s="54">
        <v>0</v>
      </c>
      <c r="G9" s="54"/>
      <c r="H9" s="228" t="e">
        <f>(#REF!/F9)*100</f>
        <v>#REF!</v>
      </c>
    </row>
    <row r="10" spans="1:9" ht="15">
      <c r="A10" s="53"/>
      <c r="B10" s="53"/>
      <c r="C10" s="53">
        <v>1361</v>
      </c>
      <c r="D10" s="53" t="s">
        <v>37</v>
      </c>
      <c r="E10" s="54">
        <v>5</v>
      </c>
      <c r="F10" s="54">
        <v>5</v>
      </c>
      <c r="G10" s="54">
        <v>5</v>
      </c>
      <c r="H10" s="228">
        <f>(G10/F10)*100</f>
        <v>100</v>
      </c>
      <c r="I10" s="55"/>
    </row>
    <row r="11" spans="1:8" ht="15">
      <c r="A11" s="56">
        <v>34053</v>
      </c>
      <c r="B11" s="56"/>
      <c r="C11" s="56">
        <v>4116</v>
      </c>
      <c r="D11" s="53" t="s">
        <v>38</v>
      </c>
      <c r="E11" s="57">
        <v>0</v>
      </c>
      <c r="F11" s="57">
        <v>25</v>
      </c>
      <c r="G11" s="57">
        <v>25</v>
      </c>
      <c r="H11" s="228">
        <f aca="true" t="shared" si="0" ref="H11:H49">(G11/F11)*100</f>
        <v>100</v>
      </c>
    </row>
    <row r="12" spans="1:8" ht="15">
      <c r="A12" s="56">
        <v>34070</v>
      </c>
      <c r="B12" s="56"/>
      <c r="C12" s="56">
        <v>4116</v>
      </c>
      <c r="D12" s="53" t="s">
        <v>39</v>
      </c>
      <c r="E12" s="57">
        <v>0</v>
      </c>
      <c r="F12" s="57">
        <v>15</v>
      </c>
      <c r="G12" s="57">
        <v>15</v>
      </c>
      <c r="H12" s="228">
        <f t="shared" si="0"/>
        <v>100</v>
      </c>
    </row>
    <row r="13" spans="1:8" ht="15" hidden="1">
      <c r="A13" s="56">
        <v>33123</v>
      </c>
      <c r="B13" s="56"/>
      <c r="C13" s="56">
        <v>4116</v>
      </c>
      <c r="D13" s="53" t="s">
        <v>40</v>
      </c>
      <c r="E13" s="54">
        <v>0</v>
      </c>
      <c r="F13" s="54">
        <v>0</v>
      </c>
      <c r="G13" s="54"/>
      <c r="H13" s="228" t="e">
        <f t="shared" si="0"/>
        <v>#DIV/0!</v>
      </c>
    </row>
    <row r="14" spans="1:8" ht="15" hidden="1">
      <c r="A14" s="56"/>
      <c r="B14" s="56"/>
      <c r="C14" s="56">
        <v>4121</v>
      </c>
      <c r="D14" s="56" t="s">
        <v>41</v>
      </c>
      <c r="E14" s="57">
        <v>0</v>
      </c>
      <c r="F14" s="57">
        <v>0</v>
      </c>
      <c r="G14" s="54"/>
      <c r="H14" s="228" t="e">
        <f t="shared" si="0"/>
        <v>#DIV/0!</v>
      </c>
    </row>
    <row r="15" spans="1:9" ht="15" hidden="1">
      <c r="A15" s="56">
        <v>341</v>
      </c>
      <c r="B15" s="56"/>
      <c r="C15" s="56">
        <v>4122</v>
      </c>
      <c r="D15" s="56" t="s">
        <v>42</v>
      </c>
      <c r="E15" s="58">
        <v>0</v>
      </c>
      <c r="F15" s="58">
        <v>0</v>
      </c>
      <c r="G15" s="57"/>
      <c r="H15" s="228" t="e">
        <f t="shared" si="0"/>
        <v>#DIV/0!</v>
      </c>
      <c r="I15" s="55"/>
    </row>
    <row r="16" spans="1:8" ht="15" hidden="1">
      <c r="A16" s="56">
        <v>379</v>
      </c>
      <c r="B16" s="56"/>
      <c r="C16" s="56">
        <v>4122</v>
      </c>
      <c r="D16" s="56" t="s">
        <v>43</v>
      </c>
      <c r="E16" s="58">
        <v>0</v>
      </c>
      <c r="F16" s="58">
        <v>0</v>
      </c>
      <c r="G16" s="57"/>
      <c r="H16" s="228" t="e">
        <f t="shared" si="0"/>
        <v>#DIV/0!</v>
      </c>
    </row>
    <row r="17" spans="1:8" ht="15">
      <c r="A17" s="56">
        <v>359</v>
      </c>
      <c r="B17" s="56"/>
      <c r="C17" s="56">
        <v>4122</v>
      </c>
      <c r="D17" s="56" t="s">
        <v>44</v>
      </c>
      <c r="E17" s="58">
        <v>0</v>
      </c>
      <c r="F17" s="58">
        <v>0</v>
      </c>
      <c r="G17" s="57">
        <v>20</v>
      </c>
      <c r="H17" s="228" t="e">
        <f t="shared" si="0"/>
        <v>#DIV/0!</v>
      </c>
    </row>
    <row r="18" spans="1:8" ht="15" customHeight="1">
      <c r="A18" s="53">
        <v>214</v>
      </c>
      <c r="B18" s="53"/>
      <c r="C18" s="53">
        <v>4122</v>
      </c>
      <c r="D18" s="56" t="s">
        <v>45</v>
      </c>
      <c r="E18" s="54">
        <v>0</v>
      </c>
      <c r="F18" s="54">
        <v>60</v>
      </c>
      <c r="G18" s="54">
        <v>60</v>
      </c>
      <c r="H18" s="228">
        <f t="shared" si="0"/>
        <v>100</v>
      </c>
    </row>
    <row r="19" spans="1:8" ht="15" hidden="1">
      <c r="A19" s="56">
        <v>33030</v>
      </c>
      <c r="B19" s="56"/>
      <c r="C19" s="56">
        <v>4122</v>
      </c>
      <c r="D19" s="56" t="s">
        <v>46</v>
      </c>
      <c r="E19" s="58">
        <v>0</v>
      </c>
      <c r="F19" s="58">
        <v>0</v>
      </c>
      <c r="G19" s="57"/>
      <c r="H19" s="228" t="e">
        <f t="shared" si="0"/>
        <v>#DIV/0!</v>
      </c>
    </row>
    <row r="20" spans="1:8" ht="15" hidden="1">
      <c r="A20" s="56">
        <v>33926</v>
      </c>
      <c r="B20" s="56"/>
      <c r="C20" s="56">
        <v>4222</v>
      </c>
      <c r="D20" s="56" t="s">
        <v>47</v>
      </c>
      <c r="E20" s="58"/>
      <c r="F20" s="58"/>
      <c r="G20" s="57"/>
      <c r="H20" s="228" t="e">
        <f t="shared" si="0"/>
        <v>#DIV/0!</v>
      </c>
    </row>
    <row r="21" spans="1:8" ht="15">
      <c r="A21" s="56"/>
      <c r="B21" s="56">
        <v>2143</v>
      </c>
      <c r="C21" s="56">
        <v>2111</v>
      </c>
      <c r="D21" s="56" t="s">
        <v>48</v>
      </c>
      <c r="E21" s="57">
        <v>420</v>
      </c>
      <c r="F21" s="57">
        <v>420</v>
      </c>
      <c r="G21" s="57">
        <v>428.6</v>
      </c>
      <c r="H21" s="228">
        <f t="shared" si="0"/>
        <v>102.04761904761905</v>
      </c>
    </row>
    <row r="22" spans="1:8" ht="15">
      <c r="A22" s="56"/>
      <c r="B22" s="56">
        <v>2143</v>
      </c>
      <c r="C22" s="56">
        <v>2112</v>
      </c>
      <c r="D22" s="56" t="s">
        <v>49</v>
      </c>
      <c r="E22" s="57">
        <v>220</v>
      </c>
      <c r="F22" s="57">
        <v>220</v>
      </c>
      <c r="G22" s="57">
        <v>115.4</v>
      </c>
      <c r="H22" s="228">
        <f t="shared" si="0"/>
        <v>52.45454545454545</v>
      </c>
    </row>
    <row r="23" spans="1:8" ht="15" hidden="1">
      <c r="A23" s="56"/>
      <c r="B23" s="56">
        <v>2143</v>
      </c>
      <c r="C23" s="56">
        <v>2212</v>
      </c>
      <c r="D23" s="56" t="s">
        <v>50</v>
      </c>
      <c r="E23" s="57">
        <v>0</v>
      </c>
      <c r="F23" s="57">
        <v>0</v>
      </c>
      <c r="G23" s="57"/>
      <c r="H23" s="228" t="e">
        <f t="shared" si="0"/>
        <v>#DIV/0!</v>
      </c>
    </row>
    <row r="24" spans="1:8" ht="15" hidden="1">
      <c r="A24" s="56"/>
      <c r="B24" s="56">
        <v>2143</v>
      </c>
      <c r="C24" s="56">
        <v>2324</v>
      </c>
      <c r="D24" s="56" t="s">
        <v>51</v>
      </c>
      <c r="E24" s="57">
        <v>0</v>
      </c>
      <c r="F24" s="57">
        <v>0</v>
      </c>
      <c r="G24" s="57"/>
      <c r="H24" s="228" t="e">
        <f t="shared" si="0"/>
        <v>#DIV/0!</v>
      </c>
    </row>
    <row r="25" spans="1:8" ht="15" hidden="1">
      <c r="A25" s="56"/>
      <c r="B25" s="56">
        <v>2143</v>
      </c>
      <c r="C25" s="56">
        <v>2329</v>
      </c>
      <c r="D25" s="56" t="s">
        <v>52</v>
      </c>
      <c r="E25" s="57"/>
      <c r="F25" s="57"/>
      <c r="G25" s="57"/>
      <c r="H25" s="228" t="e">
        <f t="shared" si="0"/>
        <v>#DIV/0!</v>
      </c>
    </row>
    <row r="26" spans="1:8" ht="15" hidden="1">
      <c r="A26" s="56"/>
      <c r="B26" s="56">
        <v>3111</v>
      </c>
      <c r="C26" s="56">
        <v>2122</v>
      </c>
      <c r="D26" s="56" t="s">
        <v>53</v>
      </c>
      <c r="E26" s="57">
        <v>0</v>
      </c>
      <c r="F26" s="57">
        <v>0</v>
      </c>
      <c r="G26" s="57"/>
      <c r="H26" s="228" t="e">
        <f t="shared" si="0"/>
        <v>#DIV/0!</v>
      </c>
    </row>
    <row r="27" spans="1:8" ht="15" hidden="1">
      <c r="A27" s="56"/>
      <c r="B27" s="56">
        <v>3113</v>
      </c>
      <c r="C27" s="56">
        <v>2119</v>
      </c>
      <c r="D27" s="56" t="s">
        <v>54</v>
      </c>
      <c r="E27" s="57">
        <v>0</v>
      </c>
      <c r="F27" s="57">
        <v>0</v>
      </c>
      <c r="G27" s="57"/>
      <c r="H27" s="228" t="e">
        <f t="shared" si="0"/>
        <v>#DIV/0!</v>
      </c>
    </row>
    <row r="28" spans="1:8" ht="15" hidden="1">
      <c r="A28" s="56"/>
      <c r="B28" s="56">
        <v>3113</v>
      </c>
      <c r="C28" s="56">
        <v>2122</v>
      </c>
      <c r="D28" s="56" t="s">
        <v>55</v>
      </c>
      <c r="E28" s="57">
        <v>0</v>
      </c>
      <c r="F28" s="57">
        <v>0</v>
      </c>
      <c r="G28" s="57"/>
      <c r="H28" s="228" t="e">
        <f t="shared" si="0"/>
        <v>#DIV/0!</v>
      </c>
    </row>
    <row r="29" spans="1:8" ht="15">
      <c r="A29" s="56"/>
      <c r="B29" s="56">
        <v>3113</v>
      </c>
      <c r="C29" s="56">
        <v>2229</v>
      </c>
      <c r="D29" s="56" t="s">
        <v>56</v>
      </c>
      <c r="E29" s="57">
        <v>0</v>
      </c>
      <c r="F29" s="57">
        <v>10.8</v>
      </c>
      <c r="G29" s="57">
        <v>10.8</v>
      </c>
      <c r="H29" s="228">
        <f t="shared" si="0"/>
        <v>100</v>
      </c>
    </row>
    <row r="30" spans="1:9" ht="15">
      <c r="A30" s="56"/>
      <c r="B30" s="56">
        <v>3313</v>
      </c>
      <c r="C30" s="56">
        <v>2132</v>
      </c>
      <c r="D30" s="56" t="s">
        <v>57</v>
      </c>
      <c r="E30" s="57">
        <v>331.8</v>
      </c>
      <c r="F30" s="57">
        <v>331.8</v>
      </c>
      <c r="G30" s="57">
        <v>94.8</v>
      </c>
      <c r="H30" s="228">
        <f t="shared" si="0"/>
        <v>28.57142857142857</v>
      </c>
      <c r="I30" s="55"/>
    </row>
    <row r="31" spans="1:8" ht="15">
      <c r="A31" s="53"/>
      <c r="B31" s="53">
        <v>3313</v>
      </c>
      <c r="C31" s="53">
        <v>2133</v>
      </c>
      <c r="D31" s="53" t="s">
        <v>58</v>
      </c>
      <c r="E31" s="54">
        <v>18.2</v>
      </c>
      <c r="F31" s="54">
        <v>18.2</v>
      </c>
      <c r="G31" s="57">
        <v>5.2</v>
      </c>
      <c r="H31" s="228">
        <f t="shared" si="0"/>
        <v>28.571428571428577</v>
      </c>
    </row>
    <row r="32" spans="1:8" ht="15" hidden="1">
      <c r="A32" s="53"/>
      <c r="B32" s="53">
        <v>3313</v>
      </c>
      <c r="C32" s="53">
        <v>2324</v>
      </c>
      <c r="D32" s="53" t="s">
        <v>59</v>
      </c>
      <c r="E32" s="54">
        <v>0</v>
      </c>
      <c r="F32" s="54">
        <v>0</v>
      </c>
      <c r="G32" s="54"/>
      <c r="H32" s="228" t="e">
        <f t="shared" si="0"/>
        <v>#DIV/0!</v>
      </c>
    </row>
    <row r="33" spans="1:8" ht="15" hidden="1">
      <c r="A33" s="53"/>
      <c r="B33" s="53">
        <v>3392</v>
      </c>
      <c r="C33" s="53">
        <v>2329</v>
      </c>
      <c r="D33" s="53" t="s">
        <v>60</v>
      </c>
      <c r="E33" s="54"/>
      <c r="F33" s="54"/>
      <c r="G33" s="54"/>
      <c r="H33" s="228" t="e">
        <f t="shared" si="0"/>
        <v>#DIV/0!</v>
      </c>
    </row>
    <row r="34" spans="1:8" ht="15" hidden="1">
      <c r="A34" s="56"/>
      <c r="B34" s="56">
        <v>3314</v>
      </c>
      <c r="C34" s="56">
        <v>2229</v>
      </c>
      <c r="D34" s="56" t="s">
        <v>61</v>
      </c>
      <c r="E34" s="57"/>
      <c r="F34" s="57"/>
      <c r="G34" s="57"/>
      <c r="H34" s="228" t="e">
        <f t="shared" si="0"/>
        <v>#DIV/0!</v>
      </c>
    </row>
    <row r="35" spans="1:8" ht="15" hidden="1">
      <c r="A35" s="56"/>
      <c r="B35" s="56">
        <v>3315</v>
      </c>
      <c r="C35" s="56">
        <v>2322</v>
      </c>
      <c r="D35" s="56" t="s">
        <v>62</v>
      </c>
      <c r="E35" s="57"/>
      <c r="F35" s="57"/>
      <c r="G35" s="57"/>
      <c r="H35" s="228" t="e">
        <f t="shared" si="0"/>
        <v>#DIV/0!</v>
      </c>
    </row>
    <row r="36" spans="1:8" ht="15" hidden="1">
      <c r="A36" s="56"/>
      <c r="B36" s="56">
        <v>3319</v>
      </c>
      <c r="C36" s="56">
        <v>2324</v>
      </c>
      <c r="D36" s="56" t="s">
        <v>63</v>
      </c>
      <c r="E36" s="57">
        <v>0</v>
      </c>
      <c r="F36" s="57">
        <v>0</v>
      </c>
      <c r="G36" s="57"/>
      <c r="H36" s="228" t="e">
        <f t="shared" si="0"/>
        <v>#DIV/0!</v>
      </c>
    </row>
    <row r="37" spans="1:9" ht="15" customHeight="1" hidden="1">
      <c r="A37" s="53"/>
      <c r="B37" s="53">
        <v>3319</v>
      </c>
      <c r="C37" s="53">
        <v>2329</v>
      </c>
      <c r="D37" s="53" t="s">
        <v>64</v>
      </c>
      <c r="E37" s="54"/>
      <c r="F37" s="54"/>
      <c r="G37" s="54"/>
      <c r="H37" s="228" t="e">
        <f t="shared" si="0"/>
        <v>#DIV/0!</v>
      </c>
      <c r="I37" s="55"/>
    </row>
    <row r="38" spans="1:8" ht="15">
      <c r="A38" s="56"/>
      <c r="B38" s="56">
        <v>3326</v>
      </c>
      <c r="C38" s="56">
        <v>2212</v>
      </c>
      <c r="D38" s="56" t="s">
        <v>65</v>
      </c>
      <c r="E38" s="57">
        <v>30</v>
      </c>
      <c r="F38" s="57">
        <v>30</v>
      </c>
      <c r="G38" s="57">
        <v>41</v>
      </c>
      <c r="H38" s="228">
        <f t="shared" si="0"/>
        <v>136.66666666666666</v>
      </c>
    </row>
    <row r="39" spans="1:8" ht="15">
      <c r="A39" s="56"/>
      <c r="B39" s="56">
        <v>3326</v>
      </c>
      <c r="C39" s="56">
        <v>2324</v>
      </c>
      <c r="D39" s="56" t="s">
        <v>66</v>
      </c>
      <c r="E39" s="57">
        <v>2</v>
      </c>
      <c r="F39" s="57">
        <v>2</v>
      </c>
      <c r="G39" s="57">
        <v>3</v>
      </c>
      <c r="H39" s="228">
        <f t="shared" si="0"/>
        <v>150</v>
      </c>
    </row>
    <row r="40" spans="1:8" ht="15">
      <c r="A40" s="56"/>
      <c r="B40" s="56">
        <v>3399</v>
      </c>
      <c r="C40" s="56">
        <v>2111</v>
      </c>
      <c r="D40" s="56" t="s">
        <v>67</v>
      </c>
      <c r="E40" s="57">
        <v>200</v>
      </c>
      <c r="F40" s="57">
        <v>200</v>
      </c>
      <c r="G40" s="57">
        <v>220.1</v>
      </c>
      <c r="H40" s="228">
        <f t="shared" si="0"/>
        <v>110.05</v>
      </c>
    </row>
    <row r="41" spans="1:8" ht="15">
      <c r="A41" s="56"/>
      <c r="B41" s="56">
        <v>3399</v>
      </c>
      <c r="C41" s="56">
        <v>2112</v>
      </c>
      <c r="D41" s="56" t="s">
        <v>68</v>
      </c>
      <c r="E41" s="57">
        <v>0</v>
      </c>
      <c r="F41" s="57">
        <v>0</v>
      </c>
      <c r="G41" s="57">
        <v>5.4</v>
      </c>
      <c r="H41" s="228" t="e">
        <f t="shared" si="0"/>
        <v>#DIV/0!</v>
      </c>
    </row>
    <row r="42" spans="1:8" ht="15">
      <c r="A42" s="56"/>
      <c r="B42" s="56">
        <v>3399</v>
      </c>
      <c r="C42" s="56">
        <v>2133</v>
      </c>
      <c r="D42" s="56" t="s">
        <v>69</v>
      </c>
      <c r="E42" s="57">
        <v>100</v>
      </c>
      <c r="F42" s="57">
        <v>100</v>
      </c>
      <c r="G42" s="57">
        <v>8.1</v>
      </c>
      <c r="H42" s="228">
        <f t="shared" si="0"/>
        <v>8.1</v>
      </c>
    </row>
    <row r="43" spans="1:9" ht="15" hidden="1">
      <c r="A43" s="56"/>
      <c r="B43" s="56">
        <v>3399</v>
      </c>
      <c r="C43" s="56">
        <v>2321</v>
      </c>
      <c r="D43" s="56" t="s">
        <v>70</v>
      </c>
      <c r="E43" s="57">
        <v>0</v>
      </c>
      <c r="F43" s="57">
        <v>0</v>
      </c>
      <c r="G43" s="57"/>
      <c r="H43" s="228" t="e">
        <f t="shared" si="0"/>
        <v>#DIV/0!</v>
      </c>
      <c r="I43" s="55"/>
    </row>
    <row r="44" spans="1:8" ht="15">
      <c r="A44" s="56"/>
      <c r="B44" s="56">
        <v>3399</v>
      </c>
      <c r="C44" s="56">
        <v>2324</v>
      </c>
      <c r="D44" s="56" t="s">
        <v>71</v>
      </c>
      <c r="E44" s="57">
        <v>80</v>
      </c>
      <c r="F44" s="57">
        <v>80</v>
      </c>
      <c r="G44" s="57">
        <v>152.3</v>
      </c>
      <c r="H44" s="228">
        <f t="shared" si="0"/>
        <v>190.375</v>
      </c>
    </row>
    <row r="45" spans="1:8" ht="15">
      <c r="A45" s="53"/>
      <c r="B45" s="53">
        <v>3399</v>
      </c>
      <c r="C45" s="53">
        <v>2329</v>
      </c>
      <c r="D45" s="53" t="s">
        <v>72</v>
      </c>
      <c r="E45" s="57">
        <v>0</v>
      </c>
      <c r="F45" s="57">
        <v>0</v>
      </c>
      <c r="G45" s="57">
        <v>107.7</v>
      </c>
      <c r="H45" s="228" t="e">
        <f t="shared" si="0"/>
        <v>#DIV/0!</v>
      </c>
    </row>
    <row r="46" spans="1:8" ht="15">
      <c r="A46" s="56"/>
      <c r="B46" s="56">
        <v>3412</v>
      </c>
      <c r="C46" s="56">
        <v>2324</v>
      </c>
      <c r="D46" s="56" t="s">
        <v>73</v>
      </c>
      <c r="E46" s="57">
        <v>0</v>
      </c>
      <c r="F46" s="57">
        <v>0</v>
      </c>
      <c r="G46" s="57">
        <v>170</v>
      </c>
      <c r="H46" s="228" t="e">
        <f t="shared" si="0"/>
        <v>#DIV/0!</v>
      </c>
    </row>
    <row r="47" spans="1:8" ht="15">
      <c r="A47" s="56"/>
      <c r="B47" s="56">
        <v>3419</v>
      </c>
      <c r="C47" s="56">
        <v>2229</v>
      </c>
      <c r="D47" s="56" t="s">
        <v>74</v>
      </c>
      <c r="E47" s="57">
        <v>0</v>
      </c>
      <c r="F47" s="57">
        <v>0</v>
      </c>
      <c r="G47" s="57">
        <v>50</v>
      </c>
      <c r="H47" s="228" t="e">
        <f t="shared" si="0"/>
        <v>#DIV/0!</v>
      </c>
    </row>
    <row r="48" spans="1:8" ht="15" hidden="1">
      <c r="A48" s="56"/>
      <c r="B48" s="56">
        <v>3421</v>
      </c>
      <c r="C48" s="56">
        <v>2324</v>
      </c>
      <c r="D48" s="56" t="s">
        <v>75</v>
      </c>
      <c r="E48" s="57"/>
      <c r="F48" s="57"/>
      <c r="G48" s="57"/>
      <c r="H48" s="228" t="e">
        <f t="shared" si="0"/>
        <v>#DIV/0!</v>
      </c>
    </row>
    <row r="49" spans="1:8" ht="15">
      <c r="A49" s="53"/>
      <c r="B49" s="53">
        <v>3429</v>
      </c>
      <c r="C49" s="53">
        <v>2229</v>
      </c>
      <c r="D49" s="53" t="s">
        <v>76</v>
      </c>
      <c r="E49" s="54">
        <v>0</v>
      </c>
      <c r="F49" s="54">
        <v>0</v>
      </c>
      <c r="G49" s="54">
        <v>16.1</v>
      </c>
      <c r="H49" s="228" t="e">
        <f t="shared" si="0"/>
        <v>#DIV/0!</v>
      </c>
    </row>
    <row r="50" spans="1:8" ht="15" hidden="1">
      <c r="A50" s="56"/>
      <c r="B50" s="56">
        <v>6171</v>
      </c>
      <c r="C50" s="56">
        <v>2212</v>
      </c>
      <c r="D50" s="56" t="s">
        <v>77</v>
      </c>
      <c r="E50" s="57"/>
      <c r="F50" s="57"/>
      <c r="G50" s="57"/>
      <c r="H50" s="228" t="e">
        <f>(#REF!/F50)*100</f>
        <v>#REF!</v>
      </c>
    </row>
    <row r="51" spans="1:8" ht="15" customHeight="1" hidden="1">
      <c r="A51" s="53"/>
      <c r="B51" s="53">
        <v>6409</v>
      </c>
      <c r="C51" s="53">
        <v>2328</v>
      </c>
      <c r="D51" s="53" t="s">
        <v>78</v>
      </c>
      <c r="E51" s="54">
        <v>0</v>
      </c>
      <c r="F51" s="54">
        <v>0</v>
      </c>
      <c r="G51" s="54"/>
      <c r="H51" s="228" t="e">
        <f>(#REF!/F51)*100</f>
        <v>#REF!</v>
      </c>
    </row>
    <row r="52" spans="1:8" ht="15" customHeight="1" thickBot="1">
      <c r="A52" s="59"/>
      <c r="B52" s="59"/>
      <c r="C52" s="59"/>
      <c r="D52" s="59"/>
      <c r="E52" s="60"/>
      <c r="F52" s="60"/>
      <c r="G52" s="60"/>
      <c r="H52" s="229"/>
    </row>
    <row r="53" spans="1:8" s="64" customFormat="1" ht="21.75" customHeight="1" thickBot="1" thickTop="1">
      <c r="A53" s="61"/>
      <c r="B53" s="61"/>
      <c r="C53" s="61"/>
      <c r="D53" s="62" t="s">
        <v>79</v>
      </c>
      <c r="E53" s="63">
        <f>SUM(E9:E51)</f>
        <v>1407</v>
      </c>
      <c r="F53" s="63">
        <f>SUM(F9:F51)</f>
        <v>1517.8</v>
      </c>
      <c r="G53" s="63">
        <f>SUM(G9:G51)</f>
        <v>1553.4999999999998</v>
      </c>
      <c r="H53" s="230">
        <f>(G53/F53)*100</f>
        <v>102.35208854921596</v>
      </c>
    </row>
    <row r="54" spans="1:8" ht="15" customHeight="1">
      <c r="A54" s="64"/>
      <c r="B54" s="64"/>
      <c r="C54" s="64"/>
      <c r="D54" s="64"/>
      <c r="E54" s="65"/>
      <c r="F54" s="65"/>
      <c r="G54" s="65"/>
      <c r="H54" s="231"/>
    </row>
    <row r="55" spans="1:8" ht="15" customHeight="1">
      <c r="A55" s="64"/>
      <c r="B55" s="64"/>
      <c r="C55" s="64"/>
      <c r="D55" s="64"/>
      <c r="E55" s="65"/>
      <c r="F55" s="65"/>
      <c r="G55" s="65"/>
      <c r="H55" s="231"/>
    </row>
    <row r="56" spans="1:8" ht="15" customHeight="1" thickBot="1">
      <c r="A56" s="64"/>
      <c r="B56" s="64"/>
      <c r="C56" s="64"/>
      <c r="D56" s="64"/>
      <c r="E56" s="65"/>
      <c r="F56" s="65"/>
      <c r="G56" s="65"/>
      <c r="H56" s="231"/>
    </row>
    <row r="57" spans="1:8" ht="15.75">
      <c r="A57" s="213" t="s">
        <v>25</v>
      </c>
      <c r="B57" s="213" t="s">
        <v>26</v>
      </c>
      <c r="C57" s="213" t="s">
        <v>27</v>
      </c>
      <c r="D57" s="214" t="s">
        <v>28</v>
      </c>
      <c r="E57" s="215" t="s">
        <v>29</v>
      </c>
      <c r="F57" s="215" t="s">
        <v>29</v>
      </c>
      <c r="G57" s="215" t="s">
        <v>8</v>
      </c>
      <c r="H57" s="225" t="s">
        <v>30</v>
      </c>
    </row>
    <row r="58" spans="1:8" ht="15.75" customHeight="1" thickBot="1">
      <c r="A58" s="216"/>
      <c r="B58" s="216"/>
      <c r="C58" s="216"/>
      <c r="D58" s="217"/>
      <c r="E58" s="218" t="s">
        <v>31</v>
      </c>
      <c r="F58" s="218" t="s">
        <v>32</v>
      </c>
      <c r="G58" s="219" t="s">
        <v>33</v>
      </c>
      <c r="H58" s="226" t="s">
        <v>34</v>
      </c>
    </row>
    <row r="59" spans="1:8" ht="15.75" customHeight="1" thickTop="1">
      <c r="A59" s="66">
        <v>20</v>
      </c>
      <c r="B59" s="50"/>
      <c r="C59" s="50"/>
      <c r="D59" s="51" t="s">
        <v>80</v>
      </c>
      <c r="E59" s="52"/>
      <c r="F59" s="52"/>
      <c r="G59" s="52"/>
      <c r="H59" s="227"/>
    </row>
    <row r="60" spans="1:8" ht="15.75" customHeight="1">
      <c r="A60" s="66"/>
      <c r="B60" s="50"/>
      <c r="C60" s="50"/>
      <c r="D60" s="51"/>
      <c r="E60" s="52"/>
      <c r="F60" s="52"/>
      <c r="G60" s="52"/>
      <c r="H60" s="227"/>
    </row>
    <row r="61" spans="1:8" ht="15.75" customHeight="1" hidden="1">
      <c r="A61" s="66"/>
      <c r="B61" s="50"/>
      <c r="C61" s="67">
        <v>2420</v>
      </c>
      <c r="D61" s="68" t="s">
        <v>81</v>
      </c>
      <c r="E61" s="54">
        <v>0</v>
      </c>
      <c r="F61" s="54">
        <v>0</v>
      </c>
      <c r="G61" s="54"/>
      <c r="H61" s="228" t="e">
        <f>(#REF!/F61)*100</f>
        <v>#REF!</v>
      </c>
    </row>
    <row r="62" spans="1:8" ht="15.75" customHeight="1">
      <c r="A62" s="69">
        <v>1069</v>
      </c>
      <c r="B62" s="50"/>
      <c r="C62" s="67">
        <v>4113</v>
      </c>
      <c r="D62" s="68" t="s">
        <v>82</v>
      </c>
      <c r="E62" s="54">
        <v>116</v>
      </c>
      <c r="F62" s="54">
        <v>116</v>
      </c>
      <c r="G62" s="54">
        <v>0</v>
      </c>
      <c r="H62" s="228">
        <f aca="true" t="shared" si="1" ref="H62:H125">(G62/F62)*100</f>
        <v>0</v>
      </c>
    </row>
    <row r="63" spans="1:8" ht="15.75" customHeight="1">
      <c r="A63" s="69">
        <v>1070</v>
      </c>
      <c r="B63" s="50"/>
      <c r="C63" s="67">
        <v>4113</v>
      </c>
      <c r="D63" s="68" t="s">
        <v>83</v>
      </c>
      <c r="E63" s="54">
        <v>13.5</v>
      </c>
      <c r="F63" s="54">
        <v>13.5</v>
      </c>
      <c r="G63" s="54">
        <v>0</v>
      </c>
      <c r="H63" s="228">
        <f t="shared" si="1"/>
        <v>0</v>
      </c>
    </row>
    <row r="64" spans="1:8" ht="15.75" customHeight="1">
      <c r="A64" s="69">
        <v>1071</v>
      </c>
      <c r="B64" s="50"/>
      <c r="C64" s="67">
        <v>4113</v>
      </c>
      <c r="D64" s="68" t="s">
        <v>84</v>
      </c>
      <c r="E64" s="54">
        <v>17.8</v>
      </c>
      <c r="F64" s="54">
        <v>17.8</v>
      </c>
      <c r="G64" s="54">
        <v>0</v>
      </c>
      <c r="H64" s="228">
        <f t="shared" si="1"/>
        <v>0</v>
      </c>
    </row>
    <row r="65" spans="1:8" ht="15.75" customHeight="1">
      <c r="A65" s="69"/>
      <c r="B65" s="50"/>
      <c r="C65" s="67">
        <v>4116</v>
      </c>
      <c r="D65" s="68" t="s">
        <v>85</v>
      </c>
      <c r="E65" s="54">
        <v>0</v>
      </c>
      <c r="F65" s="54">
        <v>0</v>
      </c>
      <c r="G65" s="54">
        <v>88</v>
      </c>
      <c r="H65" s="228" t="e">
        <f t="shared" si="1"/>
        <v>#DIV/0!</v>
      </c>
    </row>
    <row r="66" spans="1:8" ht="15.75">
      <c r="A66" s="69">
        <v>14018</v>
      </c>
      <c r="B66" s="50"/>
      <c r="C66" s="70">
        <v>4116</v>
      </c>
      <c r="D66" s="71" t="s">
        <v>86</v>
      </c>
      <c r="E66" s="54">
        <v>0</v>
      </c>
      <c r="F66" s="54">
        <v>382.4</v>
      </c>
      <c r="G66" s="57">
        <v>526</v>
      </c>
      <c r="H66" s="228">
        <f t="shared" si="1"/>
        <v>137.55230125523013</v>
      </c>
    </row>
    <row r="67" spans="1:10" ht="15.75">
      <c r="A67" s="69"/>
      <c r="B67" s="50"/>
      <c r="C67" s="70">
        <v>4116</v>
      </c>
      <c r="D67" s="53" t="s">
        <v>87</v>
      </c>
      <c r="E67" s="54">
        <v>0</v>
      </c>
      <c r="F67" s="54">
        <v>666.5</v>
      </c>
      <c r="G67" s="57">
        <v>666.5</v>
      </c>
      <c r="H67" s="228">
        <f t="shared" si="1"/>
        <v>100</v>
      </c>
      <c r="J67" s="55"/>
    </row>
    <row r="68" spans="1:8" ht="15.75" customHeight="1">
      <c r="A68" s="69">
        <v>1069</v>
      </c>
      <c r="B68" s="50"/>
      <c r="C68" s="67">
        <v>4116</v>
      </c>
      <c r="D68" s="68" t="s">
        <v>82</v>
      </c>
      <c r="E68" s="54">
        <v>1625.4</v>
      </c>
      <c r="F68" s="54">
        <v>1625.4</v>
      </c>
      <c r="G68" s="54">
        <v>0</v>
      </c>
      <c r="H68" s="228">
        <f t="shared" si="1"/>
        <v>0</v>
      </c>
    </row>
    <row r="69" spans="1:8" ht="15.75" customHeight="1">
      <c r="A69" s="69">
        <v>1070</v>
      </c>
      <c r="B69" s="50"/>
      <c r="C69" s="67">
        <v>4116</v>
      </c>
      <c r="D69" s="68" t="s">
        <v>83</v>
      </c>
      <c r="E69" s="54">
        <v>228.4</v>
      </c>
      <c r="F69" s="54">
        <v>228.4</v>
      </c>
      <c r="G69" s="54">
        <v>0</v>
      </c>
      <c r="H69" s="228">
        <f t="shared" si="1"/>
        <v>0</v>
      </c>
    </row>
    <row r="70" spans="1:8" ht="15.75" customHeight="1">
      <c r="A70" s="69">
        <v>1071</v>
      </c>
      <c r="B70" s="50"/>
      <c r="C70" s="67">
        <v>4116</v>
      </c>
      <c r="D70" s="68" t="s">
        <v>84</v>
      </c>
      <c r="E70" s="54">
        <v>303.6</v>
      </c>
      <c r="F70" s="54">
        <v>303.6</v>
      </c>
      <c r="G70" s="54">
        <v>0</v>
      </c>
      <c r="H70" s="228">
        <f t="shared" si="1"/>
        <v>0</v>
      </c>
    </row>
    <row r="71" spans="1:8" ht="15" customHeight="1">
      <c r="A71" s="53">
        <v>539</v>
      </c>
      <c r="B71" s="53"/>
      <c r="C71" s="53">
        <v>4122</v>
      </c>
      <c r="D71" s="53" t="s">
        <v>88</v>
      </c>
      <c r="E71" s="54">
        <v>0</v>
      </c>
      <c r="F71" s="54">
        <v>0</v>
      </c>
      <c r="G71" s="54">
        <v>56</v>
      </c>
      <c r="H71" s="228" t="e">
        <f t="shared" si="1"/>
        <v>#DIV/0!</v>
      </c>
    </row>
    <row r="72" spans="1:8" ht="15.75" hidden="1">
      <c r="A72" s="69">
        <v>359</v>
      </c>
      <c r="B72" s="50"/>
      <c r="C72" s="67">
        <v>4122</v>
      </c>
      <c r="D72" s="71" t="s">
        <v>89</v>
      </c>
      <c r="E72" s="54">
        <v>0</v>
      </c>
      <c r="F72" s="54">
        <v>0</v>
      </c>
      <c r="G72" s="57"/>
      <c r="H72" s="228" t="e">
        <f t="shared" si="1"/>
        <v>#DIV/0!</v>
      </c>
    </row>
    <row r="73" spans="1:10" ht="15.75" customHeight="1">
      <c r="A73" s="69">
        <v>1046</v>
      </c>
      <c r="B73" s="50"/>
      <c r="C73" s="67">
        <v>4213</v>
      </c>
      <c r="D73" s="72" t="s">
        <v>90</v>
      </c>
      <c r="E73" s="52">
        <v>40.8</v>
      </c>
      <c r="F73" s="52">
        <v>40.8</v>
      </c>
      <c r="G73" s="57">
        <v>0</v>
      </c>
      <c r="H73" s="228">
        <f t="shared" si="1"/>
        <v>0</v>
      </c>
      <c r="J73" s="55"/>
    </row>
    <row r="74" spans="1:10" ht="15.75" customHeight="1">
      <c r="A74" s="69">
        <v>1047</v>
      </c>
      <c r="B74" s="50"/>
      <c r="C74" s="67">
        <v>4213</v>
      </c>
      <c r="D74" s="72" t="s">
        <v>91</v>
      </c>
      <c r="E74" s="52">
        <v>168.2</v>
      </c>
      <c r="F74" s="52">
        <v>168.2</v>
      </c>
      <c r="G74" s="57">
        <v>0</v>
      </c>
      <c r="H74" s="228">
        <f t="shared" si="1"/>
        <v>0</v>
      </c>
      <c r="J74" s="55"/>
    </row>
    <row r="75" spans="1:9" ht="15.75" customHeight="1">
      <c r="A75" s="69">
        <v>1048</v>
      </c>
      <c r="B75" s="50"/>
      <c r="C75" s="67">
        <v>4213</v>
      </c>
      <c r="D75" s="72" t="s">
        <v>92</v>
      </c>
      <c r="E75" s="52">
        <v>191</v>
      </c>
      <c r="F75" s="52">
        <v>191</v>
      </c>
      <c r="G75" s="57">
        <v>0</v>
      </c>
      <c r="H75" s="228">
        <f t="shared" si="1"/>
        <v>0</v>
      </c>
      <c r="I75" s="55"/>
    </row>
    <row r="76" spans="1:9" ht="15.75" customHeight="1">
      <c r="A76" s="69">
        <v>1054</v>
      </c>
      <c r="B76" s="50"/>
      <c r="C76" s="67">
        <v>4213</v>
      </c>
      <c r="D76" s="72" t="s">
        <v>93</v>
      </c>
      <c r="E76" s="52">
        <v>0</v>
      </c>
      <c r="F76" s="52">
        <v>33</v>
      </c>
      <c r="G76" s="57">
        <v>33</v>
      </c>
      <c r="H76" s="228">
        <f t="shared" si="1"/>
        <v>100</v>
      </c>
      <c r="I76" s="55"/>
    </row>
    <row r="77" spans="1:9" ht="15.75" customHeight="1">
      <c r="A77" s="69">
        <v>1056</v>
      </c>
      <c r="B77" s="50"/>
      <c r="C77" s="67">
        <v>4213</v>
      </c>
      <c r="D77" s="72" t="s">
        <v>94</v>
      </c>
      <c r="E77" s="52">
        <v>0</v>
      </c>
      <c r="F77" s="52">
        <v>1.6</v>
      </c>
      <c r="G77" s="57">
        <v>1.6</v>
      </c>
      <c r="H77" s="228">
        <f t="shared" si="1"/>
        <v>100</v>
      </c>
      <c r="I77" s="55"/>
    </row>
    <row r="78" spans="1:8" ht="15.75" customHeight="1">
      <c r="A78" s="69">
        <v>1083</v>
      </c>
      <c r="B78" s="50"/>
      <c r="C78" s="67">
        <v>4213</v>
      </c>
      <c r="D78" s="72" t="s">
        <v>95</v>
      </c>
      <c r="E78" s="52">
        <v>38.3</v>
      </c>
      <c r="F78" s="52">
        <v>38.3</v>
      </c>
      <c r="G78" s="57">
        <v>0</v>
      </c>
      <c r="H78" s="228">
        <f t="shared" si="1"/>
        <v>0</v>
      </c>
    </row>
    <row r="79" spans="1:8" ht="15" customHeight="1">
      <c r="A79" s="73">
        <v>1084</v>
      </c>
      <c r="B79" s="53"/>
      <c r="C79" s="53">
        <v>4213</v>
      </c>
      <c r="D79" s="53" t="s">
        <v>96</v>
      </c>
      <c r="E79" s="54">
        <v>34.1</v>
      </c>
      <c r="F79" s="54">
        <v>34.1</v>
      </c>
      <c r="G79" s="54">
        <v>0</v>
      </c>
      <c r="H79" s="228">
        <f t="shared" si="1"/>
        <v>0</v>
      </c>
    </row>
    <row r="80" spans="1:8" ht="15.75" customHeight="1">
      <c r="A80" s="69">
        <v>1085</v>
      </c>
      <c r="B80" s="50"/>
      <c r="C80" s="67">
        <v>4213</v>
      </c>
      <c r="D80" s="72" t="s">
        <v>97</v>
      </c>
      <c r="E80" s="52">
        <v>41.3</v>
      </c>
      <c r="F80" s="52">
        <v>41.3</v>
      </c>
      <c r="G80" s="57">
        <v>0</v>
      </c>
      <c r="H80" s="228">
        <f t="shared" si="1"/>
        <v>0</v>
      </c>
    </row>
    <row r="81" spans="1:8" ht="15.75" customHeight="1">
      <c r="A81" s="69">
        <v>1092</v>
      </c>
      <c r="B81" s="50"/>
      <c r="C81" s="67">
        <v>4213</v>
      </c>
      <c r="D81" s="72" t="s">
        <v>98</v>
      </c>
      <c r="E81" s="52">
        <v>100.7</v>
      </c>
      <c r="F81" s="52">
        <v>100.7</v>
      </c>
      <c r="G81" s="57">
        <v>0</v>
      </c>
      <c r="H81" s="228">
        <f t="shared" si="1"/>
        <v>0</v>
      </c>
    </row>
    <row r="82" spans="1:8" ht="15.75" customHeight="1" hidden="1">
      <c r="A82" s="69"/>
      <c r="B82" s="50"/>
      <c r="C82" s="67">
        <v>4213</v>
      </c>
      <c r="D82" s="72" t="s">
        <v>99</v>
      </c>
      <c r="E82" s="52"/>
      <c r="F82" s="52"/>
      <c r="G82" s="57"/>
      <c r="H82" s="228" t="e">
        <f t="shared" si="1"/>
        <v>#DIV/0!</v>
      </c>
    </row>
    <row r="83" spans="1:8" ht="15" hidden="1">
      <c r="A83" s="74"/>
      <c r="B83" s="53"/>
      <c r="C83" s="53">
        <v>4213</v>
      </c>
      <c r="D83" s="53" t="s">
        <v>100</v>
      </c>
      <c r="E83" s="54"/>
      <c r="F83" s="54"/>
      <c r="G83" s="54"/>
      <c r="H83" s="228" t="e">
        <f t="shared" si="1"/>
        <v>#DIV/0!</v>
      </c>
    </row>
    <row r="84" spans="1:8" ht="15" hidden="1">
      <c r="A84" s="74"/>
      <c r="B84" s="53"/>
      <c r="C84" s="53">
        <v>4213</v>
      </c>
      <c r="D84" s="53" t="s">
        <v>100</v>
      </c>
      <c r="E84" s="54"/>
      <c r="F84" s="54"/>
      <c r="G84" s="54"/>
      <c r="H84" s="228" t="e">
        <f t="shared" si="1"/>
        <v>#DIV/0!</v>
      </c>
    </row>
    <row r="85" spans="1:8" ht="15" hidden="1">
      <c r="A85" s="74"/>
      <c r="B85" s="53"/>
      <c r="C85" s="53">
        <v>4213</v>
      </c>
      <c r="D85" s="53" t="s">
        <v>100</v>
      </c>
      <c r="E85" s="54"/>
      <c r="F85" s="54"/>
      <c r="G85" s="54"/>
      <c r="H85" s="228" t="e">
        <f t="shared" si="1"/>
        <v>#DIV/0!</v>
      </c>
    </row>
    <row r="86" spans="1:10" ht="15.75" customHeight="1">
      <c r="A86" s="69">
        <v>10025</v>
      </c>
      <c r="B86" s="50"/>
      <c r="C86" s="67">
        <v>4216</v>
      </c>
      <c r="D86" s="72" t="s">
        <v>101</v>
      </c>
      <c r="E86" s="52">
        <v>15000</v>
      </c>
      <c r="F86" s="52">
        <v>0</v>
      </c>
      <c r="G86" s="57">
        <v>0</v>
      </c>
      <c r="H86" s="228" t="e">
        <f t="shared" si="1"/>
        <v>#DIV/0!</v>
      </c>
      <c r="J86" s="55"/>
    </row>
    <row r="87" spans="1:10" ht="15.75" customHeight="1">
      <c r="A87" s="69">
        <v>1045</v>
      </c>
      <c r="B87" s="50"/>
      <c r="C87" s="67">
        <v>4216</v>
      </c>
      <c r="D87" s="72" t="s">
        <v>102</v>
      </c>
      <c r="E87" s="52">
        <v>2125</v>
      </c>
      <c r="F87" s="52">
        <v>2125</v>
      </c>
      <c r="G87" s="57">
        <v>0</v>
      </c>
      <c r="H87" s="228">
        <f t="shared" si="1"/>
        <v>0</v>
      </c>
      <c r="J87" s="55"/>
    </row>
    <row r="88" spans="1:10" ht="15.75" customHeight="1">
      <c r="A88" s="69">
        <v>1046</v>
      </c>
      <c r="B88" s="50"/>
      <c r="C88" s="67">
        <v>4216</v>
      </c>
      <c r="D88" s="72" t="s">
        <v>103</v>
      </c>
      <c r="E88" s="52">
        <v>694.1</v>
      </c>
      <c r="F88" s="52">
        <v>694.1</v>
      </c>
      <c r="G88" s="57">
        <v>0</v>
      </c>
      <c r="H88" s="228">
        <f t="shared" si="1"/>
        <v>0</v>
      </c>
      <c r="J88" s="55"/>
    </row>
    <row r="89" spans="1:10" ht="15.75" customHeight="1">
      <c r="A89" s="69">
        <v>1047</v>
      </c>
      <c r="B89" s="50"/>
      <c r="C89" s="67">
        <v>4216</v>
      </c>
      <c r="D89" s="72" t="s">
        <v>104</v>
      </c>
      <c r="E89" s="52">
        <v>2859.4</v>
      </c>
      <c r="F89" s="52">
        <v>2859.4</v>
      </c>
      <c r="G89" s="57">
        <v>0</v>
      </c>
      <c r="H89" s="228">
        <f t="shared" si="1"/>
        <v>0</v>
      </c>
      <c r="J89" s="55"/>
    </row>
    <row r="90" spans="1:9" ht="15.75" customHeight="1">
      <c r="A90" s="69">
        <v>1048</v>
      </c>
      <c r="B90" s="50"/>
      <c r="C90" s="67">
        <v>4216</v>
      </c>
      <c r="D90" s="72" t="s">
        <v>105</v>
      </c>
      <c r="E90" s="52">
        <v>3246.3</v>
      </c>
      <c r="F90" s="52">
        <v>3246.3</v>
      </c>
      <c r="G90" s="57">
        <v>0</v>
      </c>
      <c r="H90" s="228">
        <f t="shared" si="1"/>
        <v>0</v>
      </c>
      <c r="I90" s="55"/>
    </row>
    <row r="91" spans="1:9" ht="15.75" customHeight="1">
      <c r="A91" s="69">
        <v>1056</v>
      </c>
      <c r="B91" s="50"/>
      <c r="C91" s="67">
        <v>4216</v>
      </c>
      <c r="D91" s="72" t="s">
        <v>106</v>
      </c>
      <c r="E91" s="52">
        <v>0</v>
      </c>
      <c r="F91" s="52">
        <v>28.8</v>
      </c>
      <c r="G91" s="57">
        <v>27.2</v>
      </c>
      <c r="H91" s="228">
        <f t="shared" si="1"/>
        <v>94.44444444444444</v>
      </c>
      <c r="I91" s="55"/>
    </row>
    <row r="92" spans="1:8" ht="15.75" customHeight="1">
      <c r="A92" s="69">
        <v>1075</v>
      </c>
      <c r="B92" s="50"/>
      <c r="C92" s="67">
        <v>4216</v>
      </c>
      <c r="D92" s="72" t="s">
        <v>107</v>
      </c>
      <c r="E92" s="52">
        <v>1432.7</v>
      </c>
      <c r="F92" s="52">
        <v>1432.7</v>
      </c>
      <c r="G92" s="57">
        <v>0</v>
      </c>
      <c r="H92" s="228">
        <f t="shared" si="1"/>
        <v>0</v>
      </c>
    </row>
    <row r="93" spans="1:8" ht="15.75" customHeight="1">
      <c r="A93" s="69">
        <v>1078</v>
      </c>
      <c r="B93" s="50"/>
      <c r="C93" s="67">
        <v>4216</v>
      </c>
      <c r="D93" s="72" t="s">
        <v>108</v>
      </c>
      <c r="E93" s="52">
        <v>61.6</v>
      </c>
      <c r="F93" s="52">
        <v>61.6</v>
      </c>
      <c r="G93" s="57">
        <v>0</v>
      </c>
      <c r="H93" s="228">
        <f t="shared" si="1"/>
        <v>0</v>
      </c>
    </row>
    <row r="94" spans="1:8" ht="15.75" customHeight="1">
      <c r="A94" s="69">
        <v>1083</v>
      </c>
      <c r="B94" s="50"/>
      <c r="C94" s="67">
        <v>4216</v>
      </c>
      <c r="D94" s="72" t="s">
        <v>109</v>
      </c>
      <c r="E94" s="52">
        <v>652.3</v>
      </c>
      <c r="F94" s="52">
        <v>652.3</v>
      </c>
      <c r="G94" s="57">
        <v>0</v>
      </c>
      <c r="H94" s="228">
        <f t="shared" si="1"/>
        <v>0</v>
      </c>
    </row>
    <row r="95" spans="1:8" ht="15" customHeight="1">
      <c r="A95" s="73">
        <v>1084</v>
      </c>
      <c r="B95" s="53"/>
      <c r="C95" s="53">
        <v>4216</v>
      </c>
      <c r="D95" s="53" t="s">
        <v>110</v>
      </c>
      <c r="E95" s="54">
        <v>580.1</v>
      </c>
      <c r="F95" s="54">
        <v>580.1</v>
      </c>
      <c r="G95" s="54">
        <v>0</v>
      </c>
      <c r="H95" s="228">
        <f t="shared" si="1"/>
        <v>0</v>
      </c>
    </row>
    <row r="96" spans="1:8" ht="15.75" customHeight="1">
      <c r="A96" s="69">
        <v>1085</v>
      </c>
      <c r="B96" s="50"/>
      <c r="C96" s="67">
        <v>4216</v>
      </c>
      <c r="D96" s="72" t="s">
        <v>111</v>
      </c>
      <c r="E96" s="52">
        <v>702.8</v>
      </c>
      <c r="F96" s="52">
        <v>702.8</v>
      </c>
      <c r="G96" s="57">
        <v>0</v>
      </c>
      <c r="H96" s="228">
        <f t="shared" si="1"/>
        <v>0</v>
      </c>
    </row>
    <row r="97" spans="1:8" ht="15.75" customHeight="1">
      <c r="A97" s="69">
        <v>1090</v>
      </c>
      <c r="B97" s="50"/>
      <c r="C97" s="67">
        <v>4216</v>
      </c>
      <c r="D97" s="72" t="s">
        <v>112</v>
      </c>
      <c r="E97" s="52">
        <v>89.7</v>
      </c>
      <c r="F97" s="52">
        <v>89.7</v>
      </c>
      <c r="G97" s="57">
        <v>0</v>
      </c>
      <c r="H97" s="228">
        <f t="shared" si="1"/>
        <v>0</v>
      </c>
    </row>
    <row r="98" spans="1:8" ht="15.75" customHeight="1">
      <c r="A98" s="69">
        <v>1091</v>
      </c>
      <c r="B98" s="50"/>
      <c r="C98" s="67">
        <v>4216</v>
      </c>
      <c r="D98" s="72" t="s">
        <v>113</v>
      </c>
      <c r="E98" s="52">
        <v>59.2</v>
      </c>
      <c r="F98" s="52">
        <v>59.2</v>
      </c>
      <c r="G98" s="57">
        <v>0</v>
      </c>
      <c r="H98" s="228">
        <f t="shared" si="1"/>
        <v>0</v>
      </c>
    </row>
    <row r="99" spans="1:8" ht="15.75" customHeight="1">
      <c r="A99" s="69">
        <v>1092</v>
      </c>
      <c r="B99" s="50"/>
      <c r="C99" s="67">
        <v>4216</v>
      </c>
      <c r="D99" s="72" t="s">
        <v>114</v>
      </c>
      <c r="E99" s="52">
        <v>1712.9</v>
      </c>
      <c r="F99" s="52">
        <v>1712.9</v>
      </c>
      <c r="G99" s="57">
        <v>0</v>
      </c>
      <c r="H99" s="228">
        <f t="shared" si="1"/>
        <v>0</v>
      </c>
    </row>
    <row r="100" spans="1:8" ht="15.75" hidden="1">
      <c r="A100" s="69"/>
      <c r="B100" s="50"/>
      <c r="C100" s="70">
        <v>4216</v>
      </c>
      <c r="D100" s="71" t="s">
        <v>115</v>
      </c>
      <c r="E100" s="54"/>
      <c r="F100" s="54"/>
      <c r="G100" s="57"/>
      <c r="H100" s="228" t="e">
        <f t="shared" si="1"/>
        <v>#DIV/0!</v>
      </c>
    </row>
    <row r="101" spans="1:8" ht="15.75" hidden="1">
      <c r="A101" s="69"/>
      <c r="B101" s="50"/>
      <c r="C101" s="70">
        <v>4216</v>
      </c>
      <c r="D101" s="71" t="s">
        <v>116</v>
      </c>
      <c r="E101" s="54"/>
      <c r="F101" s="54"/>
      <c r="G101" s="57"/>
      <c r="H101" s="228" t="e">
        <f t="shared" si="1"/>
        <v>#DIV/0!</v>
      </c>
    </row>
    <row r="102" spans="1:8" ht="15.75" hidden="1">
      <c r="A102" s="69"/>
      <c r="B102" s="50"/>
      <c r="C102" s="70">
        <v>4216</v>
      </c>
      <c r="D102" s="75" t="s">
        <v>115</v>
      </c>
      <c r="E102" s="54"/>
      <c r="F102" s="54"/>
      <c r="G102" s="57"/>
      <c r="H102" s="228" t="e">
        <f t="shared" si="1"/>
        <v>#DIV/0!</v>
      </c>
    </row>
    <row r="103" spans="1:8" ht="15" hidden="1">
      <c r="A103" s="76"/>
      <c r="B103" s="76"/>
      <c r="C103" s="70">
        <v>4216</v>
      </c>
      <c r="D103" s="75" t="s">
        <v>115</v>
      </c>
      <c r="E103" s="54"/>
      <c r="F103" s="54"/>
      <c r="G103" s="57"/>
      <c r="H103" s="228" t="e">
        <f t="shared" si="1"/>
        <v>#DIV/0!</v>
      </c>
    </row>
    <row r="104" spans="1:8" ht="15" hidden="1">
      <c r="A104" s="77"/>
      <c r="B104" s="78"/>
      <c r="C104" s="73">
        <v>4216</v>
      </c>
      <c r="D104" s="75" t="s">
        <v>115</v>
      </c>
      <c r="E104" s="57"/>
      <c r="F104" s="57"/>
      <c r="G104" s="57"/>
      <c r="H104" s="228" t="e">
        <f t="shared" si="1"/>
        <v>#DIV/0!</v>
      </c>
    </row>
    <row r="105" spans="1:8" ht="15" hidden="1">
      <c r="A105" s="77">
        <v>433</v>
      </c>
      <c r="B105" s="78"/>
      <c r="C105" s="73">
        <v>4222</v>
      </c>
      <c r="D105" s="75" t="s">
        <v>117</v>
      </c>
      <c r="E105" s="57"/>
      <c r="F105" s="57"/>
      <c r="G105" s="57"/>
      <c r="H105" s="228" t="e">
        <f t="shared" si="1"/>
        <v>#DIV/0!</v>
      </c>
    </row>
    <row r="106" spans="1:8" ht="15" hidden="1">
      <c r="A106" s="77">
        <v>342</v>
      </c>
      <c r="B106" s="78"/>
      <c r="C106" s="73">
        <v>4222</v>
      </c>
      <c r="D106" s="75" t="s">
        <v>117</v>
      </c>
      <c r="E106" s="57"/>
      <c r="F106" s="57"/>
      <c r="G106" s="57"/>
      <c r="H106" s="228" t="e">
        <f t="shared" si="1"/>
        <v>#DIV/0!</v>
      </c>
    </row>
    <row r="107" spans="1:8" ht="15">
      <c r="A107" s="77">
        <v>71007</v>
      </c>
      <c r="B107" s="78"/>
      <c r="C107" s="73">
        <v>4223</v>
      </c>
      <c r="D107" s="75" t="s">
        <v>118</v>
      </c>
      <c r="E107" s="57">
        <v>32856.7</v>
      </c>
      <c r="F107" s="57">
        <v>32856.7</v>
      </c>
      <c r="G107" s="57">
        <v>7650.8</v>
      </c>
      <c r="H107" s="228">
        <f t="shared" si="1"/>
        <v>23.28535732438133</v>
      </c>
    </row>
    <row r="108" spans="1:8" ht="15" hidden="1">
      <c r="A108" s="77"/>
      <c r="B108" s="78">
        <v>2212</v>
      </c>
      <c r="C108" s="73">
        <v>2322</v>
      </c>
      <c r="D108" s="75" t="s">
        <v>119</v>
      </c>
      <c r="E108" s="57"/>
      <c r="F108" s="57"/>
      <c r="G108" s="57"/>
      <c r="H108" s="228" t="e">
        <f t="shared" si="1"/>
        <v>#DIV/0!</v>
      </c>
    </row>
    <row r="109" spans="1:8" ht="15">
      <c r="A109" s="77">
        <v>10023</v>
      </c>
      <c r="B109" s="78"/>
      <c r="C109" s="73">
        <v>4223</v>
      </c>
      <c r="D109" s="75" t="s">
        <v>120</v>
      </c>
      <c r="E109" s="57">
        <v>2414.5</v>
      </c>
      <c r="F109" s="57">
        <v>2594.6</v>
      </c>
      <c r="G109" s="57">
        <v>0</v>
      </c>
      <c r="H109" s="228">
        <f t="shared" si="1"/>
        <v>0</v>
      </c>
    </row>
    <row r="110" spans="1:8" ht="15">
      <c r="A110" s="77">
        <v>1079</v>
      </c>
      <c r="B110" s="78"/>
      <c r="C110" s="73">
        <v>4223</v>
      </c>
      <c r="D110" s="75" t="s">
        <v>121</v>
      </c>
      <c r="E110" s="57">
        <v>9345.5</v>
      </c>
      <c r="F110" s="57">
        <v>9345.5</v>
      </c>
      <c r="G110" s="57">
        <v>0</v>
      </c>
      <c r="H110" s="228">
        <f t="shared" si="1"/>
        <v>0</v>
      </c>
    </row>
    <row r="111" spans="1:8" ht="15">
      <c r="A111" s="77">
        <v>1078</v>
      </c>
      <c r="B111" s="78"/>
      <c r="C111" s="73">
        <v>4232</v>
      </c>
      <c r="D111" s="75" t="s">
        <v>122</v>
      </c>
      <c r="E111" s="57">
        <v>1048.1</v>
      </c>
      <c r="F111" s="57">
        <v>1048.1</v>
      </c>
      <c r="G111" s="57">
        <v>0</v>
      </c>
      <c r="H111" s="228">
        <f t="shared" si="1"/>
        <v>0</v>
      </c>
    </row>
    <row r="112" spans="1:8" ht="15">
      <c r="A112" s="77">
        <v>1090</v>
      </c>
      <c r="B112" s="78"/>
      <c r="C112" s="73">
        <v>4232</v>
      </c>
      <c r="D112" s="75" t="s">
        <v>123</v>
      </c>
      <c r="E112" s="57">
        <v>1526.1</v>
      </c>
      <c r="F112" s="57">
        <v>1526.1</v>
      </c>
      <c r="G112" s="57">
        <v>0</v>
      </c>
      <c r="H112" s="228">
        <f t="shared" si="1"/>
        <v>0</v>
      </c>
    </row>
    <row r="113" spans="1:8" ht="15">
      <c r="A113" s="77">
        <v>1091</v>
      </c>
      <c r="B113" s="78"/>
      <c r="C113" s="73">
        <v>4232</v>
      </c>
      <c r="D113" s="75" t="s">
        <v>124</v>
      </c>
      <c r="E113" s="57">
        <v>1007.9</v>
      </c>
      <c r="F113" s="57">
        <v>1007.9</v>
      </c>
      <c r="G113" s="57">
        <v>0</v>
      </c>
      <c r="H113" s="228">
        <f t="shared" si="1"/>
        <v>0</v>
      </c>
    </row>
    <row r="114" spans="1:8" ht="15" hidden="1">
      <c r="A114" s="77"/>
      <c r="B114" s="78">
        <v>2169</v>
      </c>
      <c r="C114" s="73">
        <v>2212</v>
      </c>
      <c r="D114" s="75" t="s">
        <v>125</v>
      </c>
      <c r="E114" s="57"/>
      <c r="F114" s="57"/>
      <c r="G114" s="57"/>
      <c r="H114" s="228" t="e">
        <f t="shared" si="1"/>
        <v>#DIV/0!</v>
      </c>
    </row>
    <row r="115" spans="1:8" ht="15">
      <c r="A115" s="77"/>
      <c r="B115" s="78">
        <v>2212</v>
      </c>
      <c r="C115" s="73">
        <v>2324</v>
      </c>
      <c r="D115" s="75" t="s">
        <v>126</v>
      </c>
      <c r="E115" s="57">
        <v>0</v>
      </c>
      <c r="F115" s="57">
        <v>0</v>
      </c>
      <c r="G115" s="57">
        <v>3</v>
      </c>
      <c r="H115" s="228" t="e">
        <f t="shared" si="1"/>
        <v>#DIV/0!</v>
      </c>
    </row>
    <row r="116" spans="1:8" ht="15" customHeight="1" hidden="1">
      <c r="A116" s="77"/>
      <c r="B116" s="78">
        <v>2219</v>
      </c>
      <c r="C116" s="79">
        <v>2321</v>
      </c>
      <c r="D116" s="75" t="s">
        <v>127</v>
      </c>
      <c r="E116" s="57"/>
      <c r="F116" s="57"/>
      <c r="G116" s="57"/>
      <c r="H116" s="228" t="e">
        <f t="shared" si="1"/>
        <v>#DIV/0!</v>
      </c>
    </row>
    <row r="117" spans="1:8" ht="15" customHeight="1" hidden="1">
      <c r="A117" s="77"/>
      <c r="B117" s="78">
        <v>2219</v>
      </c>
      <c r="C117" s="73">
        <v>2324</v>
      </c>
      <c r="D117" s="75" t="s">
        <v>128</v>
      </c>
      <c r="E117" s="57"/>
      <c r="F117" s="57"/>
      <c r="G117" s="57"/>
      <c r="H117" s="228" t="e">
        <f t="shared" si="1"/>
        <v>#DIV/0!</v>
      </c>
    </row>
    <row r="118" spans="1:8" ht="15" hidden="1">
      <c r="A118" s="77"/>
      <c r="B118" s="78">
        <v>2221</v>
      </c>
      <c r="C118" s="79">
        <v>2329</v>
      </c>
      <c r="D118" s="75" t="s">
        <v>129</v>
      </c>
      <c r="E118" s="57"/>
      <c r="F118" s="57"/>
      <c r="G118" s="57"/>
      <c r="H118" s="228" t="e">
        <f t="shared" si="1"/>
        <v>#DIV/0!</v>
      </c>
    </row>
    <row r="119" spans="1:8" ht="15" hidden="1">
      <c r="A119" s="74"/>
      <c r="B119" s="53">
        <v>3421</v>
      </c>
      <c r="C119" s="53">
        <v>2111</v>
      </c>
      <c r="D119" s="53" t="s">
        <v>130</v>
      </c>
      <c r="E119" s="54"/>
      <c r="F119" s="54"/>
      <c r="G119" s="54"/>
      <c r="H119" s="228" t="e">
        <f t="shared" si="1"/>
        <v>#DIV/0!</v>
      </c>
    </row>
    <row r="120" spans="1:8" ht="15">
      <c r="A120" s="74">
        <v>1063</v>
      </c>
      <c r="B120" s="53">
        <v>3421</v>
      </c>
      <c r="C120" s="53">
        <v>3121</v>
      </c>
      <c r="D120" s="53" t="s">
        <v>131</v>
      </c>
      <c r="E120" s="54">
        <v>450</v>
      </c>
      <c r="F120" s="54">
        <v>0</v>
      </c>
      <c r="G120" s="57">
        <v>0</v>
      </c>
      <c r="H120" s="228" t="e">
        <f t="shared" si="1"/>
        <v>#DIV/0!</v>
      </c>
    </row>
    <row r="121" spans="1:8" ht="15" hidden="1">
      <c r="A121" s="74"/>
      <c r="B121" s="53">
        <v>3631</v>
      </c>
      <c r="C121" s="53">
        <v>2322</v>
      </c>
      <c r="D121" s="53" t="s">
        <v>132</v>
      </c>
      <c r="E121" s="54"/>
      <c r="F121" s="54"/>
      <c r="G121" s="57"/>
      <c r="H121" s="228" t="e">
        <f t="shared" si="1"/>
        <v>#DIV/0!</v>
      </c>
    </row>
    <row r="122" spans="1:8" ht="15">
      <c r="A122" s="80"/>
      <c r="B122" s="73">
        <v>3631</v>
      </c>
      <c r="C122" s="53">
        <v>2324</v>
      </c>
      <c r="D122" s="53" t="s">
        <v>133</v>
      </c>
      <c r="E122" s="54">
        <v>0</v>
      </c>
      <c r="F122" s="54">
        <v>0</v>
      </c>
      <c r="G122" s="54">
        <v>306</v>
      </c>
      <c r="H122" s="228" t="e">
        <f t="shared" si="1"/>
        <v>#DIV/0!</v>
      </c>
    </row>
    <row r="123" spans="1:8" ht="15" hidden="1">
      <c r="A123" s="77"/>
      <c r="B123" s="78">
        <v>3635</v>
      </c>
      <c r="C123" s="73">
        <v>3122</v>
      </c>
      <c r="D123" s="75" t="s">
        <v>134</v>
      </c>
      <c r="E123" s="57"/>
      <c r="F123" s="57"/>
      <c r="G123" s="57"/>
      <c r="H123" s="228" t="e">
        <f t="shared" si="1"/>
        <v>#DIV/0!</v>
      </c>
    </row>
    <row r="124" spans="1:8" ht="15">
      <c r="A124" s="80"/>
      <c r="B124" s="73">
        <v>3725</v>
      </c>
      <c r="C124" s="53">
        <v>2324</v>
      </c>
      <c r="D124" s="53" t="s">
        <v>135</v>
      </c>
      <c r="E124" s="54">
        <v>0</v>
      </c>
      <c r="F124" s="54">
        <v>2000</v>
      </c>
      <c r="G124" s="54">
        <v>1151.9</v>
      </c>
      <c r="H124" s="228">
        <f t="shared" si="1"/>
        <v>57.595000000000006</v>
      </c>
    </row>
    <row r="125" spans="1:8" ht="15">
      <c r="A125" s="80"/>
      <c r="B125" s="73">
        <v>3745</v>
      </c>
      <c r="C125" s="53">
        <v>2324</v>
      </c>
      <c r="D125" s="53" t="s">
        <v>136</v>
      </c>
      <c r="E125" s="54">
        <v>2000</v>
      </c>
      <c r="F125" s="54">
        <v>0</v>
      </c>
      <c r="G125" s="54">
        <v>8.1</v>
      </c>
      <c r="H125" s="228" t="e">
        <f t="shared" si="1"/>
        <v>#DIV/0!</v>
      </c>
    </row>
    <row r="126" spans="1:8" ht="15.75" thickBot="1">
      <c r="A126" s="81"/>
      <c r="B126" s="59"/>
      <c r="C126" s="59"/>
      <c r="D126" s="59"/>
      <c r="E126" s="60"/>
      <c r="F126" s="60"/>
      <c r="G126" s="60"/>
      <c r="H126" s="229"/>
    </row>
    <row r="127" spans="1:8" s="64" customFormat="1" ht="21.75" customHeight="1" thickBot="1" thickTop="1">
      <c r="A127" s="82"/>
      <c r="B127" s="61"/>
      <c r="C127" s="61"/>
      <c r="D127" s="62" t="s">
        <v>137</v>
      </c>
      <c r="E127" s="63">
        <f>SUM(E61:E126)</f>
        <v>82784</v>
      </c>
      <c r="F127" s="63">
        <f>SUM(F61:F126)</f>
        <v>68626.4</v>
      </c>
      <c r="G127" s="63">
        <f>SUM(G61:G126)</f>
        <v>10518.1</v>
      </c>
      <c r="H127" s="230">
        <f>(G127/F127)*100</f>
        <v>15.326609001783572</v>
      </c>
    </row>
    <row r="128" spans="1:8" ht="15" customHeight="1">
      <c r="A128" s="83"/>
      <c r="B128" s="83"/>
      <c r="C128" s="83"/>
      <c r="D128" s="46"/>
      <c r="E128" s="84"/>
      <c r="F128" s="84"/>
      <c r="G128" s="42"/>
      <c r="H128" s="221"/>
    </row>
    <row r="129" spans="1:8" ht="15" customHeight="1">
      <c r="A129" s="83"/>
      <c r="B129" s="83"/>
      <c r="C129" s="83"/>
      <c r="D129" s="46"/>
      <c r="E129" s="84"/>
      <c r="F129" s="84"/>
      <c r="G129" s="42"/>
      <c r="H129" s="221"/>
    </row>
    <row r="130" spans="1:8" ht="15" customHeight="1">
      <c r="A130" s="83"/>
      <c r="B130" s="83"/>
      <c r="C130" s="83"/>
      <c r="D130" s="46"/>
      <c r="E130" s="84"/>
      <c r="F130" s="84"/>
      <c r="G130" s="42"/>
      <c r="H130" s="221"/>
    </row>
    <row r="131" spans="1:8" ht="15" customHeight="1">
      <c r="A131" s="83"/>
      <c r="B131" s="83"/>
      <c r="C131" s="83"/>
      <c r="D131" s="46"/>
      <c r="E131" s="84"/>
      <c r="F131" s="84"/>
      <c r="G131" s="84"/>
      <c r="H131" s="232"/>
    </row>
    <row r="132" spans="1:8" ht="15" customHeight="1" thickBot="1">
      <c r="A132" s="83"/>
      <c r="B132" s="83"/>
      <c r="C132" s="83"/>
      <c r="D132" s="46"/>
      <c r="E132" s="84"/>
      <c r="F132" s="84"/>
      <c r="G132" s="84"/>
      <c r="H132" s="232"/>
    </row>
    <row r="133" spans="1:8" ht="15.75">
      <c r="A133" s="213" t="s">
        <v>25</v>
      </c>
      <c r="B133" s="213" t="s">
        <v>26</v>
      </c>
      <c r="C133" s="213" t="s">
        <v>27</v>
      </c>
      <c r="D133" s="214" t="s">
        <v>28</v>
      </c>
      <c r="E133" s="215" t="s">
        <v>29</v>
      </c>
      <c r="F133" s="215" t="s">
        <v>29</v>
      </c>
      <c r="G133" s="215" t="s">
        <v>8</v>
      </c>
      <c r="H133" s="225" t="s">
        <v>30</v>
      </c>
    </row>
    <row r="134" spans="1:8" ht="15.75" customHeight="1" thickBot="1">
      <c r="A134" s="216"/>
      <c r="B134" s="216"/>
      <c r="C134" s="216"/>
      <c r="D134" s="217"/>
      <c r="E134" s="218" t="s">
        <v>31</v>
      </c>
      <c r="F134" s="218" t="s">
        <v>32</v>
      </c>
      <c r="G134" s="219" t="s">
        <v>33</v>
      </c>
      <c r="H134" s="226" t="s">
        <v>34</v>
      </c>
    </row>
    <row r="135" spans="1:8" ht="16.5" customHeight="1" thickTop="1">
      <c r="A135" s="66">
        <v>30</v>
      </c>
      <c r="B135" s="50"/>
      <c r="C135" s="50"/>
      <c r="D135" s="51" t="s">
        <v>138</v>
      </c>
      <c r="E135" s="85"/>
      <c r="F135" s="85"/>
      <c r="G135" s="85"/>
      <c r="H135" s="233"/>
    </row>
    <row r="136" spans="1:8" ht="15" customHeight="1">
      <c r="A136" s="86"/>
      <c r="B136" s="87"/>
      <c r="C136" s="87"/>
      <c r="D136" s="87"/>
      <c r="E136" s="54"/>
      <c r="F136" s="54"/>
      <c r="G136" s="54"/>
      <c r="H136" s="228"/>
    </row>
    <row r="137" spans="1:8" ht="15">
      <c r="A137" s="74"/>
      <c r="B137" s="53"/>
      <c r="C137" s="53">
        <v>1361</v>
      </c>
      <c r="D137" s="53" t="s">
        <v>37</v>
      </c>
      <c r="E137" s="88">
        <v>0</v>
      </c>
      <c r="F137" s="88">
        <v>0</v>
      </c>
      <c r="G137" s="88">
        <v>0.8</v>
      </c>
      <c r="H137" s="228" t="e">
        <f aca="true" t="shared" si="2" ref="H137:H169">(G137/F137)*100</f>
        <v>#DIV/0!</v>
      </c>
    </row>
    <row r="138" spans="1:8" ht="15">
      <c r="A138" s="74"/>
      <c r="B138" s="53"/>
      <c r="C138" s="53">
        <v>2460</v>
      </c>
      <c r="D138" s="53" t="s">
        <v>139</v>
      </c>
      <c r="E138" s="88">
        <v>0</v>
      </c>
      <c r="F138" s="88">
        <v>0</v>
      </c>
      <c r="G138" s="88">
        <v>7</v>
      </c>
      <c r="H138" s="228" t="e">
        <f t="shared" si="2"/>
        <v>#DIV/0!</v>
      </c>
    </row>
    <row r="139" spans="1:8" ht="15" customHeight="1" hidden="1">
      <c r="A139" s="74">
        <v>98071</v>
      </c>
      <c r="B139" s="53"/>
      <c r="C139" s="53">
        <v>4111</v>
      </c>
      <c r="D139" s="53" t="s">
        <v>140</v>
      </c>
      <c r="E139" s="88"/>
      <c r="F139" s="88"/>
      <c r="G139" s="88"/>
      <c r="H139" s="228" t="e">
        <f t="shared" si="2"/>
        <v>#DIV/0!</v>
      </c>
    </row>
    <row r="140" spans="1:8" ht="15" customHeight="1" hidden="1">
      <c r="A140" s="74">
        <v>98187</v>
      </c>
      <c r="B140" s="53"/>
      <c r="C140" s="53">
        <v>4111</v>
      </c>
      <c r="D140" s="53" t="s">
        <v>141</v>
      </c>
      <c r="E140" s="88"/>
      <c r="F140" s="88"/>
      <c r="G140" s="88"/>
      <c r="H140" s="228" t="e">
        <f t="shared" si="2"/>
        <v>#DIV/0!</v>
      </c>
    </row>
    <row r="141" spans="1:8" ht="15" hidden="1">
      <c r="A141" s="74">
        <v>98008</v>
      </c>
      <c r="B141" s="53"/>
      <c r="C141" s="53">
        <v>4111</v>
      </c>
      <c r="D141" s="53" t="s">
        <v>142</v>
      </c>
      <c r="E141" s="54"/>
      <c r="F141" s="54"/>
      <c r="G141" s="54"/>
      <c r="H141" s="228" t="e">
        <f t="shared" si="2"/>
        <v>#DIV/0!</v>
      </c>
    </row>
    <row r="142" spans="1:8" ht="15">
      <c r="A142" s="74">
        <v>98348</v>
      </c>
      <c r="B142" s="53"/>
      <c r="C142" s="53">
        <v>4111</v>
      </c>
      <c r="D142" s="53" t="s">
        <v>143</v>
      </c>
      <c r="E142" s="52">
        <v>0</v>
      </c>
      <c r="F142" s="52">
        <v>521</v>
      </c>
      <c r="G142" s="54">
        <v>521</v>
      </c>
      <c r="H142" s="228">
        <f t="shared" si="2"/>
        <v>100</v>
      </c>
    </row>
    <row r="143" spans="1:8" ht="14.25" customHeight="1">
      <c r="A143" s="74"/>
      <c r="B143" s="53"/>
      <c r="C143" s="53">
        <v>4116</v>
      </c>
      <c r="D143" s="53" t="s">
        <v>144</v>
      </c>
      <c r="E143" s="88">
        <v>0</v>
      </c>
      <c r="F143" s="88">
        <v>418.1</v>
      </c>
      <c r="G143" s="88">
        <f>39.5+223.8</f>
        <v>263.3</v>
      </c>
      <c r="H143" s="228">
        <f t="shared" si="2"/>
        <v>62.97536474527625</v>
      </c>
    </row>
    <row r="144" spans="1:8" ht="15" customHeight="1">
      <c r="A144" s="53">
        <v>13011</v>
      </c>
      <c r="B144" s="53"/>
      <c r="C144" s="53">
        <v>4116</v>
      </c>
      <c r="D144" s="53" t="s">
        <v>145</v>
      </c>
      <c r="E144" s="54">
        <v>0</v>
      </c>
      <c r="F144" s="54">
        <v>4511</v>
      </c>
      <c r="G144" s="54">
        <v>4511</v>
      </c>
      <c r="H144" s="228">
        <f t="shared" si="2"/>
        <v>100</v>
      </c>
    </row>
    <row r="145" spans="1:8" ht="15" customHeight="1">
      <c r="A145" s="53">
        <v>14013</v>
      </c>
      <c r="B145" s="53"/>
      <c r="C145" s="53">
        <v>4116</v>
      </c>
      <c r="D145" s="53" t="s">
        <v>146</v>
      </c>
      <c r="E145" s="54">
        <v>3207</v>
      </c>
      <c r="F145" s="54">
        <v>3207</v>
      </c>
      <c r="G145" s="54">
        <v>0</v>
      </c>
      <c r="H145" s="228">
        <f t="shared" si="2"/>
        <v>0</v>
      </c>
    </row>
    <row r="146" spans="1:8" ht="15" customHeight="1" hidden="1">
      <c r="A146" s="74"/>
      <c r="B146" s="53"/>
      <c r="C146" s="53">
        <v>4121</v>
      </c>
      <c r="D146" s="53" t="s">
        <v>147</v>
      </c>
      <c r="E146" s="88"/>
      <c r="F146" s="88"/>
      <c r="G146" s="88"/>
      <c r="H146" s="228" t="e">
        <f t="shared" si="2"/>
        <v>#DIV/0!</v>
      </c>
    </row>
    <row r="147" spans="1:8" ht="15" customHeight="1" hidden="1">
      <c r="A147" s="74"/>
      <c r="B147" s="53"/>
      <c r="C147" s="53">
        <v>4122</v>
      </c>
      <c r="D147" s="53" t="s">
        <v>148</v>
      </c>
      <c r="E147" s="88"/>
      <c r="F147" s="88"/>
      <c r="G147" s="88"/>
      <c r="H147" s="228" t="e">
        <f t="shared" si="2"/>
        <v>#DIV/0!</v>
      </c>
    </row>
    <row r="148" spans="1:8" ht="15" hidden="1">
      <c r="A148" s="74"/>
      <c r="B148" s="53"/>
      <c r="C148" s="53">
        <v>4132</v>
      </c>
      <c r="D148" s="53" t="s">
        <v>149</v>
      </c>
      <c r="E148" s="88"/>
      <c r="F148" s="88"/>
      <c r="G148" s="88"/>
      <c r="H148" s="228" t="e">
        <f t="shared" si="2"/>
        <v>#DIV/0!</v>
      </c>
    </row>
    <row r="149" spans="1:8" ht="15" hidden="1">
      <c r="A149" s="74"/>
      <c r="B149" s="53"/>
      <c r="C149" s="53">
        <v>4216</v>
      </c>
      <c r="D149" s="53" t="s">
        <v>150</v>
      </c>
      <c r="E149" s="88"/>
      <c r="F149" s="88"/>
      <c r="G149" s="88"/>
      <c r="H149" s="228" t="e">
        <f t="shared" si="2"/>
        <v>#DIV/0!</v>
      </c>
    </row>
    <row r="150" spans="1:8" ht="15" customHeight="1" hidden="1">
      <c r="A150" s="74"/>
      <c r="B150" s="53"/>
      <c r="C150" s="53">
        <v>4222</v>
      </c>
      <c r="D150" s="53" t="s">
        <v>151</v>
      </c>
      <c r="E150" s="88"/>
      <c r="F150" s="88"/>
      <c r="G150" s="88"/>
      <c r="H150" s="228" t="e">
        <f t="shared" si="2"/>
        <v>#DIV/0!</v>
      </c>
    </row>
    <row r="151" spans="1:8" ht="15" customHeight="1" hidden="1">
      <c r="A151" s="74">
        <v>14004</v>
      </c>
      <c r="B151" s="53"/>
      <c r="C151" s="53">
        <v>4122</v>
      </c>
      <c r="D151" s="53" t="s">
        <v>152</v>
      </c>
      <c r="E151" s="52"/>
      <c r="F151" s="52"/>
      <c r="G151" s="57"/>
      <c r="H151" s="228" t="e">
        <f t="shared" si="2"/>
        <v>#DIV/0!</v>
      </c>
    </row>
    <row r="152" spans="1:8" ht="15" customHeight="1" hidden="1">
      <c r="A152" s="74">
        <v>14022</v>
      </c>
      <c r="B152" s="53"/>
      <c r="C152" s="53">
        <v>4122</v>
      </c>
      <c r="D152" s="53" t="s">
        <v>153</v>
      </c>
      <c r="E152" s="52"/>
      <c r="F152" s="52"/>
      <c r="G152" s="57"/>
      <c r="H152" s="228" t="e">
        <f t="shared" si="2"/>
        <v>#DIV/0!</v>
      </c>
    </row>
    <row r="153" spans="1:8" ht="15">
      <c r="A153" s="74"/>
      <c r="B153" s="53">
        <v>3341</v>
      </c>
      <c r="C153" s="53">
        <v>2111</v>
      </c>
      <c r="D153" s="53" t="s">
        <v>154</v>
      </c>
      <c r="E153" s="89">
        <v>3</v>
      </c>
      <c r="F153" s="89">
        <v>3</v>
      </c>
      <c r="G153" s="89">
        <v>0.7</v>
      </c>
      <c r="H153" s="228">
        <f t="shared" si="2"/>
        <v>23.333333333333332</v>
      </c>
    </row>
    <row r="154" spans="1:8" ht="15">
      <c r="A154" s="74"/>
      <c r="B154" s="53">
        <v>3349</v>
      </c>
      <c r="C154" s="53">
        <v>2111</v>
      </c>
      <c r="D154" s="53" t="s">
        <v>155</v>
      </c>
      <c r="E154" s="89">
        <v>900</v>
      </c>
      <c r="F154" s="89">
        <v>900</v>
      </c>
      <c r="G154" s="89">
        <v>400.2</v>
      </c>
      <c r="H154" s="228">
        <f t="shared" si="2"/>
        <v>44.46666666666667</v>
      </c>
    </row>
    <row r="155" spans="1:8" ht="15">
      <c r="A155" s="74"/>
      <c r="B155" s="53">
        <v>3631</v>
      </c>
      <c r="C155" s="53">
        <v>2322</v>
      </c>
      <c r="D155" s="53" t="s">
        <v>132</v>
      </c>
      <c r="E155" s="54">
        <v>0</v>
      </c>
      <c r="F155" s="54">
        <v>0</v>
      </c>
      <c r="G155" s="54">
        <v>12.9</v>
      </c>
      <c r="H155" s="228" t="e">
        <f t="shared" si="2"/>
        <v>#DIV/0!</v>
      </c>
    </row>
    <row r="156" spans="1:8" ht="15">
      <c r="A156" s="74"/>
      <c r="B156" s="53">
        <v>5512</v>
      </c>
      <c r="C156" s="53">
        <v>2322</v>
      </c>
      <c r="D156" s="53" t="s">
        <v>156</v>
      </c>
      <c r="E156" s="54">
        <v>0</v>
      </c>
      <c r="F156" s="54">
        <v>0</v>
      </c>
      <c r="G156" s="54">
        <v>27.1</v>
      </c>
      <c r="H156" s="228" t="e">
        <f t="shared" si="2"/>
        <v>#DIV/0!</v>
      </c>
    </row>
    <row r="157" spans="1:8" ht="15">
      <c r="A157" s="74"/>
      <c r="B157" s="53">
        <v>5512</v>
      </c>
      <c r="C157" s="53">
        <v>2324</v>
      </c>
      <c r="D157" s="53" t="s">
        <v>157</v>
      </c>
      <c r="E157" s="54">
        <v>139</v>
      </c>
      <c r="F157" s="54">
        <v>139</v>
      </c>
      <c r="G157" s="54">
        <v>11.2</v>
      </c>
      <c r="H157" s="228">
        <f t="shared" si="2"/>
        <v>8.057553956834532</v>
      </c>
    </row>
    <row r="158" spans="1:8" ht="15">
      <c r="A158" s="74"/>
      <c r="B158" s="53">
        <v>5512</v>
      </c>
      <c r="C158" s="53">
        <v>3113</v>
      </c>
      <c r="D158" s="53" t="s">
        <v>158</v>
      </c>
      <c r="E158" s="54">
        <v>0</v>
      </c>
      <c r="F158" s="54">
        <v>0</v>
      </c>
      <c r="G158" s="52">
        <v>562</v>
      </c>
      <c r="H158" s="228" t="e">
        <f t="shared" si="2"/>
        <v>#DIV/0!</v>
      </c>
    </row>
    <row r="159" spans="1:8" ht="15">
      <c r="A159" s="74"/>
      <c r="B159" s="53">
        <v>5512</v>
      </c>
      <c r="C159" s="53">
        <v>3122</v>
      </c>
      <c r="D159" s="53" t="s">
        <v>708</v>
      </c>
      <c r="E159" s="54">
        <v>7256</v>
      </c>
      <c r="F159" s="54">
        <v>7256</v>
      </c>
      <c r="G159" s="52">
        <v>0</v>
      </c>
      <c r="H159" s="228">
        <f t="shared" si="2"/>
        <v>0</v>
      </c>
    </row>
    <row r="160" spans="1:8" ht="15">
      <c r="A160" s="74"/>
      <c r="B160" s="53">
        <v>6171</v>
      </c>
      <c r="C160" s="53">
        <v>2111</v>
      </c>
      <c r="D160" s="53" t="s">
        <v>159</v>
      </c>
      <c r="E160" s="89">
        <v>150</v>
      </c>
      <c r="F160" s="89">
        <v>150</v>
      </c>
      <c r="G160" s="89">
        <v>106.4</v>
      </c>
      <c r="H160" s="228">
        <f t="shared" si="2"/>
        <v>70.93333333333334</v>
      </c>
    </row>
    <row r="161" spans="1:8" ht="15">
      <c r="A161" s="74"/>
      <c r="B161" s="53">
        <v>6171</v>
      </c>
      <c r="C161" s="53">
        <v>2132</v>
      </c>
      <c r="D161" s="53" t="s">
        <v>160</v>
      </c>
      <c r="E161" s="54">
        <v>72</v>
      </c>
      <c r="F161" s="54">
        <v>72</v>
      </c>
      <c r="G161" s="54">
        <v>102.5</v>
      </c>
      <c r="H161" s="228">
        <f t="shared" si="2"/>
        <v>142.36111111111111</v>
      </c>
    </row>
    <row r="162" spans="1:8" ht="15" hidden="1">
      <c r="A162" s="74"/>
      <c r="B162" s="53">
        <v>6171</v>
      </c>
      <c r="C162" s="53">
        <v>2210</v>
      </c>
      <c r="D162" s="53" t="s">
        <v>161</v>
      </c>
      <c r="E162" s="54"/>
      <c r="F162" s="54"/>
      <c r="G162" s="54"/>
      <c r="H162" s="228" t="e">
        <f t="shared" si="2"/>
        <v>#DIV/0!</v>
      </c>
    </row>
    <row r="163" spans="1:8" ht="15" hidden="1">
      <c r="A163" s="74"/>
      <c r="B163" s="53">
        <v>6171</v>
      </c>
      <c r="C163" s="53">
        <v>2133</v>
      </c>
      <c r="D163" s="53" t="s">
        <v>162</v>
      </c>
      <c r="E163" s="89"/>
      <c r="F163" s="89"/>
      <c r="G163" s="89"/>
      <c r="H163" s="228" t="e">
        <f t="shared" si="2"/>
        <v>#DIV/0!</v>
      </c>
    </row>
    <row r="164" spans="1:8" ht="15">
      <c r="A164" s="74"/>
      <c r="B164" s="53">
        <v>6171</v>
      </c>
      <c r="C164" s="53">
        <v>2310</v>
      </c>
      <c r="D164" s="53" t="s">
        <v>163</v>
      </c>
      <c r="E164" s="54">
        <v>0</v>
      </c>
      <c r="F164" s="54">
        <v>0</v>
      </c>
      <c r="G164" s="54">
        <v>38</v>
      </c>
      <c r="H164" s="228" t="e">
        <f t="shared" si="2"/>
        <v>#DIV/0!</v>
      </c>
    </row>
    <row r="165" spans="1:8" ht="15">
      <c r="A165" s="74"/>
      <c r="B165" s="53">
        <v>6171</v>
      </c>
      <c r="C165" s="53">
        <v>2322</v>
      </c>
      <c r="D165" s="53" t="s">
        <v>164</v>
      </c>
      <c r="E165" s="54">
        <v>0</v>
      </c>
      <c r="F165" s="54">
        <v>0</v>
      </c>
      <c r="G165" s="54">
        <v>3.5</v>
      </c>
      <c r="H165" s="228" t="e">
        <f t="shared" si="2"/>
        <v>#DIV/0!</v>
      </c>
    </row>
    <row r="166" spans="1:8" ht="15">
      <c r="A166" s="74"/>
      <c r="B166" s="53">
        <v>6171</v>
      </c>
      <c r="C166" s="53">
        <v>2324</v>
      </c>
      <c r="D166" s="53" t="s">
        <v>165</v>
      </c>
      <c r="E166" s="54">
        <v>50</v>
      </c>
      <c r="F166" s="54">
        <v>50</v>
      </c>
      <c r="G166" s="54">
        <v>254.1</v>
      </c>
      <c r="H166" s="228">
        <f t="shared" si="2"/>
        <v>508.2</v>
      </c>
    </row>
    <row r="167" spans="1:8" ht="15">
      <c r="A167" s="74"/>
      <c r="B167" s="53">
        <v>6171</v>
      </c>
      <c r="C167" s="53">
        <v>2329</v>
      </c>
      <c r="D167" s="53" t="s">
        <v>166</v>
      </c>
      <c r="E167" s="54">
        <v>0</v>
      </c>
      <c r="F167" s="54">
        <v>0</v>
      </c>
      <c r="G167" s="54">
        <v>5.8</v>
      </c>
      <c r="H167" s="228" t="e">
        <f t="shared" si="2"/>
        <v>#DIV/0!</v>
      </c>
    </row>
    <row r="168" spans="1:8" ht="15" hidden="1">
      <c r="A168" s="74"/>
      <c r="B168" s="53">
        <v>6409</v>
      </c>
      <c r="C168" s="53">
        <v>2328</v>
      </c>
      <c r="D168" s="53" t="s">
        <v>167</v>
      </c>
      <c r="E168" s="54"/>
      <c r="F168" s="54"/>
      <c r="G168" s="54"/>
      <c r="H168" s="228" t="e">
        <f t="shared" si="2"/>
        <v>#DIV/0!</v>
      </c>
    </row>
    <row r="169" spans="1:8" ht="15">
      <c r="A169" s="74"/>
      <c r="B169" s="53"/>
      <c r="C169" s="53"/>
      <c r="D169" s="53"/>
      <c r="E169" s="54">
        <v>0</v>
      </c>
      <c r="F169" s="54">
        <v>0</v>
      </c>
      <c r="G169" s="54"/>
      <c r="H169" s="228" t="e">
        <f t="shared" si="2"/>
        <v>#DIV/0!</v>
      </c>
    </row>
    <row r="170" spans="1:8" ht="15.75" thickBot="1">
      <c r="A170" s="90"/>
      <c r="B170" s="91"/>
      <c r="C170" s="91"/>
      <c r="D170" s="91"/>
      <c r="E170" s="92"/>
      <c r="F170" s="92"/>
      <c r="G170" s="92"/>
      <c r="H170" s="234"/>
    </row>
    <row r="171" spans="1:8" s="64" customFormat="1" ht="21.75" customHeight="1" thickBot="1" thickTop="1">
      <c r="A171" s="93"/>
      <c r="B171" s="94"/>
      <c r="C171" s="94"/>
      <c r="D171" s="95" t="s">
        <v>168</v>
      </c>
      <c r="E171" s="96">
        <f>SUM(E137:E170)</f>
        <v>11777</v>
      </c>
      <c r="F171" s="96">
        <f>SUM(F137:F170)</f>
        <v>17227.1</v>
      </c>
      <c r="G171" s="96">
        <f>SUM(G136:G170)</f>
        <v>6827.5</v>
      </c>
      <c r="H171" s="230">
        <f>(G171/F171)*100</f>
        <v>39.63232349031468</v>
      </c>
    </row>
    <row r="172" spans="1:8" ht="15" customHeight="1">
      <c r="A172" s="83"/>
      <c r="B172" s="83"/>
      <c r="C172" s="83"/>
      <c r="D172" s="46"/>
      <c r="E172" s="84"/>
      <c r="F172" s="84"/>
      <c r="G172" s="84"/>
      <c r="H172" s="232"/>
    </row>
    <row r="173" spans="1:8" ht="15" customHeight="1">
      <c r="A173" s="83"/>
      <c r="B173" s="83"/>
      <c r="C173" s="83"/>
      <c r="D173" s="46"/>
      <c r="E173" s="84"/>
      <c r="F173" s="84"/>
      <c r="G173" s="84"/>
      <c r="H173" s="232"/>
    </row>
    <row r="174" spans="1:8" ht="12.75" customHeight="1" hidden="1">
      <c r="A174" s="83"/>
      <c r="B174" s="83"/>
      <c r="C174" s="83"/>
      <c r="D174" s="46"/>
      <c r="E174" s="84"/>
      <c r="F174" s="84"/>
      <c r="G174" s="84"/>
      <c r="H174" s="232"/>
    </row>
    <row r="175" spans="1:8" ht="15" customHeight="1" thickBot="1">
      <c r="A175" s="83"/>
      <c r="B175" s="83"/>
      <c r="C175" s="83"/>
      <c r="D175" s="46"/>
      <c r="E175" s="84"/>
      <c r="F175" s="84"/>
      <c r="G175" s="84"/>
      <c r="H175" s="232"/>
    </row>
    <row r="176" spans="1:8" ht="15.75">
      <c r="A176" s="213" t="s">
        <v>25</v>
      </c>
      <c r="B176" s="213" t="s">
        <v>26</v>
      </c>
      <c r="C176" s="213" t="s">
        <v>27</v>
      </c>
      <c r="D176" s="214" t="s">
        <v>28</v>
      </c>
      <c r="E176" s="215" t="s">
        <v>29</v>
      </c>
      <c r="F176" s="215" t="s">
        <v>29</v>
      </c>
      <c r="G176" s="215" t="s">
        <v>8</v>
      </c>
      <c r="H176" s="225" t="s">
        <v>30</v>
      </c>
    </row>
    <row r="177" spans="1:8" ht="15.75" customHeight="1" thickBot="1">
      <c r="A177" s="216"/>
      <c r="B177" s="216"/>
      <c r="C177" s="216"/>
      <c r="D177" s="217"/>
      <c r="E177" s="218" t="s">
        <v>31</v>
      </c>
      <c r="F177" s="218" t="s">
        <v>32</v>
      </c>
      <c r="G177" s="219" t="s">
        <v>33</v>
      </c>
      <c r="H177" s="226" t="s">
        <v>34</v>
      </c>
    </row>
    <row r="178" spans="1:8" ht="16.5" customHeight="1" thickTop="1">
      <c r="A178" s="50">
        <v>50</v>
      </c>
      <c r="B178" s="50"/>
      <c r="C178" s="50"/>
      <c r="D178" s="51" t="s">
        <v>169</v>
      </c>
      <c r="E178" s="52"/>
      <c r="F178" s="52"/>
      <c r="G178" s="52"/>
      <c r="H178" s="227"/>
    </row>
    <row r="179" spans="1:8" ht="15" customHeight="1">
      <c r="A179" s="53"/>
      <c r="B179" s="53"/>
      <c r="C179" s="53"/>
      <c r="D179" s="87"/>
      <c r="E179" s="54"/>
      <c r="F179" s="54"/>
      <c r="G179" s="54"/>
      <c r="H179" s="228"/>
    </row>
    <row r="180" spans="1:8" ht="15" hidden="1">
      <c r="A180" s="53"/>
      <c r="B180" s="53"/>
      <c r="C180" s="53">
        <v>1361</v>
      </c>
      <c r="D180" s="53" t="s">
        <v>37</v>
      </c>
      <c r="E180" s="54"/>
      <c r="F180" s="54"/>
      <c r="G180" s="54"/>
      <c r="H180" s="228" t="e">
        <f>(#REF!/F180)*100</f>
        <v>#REF!</v>
      </c>
    </row>
    <row r="181" spans="1:8" ht="15" hidden="1">
      <c r="A181" s="53"/>
      <c r="B181" s="53"/>
      <c r="C181" s="53">
        <v>2451</v>
      </c>
      <c r="D181" s="53" t="s">
        <v>170</v>
      </c>
      <c r="E181" s="54"/>
      <c r="F181" s="54"/>
      <c r="G181" s="54"/>
      <c r="H181" s="228" t="e">
        <f>(#REF!/F181)*100</f>
        <v>#REF!</v>
      </c>
    </row>
    <row r="182" spans="1:8" ht="15">
      <c r="A182" s="53">
        <v>13010</v>
      </c>
      <c r="B182" s="53"/>
      <c r="C182" s="53">
        <v>4116</v>
      </c>
      <c r="D182" s="53" t="s">
        <v>171</v>
      </c>
      <c r="E182" s="54">
        <v>624</v>
      </c>
      <c r="F182" s="54">
        <v>796</v>
      </c>
      <c r="G182" s="54">
        <v>628</v>
      </c>
      <c r="H182" s="228">
        <f aca="true" t="shared" si="3" ref="H182:H200">(G182/F182)*100</f>
        <v>78.89447236180904</v>
      </c>
    </row>
    <row r="183" spans="1:8" ht="15" hidden="1">
      <c r="A183" s="53">
        <v>434</v>
      </c>
      <c r="B183" s="53"/>
      <c r="C183" s="53">
        <v>4122</v>
      </c>
      <c r="D183" s="53" t="s">
        <v>172</v>
      </c>
      <c r="E183" s="54"/>
      <c r="F183" s="54"/>
      <c r="G183" s="54"/>
      <c r="H183" s="228" t="e">
        <f t="shared" si="3"/>
        <v>#DIV/0!</v>
      </c>
    </row>
    <row r="184" spans="1:8" ht="15">
      <c r="A184" s="53">
        <v>13233</v>
      </c>
      <c r="B184" s="53"/>
      <c r="C184" s="53">
        <v>4116</v>
      </c>
      <c r="D184" s="53" t="s">
        <v>173</v>
      </c>
      <c r="E184" s="54">
        <v>0</v>
      </c>
      <c r="F184" s="54">
        <v>2220</v>
      </c>
      <c r="G184" s="54">
        <v>1003.5</v>
      </c>
      <c r="H184" s="228">
        <f t="shared" si="3"/>
        <v>45.2027027027027</v>
      </c>
    </row>
    <row r="185" spans="1:8" ht="15">
      <c r="A185" s="53">
        <v>433</v>
      </c>
      <c r="B185" s="53"/>
      <c r="C185" s="53">
        <v>4122</v>
      </c>
      <c r="D185" s="53" t="s">
        <v>174</v>
      </c>
      <c r="E185" s="54">
        <v>0</v>
      </c>
      <c r="F185" s="54">
        <v>0</v>
      </c>
      <c r="G185" s="54">
        <v>40</v>
      </c>
      <c r="H185" s="228" t="e">
        <f t="shared" si="3"/>
        <v>#DIV/0!</v>
      </c>
    </row>
    <row r="186" spans="1:8" ht="15" customHeight="1">
      <c r="A186" s="53"/>
      <c r="B186" s="53">
        <v>3599</v>
      </c>
      <c r="C186" s="53">
        <v>2324</v>
      </c>
      <c r="D186" s="53" t="s">
        <v>175</v>
      </c>
      <c r="E186" s="54">
        <v>5</v>
      </c>
      <c r="F186" s="54">
        <v>5</v>
      </c>
      <c r="G186" s="54">
        <v>0.6</v>
      </c>
      <c r="H186" s="228">
        <f t="shared" si="3"/>
        <v>12</v>
      </c>
    </row>
    <row r="187" spans="1:8" ht="15" customHeight="1">
      <c r="A187" s="53"/>
      <c r="B187" s="53">
        <v>4171</v>
      </c>
      <c r="C187" s="53">
        <v>2229</v>
      </c>
      <c r="D187" s="53" t="s">
        <v>176</v>
      </c>
      <c r="E187" s="54">
        <v>7</v>
      </c>
      <c r="F187" s="54">
        <v>7</v>
      </c>
      <c r="G187" s="54">
        <v>3.7</v>
      </c>
      <c r="H187" s="228">
        <f t="shared" si="3"/>
        <v>52.85714285714286</v>
      </c>
    </row>
    <row r="188" spans="1:8" ht="15" customHeight="1">
      <c r="A188" s="53"/>
      <c r="B188" s="53">
        <v>4179</v>
      </c>
      <c r="C188" s="53">
        <v>2229</v>
      </c>
      <c r="D188" s="53" t="s">
        <v>177</v>
      </c>
      <c r="E188" s="54">
        <v>0</v>
      </c>
      <c r="F188" s="54">
        <v>0</v>
      </c>
      <c r="G188" s="54">
        <v>2.9</v>
      </c>
      <c r="H188" s="228" t="e">
        <f t="shared" si="3"/>
        <v>#DIV/0!</v>
      </c>
    </row>
    <row r="189" spans="1:8" ht="15">
      <c r="A189" s="53"/>
      <c r="B189" s="53">
        <v>4195</v>
      </c>
      <c r="C189" s="53">
        <v>2229</v>
      </c>
      <c r="D189" s="53" t="s">
        <v>178</v>
      </c>
      <c r="E189" s="54">
        <v>24</v>
      </c>
      <c r="F189" s="54">
        <v>24</v>
      </c>
      <c r="G189" s="54">
        <v>6</v>
      </c>
      <c r="H189" s="228">
        <f t="shared" si="3"/>
        <v>25</v>
      </c>
    </row>
    <row r="190" spans="1:8" ht="15" hidden="1">
      <c r="A190" s="53"/>
      <c r="B190" s="53">
        <v>4329</v>
      </c>
      <c r="C190" s="53">
        <v>2229</v>
      </c>
      <c r="D190" s="53" t="s">
        <v>179</v>
      </c>
      <c r="E190" s="54"/>
      <c r="F190" s="54"/>
      <c r="G190" s="54"/>
      <c r="H190" s="228" t="e">
        <f t="shared" si="3"/>
        <v>#DIV/0!</v>
      </c>
    </row>
    <row r="191" spans="1:8" ht="15" hidden="1">
      <c r="A191" s="53"/>
      <c r="B191" s="53">
        <v>4329</v>
      </c>
      <c r="C191" s="53">
        <v>2324</v>
      </c>
      <c r="D191" s="53" t="s">
        <v>180</v>
      </c>
      <c r="E191" s="54"/>
      <c r="F191" s="54"/>
      <c r="G191" s="54"/>
      <c r="H191" s="228" t="e">
        <f t="shared" si="3"/>
        <v>#DIV/0!</v>
      </c>
    </row>
    <row r="192" spans="1:8" ht="15" hidden="1">
      <c r="A192" s="53"/>
      <c r="B192" s="53">
        <v>4342</v>
      </c>
      <c r="C192" s="53">
        <v>2324</v>
      </c>
      <c r="D192" s="53" t="s">
        <v>181</v>
      </c>
      <c r="E192" s="54"/>
      <c r="F192" s="54"/>
      <c r="G192" s="54"/>
      <c r="H192" s="228" t="e">
        <f t="shared" si="3"/>
        <v>#DIV/0!</v>
      </c>
    </row>
    <row r="193" spans="1:8" ht="15" hidden="1">
      <c r="A193" s="53"/>
      <c r="B193" s="53">
        <v>4349</v>
      </c>
      <c r="C193" s="53">
        <v>2229</v>
      </c>
      <c r="D193" s="53" t="s">
        <v>182</v>
      </c>
      <c r="E193" s="54"/>
      <c r="F193" s="54"/>
      <c r="G193" s="54"/>
      <c r="H193" s="228" t="e">
        <f t="shared" si="3"/>
        <v>#DIV/0!</v>
      </c>
    </row>
    <row r="194" spans="1:8" ht="15" hidden="1">
      <c r="A194" s="53"/>
      <c r="B194" s="53">
        <v>4399</v>
      </c>
      <c r="C194" s="53">
        <v>2111</v>
      </c>
      <c r="D194" s="53" t="s">
        <v>183</v>
      </c>
      <c r="E194" s="54"/>
      <c r="F194" s="54"/>
      <c r="G194" s="54"/>
      <c r="H194" s="228" t="e">
        <f t="shared" si="3"/>
        <v>#DIV/0!</v>
      </c>
    </row>
    <row r="195" spans="1:8" ht="15" hidden="1">
      <c r="A195" s="53"/>
      <c r="B195" s="53">
        <v>6171</v>
      </c>
      <c r="C195" s="53">
        <v>2111</v>
      </c>
      <c r="D195" s="53" t="s">
        <v>184</v>
      </c>
      <c r="E195" s="54"/>
      <c r="F195" s="54"/>
      <c r="G195" s="54"/>
      <c r="H195" s="228" t="e">
        <f t="shared" si="3"/>
        <v>#DIV/0!</v>
      </c>
    </row>
    <row r="196" spans="1:8" ht="15">
      <c r="A196" s="74"/>
      <c r="B196" s="53">
        <v>4357</v>
      </c>
      <c r="C196" s="53">
        <v>2122</v>
      </c>
      <c r="D196" s="53" t="s">
        <v>185</v>
      </c>
      <c r="E196" s="54">
        <v>0</v>
      </c>
      <c r="F196" s="54">
        <v>1000</v>
      </c>
      <c r="G196" s="54">
        <v>1000</v>
      </c>
      <c r="H196" s="228">
        <f t="shared" si="3"/>
        <v>100</v>
      </c>
    </row>
    <row r="197" spans="1:8" ht="15">
      <c r="A197" s="53"/>
      <c r="B197" s="53">
        <v>4379</v>
      </c>
      <c r="C197" s="53">
        <v>2212</v>
      </c>
      <c r="D197" s="53" t="s">
        <v>186</v>
      </c>
      <c r="E197" s="54">
        <v>10</v>
      </c>
      <c r="F197" s="54">
        <v>10.3</v>
      </c>
      <c r="G197" s="54">
        <v>8.5</v>
      </c>
      <c r="H197" s="228">
        <f t="shared" si="3"/>
        <v>82.52427184466019</v>
      </c>
    </row>
    <row r="198" spans="1:8" ht="15" hidden="1">
      <c r="A198" s="56"/>
      <c r="B198" s="56">
        <v>4399</v>
      </c>
      <c r="C198" s="56">
        <v>2324</v>
      </c>
      <c r="D198" s="56" t="s">
        <v>187</v>
      </c>
      <c r="E198" s="57"/>
      <c r="F198" s="57"/>
      <c r="G198" s="54"/>
      <c r="H198" s="228" t="e">
        <f t="shared" si="3"/>
        <v>#DIV/0!</v>
      </c>
    </row>
    <row r="199" spans="1:8" ht="15" hidden="1">
      <c r="A199" s="53"/>
      <c r="B199" s="53">
        <v>6171</v>
      </c>
      <c r="C199" s="53">
        <v>2212</v>
      </c>
      <c r="D199" s="53" t="s">
        <v>186</v>
      </c>
      <c r="E199" s="54"/>
      <c r="F199" s="54"/>
      <c r="G199" s="54"/>
      <c r="H199" s="228" t="e">
        <f t="shared" si="3"/>
        <v>#DIV/0!</v>
      </c>
    </row>
    <row r="200" spans="1:8" ht="15">
      <c r="A200" s="56"/>
      <c r="B200" s="53">
        <v>6171</v>
      </c>
      <c r="C200" s="53">
        <v>2324</v>
      </c>
      <c r="D200" s="53" t="s">
        <v>188</v>
      </c>
      <c r="E200" s="54">
        <v>5</v>
      </c>
      <c r="F200" s="54">
        <v>5</v>
      </c>
      <c r="G200" s="54">
        <v>3.5</v>
      </c>
      <c r="H200" s="228">
        <f t="shared" si="3"/>
        <v>70</v>
      </c>
    </row>
    <row r="201" spans="1:8" ht="15" customHeight="1" thickBot="1">
      <c r="A201" s="91"/>
      <c r="B201" s="91"/>
      <c r="C201" s="91"/>
      <c r="D201" s="91"/>
      <c r="E201" s="92"/>
      <c r="F201" s="92"/>
      <c r="G201" s="92"/>
      <c r="H201" s="228"/>
    </row>
    <row r="202" spans="1:8" s="64" customFormat="1" ht="21.75" customHeight="1" thickBot="1" thickTop="1">
      <c r="A202" s="94"/>
      <c r="B202" s="94"/>
      <c r="C202" s="94"/>
      <c r="D202" s="95" t="s">
        <v>189</v>
      </c>
      <c r="E202" s="96">
        <f>SUM(E179:E201)</f>
        <v>675</v>
      </c>
      <c r="F202" s="96">
        <f>SUM(F179:F201)</f>
        <v>4067.3</v>
      </c>
      <c r="G202" s="96">
        <f>SUM(G179:G201)</f>
        <v>2696.7</v>
      </c>
      <c r="H202" s="230">
        <f>(G202/F202)*100</f>
        <v>66.3019693654267</v>
      </c>
    </row>
    <row r="203" spans="1:8" ht="15" customHeight="1">
      <c r="A203" s="83"/>
      <c r="B203" s="64"/>
      <c r="C203" s="83"/>
      <c r="D203" s="97"/>
      <c r="E203" s="84"/>
      <c r="F203" s="84"/>
      <c r="G203" s="42"/>
      <c r="H203" s="221"/>
    </row>
    <row r="204" spans="1:8" ht="14.25" customHeight="1">
      <c r="A204" s="64"/>
      <c r="B204" s="64"/>
      <c r="C204" s="64"/>
      <c r="D204" s="64"/>
      <c r="E204" s="65"/>
      <c r="F204" s="65"/>
      <c r="G204" s="65"/>
      <c r="H204" s="231"/>
    </row>
    <row r="205" spans="1:8" ht="14.25" customHeight="1" thickBot="1">
      <c r="A205" s="64"/>
      <c r="B205" s="64"/>
      <c r="C205" s="64"/>
      <c r="D205" s="64"/>
      <c r="E205" s="65"/>
      <c r="F205" s="65"/>
      <c r="G205" s="65"/>
      <c r="H205" s="231"/>
    </row>
    <row r="206" spans="1:8" ht="13.5" customHeight="1" hidden="1">
      <c r="A206" s="64"/>
      <c r="B206" s="64"/>
      <c r="C206" s="64"/>
      <c r="D206" s="64"/>
      <c r="E206" s="65"/>
      <c r="F206" s="65"/>
      <c r="G206" s="65"/>
      <c r="H206" s="231"/>
    </row>
    <row r="207" spans="1:8" ht="13.5" customHeight="1" hidden="1">
      <c r="A207" s="64"/>
      <c r="B207" s="64"/>
      <c r="C207" s="64"/>
      <c r="D207" s="64"/>
      <c r="E207" s="65"/>
      <c r="F207" s="65"/>
      <c r="G207" s="65"/>
      <c r="H207" s="231"/>
    </row>
    <row r="208" spans="1:8" ht="13.5" customHeight="1" hidden="1" thickBot="1">
      <c r="A208" s="64"/>
      <c r="B208" s="64"/>
      <c r="C208" s="64"/>
      <c r="D208" s="64"/>
      <c r="E208" s="65"/>
      <c r="F208" s="65"/>
      <c r="G208" s="65"/>
      <c r="H208" s="231"/>
    </row>
    <row r="209" spans="1:8" ht="15.75">
      <c r="A209" s="213" t="s">
        <v>25</v>
      </c>
      <c r="B209" s="213" t="s">
        <v>26</v>
      </c>
      <c r="C209" s="213" t="s">
        <v>27</v>
      </c>
      <c r="D209" s="214" t="s">
        <v>28</v>
      </c>
      <c r="E209" s="215" t="s">
        <v>29</v>
      </c>
      <c r="F209" s="215" t="s">
        <v>29</v>
      </c>
      <c r="G209" s="215" t="s">
        <v>8</v>
      </c>
      <c r="H209" s="225" t="s">
        <v>30</v>
      </c>
    </row>
    <row r="210" spans="1:8" ht="15.75" customHeight="1" thickBot="1">
      <c r="A210" s="216"/>
      <c r="B210" s="216"/>
      <c r="C210" s="216"/>
      <c r="D210" s="217"/>
      <c r="E210" s="218" t="s">
        <v>31</v>
      </c>
      <c r="F210" s="218" t="s">
        <v>32</v>
      </c>
      <c r="G210" s="219" t="s">
        <v>33</v>
      </c>
      <c r="H210" s="226" t="s">
        <v>34</v>
      </c>
    </row>
    <row r="211" spans="1:8" ht="15.75" customHeight="1" thickTop="1">
      <c r="A211" s="50">
        <v>60</v>
      </c>
      <c r="B211" s="50"/>
      <c r="C211" s="50"/>
      <c r="D211" s="51" t="s">
        <v>190</v>
      </c>
      <c r="E211" s="52"/>
      <c r="F211" s="52"/>
      <c r="G211" s="52"/>
      <c r="H211" s="227"/>
    </row>
    <row r="212" spans="1:8" ht="14.25" customHeight="1">
      <c r="A212" s="87"/>
      <c r="B212" s="87"/>
      <c r="C212" s="87"/>
      <c r="D212" s="87"/>
      <c r="E212" s="54"/>
      <c r="F212" s="54"/>
      <c r="G212" s="54"/>
      <c r="H212" s="228"/>
    </row>
    <row r="213" spans="1:8" ht="15" hidden="1">
      <c r="A213" s="53"/>
      <c r="B213" s="53"/>
      <c r="C213" s="53">
        <v>1332</v>
      </c>
      <c r="D213" s="53" t="s">
        <v>191</v>
      </c>
      <c r="E213" s="54"/>
      <c r="F213" s="54"/>
      <c r="G213" s="54"/>
      <c r="H213" s="228" t="e">
        <f>(#REF!/F213)*100</f>
        <v>#REF!</v>
      </c>
    </row>
    <row r="214" spans="1:8" ht="15">
      <c r="A214" s="53"/>
      <c r="B214" s="53"/>
      <c r="C214" s="53">
        <v>1333</v>
      </c>
      <c r="D214" s="53" t="s">
        <v>192</v>
      </c>
      <c r="E214" s="54">
        <v>500</v>
      </c>
      <c r="F214" s="54">
        <v>500</v>
      </c>
      <c r="G214" s="54">
        <v>312</v>
      </c>
      <c r="H214" s="228">
        <f aca="true" t="shared" si="4" ref="H214:H226">(G214/F214)*100</f>
        <v>62.4</v>
      </c>
    </row>
    <row r="215" spans="1:8" ht="15">
      <c r="A215" s="53"/>
      <c r="B215" s="53"/>
      <c r="C215" s="53">
        <v>1334</v>
      </c>
      <c r="D215" s="53" t="s">
        <v>193</v>
      </c>
      <c r="E215" s="54">
        <v>40</v>
      </c>
      <c r="F215" s="54">
        <v>40</v>
      </c>
      <c r="G215" s="54">
        <v>62.7</v>
      </c>
      <c r="H215" s="228">
        <f t="shared" si="4"/>
        <v>156.75</v>
      </c>
    </row>
    <row r="216" spans="1:8" ht="15">
      <c r="A216" s="53"/>
      <c r="B216" s="53"/>
      <c r="C216" s="53">
        <v>1335</v>
      </c>
      <c r="D216" s="53" t="s">
        <v>194</v>
      </c>
      <c r="E216" s="54">
        <v>6</v>
      </c>
      <c r="F216" s="54">
        <v>6</v>
      </c>
      <c r="G216" s="54">
        <v>53.7</v>
      </c>
      <c r="H216" s="228">
        <f t="shared" si="4"/>
        <v>895.0000000000001</v>
      </c>
    </row>
    <row r="217" spans="1:8" ht="15">
      <c r="A217" s="53"/>
      <c r="B217" s="53"/>
      <c r="C217" s="53">
        <v>1361</v>
      </c>
      <c r="D217" s="53" t="s">
        <v>37</v>
      </c>
      <c r="E217" s="54">
        <v>240</v>
      </c>
      <c r="F217" s="54">
        <v>240</v>
      </c>
      <c r="G217" s="54">
        <v>183</v>
      </c>
      <c r="H217" s="228">
        <f t="shared" si="4"/>
        <v>76.25</v>
      </c>
    </row>
    <row r="218" spans="1:8" ht="15" customHeight="1">
      <c r="A218" s="53">
        <v>29004</v>
      </c>
      <c r="B218" s="53"/>
      <c r="C218" s="53">
        <v>4116</v>
      </c>
      <c r="D218" s="53" t="s">
        <v>195</v>
      </c>
      <c r="E218" s="54">
        <v>0</v>
      </c>
      <c r="F218" s="54">
        <v>0</v>
      </c>
      <c r="G218" s="54">
        <v>113.3</v>
      </c>
      <c r="H218" s="228" t="e">
        <f t="shared" si="4"/>
        <v>#DIV/0!</v>
      </c>
    </row>
    <row r="219" spans="1:8" ht="15">
      <c r="A219" s="53">
        <v>29008</v>
      </c>
      <c r="B219" s="53"/>
      <c r="C219" s="53">
        <v>4116</v>
      </c>
      <c r="D219" s="53" t="s">
        <v>196</v>
      </c>
      <c r="E219" s="54">
        <v>0</v>
      </c>
      <c r="F219" s="54">
        <v>50.2</v>
      </c>
      <c r="G219" s="54">
        <v>50.1</v>
      </c>
      <c r="H219" s="228">
        <f t="shared" si="4"/>
        <v>99.800796812749</v>
      </c>
    </row>
    <row r="220" spans="1:8" ht="15" hidden="1">
      <c r="A220" s="53">
        <v>29516</v>
      </c>
      <c r="B220" s="53"/>
      <c r="C220" s="53">
        <v>4216</v>
      </c>
      <c r="D220" s="53" t="s">
        <v>197</v>
      </c>
      <c r="E220" s="54"/>
      <c r="F220" s="54"/>
      <c r="G220" s="54"/>
      <c r="H220" s="228" t="e">
        <f t="shared" si="4"/>
        <v>#DIV/0!</v>
      </c>
    </row>
    <row r="221" spans="1:8" ht="15">
      <c r="A221" s="56">
        <v>379</v>
      </c>
      <c r="B221" s="56"/>
      <c r="C221" s="56">
        <v>4122</v>
      </c>
      <c r="D221" s="56" t="s">
        <v>198</v>
      </c>
      <c r="E221" s="57">
        <v>0</v>
      </c>
      <c r="F221" s="57">
        <v>20</v>
      </c>
      <c r="G221" s="57">
        <v>20</v>
      </c>
      <c r="H221" s="228">
        <f t="shared" si="4"/>
        <v>100</v>
      </c>
    </row>
    <row r="222" spans="1:8" ht="15">
      <c r="A222" s="56"/>
      <c r="B222" s="56">
        <v>1014</v>
      </c>
      <c r="C222" s="56">
        <v>2132</v>
      </c>
      <c r="D222" s="56" t="s">
        <v>199</v>
      </c>
      <c r="E222" s="57">
        <v>24</v>
      </c>
      <c r="F222" s="57">
        <v>24</v>
      </c>
      <c r="G222" s="57">
        <v>14.7</v>
      </c>
      <c r="H222" s="228">
        <f t="shared" si="4"/>
        <v>61.24999999999999</v>
      </c>
    </row>
    <row r="223" spans="1:8" ht="15">
      <c r="A223" s="56"/>
      <c r="B223" s="56">
        <v>2119</v>
      </c>
      <c r="C223" s="56">
        <v>2343</v>
      </c>
      <c r="D223" s="56" t="s">
        <v>200</v>
      </c>
      <c r="E223" s="57">
        <v>12000</v>
      </c>
      <c r="F223" s="57">
        <v>12000</v>
      </c>
      <c r="G223" s="57">
        <v>7489.6</v>
      </c>
      <c r="H223" s="228">
        <f t="shared" si="4"/>
        <v>62.413333333333334</v>
      </c>
    </row>
    <row r="224" spans="1:8" ht="15" hidden="1">
      <c r="A224" s="56"/>
      <c r="B224" s="56">
        <v>3749</v>
      </c>
      <c r="C224" s="56">
        <v>2321</v>
      </c>
      <c r="D224" s="56" t="s">
        <v>201</v>
      </c>
      <c r="E224" s="57"/>
      <c r="F224" s="57"/>
      <c r="G224" s="57"/>
      <c r="H224" s="228" t="e">
        <f t="shared" si="4"/>
        <v>#DIV/0!</v>
      </c>
    </row>
    <row r="225" spans="1:8" ht="15">
      <c r="A225" s="53"/>
      <c r="B225" s="53">
        <v>6171</v>
      </c>
      <c r="C225" s="53">
        <v>2212</v>
      </c>
      <c r="D225" s="53" t="s">
        <v>161</v>
      </c>
      <c r="E225" s="54">
        <v>60</v>
      </c>
      <c r="F225" s="54">
        <v>60</v>
      </c>
      <c r="G225" s="54">
        <v>46.1</v>
      </c>
      <c r="H225" s="228">
        <f t="shared" si="4"/>
        <v>76.83333333333333</v>
      </c>
    </row>
    <row r="226" spans="1:8" ht="15">
      <c r="A226" s="53"/>
      <c r="B226" s="53">
        <v>6171</v>
      </c>
      <c r="C226" s="53">
        <v>2324</v>
      </c>
      <c r="D226" s="53" t="s">
        <v>202</v>
      </c>
      <c r="E226" s="54">
        <v>5</v>
      </c>
      <c r="F226" s="54">
        <v>5</v>
      </c>
      <c r="G226" s="54">
        <v>3</v>
      </c>
      <c r="H226" s="228">
        <f t="shared" si="4"/>
        <v>60</v>
      </c>
    </row>
    <row r="227" spans="1:8" ht="15" hidden="1">
      <c r="A227" s="53"/>
      <c r="B227" s="53">
        <v>6171</v>
      </c>
      <c r="C227" s="53">
        <v>2329</v>
      </c>
      <c r="D227" s="53" t="s">
        <v>72</v>
      </c>
      <c r="E227" s="54"/>
      <c r="F227" s="54"/>
      <c r="G227" s="54"/>
      <c r="H227" s="228"/>
    </row>
    <row r="228" spans="1:8" ht="15" customHeight="1" thickBot="1">
      <c r="A228" s="91"/>
      <c r="B228" s="91"/>
      <c r="C228" s="91"/>
      <c r="D228" s="91"/>
      <c r="E228" s="92"/>
      <c r="F228" s="92"/>
      <c r="G228" s="92"/>
      <c r="H228" s="234"/>
    </row>
    <row r="229" spans="1:8" s="64" customFormat="1" ht="21.75" customHeight="1" thickBot="1" thickTop="1">
      <c r="A229" s="94"/>
      <c r="B229" s="94"/>
      <c r="C229" s="94"/>
      <c r="D229" s="95" t="s">
        <v>203</v>
      </c>
      <c r="E229" s="96">
        <f>SUM(E212:E228)</f>
        <v>12875</v>
      </c>
      <c r="F229" s="96">
        <f>SUM(F212:F228)</f>
        <v>12945.2</v>
      </c>
      <c r="G229" s="96">
        <f>SUM(G212:G228)</f>
        <v>8348.2</v>
      </c>
      <c r="H229" s="230">
        <f>(G229/F229)*100</f>
        <v>64.48876803757378</v>
      </c>
    </row>
    <row r="230" spans="1:8" ht="14.25" customHeight="1">
      <c r="A230" s="83"/>
      <c r="B230" s="83"/>
      <c r="C230" s="83"/>
      <c r="D230" s="46"/>
      <c r="E230" s="84"/>
      <c r="F230" s="84"/>
      <c r="G230" s="84"/>
      <c r="H230" s="232"/>
    </row>
    <row r="231" spans="1:8" ht="14.25" customHeight="1" hidden="1">
      <c r="A231" s="83"/>
      <c r="B231" s="83"/>
      <c r="C231" s="83"/>
      <c r="D231" s="46"/>
      <c r="E231" s="84"/>
      <c r="F231" s="84"/>
      <c r="G231" s="84"/>
      <c r="H231" s="232"/>
    </row>
    <row r="232" spans="1:8" ht="14.25" customHeight="1" hidden="1">
      <c r="A232" s="83"/>
      <c r="B232" s="83"/>
      <c r="C232" s="83"/>
      <c r="D232" s="46"/>
      <c r="E232" s="84"/>
      <c r="F232" s="84"/>
      <c r="G232" s="84"/>
      <c r="H232" s="232"/>
    </row>
    <row r="233" spans="1:8" ht="14.25" customHeight="1" hidden="1">
      <c r="A233" s="83"/>
      <c r="B233" s="83"/>
      <c r="C233" s="83"/>
      <c r="D233" s="46"/>
      <c r="E233" s="84"/>
      <c r="F233" s="84"/>
      <c r="G233" s="84"/>
      <c r="H233" s="232"/>
    </row>
    <row r="234" spans="1:8" ht="15" customHeight="1">
      <c r="A234" s="83"/>
      <c r="B234" s="83"/>
      <c r="C234" s="83"/>
      <c r="D234" s="46"/>
      <c r="E234" s="84"/>
      <c r="F234" s="84"/>
      <c r="G234" s="84"/>
      <c r="H234" s="232"/>
    </row>
    <row r="235" spans="1:8" ht="15" customHeight="1" thickBot="1">
      <c r="A235" s="83"/>
      <c r="B235" s="83"/>
      <c r="C235" s="83"/>
      <c r="D235" s="46"/>
      <c r="E235" s="84"/>
      <c r="F235" s="84"/>
      <c r="G235" s="84"/>
      <c r="H235" s="232"/>
    </row>
    <row r="236" spans="1:8" ht="15.75">
      <c r="A236" s="213" t="s">
        <v>25</v>
      </c>
      <c r="B236" s="213" t="s">
        <v>26</v>
      </c>
      <c r="C236" s="213" t="s">
        <v>27</v>
      </c>
      <c r="D236" s="214" t="s">
        <v>28</v>
      </c>
      <c r="E236" s="215" t="s">
        <v>29</v>
      </c>
      <c r="F236" s="215" t="s">
        <v>29</v>
      </c>
      <c r="G236" s="215" t="s">
        <v>8</v>
      </c>
      <c r="H236" s="225" t="s">
        <v>30</v>
      </c>
    </row>
    <row r="237" spans="1:8" ht="15.75" customHeight="1" thickBot="1">
      <c r="A237" s="216"/>
      <c r="B237" s="216"/>
      <c r="C237" s="216"/>
      <c r="D237" s="217"/>
      <c r="E237" s="218" t="s">
        <v>31</v>
      </c>
      <c r="F237" s="218" t="s">
        <v>32</v>
      </c>
      <c r="G237" s="219" t="s">
        <v>33</v>
      </c>
      <c r="H237" s="226" t="s">
        <v>34</v>
      </c>
    </row>
    <row r="238" spans="1:8" ht="15.75" customHeight="1" thickTop="1">
      <c r="A238" s="50">
        <v>80</v>
      </c>
      <c r="B238" s="50"/>
      <c r="C238" s="50"/>
      <c r="D238" s="51" t="s">
        <v>204</v>
      </c>
      <c r="E238" s="52"/>
      <c r="F238" s="52"/>
      <c r="G238" s="52"/>
      <c r="H238" s="227"/>
    </row>
    <row r="239" spans="1:8" ht="15">
      <c r="A239" s="53"/>
      <c r="B239" s="53"/>
      <c r="C239" s="53"/>
      <c r="D239" s="53"/>
      <c r="E239" s="54"/>
      <c r="F239" s="54"/>
      <c r="G239" s="54"/>
      <c r="H239" s="228"/>
    </row>
    <row r="240" spans="1:8" ht="15">
      <c r="A240" s="53"/>
      <c r="B240" s="53"/>
      <c r="C240" s="53">
        <v>1353</v>
      </c>
      <c r="D240" s="53" t="s">
        <v>205</v>
      </c>
      <c r="E240" s="54">
        <v>750</v>
      </c>
      <c r="F240" s="54">
        <v>750</v>
      </c>
      <c r="G240" s="54">
        <v>479.8</v>
      </c>
      <c r="H240" s="228">
        <f aca="true" t="shared" si="5" ref="H240:H253">(G240/F240)*100</f>
        <v>63.973333333333336</v>
      </c>
    </row>
    <row r="241" spans="1:8" ht="15">
      <c r="A241" s="53"/>
      <c r="B241" s="53"/>
      <c r="C241" s="53">
        <v>1359</v>
      </c>
      <c r="D241" s="53" t="s">
        <v>206</v>
      </c>
      <c r="E241" s="54">
        <v>0</v>
      </c>
      <c r="F241" s="54">
        <v>0</v>
      </c>
      <c r="G241" s="54">
        <v>-9</v>
      </c>
      <c r="H241" s="228" t="e">
        <f t="shared" si="5"/>
        <v>#DIV/0!</v>
      </c>
    </row>
    <row r="242" spans="1:8" ht="15">
      <c r="A242" s="53"/>
      <c r="B242" s="53"/>
      <c r="C242" s="53">
        <v>1361</v>
      </c>
      <c r="D242" s="53" t="s">
        <v>37</v>
      </c>
      <c r="E242" s="54">
        <v>6200</v>
      </c>
      <c r="F242" s="54">
        <v>6200</v>
      </c>
      <c r="G242" s="54">
        <v>5091.6</v>
      </c>
      <c r="H242" s="228">
        <f t="shared" si="5"/>
        <v>82.12258064516129</v>
      </c>
    </row>
    <row r="243" spans="1:8" ht="15">
      <c r="A243" s="53"/>
      <c r="B243" s="53"/>
      <c r="C243" s="53">
        <v>4121</v>
      </c>
      <c r="D243" s="53" t="s">
        <v>207</v>
      </c>
      <c r="E243" s="57">
        <v>250</v>
      </c>
      <c r="F243" s="57">
        <v>250</v>
      </c>
      <c r="G243" s="57">
        <v>78</v>
      </c>
      <c r="H243" s="228">
        <f t="shared" si="5"/>
        <v>31.2</v>
      </c>
    </row>
    <row r="244" spans="1:8" ht="15" hidden="1">
      <c r="A244" s="53">
        <v>222</v>
      </c>
      <c r="B244" s="53"/>
      <c r="C244" s="53">
        <v>4122</v>
      </c>
      <c r="D244" s="53" t="s">
        <v>208</v>
      </c>
      <c r="E244" s="57"/>
      <c r="F244" s="57"/>
      <c r="G244" s="57"/>
      <c r="H244" s="228" t="e">
        <f t="shared" si="5"/>
        <v>#DIV/0!</v>
      </c>
    </row>
    <row r="245" spans="1:8" ht="15" hidden="1">
      <c r="A245" s="53"/>
      <c r="B245" s="53">
        <v>2219</v>
      </c>
      <c r="C245" s="53">
        <v>2324</v>
      </c>
      <c r="D245" s="53" t="s">
        <v>209</v>
      </c>
      <c r="E245" s="54"/>
      <c r="F245" s="54"/>
      <c r="G245" s="54"/>
      <c r="H245" s="228" t="e">
        <f t="shared" si="5"/>
        <v>#DIV/0!</v>
      </c>
    </row>
    <row r="246" spans="1:8" ht="15">
      <c r="A246" s="53"/>
      <c r="B246" s="53">
        <v>2219</v>
      </c>
      <c r="C246" s="53">
        <v>2329</v>
      </c>
      <c r="D246" s="53" t="s">
        <v>210</v>
      </c>
      <c r="E246" s="54">
        <v>5000</v>
      </c>
      <c r="F246" s="54">
        <v>5000</v>
      </c>
      <c r="G246" s="54">
        <v>3092.9</v>
      </c>
      <c r="H246" s="228">
        <f t="shared" si="5"/>
        <v>61.858000000000004</v>
      </c>
    </row>
    <row r="247" spans="1:8" ht="15">
      <c r="A247" s="53"/>
      <c r="B247" s="53">
        <v>2229</v>
      </c>
      <c r="C247" s="53">
        <v>2212</v>
      </c>
      <c r="D247" s="53" t="s">
        <v>211</v>
      </c>
      <c r="E247" s="57">
        <v>0</v>
      </c>
      <c r="F247" s="57">
        <v>0</v>
      </c>
      <c r="G247" s="57">
        <v>808.3</v>
      </c>
      <c r="H247" s="228" t="e">
        <f t="shared" si="5"/>
        <v>#DIV/0!</v>
      </c>
    </row>
    <row r="248" spans="1:8" ht="15">
      <c r="A248" s="53"/>
      <c r="B248" s="53">
        <v>2229</v>
      </c>
      <c r="C248" s="53">
        <v>2324</v>
      </c>
      <c r="D248" s="53" t="s">
        <v>212</v>
      </c>
      <c r="E248" s="57">
        <v>0</v>
      </c>
      <c r="F248" s="57">
        <v>0</v>
      </c>
      <c r="G248" s="57">
        <v>485.2</v>
      </c>
      <c r="H248" s="228" t="e">
        <f t="shared" si="5"/>
        <v>#DIV/0!</v>
      </c>
    </row>
    <row r="249" spans="1:8" ht="15">
      <c r="A249" s="53"/>
      <c r="B249" s="53">
        <v>2299</v>
      </c>
      <c r="C249" s="53">
        <v>2212</v>
      </c>
      <c r="D249" s="53" t="s">
        <v>213</v>
      </c>
      <c r="E249" s="54">
        <v>2700</v>
      </c>
      <c r="F249" s="54">
        <v>2700</v>
      </c>
      <c r="G249" s="54">
        <v>1793.3</v>
      </c>
      <c r="H249" s="228">
        <f t="shared" si="5"/>
        <v>66.41851851851852</v>
      </c>
    </row>
    <row r="250" spans="1:8" ht="15">
      <c r="A250" s="53"/>
      <c r="B250" s="53">
        <v>2299</v>
      </c>
      <c r="C250" s="53">
        <v>2324</v>
      </c>
      <c r="D250" s="53" t="s">
        <v>214</v>
      </c>
      <c r="E250" s="57">
        <v>0</v>
      </c>
      <c r="F250" s="57">
        <v>0</v>
      </c>
      <c r="G250" s="57">
        <v>1</v>
      </c>
      <c r="H250" s="228" t="e">
        <f t="shared" si="5"/>
        <v>#DIV/0!</v>
      </c>
    </row>
    <row r="251" spans="1:8" ht="15">
      <c r="A251" s="53"/>
      <c r="B251" s="53">
        <v>6171</v>
      </c>
      <c r="C251" s="53">
        <v>2212</v>
      </c>
      <c r="D251" s="53" t="s">
        <v>215</v>
      </c>
      <c r="E251" s="54">
        <v>0</v>
      </c>
      <c r="F251" s="54">
        <v>0</v>
      </c>
      <c r="G251" s="54">
        <v>0</v>
      </c>
      <c r="H251" s="228" t="e">
        <f t="shared" si="5"/>
        <v>#DIV/0!</v>
      </c>
    </row>
    <row r="252" spans="1:8" ht="15">
      <c r="A252" s="56"/>
      <c r="B252" s="56">
        <v>6171</v>
      </c>
      <c r="C252" s="56">
        <v>2324</v>
      </c>
      <c r="D252" s="56" t="s">
        <v>209</v>
      </c>
      <c r="E252" s="57">
        <v>300</v>
      </c>
      <c r="F252" s="57">
        <v>300</v>
      </c>
      <c r="G252" s="57">
        <v>260.2</v>
      </c>
      <c r="H252" s="228">
        <f t="shared" si="5"/>
        <v>86.73333333333333</v>
      </c>
    </row>
    <row r="253" spans="1:8" ht="15">
      <c r="A253" s="53"/>
      <c r="B253" s="53">
        <v>6171</v>
      </c>
      <c r="C253" s="53">
        <v>2329</v>
      </c>
      <c r="D253" s="53" t="s">
        <v>216</v>
      </c>
      <c r="E253" s="57">
        <v>0</v>
      </c>
      <c r="F253" s="57">
        <v>0</v>
      </c>
      <c r="G253" s="57">
        <v>76.6</v>
      </c>
      <c r="H253" s="228" t="e">
        <f t="shared" si="5"/>
        <v>#DIV/0!</v>
      </c>
    </row>
    <row r="254" spans="1:8" ht="15.75" thickBot="1">
      <c r="A254" s="91"/>
      <c r="B254" s="91"/>
      <c r="C254" s="91"/>
      <c r="D254" s="91"/>
      <c r="E254" s="92"/>
      <c r="F254" s="92"/>
      <c r="G254" s="92"/>
      <c r="H254" s="234"/>
    </row>
    <row r="255" spans="1:8" s="64" customFormat="1" ht="21.75" customHeight="1" thickBot="1" thickTop="1">
      <c r="A255" s="94"/>
      <c r="B255" s="94"/>
      <c r="C255" s="94"/>
      <c r="D255" s="95" t="s">
        <v>217</v>
      </c>
      <c r="E255" s="96">
        <f>SUM(E239:E254)</f>
        <v>15200</v>
      </c>
      <c r="F255" s="96">
        <f>SUM(F239:F254)</f>
        <v>15200</v>
      </c>
      <c r="G255" s="96">
        <f>SUM(G240:G254)</f>
        <v>12157.900000000001</v>
      </c>
      <c r="H255" s="230">
        <f>(G255/F255)*100</f>
        <v>79.98618421052632</v>
      </c>
    </row>
    <row r="256" spans="1:8" ht="15" customHeight="1">
      <c r="A256" s="83"/>
      <c r="B256" s="83"/>
      <c r="C256" s="83"/>
      <c r="D256" s="46"/>
      <c r="E256" s="84"/>
      <c r="F256" s="84"/>
      <c r="G256" s="84"/>
      <c r="H256" s="232"/>
    </row>
    <row r="257" spans="1:8" ht="15" customHeight="1" hidden="1">
      <c r="A257" s="83"/>
      <c r="B257" s="83"/>
      <c r="C257" s="83"/>
      <c r="D257" s="46"/>
      <c r="E257" s="84"/>
      <c r="F257" s="84"/>
      <c r="G257" s="84"/>
      <c r="H257" s="232"/>
    </row>
    <row r="258" spans="1:8" ht="15" customHeight="1">
      <c r="A258" s="83"/>
      <c r="B258" s="83"/>
      <c r="C258" s="83"/>
      <c r="D258" s="46"/>
      <c r="E258" s="84"/>
      <c r="F258" s="84"/>
      <c r="G258" s="84"/>
      <c r="H258" s="232"/>
    </row>
    <row r="259" spans="1:8" ht="15" customHeight="1" thickBot="1">
      <c r="A259" s="83"/>
      <c r="B259" s="83"/>
      <c r="C259" s="83"/>
      <c r="D259" s="46"/>
      <c r="E259" s="84"/>
      <c r="F259" s="84"/>
      <c r="G259" s="84"/>
      <c r="H259" s="232"/>
    </row>
    <row r="260" spans="1:8" ht="15.75">
      <c r="A260" s="213" t="s">
        <v>25</v>
      </c>
      <c r="B260" s="213" t="s">
        <v>26</v>
      </c>
      <c r="C260" s="213" t="s">
        <v>27</v>
      </c>
      <c r="D260" s="214" t="s">
        <v>28</v>
      </c>
      <c r="E260" s="215" t="s">
        <v>29</v>
      </c>
      <c r="F260" s="215" t="s">
        <v>29</v>
      </c>
      <c r="G260" s="215" t="s">
        <v>8</v>
      </c>
      <c r="H260" s="225" t="s">
        <v>30</v>
      </c>
    </row>
    <row r="261" spans="1:8" ht="15.75" customHeight="1" thickBot="1">
      <c r="A261" s="216"/>
      <c r="B261" s="216"/>
      <c r="C261" s="216"/>
      <c r="D261" s="217"/>
      <c r="E261" s="218" t="s">
        <v>31</v>
      </c>
      <c r="F261" s="218" t="s">
        <v>32</v>
      </c>
      <c r="G261" s="219" t="s">
        <v>33</v>
      </c>
      <c r="H261" s="226" t="s">
        <v>34</v>
      </c>
    </row>
    <row r="262" spans="1:8" ht="16.5" customHeight="1" thickTop="1">
      <c r="A262" s="50">
        <v>90</v>
      </c>
      <c r="B262" s="50"/>
      <c r="C262" s="50"/>
      <c r="D262" s="51" t="s">
        <v>218</v>
      </c>
      <c r="E262" s="52"/>
      <c r="F262" s="52"/>
      <c r="G262" s="52"/>
      <c r="H262" s="227"/>
    </row>
    <row r="263" spans="1:8" ht="15.75">
      <c r="A263" s="50"/>
      <c r="B263" s="50"/>
      <c r="C263" s="50"/>
      <c r="D263" s="51"/>
      <c r="E263" s="52"/>
      <c r="F263" s="52"/>
      <c r="G263" s="52"/>
      <c r="H263" s="227"/>
    </row>
    <row r="264" spans="1:8" ht="15">
      <c r="A264" s="59"/>
      <c r="B264" s="59"/>
      <c r="C264" s="59">
        <v>4121</v>
      </c>
      <c r="D264" s="59" t="s">
        <v>219</v>
      </c>
      <c r="E264" s="98">
        <v>300</v>
      </c>
      <c r="F264" s="98">
        <v>400</v>
      </c>
      <c r="G264" s="98">
        <v>250</v>
      </c>
      <c r="H264" s="228">
        <f aca="true" t="shared" si="6" ref="H264:H269">(G264/F264)*100</f>
        <v>62.5</v>
      </c>
    </row>
    <row r="265" spans="1:8" ht="15">
      <c r="A265" s="53"/>
      <c r="B265" s="53">
        <v>5311</v>
      </c>
      <c r="C265" s="53">
        <v>2111</v>
      </c>
      <c r="D265" s="53" t="s">
        <v>67</v>
      </c>
      <c r="E265" s="99">
        <v>540</v>
      </c>
      <c r="F265" s="99">
        <v>540</v>
      </c>
      <c r="G265" s="99">
        <v>419.9</v>
      </c>
      <c r="H265" s="228">
        <f t="shared" si="6"/>
        <v>77.75925925925925</v>
      </c>
    </row>
    <row r="266" spans="1:8" ht="15">
      <c r="A266" s="53"/>
      <c r="B266" s="53">
        <v>5311</v>
      </c>
      <c r="C266" s="53">
        <v>2212</v>
      </c>
      <c r="D266" s="53" t="s">
        <v>220</v>
      </c>
      <c r="E266" s="100">
        <v>1500</v>
      </c>
      <c r="F266" s="100">
        <v>1585</v>
      </c>
      <c r="G266" s="100">
        <v>748.1</v>
      </c>
      <c r="H266" s="228">
        <f t="shared" si="6"/>
        <v>47.198738170347006</v>
      </c>
    </row>
    <row r="267" spans="1:8" ht="15" hidden="1">
      <c r="A267" s="56"/>
      <c r="B267" s="56">
        <v>5311</v>
      </c>
      <c r="C267" s="56">
        <v>2310</v>
      </c>
      <c r="D267" s="56" t="s">
        <v>221</v>
      </c>
      <c r="E267" s="57"/>
      <c r="F267" s="57"/>
      <c r="G267" s="57"/>
      <c r="H267" s="228" t="e">
        <f t="shared" si="6"/>
        <v>#DIV/0!</v>
      </c>
    </row>
    <row r="268" spans="1:8" ht="15" hidden="1">
      <c r="A268" s="56"/>
      <c r="B268" s="56">
        <v>5311</v>
      </c>
      <c r="C268" s="56">
        <v>2322</v>
      </c>
      <c r="D268" s="56" t="s">
        <v>222</v>
      </c>
      <c r="E268" s="57"/>
      <c r="F268" s="57"/>
      <c r="G268" s="57"/>
      <c r="H268" s="228" t="e">
        <f t="shared" si="6"/>
        <v>#DIV/0!</v>
      </c>
    </row>
    <row r="269" spans="1:8" ht="15">
      <c r="A269" s="53"/>
      <c r="B269" s="53">
        <v>5311</v>
      </c>
      <c r="C269" s="53">
        <v>2324</v>
      </c>
      <c r="D269" s="53" t="s">
        <v>223</v>
      </c>
      <c r="E269" s="54">
        <v>0</v>
      </c>
      <c r="F269" s="54">
        <v>0</v>
      </c>
      <c r="G269" s="54">
        <v>2.5</v>
      </c>
      <c r="H269" s="228" t="e">
        <f t="shared" si="6"/>
        <v>#DIV/0!</v>
      </c>
    </row>
    <row r="270" spans="1:8" ht="15" hidden="1">
      <c r="A270" s="56"/>
      <c r="B270" s="56">
        <v>5311</v>
      </c>
      <c r="C270" s="56">
        <v>2329</v>
      </c>
      <c r="D270" s="56" t="s">
        <v>72</v>
      </c>
      <c r="E270" s="57"/>
      <c r="F270" s="57"/>
      <c r="G270" s="57"/>
      <c r="H270" s="228" t="e">
        <f>(#REF!/F270)*100</f>
        <v>#REF!</v>
      </c>
    </row>
    <row r="271" spans="1:8" ht="15" hidden="1">
      <c r="A271" s="56"/>
      <c r="B271" s="56">
        <v>5311</v>
      </c>
      <c r="C271" s="56">
        <v>3113</v>
      </c>
      <c r="D271" s="56" t="s">
        <v>221</v>
      </c>
      <c r="E271" s="57"/>
      <c r="F271" s="57"/>
      <c r="G271" s="57"/>
      <c r="H271" s="228" t="e">
        <f>(#REF!/F271)*100</f>
        <v>#REF!</v>
      </c>
    </row>
    <row r="272" spans="1:8" ht="15" hidden="1">
      <c r="A272" s="56"/>
      <c r="B272" s="56">
        <v>6409</v>
      </c>
      <c r="C272" s="56">
        <v>2328</v>
      </c>
      <c r="D272" s="56" t="s">
        <v>224</v>
      </c>
      <c r="E272" s="57">
        <v>0</v>
      </c>
      <c r="F272" s="57">
        <v>0</v>
      </c>
      <c r="G272" s="57"/>
      <c r="H272" s="228" t="e">
        <f>(#REF!/F272)*100</f>
        <v>#REF!</v>
      </c>
    </row>
    <row r="273" spans="1:8" ht="15.75" thickBot="1">
      <c r="A273" s="91"/>
      <c r="B273" s="91"/>
      <c r="C273" s="91"/>
      <c r="D273" s="91"/>
      <c r="E273" s="92"/>
      <c r="F273" s="92"/>
      <c r="G273" s="92"/>
      <c r="H273" s="234"/>
    </row>
    <row r="274" spans="1:8" s="64" customFormat="1" ht="21.75" customHeight="1" thickBot="1" thickTop="1">
      <c r="A274" s="94"/>
      <c r="B274" s="94"/>
      <c r="C274" s="94"/>
      <c r="D274" s="95" t="s">
        <v>225</v>
      </c>
      <c r="E274" s="96">
        <f>SUM(E264:E273)</f>
        <v>2340</v>
      </c>
      <c r="F274" s="96">
        <f>SUM(F264:F273)</f>
        <v>2525</v>
      </c>
      <c r="G274" s="96">
        <f>SUM(G264:G273)</f>
        <v>1420.5</v>
      </c>
      <c r="H274" s="230">
        <f>(G274/F274)*100</f>
        <v>56.25742574257425</v>
      </c>
    </row>
    <row r="275" spans="1:8" ht="15" customHeight="1">
      <c r="A275" s="83"/>
      <c r="B275" s="83"/>
      <c r="C275" s="83"/>
      <c r="D275" s="46"/>
      <c r="E275" s="84"/>
      <c r="F275" s="84"/>
      <c r="G275" s="84"/>
      <c r="H275" s="232"/>
    </row>
    <row r="276" spans="1:8" ht="15" customHeight="1" hidden="1">
      <c r="A276" s="83"/>
      <c r="B276" s="83"/>
      <c r="C276" s="83"/>
      <c r="D276" s="46"/>
      <c r="E276" s="84"/>
      <c r="F276" s="84"/>
      <c r="G276" s="84"/>
      <c r="H276" s="232"/>
    </row>
    <row r="277" spans="1:8" ht="15" customHeight="1" hidden="1">
      <c r="A277" s="83"/>
      <c r="B277" s="83"/>
      <c r="C277" s="83"/>
      <c r="D277" s="46"/>
      <c r="E277" s="84"/>
      <c r="F277" s="84"/>
      <c r="G277" s="84"/>
      <c r="H277" s="232"/>
    </row>
    <row r="278" spans="1:8" ht="15" customHeight="1" hidden="1">
      <c r="A278" s="83"/>
      <c r="B278" s="83"/>
      <c r="C278" s="83"/>
      <c r="D278" s="46"/>
      <c r="E278" s="84"/>
      <c r="F278" s="84"/>
      <c r="G278" s="84"/>
      <c r="H278" s="232"/>
    </row>
    <row r="279" spans="1:8" ht="15" customHeight="1" hidden="1">
      <c r="A279" s="83"/>
      <c r="B279" s="83"/>
      <c r="C279" s="83"/>
      <c r="D279" s="46"/>
      <c r="E279" s="84"/>
      <c r="F279" s="84"/>
      <c r="G279" s="84"/>
      <c r="H279" s="232"/>
    </row>
    <row r="280" spans="1:8" ht="15" customHeight="1" hidden="1">
      <c r="A280" s="83"/>
      <c r="B280" s="83"/>
      <c r="C280" s="83"/>
      <c r="D280" s="46"/>
      <c r="E280" s="84"/>
      <c r="F280" s="84"/>
      <c r="G280" s="84"/>
      <c r="H280" s="232"/>
    </row>
    <row r="281" spans="1:8" ht="15" customHeight="1" hidden="1">
      <c r="A281" s="83"/>
      <c r="B281" s="83"/>
      <c r="C281" s="83"/>
      <c r="D281" s="46"/>
      <c r="E281" s="84"/>
      <c r="F281" s="84"/>
      <c r="G281" s="84"/>
      <c r="H281" s="232"/>
    </row>
    <row r="282" spans="1:8" ht="15" customHeight="1">
      <c r="A282" s="83"/>
      <c r="B282" s="83"/>
      <c r="C282" s="83"/>
      <c r="D282" s="46"/>
      <c r="E282" s="84"/>
      <c r="F282" s="84"/>
      <c r="G282" s="42"/>
      <c r="H282" s="221"/>
    </row>
    <row r="283" spans="1:8" ht="15" customHeight="1" thickBot="1">
      <c r="A283" s="83"/>
      <c r="B283" s="83"/>
      <c r="C283" s="83"/>
      <c r="D283" s="46"/>
      <c r="E283" s="84"/>
      <c r="F283" s="84"/>
      <c r="G283" s="84"/>
      <c r="H283" s="232"/>
    </row>
    <row r="284" spans="1:8" ht="15.75">
      <c r="A284" s="213" t="s">
        <v>25</v>
      </c>
      <c r="B284" s="213" t="s">
        <v>26</v>
      </c>
      <c r="C284" s="213" t="s">
        <v>27</v>
      </c>
      <c r="D284" s="214" t="s">
        <v>28</v>
      </c>
      <c r="E284" s="215" t="s">
        <v>29</v>
      </c>
      <c r="F284" s="215" t="s">
        <v>29</v>
      </c>
      <c r="G284" s="215" t="s">
        <v>8</v>
      </c>
      <c r="H284" s="225" t="s">
        <v>30</v>
      </c>
    </row>
    <row r="285" spans="1:8" ht="15.75" customHeight="1" thickBot="1">
      <c r="A285" s="216"/>
      <c r="B285" s="216"/>
      <c r="C285" s="216"/>
      <c r="D285" s="217"/>
      <c r="E285" s="218" t="s">
        <v>31</v>
      </c>
      <c r="F285" s="218" t="s">
        <v>32</v>
      </c>
      <c r="G285" s="219" t="s">
        <v>33</v>
      </c>
      <c r="H285" s="226" t="s">
        <v>34</v>
      </c>
    </row>
    <row r="286" spans="1:8" ht="15.75" customHeight="1" thickTop="1">
      <c r="A286" s="50">
        <v>100</v>
      </c>
      <c r="B286" s="50"/>
      <c r="C286" s="50"/>
      <c r="D286" s="101" t="s">
        <v>226</v>
      </c>
      <c r="E286" s="52"/>
      <c r="F286" s="52"/>
      <c r="G286" s="52"/>
      <c r="H286" s="227"/>
    </row>
    <row r="287" spans="1:8" ht="15">
      <c r="A287" s="53"/>
      <c r="B287" s="53"/>
      <c r="C287" s="53"/>
      <c r="D287" s="53"/>
      <c r="E287" s="54"/>
      <c r="F287" s="54"/>
      <c r="G287" s="54"/>
      <c r="H287" s="228"/>
    </row>
    <row r="288" spans="1:8" ht="15">
      <c r="A288" s="53"/>
      <c r="B288" s="53"/>
      <c r="C288" s="53">
        <v>1361</v>
      </c>
      <c r="D288" s="53" t="s">
        <v>37</v>
      </c>
      <c r="E288" s="54">
        <v>2100</v>
      </c>
      <c r="F288" s="54">
        <v>2100</v>
      </c>
      <c r="G288" s="54">
        <v>1727.1</v>
      </c>
      <c r="H288" s="228">
        <f>(G288/F288)*100</f>
        <v>82.24285714285713</v>
      </c>
    </row>
    <row r="289" spans="1:8" ht="15.75" hidden="1">
      <c r="A289" s="87"/>
      <c r="B289" s="87"/>
      <c r="C289" s="53">
        <v>4216</v>
      </c>
      <c r="D289" s="53" t="s">
        <v>227</v>
      </c>
      <c r="E289" s="54"/>
      <c r="F289" s="54"/>
      <c r="G289" s="54"/>
      <c r="H289" s="228" t="e">
        <f>(G289/F289)*100</f>
        <v>#DIV/0!</v>
      </c>
    </row>
    <row r="290" spans="1:8" ht="15">
      <c r="A290" s="53"/>
      <c r="B290" s="53">
        <v>2169</v>
      </c>
      <c r="C290" s="53">
        <v>2212</v>
      </c>
      <c r="D290" s="53" t="s">
        <v>220</v>
      </c>
      <c r="E290" s="54">
        <v>400</v>
      </c>
      <c r="F290" s="54">
        <v>400</v>
      </c>
      <c r="G290" s="54">
        <v>192.1</v>
      </c>
      <c r="H290" s="228">
        <f>(G290/F290)*100</f>
        <v>48.025</v>
      </c>
    </row>
    <row r="291" spans="1:8" ht="15" hidden="1">
      <c r="A291" s="56"/>
      <c r="B291" s="56">
        <v>3635</v>
      </c>
      <c r="C291" s="56">
        <v>3122</v>
      </c>
      <c r="D291" s="53" t="s">
        <v>228</v>
      </c>
      <c r="E291" s="54">
        <v>0</v>
      </c>
      <c r="F291" s="54">
        <v>0</v>
      </c>
      <c r="G291" s="54"/>
      <c r="H291" s="228" t="e">
        <f>(G291/F291)*100</f>
        <v>#DIV/0!</v>
      </c>
    </row>
    <row r="292" spans="1:8" ht="15">
      <c r="A292" s="56"/>
      <c r="B292" s="56">
        <v>6171</v>
      </c>
      <c r="C292" s="56">
        <v>2324</v>
      </c>
      <c r="D292" s="53" t="s">
        <v>229</v>
      </c>
      <c r="E292" s="60">
        <v>50</v>
      </c>
      <c r="F292" s="60">
        <v>50</v>
      </c>
      <c r="G292" s="60">
        <v>48.5</v>
      </c>
      <c r="H292" s="228">
        <f>(G292/F292)*100</f>
        <v>97</v>
      </c>
    </row>
    <row r="293" spans="1:8" ht="15" customHeight="1" thickBot="1">
      <c r="A293" s="91"/>
      <c r="B293" s="91"/>
      <c r="C293" s="91"/>
      <c r="D293" s="91"/>
      <c r="E293" s="92"/>
      <c r="F293" s="92"/>
      <c r="G293" s="92"/>
      <c r="H293" s="234"/>
    </row>
    <row r="294" spans="1:8" s="64" customFormat="1" ht="21.75" customHeight="1" thickBot="1" thickTop="1">
      <c r="A294" s="94"/>
      <c r="B294" s="94"/>
      <c r="C294" s="94"/>
      <c r="D294" s="95" t="s">
        <v>230</v>
      </c>
      <c r="E294" s="96">
        <f>SUM(E286:E292)</f>
        <v>2550</v>
      </c>
      <c r="F294" s="96">
        <f>SUM(F286:F292)</f>
        <v>2550</v>
      </c>
      <c r="G294" s="96">
        <f>SUM(G286:G292)</f>
        <v>1967.6999999999998</v>
      </c>
      <c r="H294" s="230">
        <f>(G294/F294)*100</f>
        <v>77.16470588235293</v>
      </c>
    </row>
    <row r="295" spans="1:8" ht="15" customHeight="1">
      <c r="A295" s="83"/>
      <c r="B295" s="83"/>
      <c r="C295" s="83"/>
      <c r="D295" s="46"/>
      <c r="E295" s="84"/>
      <c r="F295" s="84"/>
      <c r="G295" s="84"/>
      <c r="H295" s="232"/>
    </row>
    <row r="296" spans="1:8" ht="15" customHeight="1">
      <c r="A296" s="83"/>
      <c r="B296" s="83"/>
      <c r="C296" s="83"/>
      <c r="D296" s="46"/>
      <c r="E296" s="84"/>
      <c r="F296" s="84"/>
      <c r="G296" s="84"/>
      <c r="H296" s="232"/>
    </row>
    <row r="297" spans="1:8" ht="15" customHeight="1" hidden="1">
      <c r="A297" s="83"/>
      <c r="B297" s="83"/>
      <c r="C297" s="83"/>
      <c r="D297" s="46"/>
      <c r="E297" s="84"/>
      <c r="F297" s="84"/>
      <c r="G297" s="84"/>
      <c r="H297" s="232"/>
    </row>
    <row r="298" spans="1:8" ht="15" customHeight="1" thickBot="1">
      <c r="A298" s="83"/>
      <c r="B298" s="83"/>
      <c r="C298" s="83"/>
      <c r="D298" s="46"/>
      <c r="E298" s="84"/>
      <c r="F298" s="84"/>
      <c r="G298" s="84"/>
      <c r="H298" s="232"/>
    </row>
    <row r="299" spans="1:8" ht="15.75">
      <c r="A299" s="213" t="s">
        <v>25</v>
      </c>
      <c r="B299" s="213" t="s">
        <v>26</v>
      </c>
      <c r="C299" s="213" t="s">
        <v>27</v>
      </c>
      <c r="D299" s="214" t="s">
        <v>28</v>
      </c>
      <c r="E299" s="215" t="s">
        <v>29</v>
      </c>
      <c r="F299" s="215" t="s">
        <v>29</v>
      </c>
      <c r="G299" s="215" t="s">
        <v>8</v>
      </c>
      <c r="H299" s="225" t="s">
        <v>30</v>
      </c>
    </row>
    <row r="300" spans="1:8" ht="15.75" customHeight="1" thickBot="1">
      <c r="A300" s="216"/>
      <c r="B300" s="216"/>
      <c r="C300" s="216"/>
      <c r="D300" s="217"/>
      <c r="E300" s="218" t="s">
        <v>31</v>
      </c>
      <c r="F300" s="218" t="s">
        <v>32</v>
      </c>
      <c r="G300" s="219" t="s">
        <v>33</v>
      </c>
      <c r="H300" s="226" t="s">
        <v>34</v>
      </c>
    </row>
    <row r="301" spans="1:8" ht="15.75" customHeight="1" thickTop="1">
      <c r="A301" s="102">
        <v>110</v>
      </c>
      <c r="B301" s="87"/>
      <c r="C301" s="87"/>
      <c r="D301" s="87" t="s">
        <v>231</v>
      </c>
      <c r="E301" s="52"/>
      <c r="F301" s="52"/>
      <c r="G301" s="52"/>
      <c r="H301" s="227"/>
    </row>
    <row r="302" spans="1:8" ht="15.75">
      <c r="A302" s="102"/>
      <c r="B302" s="87"/>
      <c r="C302" s="87"/>
      <c r="D302" s="87"/>
      <c r="E302" s="52"/>
      <c r="F302" s="52"/>
      <c r="G302" s="52"/>
      <c r="H302" s="227"/>
    </row>
    <row r="303" spans="1:8" ht="15">
      <c r="A303" s="53"/>
      <c r="B303" s="53"/>
      <c r="C303" s="53">
        <v>1111</v>
      </c>
      <c r="D303" s="53" t="s">
        <v>232</v>
      </c>
      <c r="E303" s="89">
        <v>54500</v>
      </c>
      <c r="F303" s="89">
        <v>54500</v>
      </c>
      <c r="G303" s="89">
        <v>31996.3</v>
      </c>
      <c r="H303" s="228">
        <f aca="true" t="shared" si="7" ref="H303:H329">(G303/F303)*100</f>
        <v>58.70880733944954</v>
      </c>
    </row>
    <row r="304" spans="1:8" ht="15">
      <c r="A304" s="53"/>
      <c r="B304" s="53"/>
      <c r="C304" s="53">
        <v>1112</v>
      </c>
      <c r="D304" s="53" t="s">
        <v>233</v>
      </c>
      <c r="E304" s="88">
        <v>6500</v>
      </c>
      <c r="F304" s="88">
        <v>6500</v>
      </c>
      <c r="G304" s="88">
        <v>383.3</v>
      </c>
      <c r="H304" s="228">
        <f t="shared" si="7"/>
        <v>5.896923076923077</v>
      </c>
    </row>
    <row r="305" spans="1:8" ht="15">
      <c r="A305" s="53"/>
      <c r="B305" s="53"/>
      <c r="C305" s="53">
        <v>1113</v>
      </c>
      <c r="D305" s="53" t="s">
        <v>234</v>
      </c>
      <c r="E305" s="88">
        <v>4700</v>
      </c>
      <c r="F305" s="88">
        <v>4700</v>
      </c>
      <c r="G305" s="88">
        <v>3480.3</v>
      </c>
      <c r="H305" s="228">
        <f t="shared" si="7"/>
        <v>74.04893617021277</v>
      </c>
    </row>
    <row r="306" spans="1:8" ht="15">
      <c r="A306" s="53"/>
      <c r="B306" s="53"/>
      <c r="C306" s="53">
        <v>1121</v>
      </c>
      <c r="D306" s="53" t="s">
        <v>235</v>
      </c>
      <c r="E306" s="88">
        <v>48000</v>
      </c>
      <c r="F306" s="88">
        <v>48000</v>
      </c>
      <c r="G306" s="89">
        <v>38438.7</v>
      </c>
      <c r="H306" s="228">
        <f t="shared" si="7"/>
        <v>80.080625</v>
      </c>
    </row>
    <row r="307" spans="1:8" ht="15">
      <c r="A307" s="53"/>
      <c r="B307" s="53"/>
      <c r="C307" s="53">
        <v>1122</v>
      </c>
      <c r="D307" s="53" t="s">
        <v>236</v>
      </c>
      <c r="E307" s="89">
        <v>10000</v>
      </c>
      <c r="F307" s="89">
        <v>8309</v>
      </c>
      <c r="G307" s="89">
        <v>8308.3</v>
      </c>
      <c r="H307" s="228">
        <f t="shared" si="7"/>
        <v>99.99157540016849</v>
      </c>
    </row>
    <row r="308" spans="1:8" ht="15">
      <c r="A308" s="53"/>
      <c r="B308" s="53"/>
      <c r="C308" s="53">
        <v>1211</v>
      </c>
      <c r="D308" s="53" t="s">
        <v>237</v>
      </c>
      <c r="E308" s="89">
        <v>110000</v>
      </c>
      <c r="F308" s="89">
        <v>110000</v>
      </c>
      <c r="G308" s="89">
        <v>66566.9</v>
      </c>
      <c r="H308" s="228">
        <f t="shared" si="7"/>
        <v>60.51536363636363</v>
      </c>
    </row>
    <row r="309" spans="1:8" ht="15">
      <c r="A309" s="53"/>
      <c r="B309" s="53"/>
      <c r="C309" s="53">
        <v>1340</v>
      </c>
      <c r="D309" s="53" t="s">
        <v>238</v>
      </c>
      <c r="E309" s="89">
        <v>10500</v>
      </c>
      <c r="F309" s="89">
        <v>10500</v>
      </c>
      <c r="G309" s="103">
        <v>9869.2</v>
      </c>
      <c r="H309" s="228">
        <f t="shared" si="7"/>
        <v>93.99238095238096</v>
      </c>
    </row>
    <row r="310" spans="1:8" ht="15">
      <c r="A310" s="53"/>
      <c r="B310" s="53"/>
      <c r="C310" s="53">
        <v>1341</v>
      </c>
      <c r="D310" s="53" t="s">
        <v>239</v>
      </c>
      <c r="E310" s="103">
        <v>920</v>
      </c>
      <c r="F310" s="103">
        <v>920</v>
      </c>
      <c r="G310" s="103">
        <v>814.8</v>
      </c>
      <c r="H310" s="228">
        <f t="shared" si="7"/>
        <v>88.56521739130434</v>
      </c>
    </row>
    <row r="311" spans="1:8" ht="15" customHeight="1">
      <c r="A311" s="86"/>
      <c r="B311" s="87"/>
      <c r="C311" s="68">
        <v>1342</v>
      </c>
      <c r="D311" s="68" t="s">
        <v>240</v>
      </c>
      <c r="E311" s="52">
        <v>80</v>
      </c>
      <c r="F311" s="52">
        <v>80</v>
      </c>
      <c r="G311" s="52">
        <v>84.8</v>
      </c>
      <c r="H311" s="228">
        <f t="shared" si="7"/>
        <v>106</v>
      </c>
    </row>
    <row r="312" spans="1:8" ht="15">
      <c r="A312" s="104"/>
      <c r="B312" s="68"/>
      <c r="C312" s="68">
        <v>1343</v>
      </c>
      <c r="D312" s="68" t="s">
        <v>241</v>
      </c>
      <c r="E312" s="52">
        <v>1200</v>
      </c>
      <c r="F312" s="52">
        <v>1200</v>
      </c>
      <c r="G312" s="52">
        <v>850.3</v>
      </c>
      <c r="H312" s="228">
        <f t="shared" si="7"/>
        <v>70.85833333333333</v>
      </c>
    </row>
    <row r="313" spans="1:8" ht="15">
      <c r="A313" s="74"/>
      <c r="B313" s="53"/>
      <c r="C313" s="53">
        <v>1345</v>
      </c>
      <c r="D313" s="53" t="s">
        <v>242</v>
      </c>
      <c r="E313" s="88">
        <v>200</v>
      </c>
      <c r="F313" s="88">
        <v>200</v>
      </c>
      <c r="G313" s="88">
        <v>136.8</v>
      </c>
      <c r="H313" s="228">
        <f t="shared" si="7"/>
        <v>68.4</v>
      </c>
    </row>
    <row r="314" spans="1:8" ht="15">
      <c r="A314" s="53"/>
      <c r="B314" s="53"/>
      <c r="C314" s="53">
        <v>1351</v>
      </c>
      <c r="D314" s="53" t="s">
        <v>243</v>
      </c>
      <c r="E314" s="103">
        <v>0</v>
      </c>
      <c r="F314" s="103">
        <v>0</v>
      </c>
      <c r="G314" s="103">
        <v>422.4</v>
      </c>
      <c r="H314" s="228" t="e">
        <f t="shared" si="7"/>
        <v>#DIV/0!</v>
      </c>
    </row>
    <row r="315" spans="1:8" ht="15" hidden="1">
      <c r="A315" s="53"/>
      <c r="B315" s="53"/>
      <c r="C315" s="53">
        <v>1349</v>
      </c>
      <c r="D315" s="53" t="s">
        <v>244</v>
      </c>
      <c r="E315" s="89"/>
      <c r="F315" s="89"/>
      <c r="G315" s="89"/>
      <c r="H315" s="228" t="e">
        <f t="shared" si="7"/>
        <v>#DIV/0!</v>
      </c>
    </row>
    <row r="316" spans="1:8" ht="15">
      <c r="A316" s="53"/>
      <c r="B316" s="53"/>
      <c r="C316" s="53">
        <v>1355</v>
      </c>
      <c r="D316" s="53" t="s">
        <v>245</v>
      </c>
      <c r="E316" s="89">
        <v>17000</v>
      </c>
      <c r="F316" s="89">
        <v>17000</v>
      </c>
      <c r="G316" s="89">
        <v>8525</v>
      </c>
      <c r="H316" s="228">
        <f t="shared" si="7"/>
        <v>50.14705882352941</v>
      </c>
    </row>
    <row r="317" spans="1:8" ht="15" hidden="1">
      <c r="A317" s="53"/>
      <c r="B317" s="53"/>
      <c r="C317" s="53">
        <v>1361</v>
      </c>
      <c r="D317" s="53" t="s">
        <v>246</v>
      </c>
      <c r="E317" s="103"/>
      <c r="F317" s="103"/>
      <c r="G317" s="103"/>
      <c r="H317" s="228" t="e">
        <f t="shared" si="7"/>
        <v>#DIV/0!</v>
      </c>
    </row>
    <row r="318" spans="1:8" ht="15">
      <c r="A318" s="53"/>
      <c r="B318" s="53"/>
      <c r="C318" s="53">
        <v>1511</v>
      </c>
      <c r="D318" s="53" t="s">
        <v>247</v>
      </c>
      <c r="E318" s="54">
        <v>21500</v>
      </c>
      <c r="F318" s="54">
        <v>21500</v>
      </c>
      <c r="G318" s="54">
        <v>14831.8</v>
      </c>
      <c r="H318" s="228">
        <f t="shared" si="7"/>
        <v>68.98511627906977</v>
      </c>
    </row>
    <row r="319" spans="1:8" ht="15" customHeight="1" hidden="1">
      <c r="A319" s="53"/>
      <c r="B319" s="53"/>
      <c r="C319" s="53">
        <v>2460</v>
      </c>
      <c r="D319" s="53" t="s">
        <v>248</v>
      </c>
      <c r="E319" s="54"/>
      <c r="F319" s="54"/>
      <c r="G319" s="54"/>
      <c r="H319" s="228" t="e">
        <f t="shared" si="7"/>
        <v>#DIV/0!</v>
      </c>
    </row>
    <row r="320" spans="1:8" ht="15">
      <c r="A320" s="53"/>
      <c r="B320" s="53"/>
      <c r="C320" s="53">
        <v>4112</v>
      </c>
      <c r="D320" s="53" t="s">
        <v>249</v>
      </c>
      <c r="E320" s="54">
        <v>34650</v>
      </c>
      <c r="F320" s="54">
        <v>34726.6</v>
      </c>
      <c r="G320" s="54">
        <v>20257.3</v>
      </c>
      <c r="H320" s="228">
        <f t="shared" si="7"/>
        <v>58.3336692909758</v>
      </c>
    </row>
    <row r="321" spans="1:8" ht="15" hidden="1">
      <c r="A321" s="53"/>
      <c r="B321" s="53">
        <v>6171</v>
      </c>
      <c r="C321" s="53">
        <v>2212</v>
      </c>
      <c r="D321" s="53" t="s">
        <v>250</v>
      </c>
      <c r="E321" s="54"/>
      <c r="F321" s="54"/>
      <c r="G321" s="54"/>
      <c r="H321" s="228" t="e">
        <f t="shared" si="7"/>
        <v>#DIV/0!</v>
      </c>
    </row>
    <row r="322" spans="1:8" ht="15">
      <c r="A322" s="53"/>
      <c r="B322" s="53"/>
      <c r="C322" s="53">
        <v>4132</v>
      </c>
      <c r="D322" s="53" t="s">
        <v>251</v>
      </c>
      <c r="E322" s="54">
        <v>0</v>
      </c>
      <c r="F322" s="54">
        <v>0</v>
      </c>
      <c r="G322" s="54">
        <v>73.1</v>
      </c>
      <c r="H322" s="228" t="e">
        <f t="shared" si="7"/>
        <v>#DIV/0!</v>
      </c>
    </row>
    <row r="323" spans="1:8" ht="15">
      <c r="A323" s="53"/>
      <c r="B323" s="53">
        <v>6171</v>
      </c>
      <c r="C323" s="53">
        <v>2212</v>
      </c>
      <c r="D323" s="53" t="s">
        <v>252</v>
      </c>
      <c r="E323" s="54">
        <v>0</v>
      </c>
      <c r="F323" s="54">
        <v>0</v>
      </c>
      <c r="G323" s="54">
        <v>0.5</v>
      </c>
      <c r="H323" s="228" t="e">
        <f t="shared" si="7"/>
        <v>#DIV/0!</v>
      </c>
    </row>
    <row r="324" spans="1:8" ht="15">
      <c r="A324" s="53"/>
      <c r="B324" s="53">
        <v>6310</v>
      </c>
      <c r="C324" s="53">
        <v>2141</v>
      </c>
      <c r="D324" s="53" t="s">
        <v>253</v>
      </c>
      <c r="E324" s="54">
        <v>250</v>
      </c>
      <c r="F324" s="54">
        <v>250</v>
      </c>
      <c r="G324" s="54">
        <v>137.1</v>
      </c>
      <c r="H324" s="228">
        <f t="shared" si="7"/>
        <v>54.84</v>
      </c>
    </row>
    <row r="325" spans="1:8" ht="15" hidden="1">
      <c r="A325" s="53"/>
      <c r="B325" s="53">
        <v>6310</v>
      </c>
      <c r="C325" s="53">
        <v>2142</v>
      </c>
      <c r="D325" s="53" t="s">
        <v>254</v>
      </c>
      <c r="E325" s="105"/>
      <c r="F325" s="105"/>
      <c r="G325" s="54"/>
      <c r="H325" s="228" t="e">
        <f t="shared" si="7"/>
        <v>#DIV/0!</v>
      </c>
    </row>
    <row r="326" spans="1:8" ht="15" hidden="1">
      <c r="A326" s="53"/>
      <c r="B326" s="53">
        <v>6310</v>
      </c>
      <c r="C326" s="53">
        <v>2143</v>
      </c>
      <c r="D326" s="53" t="s">
        <v>255</v>
      </c>
      <c r="E326" s="105"/>
      <c r="F326" s="105"/>
      <c r="G326" s="54"/>
      <c r="H326" s="228" t="e">
        <f t="shared" si="7"/>
        <v>#DIV/0!</v>
      </c>
    </row>
    <row r="327" spans="1:8" ht="15">
      <c r="A327" s="53"/>
      <c r="B327" s="53">
        <v>6310</v>
      </c>
      <c r="C327" s="53">
        <v>2324</v>
      </c>
      <c r="D327" s="53" t="s">
        <v>256</v>
      </c>
      <c r="E327" s="105">
        <v>0</v>
      </c>
      <c r="F327" s="105">
        <v>0</v>
      </c>
      <c r="G327" s="54">
        <v>0.5</v>
      </c>
      <c r="H327" s="228" t="e">
        <f t="shared" si="7"/>
        <v>#DIV/0!</v>
      </c>
    </row>
    <row r="328" spans="1:8" ht="15" hidden="1">
      <c r="A328" s="53"/>
      <c r="B328" s="53">
        <v>6310</v>
      </c>
      <c r="C328" s="53">
        <v>2329</v>
      </c>
      <c r="D328" s="53" t="s">
        <v>257</v>
      </c>
      <c r="E328" s="105"/>
      <c r="F328" s="105"/>
      <c r="G328" s="54"/>
      <c r="H328" s="228" t="e">
        <f t="shared" si="7"/>
        <v>#DIV/0!</v>
      </c>
    </row>
    <row r="329" spans="1:8" ht="15">
      <c r="A329" s="53"/>
      <c r="B329" s="53">
        <v>6409</v>
      </c>
      <c r="C329" s="53">
        <v>2328</v>
      </c>
      <c r="D329" s="53" t="s">
        <v>258</v>
      </c>
      <c r="E329" s="105">
        <v>0</v>
      </c>
      <c r="F329" s="105">
        <v>0</v>
      </c>
      <c r="G329" s="54">
        <v>17.9</v>
      </c>
      <c r="H329" s="228" t="e">
        <f t="shared" si="7"/>
        <v>#DIV/0!</v>
      </c>
    </row>
    <row r="330" spans="1:8" ht="15.75" customHeight="1" thickBot="1">
      <c r="A330" s="91"/>
      <c r="B330" s="91"/>
      <c r="C330" s="91"/>
      <c r="D330" s="91"/>
      <c r="E330" s="106"/>
      <c r="F330" s="106"/>
      <c r="G330" s="106"/>
      <c r="H330" s="235"/>
    </row>
    <row r="331" spans="1:8" s="64" customFormat="1" ht="21.75" customHeight="1" thickBot="1" thickTop="1">
      <c r="A331" s="94"/>
      <c r="B331" s="94"/>
      <c r="C331" s="94"/>
      <c r="D331" s="95" t="s">
        <v>259</v>
      </c>
      <c r="E331" s="96">
        <f>SUM(E303:E330)</f>
        <v>320000</v>
      </c>
      <c r="F331" s="96">
        <f>SUM(F303:F330)</f>
        <v>318385.6</v>
      </c>
      <c r="G331" s="96">
        <f>SUM(G303:G330)</f>
        <v>205195.29999999993</v>
      </c>
      <c r="H331" s="230">
        <f>(G331/F331)*100</f>
        <v>64.44867481443882</v>
      </c>
    </row>
    <row r="332" spans="1:8" ht="15" customHeight="1">
      <c r="A332" s="83"/>
      <c r="B332" s="83"/>
      <c r="C332" s="83"/>
      <c r="D332" s="46"/>
      <c r="E332" s="84"/>
      <c r="F332" s="84"/>
      <c r="G332" s="84"/>
      <c r="H332" s="232"/>
    </row>
    <row r="333" spans="1:8" ht="15">
      <c r="A333" s="64"/>
      <c r="B333" s="83"/>
      <c r="C333" s="83"/>
      <c r="D333" s="83"/>
      <c r="E333" s="107"/>
      <c r="F333" s="107"/>
      <c r="G333" s="107"/>
      <c r="H333" s="236"/>
    </row>
    <row r="334" spans="1:8" ht="15" hidden="1">
      <c r="A334" s="64"/>
      <c r="B334" s="83"/>
      <c r="C334" s="83"/>
      <c r="D334" s="83"/>
      <c r="E334" s="107"/>
      <c r="F334" s="107"/>
      <c r="G334" s="107"/>
      <c r="H334" s="236"/>
    </row>
    <row r="335" spans="1:8" ht="15" customHeight="1" thickBot="1">
      <c r="A335" s="64"/>
      <c r="B335" s="83"/>
      <c r="C335" s="83"/>
      <c r="D335" s="83"/>
      <c r="E335" s="107"/>
      <c r="F335" s="107"/>
      <c r="G335" s="107"/>
      <c r="H335" s="236"/>
    </row>
    <row r="336" spans="1:8" ht="15.75">
      <c r="A336" s="213" t="s">
        <v>25</v>
      </c>
      <c r="B336" s="213" t="s">
        <v>26</v>
      </c>
      <c r="C336" s="213" t="s">
        <v>27</v>
      </c>
      <c r="D336" s="214" t="s">
        <v>28</v>
      </c>
      <c r="E336" s="215" t="s">
        <v>29</v>
      </c>
      <c r="F336" s="215" t="s">
        <v>29</v>
      </c>
      <c r="G336" s="215" t="s">
        <v>8</v>
      </c>
      <c r="H336" s="225" t="s">
        <v>30</v>
      </c>
    </row>
    <row r="337" spans="1:8" ht="15.75" customHeight="1" thickBot="1">
      <c r="A337" s="216"/>
      <c r="B337" s="216"/>
      <c r="C337" s="216"/>
      <c r="D337" s="217"/>
      <c r="E337" s="218" t="s">
        <v>31</v>
      </c>
      <c r="F337" s="218" t="s">
        <v>32</v>
      </c>
      <c r="G337" s="219" t="s">
        <v>33</v>
      </c>
      <c r="H337" s="226" t="s">
        <v>34</v>
      </c>
    </row>
    <row r="338" spans="1:8" ht="16.5" customHeight="1" thickTop="1">
      <c r="A338" s="50">
        <v>120</v>
      </c>
      <c r="B338" s="50"/>
      <c r="C338" s="50"/>
      <c r="D338" s="87" t="s">
        <v>260</v>
      </c>
      <c r="E338" s="52"/>
      <c r="F338" s="52"/>
      <c r="G338" s="52"/>
      <c r="H338" s="227"/>
    </row>
    <row r="339" spans="1:8" ht="15.75">
      <c r="A339" s="87"/>
      <c r="B339" s="87"/>
      <c r="C339" s="87"/>
      <c r="D339" s="87"/>
      <c r="E339" s="54"/>
      <c r="F339" s="54"/>
      <c r="G339" s="54"/>
      <c r="H339" s="228"/>
    </row>
    <row r="340" spans="1:8" ht="15">
      <c r="A340" s="53"/>
      <c r="B340" s="53"/>
      <c r="C340" s="53">
        <v>1361</v>
      </c>
      <c r="D340" s="53" t="s">
        <v>37</v>
      </c>
      <c r="E340" s="108">
        <v>0</v>
      </c>
      <c r="F340" s="108">
        <v>0</v>
      </c>
      <c r="G340" s="108">
        <v>1.1</v>
      </c>
      <c r="H340" s="228" t="e">
        <f aca="true" t="shared" si="8" ref="H340:H380">(G340/F340)*100</f>
        <v>#DIV/0!</v>
      </c>
    </row>
    <row r="341" spans="1:8" ht="15">
      <c r="A341" s="53"/>
      <c r="B341" s="53">
        <v>3612</v>
      </c>
      <c r="C341" s="53">
        <v>2111</v>
      </c>
      <c r="D341" s="53" t="s">
        <v>261</v>
      </c>
      <c r="E341" s="108">
        <v>3800</v>
      </c>
      <c r="F341" s="108">
        <v>3800</v>
      </c>
      <c r="G341" s="108">
        <v>2652.1</v>
      </c>
      <c r="H341" s="228">
        <f t="shared" si="8"/>
        <v>69.7921052631579</v>
      </c>
    </row>
    <row r="342" spans="1:8" ht="15">
      <c r="A342" s="53"/>
      <c r="B342" s="53">
        <v>3612</v>
      </c>
      <c r="C342" s="53">
        <v>2132</v>
      </c>
      <c r="D342" s="53" t="s">
        <v>262</v>
      </c>
      <c r="E342" s="108">
        <v>6700</v>
      </c>
      <c r="F342" s="108">
        <v>6700</v>
      </c>
      <c r="G342" s="108">
        <v>5458.7</v>
      </c>
      <c r="H342" s="228">
        <f t="shared" si="8"/>
        <v>81.47313432835821</v>
      </c>
    </row>
    <row r="343" spans="1:8" ht="15" hidden="1">
      <c r="A343" s="53"/>
      <c r="B343" s="53">
        <v>3612</v>
      </c>
      <c r="C343" s="53">
        <v>2322</v>
      </c>
      <c r="D343" s="53" t="s">
        <v>222</v>
      </c>
      <c r="E343" s="108"/>
      <c r="F343" s="108"/>
      <c r="G343" s="108"/>
      <c r="H343" s="228" t="e">
        <f t="shared" si="8"/>
        <v>#DIV/0!</v>
      </c>
    </row>
    <row r="344" spans="1:8" ht="15">
      <c r="A344" s="53"/>
      <c r="B344" s="53">
        <v>3612</v>
      </c>
      <c r="C344" s="53">
        <v>2324</v>
      </c>
      <c r="D344" s="53" t="s">
        <v>263</v>
      </c>
      <c r="E344" s="54">
        <v>0</v>
      </c>
      <c r="F344" s="54">
        <v>0</v>
      </c>
      <c r="G344" s="54">
        <v>244.1</v>
      </c>
      <c r="H344" s="228" t="e">
        <f t="shared" si="8"/>
        <v>#DIV/0!</v>
      </c>
    </row>
    <row r="345" spans="1:8" ht="15" hidden="1">
      <c r="A345" s="53"/>
      <c r="B345" s="53">
        <v>3612</v>
      </c>
      <c r="C345" s="53">
        <v>2329</v>
      </c>
      <c r="D345" s="53" t="s">
        <v>264</v>
      </c>
      <c r="E345" s="54"/>
      <c r="F345" s="54"/>
      <c r="G345" s="54"/>
      <c r="H345" s="228" t="e">
        <f t="shared" si="8"/>
        <v>#DIV/0!</v>
      </c>
    </row>
    <row r="346" spans="1:8" ht="15">
      <c r="A346" s="53"/>
      <c r="B346" s="53">
        <v>3612</v>
      </c>
      <c r="C346" s="53">
        <v>3112</v>
      </c>
      <c r="D346" s="53" t="s">
        <v>265</v>
      </c>
      <c r="E346" s="54">
        <v>6350</v>
      </c>
      <c r="F346" s="54">
        <v>6350</v>
      </c>
      <c r="G346" s="54">
        <v>5778.7</v>
      </c>
      <c r="H346" s="228">
        <f t="shared" si="8"/>
        <v>91.0031496062992</v>
      </c>
    </row>
    <row r="347" spans="1:8" ht="15">
      <c r="A347" s="53"/>
      <c r="B347" s="53">
        <v>3613</v>
      </c>
      <c r="C347" s="53">
        <v>2111</v>
      </c>
      <c r="D347" s="53" t="s">
        <v>266</v>
      </c>
      <c r="E347" s="108">
        <v>1900</v>
      </c>
      <c r="F347" s="108">
        <v>1900</v>
      </c>
      <c r="G347" s="108">
        <v>979.4</v>
      </c>
      <c r="H347" s="228">
        <f t="shared" si="8"/>
        <v>51.54736842105263</v>
      </c>
    </row>
    <row r="348" spans="1:8" ht="15">
      <c r="A348" s="53"/>
      <c r="B348" s="53">
        <v>3613</v>
      </c>
      <c r="C348" s="53">
        <v>2132</v>
      </c>
      <c r="D348" s="53" t="s">
        <v>267</v>
      </c>
      <c r="E348" s="108">
        <v>4300</v>
      </c>
      <c r="F348" s="108">
        <v>4300</v>
      </c>
      <c r="G348" s="108">
        <v>2784.2</v>
      </c>
      <c r="H348" s="228">
        <f t="shared" si="8"/>
        <v>64.74883720930232</v>
      </c>
    </row>
    <row r="349" spans="1:8" ht="15" hidden="1">
      <c r="A349" s="56"/>
      <c r="B349" s="53">
        <v>3613</v>
      </c>
      <c r="C349" s="53">
        <v>2133</v>
      </c>
      <c r="D349" s="53" t="s">
        <v>268</v>
      </c>
      <c r="E349" s="54"/>
      <c r="F349" s="54"/>
      <c r="G349" s="54"/>
      <c r="H349" s="228" t="e">
        <f t="shared" si="8"/>
        <v>#DIV/0!</v>
      </c>
    </row>
    <row r="350" spans="1:8" ht="15" hidden="1">
      <c r="A350" s="56"/>
      <c r="B350" s="53">
        <v>3613</v>
      </c>
      <c r="C350" s="53">
        <v>2310</v>
      </c>
      <c r="D350" s="53" t="s">
        <v>269</v>
      </c>
      <c r="E350" s="54"/>
      <c r="F350" s="54"/>
      <c r="G350" s="54"/>
      <c r="H350" s="228" t="e">
        <f t="shared" si="8"/>
        <v>#DIV/0!</v>
      </c>
    </row>
    <row r="351" spans="1:8" ht="15" hidden="1">
      <c r="A351" s="56"/>
      <c r="B351" s="53">
        <v>3613</v>
      </c>
      <c r="C351" s="53">
        <v>2322</v>
      </c>
      <c r="D351" s="53" t="s">
        <v>270</v>
      </c>
      <c r="E351" s="54"/>
      <c r="F351" s="54"/>
      <c r="G351" s="54"/>
      <c r="H351" s="228" t="e">
        <f t="shared" si="8"/>
        <v>#DIV/0!</v>
      </c>
    </row>
    <row r="352" spans="1:8" ht="15">
      <c r="A352" s="56"/>
      <c r="B352" s="53">
        <v>3613</v>
      </c>
      <c r="C352" s="53">
        <v>2324</v>
      </c>
      <c r="D352" s="53" t="s">
        <v>271</v>
      </c>
      <c r="E352" s="54">
        <v>0</v>
      </c>
      <c r="F352" s="54">
        <v>0</v>
      </c>
      <c r="G352" s="54">
        <v>239.2</v>
      </c>
      <c r="H352" s="228" t="e">
        <f t="shared" si="8"/>
        <v>#DIV/0!</v>
      </c>
    </row>
    <row r="353" spans="1:8" ht="15">
      <c r="A353" s="56"/>
      <c r="B353" s="53">
        <v>3613</v>
      </c>
      <c r="C353" s="53">
        <v>3112</v>
      </c>
      <c r="D353" s="53" t="s">
        <v>272</v>
      </c>
      <c r="E353" s="54">
        <v>1027</v>
      </c>
      <c r="F353" s="54">
        <v>1027</v>
      </c>
      <c r="G353" s="54">
        <v>0</v>
      </c>
      <c r="H353" s="228">
        <f t="shared" si="8"/>
        <v>0</v>
      </c>
    </row>
    <row r="354" spans="1:8" ht="15" hidden="1">
      <c r="A354" s="56"/>
      <c r="B354" s="53">
        <v>3631</v>
      </c>
      <c r="C354" s="53">
        <v>2133</v>
      </c>
      <c r="D354" s="53" t="s">
        <v>273</v>
      </c>
      <c r="E354" s="54"/>
      <c r="F354" s="54"/>
      <c r="G354" s="54"/>
      <c r="H354" s="228" t="e">
        <f t="shared" si="8"/>
        <v>#DIV/0!</v>
      </c>
    </row>
    <row r="355" spans="1:8" ht="15">
      <c r="A355" s="56"/>
      <c r="B355" s="53">
        <v>3632</v>
      </c>
      <c r="C355" s="53">
        <v>2111</v>
      </c>
      <c r="D355" s="53" t="s">
        <v>274</v>
      </c>
      <c r="E355" s="54">
        <v>260</v>
      </c>
      <c r="F355" s="54">
        <v>260</v>
      </c>
      <c r="G355" s="54">
        <v>496.4</v>
      </c>
      <c r="H355" s="228">
        <f t="shared" si="8"/>
        <v>190.9230769230769</v>
      </c>
    </row>
    <row r="356" spans="1:8" ht="15">
      <c r="A356" s="56"/>
      <c r="B356" s="53">
        <v>3632</v>
      </c>
      <c r="C356" s="53">
        <v>2132</v>
      </c>
      <c r="D356" s="53" t="s">
        <v>275</v>
      </c>
      <c r="E356" s="54">
        <v>20</v>
      </c>
      <c r="F356" s="54">
        <v>20</v>
      </c>
      <c r="G356" s="54">
        <v>25</v>
      </c>
      <c r="H356" s="228">
        <f t="shared" si="8"/>
        <v>125</v>
      </c>
    </row>
    <row r="357" spans="1:8" ht="15">
      <c r="A357" s="56"/>
      <c r="B357" s="53">
        <v>3632</v>
      </c>
      <c r="C357" s="53">
        <v>2133</v>
      </c>
      <c r="D357" s="53" t="s">
        <v>276</v>
      </c>
      <c r="E357" s="54">
        <v>5</v>
      </c>
      <c r="F357" s="54">
        <v>5</v>
      </c>
      <c r="G357" s="54">
        <v>0</v>
      </c>
      <c r="H357" s="228">
        <f t="shared" si="8"/>
        <v>0</v>
      </c>
    </row>
    <row r="358" spans="1:8" ht="15">
      <c r="A358" s="56"/>
      <c r="B358" s="53">
        <v>3632</v>
      </c>
      <c r="C358" s="53">
        <v>2324</v>
      </c>
      <c r="D358" s="53" t="s">
        <v>277</v>
      </c>
      <c r="E358" s="54">
        <v>0</v>
      </c>
      <c r="F358" s="54">
        <v>0</v>
      </c>
      <c r="G358" s="54">
        <v>32.8</v>
      </c>
      <c r="H358" s="228" t="e">
        <f t="shared" si="8"/>
        <v>#DIV/0!</v>
      </c>
    </row>
    <row r="359" spans="1:8" ht="15">
      <c r="A359" s="56"/>
      <c r="B359" s="53">
        <v>3632</v>
      </c>
      <c r="C359" s="53">
        <v>2329</v>
      </c>
      <c r="D359" s="53" t="s">
        <v>278</v>
      </c>
      <c r="E359" s="54">
        <v>85</v>
      </c>
      <c r="F359" s="54">
        <v>85</v>
      </c>
      <c r="G359" s="54">
        <v>43.8</v>
      </c>
      <c r="H359" s="228">
        <f t="shared" si="8"/>
        <v>51.52941176470588</v>
      </c>
    </row>
    <row r="360" spans="1:8" ht="15">
      <c r="A360" s="56"/>
      <c r="B360" s="53">
        <v>3634</v>
      </c>
      <c r="C360" s="53">
        <v>2132</v>
      </c>
      <c r="D360" s="53" t="s">
        <v>279</v>
      </c>
      <c r="E360" s="54">
        <v>4100</v>
      </c>
      <c r="F360" s="54">
        <v>4100</v>
      </c>
      <c r="G360" s="54">
        <v>4080</v>
      </c>
      <c r="H360" s="228">
        <f t="shared" si="8"/>
        <v>99.51219512195122</v>
      </c>
    </row>
    <row r="361" spans="1:8" ht="15" hidden="1">
      <c r="A361" s="56"/>
      <c r="B361" s="53">
        <v>3636</v>
      </c>
      <c r="C361" s="53">
        <v>2131</v>
      </c>
      <c r="D361" s="53" t="s">
        <v>280</v>
      </c>
      <c r="E361" s="54"/>
      <c r="F361" s="54"/>
      <c r="G361" s="54"/>
      <c r="H361" s="228" t="e">
        <f t="shared" si="8"/>
        <v>#DIV/0!</v>
      </c>
    </row>
    <row r="362" spans="1:8" ht="15">
      <c r="A362" s="56"/>
      <c r="B362" s="53">
        <v>3639</v>
      </c>
      <c r="C362" s="53">
        <v>2119</v>
      </c>
      <c r="D362" s="53" t="s">
        <v>281</v>
      </c>
      <c r="E362" s="54">
        <v>150</v>
      </c>
      <c r="F362" s="54">
        <v>150</v>
      </c>
      <c r="G362" s="54">
        <v>371.2</v>
      </c>
      <c r="H362" s="228">
        <f t="shared" si="8"/>
        <v>247.46666666666667</v>
      </c>
    </row>
    <row r="363" spans="1:8" ht="15">
      <c r="A363" s="53"/>
      <c r="B363" s="53">
        <v>3639</v>
      </c>
      <c r="C363" s="53">
        <v>2131</v>
      </c>
      <c r="D363" s="53" t="s">
        <v>282</v>
      </c>
      <c r="E363" s="54">
        <v>1900</v>
      </c>
      <c r="F363" s="54">
        <v>1900</v>
      </c>
      <c r="G363" s="54">
        <v>1793.5</v>
      </c>
      <c r="H363" s="228">
        <f t="shared" si="8"/>
        <v>94.39473684210526</v>
      </c>
    </row>
    <row r="364" spans="1:8" ht="15">
      <c r="A364" s="53"/>
      <c r="B364" s="53">
        <v>3639</v>
      </c>
      <c r="C364" s="53">
        <v>2132</v>
      </c>
      <c r="D364" s="53" t="s">
        <v>283</v>
      </c>
      <c r="E364" s="54">
        <v>18</v>
      </c>
      <c r="F364" s="54">
        <v>18</v>
      </c>
      <c r="G364" s="54">
        <v>7.1</v>
      </c>
      <c r="H364" s="228">
        <f t="shared" si="8"/>
        <v>39.44444444444444</v>
      </c>
    </row>
    <row r="365" spans="1:8" ht="15" customHeight="1">
      <c r="A365" s="53"/>
      <c r="B365" s="53">
        <v>3639</v>
      </c>
      <c r="C365" s="53">
        <v>2212</v>
      </c>
      <c r="D365" s="53" t="s">
        <v>252</v>
      </c>
      <c r="E365" s="54">
        <v>0</v>
      </c>
      <c r="F365" s="54">
        <v>0</v>
      </c>
      <c r="G365" s="54">
        <v>167</v>
      </c>
      <c r="H365" s="228" t="e">
        <f t="shared" si="8"/>
        <v>#DIV/0!</v>
      </c>
    </row>
    <row r="366" spans="1:8" ht="15">
      <c r="A366" s="53"/>
      <c r="B366" s="53">
        <v>3639</v>
      </c>
      <c r="C366" s="53">
        <v>2324</v>
      </c>
      <c r="D366" s="53" t="s">
        <v>284</v>
      </c>
      <c r="E366" s="54">
        <v>403</v>
      </c>
      <c r="F366" s="54">
        <v>403</v>
      </c>
      <c r="G366" s="54">
        <v>142.4</v>
      </c>
      <c r="H366" s="228">
        <f t="shared" si="8"/>
        <v>35.334987593052105</v>
      </c>
    </row>
    <row r="367" spans="1:8" ht="15" hidden="1">
      <c r="A367" s="53"/>
      <c r="B367" s="53">
        <v>3639</v>
      </c>
      <c r="C367" s="53">
        <v>2328</v>
      </c>
      <c r="D367" s="53" t="s">
        <v>285</v>
      </c>
      <c r="E367" s="54"/>
      <c r="F367" s="54"/>
      <c r="G367" s="54"/>
      <c r="H367" s="228" t="e">
        <f t="shared" si="8"/>
        <v>#DIV/0!</v>
      </c>
    </row>
    <row r="368" spans="1:8" ht="15" customHeight="1" hidden="1">
      <c r="A368" s="71"/>
      <c r="B368" s="71">
        <v>3639</v>
      </c>
      <c r="C368" s="71">
        <v>2329</v>
      </c>
      <c r="D368" s="71" t="s">
        <v>72</v>
      </c>
      <c r="E368" s="54"/>
      <c r="F368" s="54"/>
      <c r="G368" s="54"/>
      <c r="H368" s="228" t="e">
        <f t="shared" si="8"/>
        <v>#DIV/0!</v>
      </c>
    </row>
    <row r="369" spans="1:8" ht="15">
      <c r="A369" s="53"/>
      <c r="B369" s="53">
        <v>3639</v>
      </c>
      <c r="C369" s="53">
        <v>3111</v>
      </c>
      <c r="D369" s="53" t="s">
        <v>286</v>
      </c>
      <c r="E369" s="54">
        <v>2700</v>
      </c>
      <c r="F369" s="54">
        <v>2700</v>
      </c>
      <c r="G369" s="54">
        <v>388.4</v>
      </c>
      <c r="H369" s="228">
        <f t="shared" si="8"/>
        <v>14.385185185185184</v>
      </c>
    </row>
    <row r="370" spans="1:8" ht="15" hidden="1">
      <c r="A370" s="53"/>
      <c r="B370" s="53">
        <v>3639</v>
      </c>
      <c r="C370" s="53">
        <v>3112</v>
      </c>
      <c r="D370" s="53" t="s">
        <v>287</v>
      </c>
      <c r="E370" s="54"/>
      <c r="F370" s="54"/>
      <c r="G370" s="54"/>
      <c r="H370" s="228" t="e">
        <f t="shared" si="8"/>
        <v>#DIV/0!</v>
      </c>
    </row>
    <row r="371" spans="1:8" ht="15" hidden="1">
      <c r="A371" s="53"/>
      <c r="B371" s="53">
        <v>3639</v>
      </c>
      <c r="C371" s="53">
        <v>3113</v>
      </c>
      <c r="D371" s="53" t="s">
        <v>288</v>
      </c>
      <c r="E371" s="54"/>
      <c r="F371" s="54"/>
      <c r="G371" s="54"/>
      <c r="H371" s="228" t="e">
        <f t="shared" si="8"/>
        <v>#DIV/0!</v>
      </c>
    </row>
    <row r="372" spans="1:8" ht="15" customHeight="1">
      <c r="A372" s="71"/>
      <c r="B372" s="71">
        <v>3639</v>
      </c>
      <c r="C372" s="71">
        <v>3119</v>
      </c>
      <c r="D372" s="71" t="s">
        <v>289</v>
      </c>
      <c r="E372" s="54">
        <v>4000</v>
      </c>
      <c r="F372" s="54">
        <v>4000</v>
      </c>
      <c r="G372" s="54">
        <v>0</v>
      </c>
      <c r="H372" s="228">
        <f t="shared" si="8"/>
        <v>0</v>
      </c>
    </row>
    <row r="373" spans="1:8" ht="15" hidden="1">
      <c r="A373" s="71"/>
      <c r="B373" s="71">
        <v>6171</v>
      </c>
      <c r="C373" s="71">
        <v>2131</v>
      </c>
      <c r="D373" s="71" t="s">
        <v>290</v>
      </c>
      <c r="E373" s="54"/>
      <c r="F373" s="54"/>
      <c r="G373" s="54"/>
      <c r="H373" s="228" t="e">
        <f t="shared" si="8"/>
        <v>#DIV/0!</v>
      </c>
    </row>
    <row r="374" spans="1:8" ht="15" hidden="1">
      <c r="A374" s="53"/>
      <c r="B374" s="53">
        <v>6171</v>
      </c>
      <c r="C374" s="53">
        <v>2324</v>
      </c>
      <c r="D374" s="53" t="s">
        <v>291</v>
      </c>
      <c r="E374" s="54"/>
      <c r="F374" s="54"/>
      <c r="G374" s="54"/>
      <c r="H374" s="228" t="e">
        <f t="shared" si="8"/>
        <v>#DIV/0!</v>
      </c>
    </row>
    <row r="375" spans="1:8" ht="15" hidden="1">
      <c r="A375" s="53"/>
      <c r="B375" s="53"/>
      <c r="C375" s="53"/>
      <c r="D375" s="53"/>
      <c r="E375" s="54"/>
      <c r="F375" s="54"/>
      <c r="G375" s="54"/>
      <c r="H375" s="228" t="e">
        <f t="shared" si="8"/>
        <v>#DIV/0!</v>
      </c>
    </row>
    <row r="376" spans="1:8" ht="15" customHeight="1" hidden="1">
      <c r="A376" s="71"/>
      <c r="B376" s="71">
        <v>6171</v>
      </c>
      <c r="C376" s="71">
        <v>2131</v>
      </c>
      <c r="D376" s="71" t="s">
        <v>292</v>
      </c>
      <c r="E376" s="54"/>
      <c r="F376" s="54"/>
      <c r="G376" s="54"/>
      <c r="H376" s="228" t="e">
        <f t="shared" si="8"/>
        <v>#DIV/0!</v>
      </c>
    </row>
    <row r="377" spans="1:8" ht="15" customHeight="1" hidden="1">
      <c r="A377" s="71"/>
      <c r="B377" s="71">
        <v>6171</v>
      </c>
      <c r="C377" s="71">
        <v>2133</v>
      </c>
      <c r="D377" s="71" t="s">
        <v>293</v>
      </c>
      <c r="E377" s="54"/>
      <c r="F377" s="54"/>
      <c r="G377" s="54"/>
      <c r="H377" s="228" t="e">
        <f t="shared" si="8"/>
        <v>#DIV/0!</v>
      </c>
    </row>
    <row r="378" spans="1:8" ht="15" customHeight="1" hidden="1">
      <c r="A378" s="53"/>
      <c r="B378" s="53">
        <v>6409</v>
      </c>
      <c r="C378" s="53">
        <v>2328</v>
      </c>
      <c r="D378" s="53" t="s">
        <v>294</v>
      </c>
      <c r="E378" s="54"/>
      <c r="F378" s="54"/>
      <c r="G378" s="54"/>
      <c r="H378" s="228" t="e">
        <f t="shared" si="8"/>
        <v>#DIV/0!</v>
      </c>
    </row>
    <row r="379" spans="1:8" ht="15" customHeight="1">
      <c r="A379" s="71"/>
      <c r="B379" s="71">
        <v>6310</v>
      </c>
      <c r="C379" s="71">
        <v>2141</v>
      </c>
      <c r="D379" s="71" t="s">
        <v>295</v>
      </c>
      <c r="E379" s="54">
        <v>0</v>
      </c>
      <c r="F379" s="54">
        <v>0</v>
      </c>
      <c r="G379" s="54">
        <v>1.8</v>
      </c>
      <c r="H379" s="228" t="e">
        <f t="shared" si="8"/>
        <v>#DIV/0!</v>
      </c>
    </row>
    <row r="380" spans="1:8" ht="15" customHeight="1">
      <c r="A380" s="71"/>
      <c r="B380" s="71">
        <v>6409</v>
      </c>
      <c r="C380" s="71">
        <v>2328</v>
      </c>
      <c r="D380" s="71" t="s">
        <v>294</v>
      </c>
      <c r="E380" s="54">
        <v>0</v>
      </c>
      <c r="F380" s="54">
        <v>0</v>
      </c>
      <c r="G380" s="54">
        <v>0.9</v>
      </c>
      <c r="H380" s="228" t="e">
        <f t="shared" si="8"/>
        <v>#DIV/0!</v>
      </c>
    </row>
    <row r="381" spans="1:8" ht="15.75" customHeight="1" thickBot="1">
      <c r="A381" s="109"/>
      <c r="B381" s="109"/>
      <c r="C381" s="109"/>
      <c r="D381" s="109"/>
      <c r="E381" s="110"/>
      <c r="F381" s="110"/>
      <c r="G381" s="110"/>
      <c r="H381" s="237"/>
    </row>
    <row r="382" spans="1:8" s="64" customFormat="1" ht="22.5" customHeight="1" thickBot="1" thickTop="1">
      <c r="A382" s="94"/>
      <c r="B382" s="94"/>
      <c r="C382" s="94"/>
      <c r="D382" s="95" t="s">
        <v>296</v>
      </c>
      <c r="E382" s="96">
        <f>SUM(E339:E381)</f>
        <v>37718</v>
      </c>
      <c r="F382" s="96">
        <f>SUM(F339:F381)</f>
        <v>37718</v>
      </c>
      <c r="G382" s="96">
        <f>SUM(G339:G381)</f>
        <v>25687.800000000003</v>
      </c>
      <c r="H382" s="230">
        <f>(G382/F382)*100</f>
        <v>68.1048836099475</v>
      </c>
    </row>
    <row r="383" spans="1:8" ht="15" customHeight="1">
      <c r="A383" s="64"/>
      <c r="B383" s="83"/>
      <c r="C383" s="83"/>
      <c r="D383" s="83"/>
      <c r="E383" s="107"/>
      <c r="F383" s="107"/>
      <c r="G383" s="107"/>
      <c r="H383" s="236"/>
    </row>
    <row r="384" spans="1:8" ht="15" customHeight="1" hidden="1">
      <c r="A384" s="64"/>
      <c r="B384" s="83"/>
      <c r="C384" s="83"/>
      <c r="D384" s="83"/>
      <c r="E384" s="107"/>
      <c r="F384" s="107"/>
      <c r="G384" s="107"/>
      <c r="H384" s="236"/>
    </row>
    <row r="385" spans="1:8" ht="15" customHeight="1" hidden="1">
      <c r="A385" s="64"/>
      <c r="B385" s="83"/>
      <c r="C385" s="83"/>
      <c r="D385" s="83"/>
      <c r="E385" s="107"/>
      <c r="F385" s="107"/>
      <c r="G385" s="107"/>
      <c r="H385" s="236"/>
    </row>
    <row r="386" spans="1:8" ht="15" customHeight="1" hidden="1">
      <c r="A386" s="64"/>
      <c r="B386" s="83"/>
      <c r="C386" s="83"/>
      <c r="D386" s="83"/>
      <c r="E386" s="107"/>
      <c r="F386" s="107"/>
      <c r="G386" s="42"/>
      <c r="H386" s="221"/>
    </row>
    <row r="387" spans="1:8" ht="15" customHeight="1">
      <c r="A387" s="64"/>
      <c r="B387" s="83"/>
      <c r="C387" s="83"/>
      <c r="D387" s="83"/>
      <c r="E387" s="107"/>
      <c r="F387" s="107"/>
      <c r="G387" s="42"/>
      <c r="H387" s="221"/>
    </row>
    <row r="388" spans="1:8" ht="15" customHeight="1" hidden="1">
      <c r="A388" s="64"/>
      <c r="B388" s="83"/>
      <c r="C388" s="83"/>
      <c r="D388" s="83"/>
      <c r="E388" s="107"/>
      <c r="F388" s="107"/>
      <c r="G388" s="107"/>
      <c r="H388" s="236"/>
    </row>
    <row r="389" spans="1:8" ht="15" customHeight="1">
      <c r="A389" s="64"/>
      <c r="B389" s="83"/>
      <c r="C389" s="83"/>
      <c r="D389" s="83"/>
      <c r="E389" s="107"/>
      <c r="F389" s="107"/>
      <c r="G389" s="107"/>
      <c r="H389" s="236"/>
    </row>
    <row r="390" spans="1:8" ht="15" customHeight="1">
      <c r="A390" s="64"/>
      <c r="B390" s="83"/>
      <c r="C390" s="83"/>
      <c r="D390" s="83"/>
      <c r="E390" s="107"/>
      <c r="F390" s="107"/>
      <c r="G390" s="107"/>
      <c r="H390" s="236"/>
    </row>
    <row r="391" spans="1:8" ht="15" customHeight="1" thickBot="1">
      <c r="A391" s="64"/>
      <c r="B391" s="83"/>
      <c r="C391" s="83"/>
      <c r="D391" s="83"/>
      <c r="E391" s="107"/>
      <c r="F391" s="107"/>
      <c r="G391" s="107"/>
      <c r="H391" s="236"/>
    </row>
    <row r="392" spans="1:8" ht="15.75">
      <c r="A392" s="213" t="s">
        <v>25</v>
      </c>
      <c r="B392" s="213" t="s">
        <v>26</v>
      </c>
      <c r="C392" s="213" t="s">
        <v>27</v>
      </c>
      <c r="D392" s="214" t="s">
        <v>28</v>
      </c>
      <c r="E392" s="215" t="s">
        <v>29</v>
      </c>
      <c r="F392" s="215" t="s">
        <v>29</v>
      </c>
      <c r="G392" s="215" t="s">
        <v>8</v>
      </c>
      <c r="H392" s="225" t="s">
        <v>30</v>
      </c>
    </row>
    <row r="393" spans="1:8" ht="15.75" customHeight="1" thickBot="1">
      <c r="A393" s="216"/>
      <c r="B393" s="216"/>
      <c r="C393" s="216"/>
      <c r="D393" s="217"/>
      <c r="E393" s="218" t="s">
        <v>31</v>
      </c>
      <c r="F393" s="218" t="s">
        <v>32</v>
      </c>
      <c r="G393" s="219" t="s">
        <v>33</v>
      </c>
      <c r="H393" s="226" t="s">
        <v>34</v>
      </c>
    </row>
    <row r="394" spans="1:8" ht="16.5" thickTop="1">
      <c r="A394" s="50">
        <v>8888</v>
      </c>
      <c r="B394" s="50"/>
      <c r="C394" s="50"/>
      <c r="D394" s="51"/>
      <c r="E394" s="52"/>
      <c r="F394" s="52"/>
      <c r="G394" s="52"/>
      <c r="H394" s="227"/>
    </row>
    <row r="395" spans="1:8" ht="15">
      <c r="A395" s="53"/>
      <c r="B395" s="53">
        <v>6171</v>
      </c>
      <c r="C395" s="53">
        <v>2329</v>
      </c>
      <c r="D395" s="53" t="s">
        <v>297</v>
      </c>
      <c r="E395" s="54">
        <v>0</v>
      </c>
      <c r="F395" s="54">
        <v>0</v>
      </c>
      <c r="G395" s="54">
        <v>0</v>
      </c>
      <c r="H395" s="228" t="e">
        <f>(G395/F395)*100</f>
        <v>#DIV/0!</v>
      </c>
    </row>
    <row r="396" spans="1:8" ht="15">
      <c r="A396" s="53"/>
      <c r="B396" s="53"/>
      <c r="C396" s="53"/>
      <c r="D396" s="53" t="s">
        <v>298</v>
      </c>
      <c r="E396" s="54"/>
      <c r="F396" s="54"/>
      <c r="G396" s="54"/>
      <c r="H396" s="228"/>
    </row>
    <row r="397" spans="1:8" ht="15.75" thickBot="1">
      <c r="A397" s="91"/>
      <c r="B397" s="91"/>
      <c r="C397" s="91"/>
      <c r="D397" s="91" t="s">
        <v>299</v>
      </c>
      <c r="E397" s="92"/>
      <c r="F397" s="92"/>
      <c r="G397" s="92"/>
      <c r="H397" s="234"/>
    </row>
    <row r="398" spans="1:8" s="64" customFormat="1" ht="22.5" customHeight="1" thickBot="1" thickTop="1">
      <c r="A398" s="94"/>
      <c r="B398" s="94"/>
      <c r="C398" s="94"/>
      <c r="D398" s="95" t="s">
        <v>300</v>
      </c>
      <c r="E398" s="96">
        <f>SUM(E395:E396)</f>
        <v>0</v>
      </c>
      <c r="F398" s="96">
        <f>SUM(F395:F396)</f>
        <v>0</v>
      </c>
      <c r="G398" s="96">
        <f>SUM(G395:G396)</f>
        <v>0</v>
      </c>
      <c r="H398" s="230" t="e">
        <f>(G398/F398)*100</f>
        <v>#DIV/0!</v>
      </c>
    </row>
    <row r="399" spans="1:8" ht="15">
      <c r="A399" s="64"/>
      <c r="B399" s="83"/>
      <c r="C399" s="83"/>
      <c r="D399" s="83"/>
      <c r="E399" s="107"/>
      <c r="F399" s="107"/>
      <c r="G399" s="107"/>
      <c r="H399" s="236"/>
    </row>
    <row r="400" spans="1:8" ht="15" hidden="1">
      <c r="A400" s="64"/>
      <c r="B400" s="83"/>
      <c r="C400" s="83"/>
      <c r="D400" s="83"/>
      <c r="E400" s="107"/>
      <c r="F400" s="107"/>
      <c r="G400" s="107"/>
      <c r="H400" s="236"/>
    </row>
    <row r="401" spans="1:8" ht="15" hidden="1">
      <c r="A401" s="64"/>
      <c r="B401" s="83"/>
      <c r="C401" s="83"/>
      <c r="D401" s="83"/>
      <c r="E401" s="107"/>
      <c r="F401" s="107"/>
      <c r="G401" s="107"/>
      <c r="H401" s="236"/>
    </row>
    <row r="402" spans="1:8" ht="15" hidden="1">
      <c r="A402" s="64"/>
      <c r="B402" s="83"/>
      <c r="C402" s="83"/>
      <c r="D402" s="83"/>
      <c r="E402" s="107"/>
      <c r="F402" s="107"/>
      <c r="G402" s="107"/>
      <c r="H402" s="236"/>
    </row>
    <row r="403" spans="1:8" ht="15" hidden="1">
      <c r="A403" s="64"/>
      <c r="B403" s="83"/>
      <c r="C403" s="83"/>
      <c r="D403" s="83"/>
      <c r="E403" s="107"/>
      <c r="F403" s="107"/>
      <c r="G403" s="107"/>
      <c r="H403" s="236"/>
    </row>
    <row r="404" spans="1:8" ht="15" hidden="1">
      <c r="A404" s="64"/>
      <c r="B404" s="83"/>
      <c r="C404" s="83"/>
      <c r="D404" s="83"/>
      <c r="E404" s="107"/>
      <c r="F404" s="107"/>
      <c r="G404" s="107"/>
      <c r="H404" s="236"/>
    </row>
    <row r="405" spans="1:8" ht="15" customHeight="1">
      <c r="A405" s="64"/>
      <c r="B405" s="83"/>
      <c r="C405" s="83"/>
      <c r="D405" s="83"/>
      <c r="E405" s="107"/>
      <c r="F405" s="107"/>
      <c r="G405" s="107"/>
      <c r="H405" s="236"/>
    </row>
    <row r="406" spans="1:8" ht="15" customHeight="1" thickBot="1">
      <c r="A406" s="64"/>
      <c r="B406" s="64"/>
      <c r="C406" s="64"/>
      <c r="D406" s="64"/>
      <c r="E406" s="65"/>
      <c r="F406" s="65"/>
      <c r="G406" s="65"/>
      <c r="H406" s="231"/>
    </row>
    <row r="407" spans="1:8" ht="15.75">
      <c r="A407" s="213" t="s">
        <v>25</v>
      </c>
      <c r="B407" s="213" t="s">
        <v>26</v>
      </c>
      <c r="C407" s="213" t="s">
        <v>27</v>
      </c>
      <c r="D407" s="214" t="s">
        <v>28</v>
      </c>
      <c r="E407" s="215" t="s">
        <v>29</v>
      </c>
      <c r="F407" s="215" t="s">
        <v>29</v>
      </c>
      <c r="G407" s="215" t="s">
        <v>8</v>
      </c>
      <c r="H407" s="225" t="s">
        <v>30</v>
      </c>
    </row>
    <row r="408" spans="1:8" ht="15.75" customHeight="1" thickBot="1">
      <c r="A408" s="216"/>
      <c r="B408" s="216"/>
      <c r="C408" s="216"/>
      <c r="D408" s="217"/>
      <c r="E408" s="218" t="s">
        <v>31</v>
      </c>
      <c r="F408" s="218" t="s">
        <v>32</v>
      </c>
      <c r="G408" s="219" t="s">
        <v>33</v>
      </c>
      <c r="H408" s="226" t="s">
        <v>34</v>
      </c>
    </row>
    <row r="409" spans="1:8" s="64" customFormat="1" ht="30.75" customHeight="1" thickBot="1" thickTop="1">
      <c r="A409" s="95"/>
      <c r="B409" s="111"/>
      <c r="C409" s="112"/>
      <c r="D409" s="113" t="s">
        <v>301</v>
      </c>
      <c r="E409" s="114">
        <f>SUM(E53,E127,E171,E202,E229,E255,E274,E294,E331,E382,E398)</f>
        <v>487326</v>
      </c>
      <c r="F409" s="114">
        <f>SUM(F53,F127,F171,F202,F229,F255,F274,F294,F331,F382,F398)</f>
        <v>480762.39999999997</v>
      </c>
      <c r="G409" s="114">
        <f>SUM(G53,G127,G171,G202,G229,G255,G274,G294,G331,G382,G398)</f>
        <v>276373.19999999995</v>
      </c>
      <c r="H409" s="238">
        <f>(G409/F409)*100</f>
        <v>57.486442367373144</v>
      </c>
    </row>
    <row r="410" spans="1:8" ht="15" customHeight="1">
      <c r="A410" s="46"/>
      <c r="B410" s="115"/>
      <c r="C410" s="116"/>
      <c r="D410" s="117"/>
      <c r="E410" s="118"/>
      <c r="F410" s="118"/>
      <c r="G410" s="118"/>
      <c r="H410" s="239"/>
    </row>
    <row r="411" spans="1:8" ht="15" customHeight="1" hidden="1">
      <c r="A411" s="46"/>
      <c r="B411" s="115"/>
      <c r="C411" s="116"/>
      <c r="D411" s="117"/>
      <c r="E411" s="118"/>
      <c r="F411" s="118"/>
      <c r="G411" s="118"/>
      <c r="H411" s="239"/>
    </row>
    <row r="412" spans="1:8" ht="12.75" customHeight="1" hidden="1">
      <c r="A412" s="46"/>
      <c r="B412" s="115"/>
      <c r="C412" s="116"/>
      <c r="D412" s="117"/>
      <c r="E412" s="118"/>
      <c r="F412" s="118"/>
      <c r="G412" s="118"/>
      <c r="H412" s="239"/>
    </row>
    <row r="413" spans="1:8" ht="12.75" customHeight="1" hidden="1">
      <c r="A413" s="46"/>
      <c r="B413" s="115"/>
      <c r="C413" s="116"/>
      <c r="D413" s="117"/>
      <c r="E413" s="118"/>
      <c r="F413" s="118"/>
      <c r="G413" s="118"/>
      <c r="H413" s="239"/>
    </row>
    <row r="414" spans="1:8" ht="12.75" customHeight="1" hidden="1">
      <c r="A414" s="46"/>
      <c r="B414" s="115"/>
      <c r="C414" s="116"/>
      <c r="D414" s="117"/>
      <c r="E414" s="118"/>
      <c r="F414" s="118"/>
      <c r="G414" s="118"/>
      <c r="H414" s="239"/>
    </row>
    <row r="415" spans="1:8" ht="12.75" customHeight="1" hidden="1">
      <c r="A415" s="46"/>
      <c r="B415" s="115"/>
      <c r="C415" s="116"/>
      <c r="D415" s="117"/>
      <c r="E415" s="118"/>
      <c r="F415" s="118"/>
      <c r="G415" s="118"/>
      <c r="H415" s="239"/>
    </row>
    <row r="416" spans="1:8" ht="12.75" customHeight="1" hidden="1">
      <c r="A416" s="46"/>
      <c r="B416" s="115"/>
      <c r="C416" s="116"/>
      <c r="D416" s="117"/>
      <c r="E416" s="118"/>
      <c r="F416" s="118"/>
      <c r="G416" s="118"/>
      <c r="H416" s="239"/>
    </row>
    <row r="417" spans="1:8" ht="12.75" customHeight="1" hidden="1">
      <c r="A417" s="46"/>
      <c r="B417" s="115"/>
      <c r="C417" s="116"/>
      <c r="D417" s="117"/>
      <c r="E417" s="118"/>
      <c r="F417" s="118"/>
      <c r="G417" s="118"/>
      <c r="H417" s="239"/>
    </row>
    <row r="418" spans="1:8" ht="15" customHeight="1">
      <c r="A418" s="46"/>
      <c r="B418" s="115"/>
      <c r="C418" s="116"/>
      <c r="D418" s="117"/>
      <c r="E418" s="118"/>
      <c r="F418" s="118"/>
      <c r="G418" s="118"/>
      <c r="H418" s="239"/>
    </row>
    <row r="419" spans="1:8" ht="15" customHeight="1" thickBot="1">
      <c r="A419" s="46"/>
      <c r="B419" s="115"/>
      <c r="C419" s="116"/>
      <c r="D419" s="117"/>
      <c r="E419" s="119"/>
      <c r="F419" s="119"/>
      <c r="G419" s="119"/>
      <c r="H419" s="240"/>
    </row>
    <row r="420" spans="1:8" ht="15.75">
      <c r="A420" s="213" t="s">
        <v>25</v>
      </c>
      <c r="B420" s="213" t="s">
        <v>26</v>
      </c>
      <c r="C420" s="213" t="s">
        <v>27</v>
      </c>
      <c r="D420" s="214" t="s">
        <v>28</v>
      </c>
      <c r="E420" s="215" t="s">
        <v>29</v>
      </c>
      <c r="F420" s="215" t="s">
        <v>29</v>
      </c>
      <c r="G420" s="215" t="s">
        <v>8</v>
      </c>
      <c r="H420" s="225" t="s">
        <v>30</v>
      </c>
    </row>
    <row r="421" spans="1:8" ht="15.75" customHeight="1" thickBot="1">
      <c r="A421" s="216"/>
      <c r="B421" s="216"/>
      <c r="C421" s="216"/>
      <c r="D421" s="217"/>
      <c r="E421" s="218" t="s">
        <v>31</v>
      </c>
      <c r="F421" s="218" t="s">
        <v>32</v>
      </c>
      <c r="G421" s="219" t="s">
        <v>33</v>
      </c>
      <c r="H421" s="226" t="s">
        <v>34</v>
      </c>
    </row>
    <row r="422" spans="1:8" ht="16.5" customHeight="1" thickTop="1">
      <c r="A422" s="102">
        <v>110</v>
      </c>
      <c r="B422" s="102"/>
      <c r="C422" s="102"/>
      <c r="D422" s="120" t="s">
        <v>302</v>
      </c>
      <c r="E422" s="121"/>
      <c r="F422" s="121"/>
      <c r="G422" s="121"/>
      <c r="H422" s="241"/>
    </row>
    <row r="423" spans="1:8" ht="14.25" customHeight="1">
      <c r="A423" s="122"/>
      <c r="B423" s="122"/>
      <c r="C423" s="122"/>
      <c r="D423" s="46"/>
      <c r="E423" s="121"/>
      <c r="F423" s="121"/>
      <c r="G423" s="121"/>
      <c r="H423" s="241"/>
    </row>
    <row r="424" spans="1:8" ht="15" customHeight="1">
      <c r="A424" s="53"/>
      <c r="B424" s="53"/>
      <c r="C424" s="53">
        <v>8115</v>
      </c>
      <c r="D424" s="74" t="s">
        <v>303</v>
      </c>
      <c r="E424" s="123">
        <v>18695</v>
      </c>
      <c r="F424" s="220">
        <v>50029.3</v>
      </c>
      <c r="G424" s="220">
        <v>-21243.2</v>
      </c>
      <c r="H424" s="228">
        <f>(G424/F424)*100</f>
        <v>-42.46151755071528</v>
      </c>
    </row>
    <row r="425" spans="1:8" ht="15" hidden="1">
      <c r="A425" s="53"/>
      <c r="B425" s="53"/>
      <c r="C425" s="53">
        <v>8123</v>
      </c>
      <c r="D425" s="124" t="s">
        <v>304</v>
      </c>
      <c r="E425" s="57"/>
      <c r="F425" s="57"/>
      <c r="G425" s="57"/>
      <c r="H425" s="228" t="e">
        <f>(G425/F425)*100</f>
        <v>#DIV/0!</v>
      </c>
    </row>
    <row r="426" spans="1:8" ht="15">
      <c r="A426" s="53"/>
      <c r="B426" s="53"/>
      <c r="C426" s="53">
        <v>8123</v>
      </c>
      <c r="D426" s="124" t="s">
        <v>305</v>
      </c>
      <c r="E426" s="57">
        <v>40000</v>
      </c>
      <c r="F426" s="57">
        <v>40000</v>
      </c>
      <c r="G426" s="220">
        <v>0</v>
      </c>
      <c r="H426" s="228">
        <f>(G426/F426)*100</f>
        <v>0</v>
      </c>
    </row>
    <row r="427" spans="1:8" ht="14.25" customHeight="1">
      <c r="A427" s="53"/>
      <c r="B427" s="53"/>
      <c r="C427" s="53">
        <v>8124</v>
      </c>
      <c r="D427" s="74" t="s">
        <v>306</v>
      </c>
      <c r="E427" s="54">
        <v>-14493</v>
      </c>
      <c r="F427" s="54">
        <v>-14493</v>
      </c>
      <c r="G427" s="54">
        <v>-9962.7</v>
      </c>
      <c r="H427" s="228">
        <f>(G427/F427)*100</f>
        <v>68.74146139515629</v>
      </c>
    </row>
    <row r="428" spans="1:8" ht="15" customHeight="1" hidden="1">
      <c r="A428" s="59"/>
      <c r="B428" s="59"/>
      <c r="C428" s="59">
        <v>8902</v>
      </c>
      <c r="D428" s="125" t="s">
        <v>307</v>
      </c>
      <c r="E428" s="60"/>
      <c r="F428" s="60"/>
      <c r="G428" s="60"/>
      <c r="H428" s="242" t="e">
        <f>(#REF!/F428)*100</f>
        <v>#REF!</v>
      </c>
    </row>
    <row r="429" spans="1:8" ht="14.25" customHeight="1" hidden="1">
      <c r="A429" s="53"/>
      <c r="B429" s="53"/>
      <c r="C429" s="53">
        <v>8905</v>
      </c>
      <c r="D429" s="74" t="s">
        <v>308</v>
      </c>
      <c r="E429" s="54"/>
      <c r="F429" s="54"/>
      <c r="G429" s="54"/>
      <c r="H429" s="228" t="e">
        <f>(#REF!/F429)*100</f>
        <v>#REF!</v>
      </c>
    </row>
    <row r="430" spans="1:8" ht="15" customHeight="1" thickBot="1">
      <c r="A430" s="91"/>
      <c r="B430" s="91"/>
      <c r="C430" s="91"/>
      <c r="D430" s="90"/>
      <c r="E430" s="92"/>
      <c r="F430" s="92"/>
      <c r="G430" s="92"/>
      <c r="H430" s="234"/>
    </row>
    <row r="431" spans="1:8" s="64" customFormat="1" ht="22.5" customHeight="1" thickBot="1" thickTop="1">
      <c r="A431" s="94"/>
      <c r="B431" s="94"/>
      <c r="C431" s="94"/>
      <c r="D431" s="126" t="s">
        <v>309</v>
      </c>
      <c r="E431" s="96">
        <f>SUM(E424:E429)</f>
        <v>44202</v>
      </c>
      <c r="F431" s="96">
        <f>SUM(F424:F429)</f>
        <v>75536.3</v>
      </c>
      <c r="G431" s="96">
        <f>SUM(G424:G429)</f>
        <v>-31205.9</v>
      </c>
      <c r="H431" s="230">
        <f>(G431/F431)*100</f>
        <v>-41.31245507127037</v>
      </c>
    </row>
    <row r="432" spans="1:8" s="64" customFormat="1" ht="22.5" customHeight="1">
      <c r="A432" s="83"/>
      <c r="B432" s="83"/>
      <c r="C432" s="83"/>
      <c r="D432" s="46"/>
      <c r="E432" s="84"/>
      <c r="F432" s="127"/>
      <c r="G432" s="84"/>
      <c r="H432" s="232"/>
    </row>
    <row r="433" spans="1:8" ht="15" customHeight="1">
      <c r="A433" s="64" t="s">
        <v>310</v>
      </c>
      <c r="B433" s="64"/>
      <c r="C433" s="64"/>
      <c r="D433" s="46"/>
      <c r="E433" s="84"/>
      <c r="F433" s="127"/>
      <c r="G433" s="84"/>
      <c r="H433" s="232"/>
    </row>
    <row r="434" spans="1:8" ht="15">
      <c r="A434" s="83"/>
      <c r="B434" s="64"/>
      <c r="C434" s="83"/>
      <c r="D434" s="64"/>
      <c r="E434" s="65"/>
      <c r="F434" s="128"/>
      <c r="G434" s="65"/>
      <c r="H434" s="231"/>
    </row>
    <row r="435" spans="1:8" ht="15">
      <c r="A435" s="83"/>
      <c r="B435" s="83"/>
      <c r="C435" s="83"/>
      <c r="D435" s="64"/>
      <c r="E435" s="65"/>
      <c r="F435" s="65"/>
      <c r="G435" s="65"/>
      <c r="H435" s="231"/>
    </row>
    <row r="436" spans="1:8" ht="15" hidden="1">
      <c r="A436" s="129"/>
      <c r="B436" s="129"/>
      <c r="C436" s="129"/>
      <c r="D436" s="130" t="s">
        <v>311</v>
      </c>
      <c r="E436" s="131" t="e">
        <f>SUM(E14,#REF!,#REF!,E264,E288,E320,#REF!)</f>
        <v>#REF!</v>
      </c>
      <c r="F436" s="131"/>
      <c r="G436" s="131"/>
      <c r="H436" s="243"/>
    </row>
    <row r="437" spans="1:8" ht="15">
      <c r="A437" s="129"/>
      <c r="B437" s="129"/>
      <c r="C437" s="129"/>
      <c r="D437" s="132" t="s">
        <v>312</v>
      </c>
      <c r="E437" s="133">
        <f>E409+E431</f>
        <v>531528</v>
      </c>
      <c r="F437" s="133">
        <f>F409+F431</f>
        <v>556298.7</v>
      </c>
      <c r="G437" s="133">
        <f>G409+G431</f>
        <v>245167.29999999996</v>
      </c>
      <c r="H437" s="228">
        <f>(G437/F437)*100</f>
        <v>44.07116176974707</v>
      </c>
    </row>
    <row r="438" spans="1:8" ht="15" hidden="1">
      <c r="A438" s="129"/>
      <c r="B438" s="129"/>
      <c r="C438" s="129"/>
      <c r="D438" s="132" t="s">
        <v>313</v>
      </c>
      <c r="E438" s="133"/>
      <c r="F438" s="133"/>
      <c r="G438" s="133"/>
      <c r="H438" s="244"/>
    </row>
    <row r="439" spans="1:8" ht="15" hidden="1">
      <c r="A439" s="129"/>
      <c r="B439" s="129"/>
      <c r="C439" s="129"/>
      <c r="D439" s="129" t="s">
        <v>314</v>
      </c>
      <c r="E439" s="134">
        <f>SUM(E291,E346,E353,E369,E372)</f>
        <v>14077</v>
      </c>
      <c r="F439" s="134"/>
      <c r="G439" s="134"/>
      <c r="H439" s="245"/>
    </row>
    <row r="440" spans="1:8" ht="15" hidden="1">
      <c r="A440" s="130"/>
      <c r="B440" s="130"/>
      <c r="C440" s="130"/>
      <c r="D440" s="130" t="s">
        <v>315</v>
      </c>
      <c r="E440" s="131"/>
      <c r="F440" s="131"/>
      <c r="G440" s="131"/>
      <c r="H440" s="243"/>
    </row>
    <row r="441" spans="1:8" ht="15" hidden="1">
      <c r="A441" s="130"/>
      <c r="B441" s="130"/>
      <c r="C441" s="130"/>
      <c r="D441" s="130" t="s">
        <v>314</v>
      </c>
      <c r="E441" s="131"/>
      <c r="F441" s="131"/>
      <c r="G441" s="131"/>
      <c r="H441" s="243"/>
    </row>
    <row r="442" spans="1:8" ht="15" hidden="1">
      <c r="A442" s="130"/>
      <c r="B442" s="130"/>
      <c r="C442" s="130"/>
      <c r="D442" s="130"/>
      <c r="E442" s="131"/>
      <c r="F442" s="131"/>
      <c r="G442" s="131"/>
      <c r="H442" s="243"/>
    </row>
    <row r="443" spans="1:8" ht="15" hidden="1">
      <c r="A443" s="130"/>
      <c r="B443" s="130"/>
      <c r="C443" s="130"/>
      <c r="D443" s="130" t="s">
        <v>316</v>
      </c>
      <c r="E443" s="131"/>
      <c r="F443" s="131"/>
      <c r="G443" s="131"/>
      <c r="H443" s="243"/>
    </row>
    <row r="444" spans="1:8" ht="15" hidden="1">
      <c r="A444" s="130"/>
      <c r="B444" s="130"/>
      <c r="C444" s="130"/>
      <c r="D444" s="130" t="s">
        <v>317</v>
      </c>
      <c r="E444" s="131"/>
      <c r="F444" s="131"/>
      <c r="G444" s="131"/>
      <c r="H444" s="243"/>
    </row>
    <row r="445" spans="1:8" ht="15" hidden="1">
      <c r="A445" s="130"/>
      <c r="B445" s="130"/>
      <c r="C445" s="130"/>
      <c r="D445" s="130" t="s">
        <v>318</v>
      </c>
      <c r="E445" s="131" t="e">
        <f>SUM(E9,E10,#REF!,#REF!,#REF!,E180,E213,E214,E215,E216,E217,#REF!,E240,E242,E289,E303,E304,E305,E306,E307,E308,#REF!,#REF!,E314,E316,E317,E318)</f>
        <v>#REF!</v>
      </c>
      <c r="F445" s="131"/>
      <c r="G445" s="131"/>
      <c r="H445" s="243"/>
    </row>
    <row r="446" spans="1:8" ht="15.75" hidden="1">
      <c r="A446" s="130"/>
      <c r="B446" s="130"/>
      <c r="C446" s="130"/>
      <c r="D446" s="135" t="s">
        <v>319</v>
      </c>
      <c r="E446" s="136">
        <v>0</v>
      </c>
      <c r="F446" s="136"/>
      <c r="G446" s="136"/>
      <c r="H446" s="246"/>
    </row>
    <row r="447" spans="1:8" ht="15" hidden="1">
      <c r="A447" s="130"/>
      <c r="B447" s="130"/>
      <c r="C447" s="130"/>
      <c r="D447" s="130"/>
      <c r="E447" s="131"/>
      <c r="F447" s="131"/>
      <c r="G447" s="131"/>
      <c r="H447" s="243"/>
    </row>
    <row r="448" spans="1:8" ht="15" hidden="1">
      <c r="A448" s="130"/>
      <c r="B448" s="130"/>
      <c r="C448" s="130"/>
      <c r="D448" s="130"/>
      <c r="E448" s="131"/>
      <c r="F448" s="131"/>
      <c r="G448" s="131"/>
      <c r="H448" s="243"/>
    </row>
    <row r="449" spans="1:8" ht="15">
      <c r="A449" s="130"/>
      <c r="B449" s="130"/>
      <c r="C449" s="130"/>
      <c r="D449" s="130"/>
      <c r="E449" s="131"/>
      <c r="F449" s="131"/>
      <c r="G449" s="131"/>
      <c r="H449" s="243"/>
    </row>
    <row r="450" spans="1:8" ht="15">
      <c r="A450" s="130"/>
      <c r="B450" s="130"/>
      <c r="C450" s="130"/>
      <c r="D450" s="130"/>
      <c r="E450" s="131"/>
      <c r="F450" s="131"/>
      <c r="G450" s="131"/>
      <c r="H450" s="243"/>
    </row>
    <row r="451" spans="1:8" ht="15.75" hidden="1">
      <c r="A451" s="130"/>
      <c r="B451" s="130"/>
      <c r="C451" s="130"/>
      <c r="D451" s="130" t="s">
        <v>315</v>
      </c>
      <c r="E451" s="136" t="e">
        <f>SUM(E9,E10,#REF!,#REF!,#REF!,E137,E180,E213,E214,E215,E216,E217,#REF!,E240,E241,E242,E288,E303,E304,E305,E306,E307,E308,#REF!,#REF!,E314,E316,E317,E318)</f>
        <v>#REF!</v>
      </c>
      <c r="F451" s="136" t="e">
        <f>SUM(F9,F10,#REF!,#REF!,#REF!,F137,F180,F213,F214,F215,F216,F217,#REF!,F240,F241,F242,F288,F303,F304,F305,F306,F307,F308,#REF!,#REF!,F314,F316,F317,F318)</f>
        <v>#REF!</v>
      </c>
      <c r="G451" s="136" t="e">
        <f>SUM(G9,G10,#REF!,#REF!,#REF!,G137,G180,G213,G214,G215,G216,G217,#REF!,G240,G241,G242,G288,G303,G304,G305,G306,G307,G308,#REF!,#REF!,G314,G316,G317,G318)</f>
        <v>#REF!</v>
      </c>
      <c r="H451" s="246" t="e">
        <f>SUM(H9,H10,#REF!,#REF!,#REF!,H137,H180,H213,H214,H215,H216,H217,#REF!,H240,H241,H242,H288,H303,H304,H305,H306,H307,H308,#REF!,#REF!,H314,H316,H317,H318)</f>
        <v>#REF!</v>
      </c>
    </row>
    <row r="452" spans="1:8" ht="15" hidden="1">
      <c r="A452" s="130"/>
      <c r="B452" s="130"/>
      <c r="C452" s="130"/>
      <c r="D452" s="130" t="s">
        <v>320</v>
      </c>
      <c r="E452" s="131">
        <f>SUM(E303,E304,E305,E306,E308)</f>
        <v>223700</v>
      </c>
      <c r="F452" s="131">
        <f>SUM(F303,F304,F305,F306,F308)</f>
        <v>223700</v>
      </c>
      <c r="G452" s="131">
        <f>SUM(G303,G304,G305,G306,G308)</f>
        <v>140865.5</v>
      </c>
      <c r="H452" s="243">
        <f>SUM(H303,H304,H305,H306,H308)</f>
        <v>279.25065522294904</v>
      </c>
    </row>
    <row r="453" spans="1:8" ht="15" hidden="1">
      <c r="A453" s="130"/>
      <c r="B453" s="130"/>
      <c r="C453" s="130"/>
      <c r="D453" s="130" t="s">
        <v>321</v>
      </c>
      <c r="E453" s="131" t="e">
        <f>SUM(E9,#REF!,#REF!,#REF!,#REF!,#REF!,E314)</f>
        <v>#REF!</v>
      </c>
      <c r="F453" s="131" t="e">
        <f>SUM(F9,#REF!,#REF!,#REF!,#REF!,#REF!,F314)</f>
        <v>#REF!</v>
      </c>
      <c r="G453" s="131" t="e">
        <f>SUM(G9,#REF!,#REF!,#REF!,#REF!,#REF!,G314)</f>
        <v>#REF!</v>
      </c>
      <c r="H453" s="243" t="e">
        <f>SUM(H9,#REF!,#REF!,#REF!,#REF!,#REF!,H314)</f>
        <v>#REF!</v>
      </c>
    </row>
    <row r="454" spans="1:8" ht="15" hidden="1">
      <c r="A454" s="130"/>
      <c r="B454" s="130"/>
      <c r="C454" s="130"/>
      <c r="D454" s="130" t="s">
        <v>322</v>
      </c>
      <c r="E454" s="131" t="e">
        <f>SUM(E10,E137,E180,E217,#REF!,E242,E288,E317)</f>
        <v>#REF!</v>
      </c>
      <c r="F454" s="131" t="e">
        <f>SUM(F10,F137,F180,F217,#REF!,F242,F288,F317)</f>
        <v>#REF!</v>
      </c>
      <c r="G454" s="131" t="e">
        <f>SUM(G10,G137,G180,G217,#REF!,G242,G288,G317)</f>
        <v>#REF!</v>
      </c>
      <c r="H454" s="243" t="e">
        <f>SUM(H10,H137,H180,H217,#REF!,H242,H288,H317)</f>
        <v>#REF!</v>
      </c>
    </row>
    <row r="455" spans="1:8" ht="15" hidden="1">
      <c r="A455" s="130"/>
      <c r="B455" s="130"/>
      <c r="C455" s="130"/>
      <c r="D455" s="130" t="s">
        <v>323</v>
      </c>
      <c r="E455" s="131"/>
      <c r="F455" s="131"/>
      <c r="G455" s="131"/>
      <c r="H455" s="243"/>
    </row>
    <row r="456" spans="1:8" ht="15" hidden="1">
      <c r="A456" s="130"/>
      <c r="B456" s="130"/>
      <c r="C456" s="130"/>
      <c r="D456" s="130" t="s">
        <v>324</v>
      </c>
      <c r="E456" s="131" t="e">
        <f>+E409-E451-E459-E460</f>
        <v>#REF!</v>
      </c>
      <c r="F456" s="131" t="e">
        <f>+F409-F451-F459-F460</f>
        <v>#REF!</v>
      </c>
      <c r="G456" s="131" t="e">
        <f>+G409-G451-G459-G460</f>
        <v>#REF!</v>
      </c>
      <c r="H456" s="243" t="e">
        <f>+H409-H451-H459-H460</f>
        <v>#REF!</v>
      </c>
    </row>
    <row r="457" spans="1:8" ht="15" hidden="1">
      <c r="A457" s="130"/>
      <c r="B457" s="130"/>
      <c r="C457" s="130"/>
      <c r="D457" s="130" t="s">
        <v>325</v>
      </c>
      <c r="E457" s="131" t="e">
        <f>SUM(E30,E42,#REF!,#REF!,#REF!,#REF!,#REF!,E155,#REF!,E161,E340,E348,E360,E363)</f>
        <v>#REF!</v>
      </c>
      <c r="F457" s="131" t="e">
        <f>SUM(F30,F42,#REF!,#REF!,#REF!,#REF!,#REF!,F155,#REF!,F161,F340,F348,F360,F363)</f>
        <v>#REF!</v>
      </c>
      <c r="G457" s="131" t="e">
        <f>SUM(G30,G42,#REF!,#REF!,#REF!,#REF!,#REF!,G155,#REF!,G161,G340,G348,G360,G363)</f>
        <v>#REF!</v>
      </c>
      <c r="H457" s="243" t="e">
        <f>SUM(H30,H42,#REF!,#REF!,#REF!,#REF!,#REF!,H155,#REF!,H161,H340,H348,H360,H363)</f>
        <v>#REF!</v>
      </c>
    </row>
    <row r="458" spans="1:8" ht="15" hidden="1">
      <c r="A458" s="130"/>
      <c r="B458" s="130"/>
      <c r="C458" s="130"/>
      <c r="D458" s="130" t="s">
        <v>326</v>
      </c>
      <c r="E458" s="131" t="e">
        <f>SUM(E122,#REF!,E199,E225,#REF!,E249,E266,E290)</f>
        <v>#REF!</v>
      </c>
      <c r="F458" s="131" t="e">
        <f>SUM(F122,#REF!,F199,F225,#REF!,F249,F266,F290)</f>
        <v>#REF!</v>
      </c>
      <c r="G458" s="131" t="e">
        <f>SUM(G122,#REF!,G199,G225,#REF!,G249,G266,G290)</f>
        <v>#REF!</v>
      </c>
      <c r="H458" s="243" t="e">
        <f>SUM(H122,#REF!,H199,H225,#REF!,H249,H266,H290)</f>
        <v>#REF!</v>
      </c>
    </row>
    <row r="459" spans="1:8" ht="15" hidden="1">
      <c r="A459" s="130"/>
      <c r="B459" s="130"/>
      <c r="C459" s="130"/>
      <c r="D459" s="130" t="s">
        <v>314</v>
      </c>
      <c r="E459" s="131" t="e">
        <f>SUM(#REF!,E291,E346,E353,E369,E372)</f>
        <v>#REF!</v>
      </c>
      <c r="F459" s="131" t="e">
        <f>SUM(#REF!,F291,F346,F353,F369,F372)</f>
        <v>#REF!</v>
      </c>
      <c r="G459" s="131" t="e">
        <f>SUM(#REF!,G291,G346,G353,G369,G372)</f>
        <v>#REF!</v>
      </c>
      <c r="H459" s="243" t="e">
        <f>SUM(#REF!,H291,H346,H353,H369,H372)</f>
        <v>#REF!</v>
      </c>
    </row>
    <row r="460" spans="1:8" ht="15" hidden="1">
      <c r="A460" s="130"/>
      <c r="B460" s="130"/>
      <c r="C460" s="130"/>
      <c r="D460" s="130" t="s">
        <v>316</v>
      </c>
      <c r="E460" s="131" t="e">
        <f>SUM(E11,E14,E19,E88,#REF!,#REF!,#REF!,#REF!,E124,#REF!,#REF!,#REF!,#REF!,#REF!,#REF!,#REF!,#REF!,#REF!,E143,#REF!,E146,E148,#REF!,#REF!,#REF!,E219,E264,E289,E320)</f>
        <v>#REF!</v>
      </c>
      <c r="F460" s="131" t="e">
        <f>SUM(F11,F14,F19,F88,#REF!,#REF!,#REF!,#REF!,F124,#REF!,#REF!,#REF!,#REF!,#REF!,#REF!,#REF!,#REF!,#REF!,F143,#REF!,F146,F148,#REF!,#REF!,#REF!,F219,F264,F289,F320)</f>
        <v>#REF!</v>
      </c>
      <c r="G460" s="131" t="e">
        <f>SUM(G11,G14,G19,G88,#REF!,#REF!,#REF!,#REF!,G124,#REF!,#REF!,#REF!,#REF!,#REF!,#REF!,#REF!,#REF!,#REF!,G143,#REF!,G146,G148,#REF!,#REF!,#REF!,G219,G264,G289,G320)</f>
        <v>#REF!</v>
      </c>
      <c r="H460" s="243" t="e">
        <f>SUM(H11,H14,H19,H88,#REF!,#REF!,#REF!,#REF!,H124,#REF!,#REF!,#REF!,#REF!,#REF!,#REF!,#REF!,#REF!,#REF!,H143,#REF!,H146,H148,#REF!,#REF!,#REF!,H219,H264,H289,H320)</f>
        <v>#REF!</v>
      </c>
    </row>
    <row r="461" spans="1:8" ht="15" hidden="1">
      <c r="A461" s="130"/>
      <c r="B461" s="130"/>
      <c r="C461" s="130"/>
      <c r="D461" s="130"/>
      <c r="E461" s="131"/>
      <c r="F461" s="131"/>
      <c r="G461" s="131"/>
      <c r="H461" s="243"/>
    </row>
    <row r="462" spans="1:8" ht="15" hidden="1">
      <c r="A462" s="130"/>
      <c r="B462" s="130"/>
      <c r="C462" s="130"/>
      <c r="D462" s="130"/>
      <c r="E462" s="131"/>
      <c r="F462" s="131"/>
      <c r="G462" s="131"/>
      <c r="H462" s="243"/>
    </row>
    <row r="463" spans="1:8" ht="15" hidden="1">
      <c r="A463" s="130"/>
      <c r="B463" s="130"/>
      <c r="C463" s="130"/>
      <c r="D463" s="130"/>
      <c r="E463" s="131">
        <f>SUM(E343,E346,E353,E369,E372)</f>
        <v>14077</v>
      </c>
      <c r="F463" s="131">
        <f>SUM(F343,F346,F353,F369,F372)</f>
        <v>14077</v>
      </c>
      <c r="G463" s="131">
        <f>SUM(G343,G346,G353,G369,G372)</f>
        <v>6167.099999999999</v>
      </c>
      <c r="H463" s="243" t="e">
        <f>SUM(H343,H346,H353,H369,H372)</f>
        <v>#DIV/0!</v>
      </c>
    </row>
    <row r="464" spans="1:8" ht="15" hidden="1">
      <c r="A464" s="130"/>
      <c r="B464" s="130"/>
      <c r="C464" s="130"/>
      <c r="D464" s="130"/>
      <c r="E464" s="131" t="e">
        <f>SUM(#REF!,#REF!,E124,#REF!,#REF!,#REF!,#REF!,#REF!,#REF!,E289)</f>
        <v>#REF!</v>
      </c>
      <c r="F464" s="131" t="e">
        <f>SUM(#REF!,#REF!,F124,#REF!,#REF!,#REF!,#REF!,#REF!,#REF!,F289)</f>
        <v>#REF!</v>
      </c>
      <c r="G464" s="131" t="e">
        <f>SUM(#REF!,#REF!,G124,#REF!,#REF!,#REF!,#REF!,#REF!,#REF!,G289)</f>
        <v>#REF!</v>
      </c>
      <c r="H464" s="243" t="e">
        <f>SUM(#REF!,#REF!,H124,#REF!,#REF!,#REF!,#REF!,#REF!,#REF!,H289)</f>
        <v>#REF!</v>
      </c>
    </row>
    <row r="465" spans="1:8" ht="15" hidden="1">
      <c r="A465" s="130"/>
      <c r="B465" s="130"/>
      <c r="C465" s="130"/>
      <c r="D465" s="130"/>
      <c r="E465" s="131"/>
      <c r="F465" s="131"/>
      <c r="G465" s="131"/>
      <c r="H465" s="243"/>
    </row>
    <row r="466" spans="1:8" ht="15" hidden="1">
      <c r="A466" s="130"/>
      <c r="B466" s="130"/>
      <c r="C466" s="130"/>
      <c r="D466" s="130"/>
      <c r="E466" s="131" t="e">
        <f>SUM(E463:E465)</f>
        <v>#REF!</v>
      </c>
      <c r="F466" s="131" t="e">
        <f>SUM(F463:F465)</f>
        <v>#REF!</v>
      </c>
      <c r="G466" s="131" t="e">
        <f>SUM(G463:G465)</f>
        <v>#REF!</v>
      </c>
      <c r="H466" s="243" t="e">
        <f>SUM(H463:H465)</f>
        <v>#DIV/0!</v>
      </c>
    </row>
    <row r="467" spans="1:8" ht="15">
      <c r="A467" s="130"/>
      <c r="B467" s="130"/>
      <c r="C467" s="130"/>
      <c r="D467" s="130"/>
      <c r="E467" s="131"/>
      <c r="F467" s="131"/>
      <c r="G467" s="131"/>
      <c r="H467" s="243"/>
    </row>
    <row r="468" spans="1:8" ht="15">
      <c r="A468" s="130"/>
      <c r="B468" s="130"/>
      <c r="C468" s="130"/>
      <c r="D468" s="130"/>
      <c r="E468" s="131"/>
      <c r="F468" s="131"/>
      <c r="G468" s="131"/>
      <c r="H468" s="243"/>
    </row>
    <row r="469" spans="1:8" ht="15">
      <c r="A469" s="130"/>
      <c r="B469" s="130"/>
      <c r="C469" s="130"/>
      <c r="D469" s="130"/>
      <c r="E469" s="131"/>
      <c r="F469" s="131"/>
      <c r="G469" s="131"/>
      <c r="H469" s="243"/>
    </row>
    <row r="470" spans="1:8" ht="15">
      <c r="A470" s="130"/>
      <c r="B470" s="130"/>
      <c r="C470" s="130"/>
      <c r="D470" s="130"/>
      <c r="E470" s="131"/>
      <c r="F470" s="131"/>
      <c r="G470" s="131"/>
      <c r="H470" s="243"/>
    </row>
    <row r="471" spans="1:8" ht="15">
      <c r="A471" s="130"/>
      <c r="B471" s="130"/>
      <c r="C471" s="130"/>
      <c r="D471" s="130"/>
      <c r="E471" s="131"/>
      <c r="F471" s="131"/>
      <c r="G471" s="131"/>
      <c r="H471" s="243"/>
    </row>
    <row r="472" spans="1:8" ht="15">
      <c r="A472" s="130"/>
      <c r="B472" s="130"/>
      <c r="C472" s="130"/>
      <c r="D472" s="130"/>
      <c r="E472" s="131"/>
      <c r="F472" s="131"/>
      <c r="G472" s="131"/>
      <c r="H472" s="243"/>
    </row>
    <row r="473" spans="1:8" ht="15">
      <c r="A473" s="130"/>
      <c r="B473" s="130"/>
      <c r="C473" s="130"/>
      <c r="D473" s="130"/>
      <c r="E473" s="131"/>
      <c r="F473" s="131"/>
      <c r="G473" s="131"/>
      <c r="H473" s="243"/>
    </row>
    <row r="474" spans="1:8" ht="15">
      <c r="A474" s="130"/>
      <c r="B474" s="130"/>
      <c r="C474" s="130"/>
      <c r="D474" s="130"/>
      <c r="E474" s="131"/>
      <c r="F474" s="131"/>
      <c r="G474" s="131"/>
      <c r="H474" s="243"/>
    </row>
    <row r="475" spans="1:8" ht="15">
      <c r="A475" s="130"/>
      <c r="B475" s="130"/>
      <c r="C475" s="130"/>
      <c r="D475" s="130"/>
      <c r="E475" s="131"/>
      <c r="F475" s="131"/>
      <c r="G475" s="131"/>
      <c r="H475" s="243"/>
    </row>
    <row r="476" spans="1:8" ht="15">
      <c r="A476" s="130"/>
      <c r="B476" s="130"/>
      <c r="C476" s="130"/>
      <c r="D476" s="130"/>
      <c r="E476" s="131"/>
      <c r="F476" s="131"/>
      <c r="G476" s="131"/>
      <c r="H476" s="243"/>
    </row>
    <row r="477" spans="1:8" ht="15">
      <c r="A477" s="130"/>
      <c r="B477" s="130"/>
      <c r="C477" s="130"/>
      <c r="D477" s="130"/>
      <c r="E477" s="131"/>
      <c r="F477" s="131"/>
      <c r="G477" s="131"/>
      <c r="H477" s="243"/>
    </row>
    <row r="478" spans="1:8" ht="15">
      <c r="A478" s="130"/>
      <c r="B478" s="130"/>
      <c r="C478" s="130"/>
      <c r="D478" s="130"/>
      <c r="E478" s="131"/>
      <c r="F478" s="131"/>
      <c r="G478" s="131"/>
      <c r="H478" s="243"/>
    </row>
    <row r="479" spans="1:8" ht="15">
      <c r="A479" s="130"/>
      <c r="B479" s="130"/>
      <c r="C479" s="130"/>
      <c r="D479" s="130"/>
      <c r="E479" s="131"/>
      <c r="F479" s="131"/>
      <c r="G479" s="131"/>
      <c r="H479" s="243"/>
    </row>
    <row r="480" spans="1:8" ht="15">
      <c r="A480" s="130"/>
      <c r="B480" s="130"/>
      <c r="C480" s="130"/>
      <c r="D480" s="130"/>
      <c r="E480" s="131"/>
      <c r="F480" s="131"/>
      <c r="G480" s="131"/>
      <c r="H480" s="243"/>
    </row>
    <row r="481" spans="1:8" ht="15">
      <c r="A481" s="130"/>
      <c r="B481" s="130"/>
      <c r="C481" s="130"/>
      <c r="D481" s="130"/>
      <c r="E481" s="131"/>
      <c r="F481" s="131"/>
      <c r="G481" s="131"/>
      <c r="H481" s="243"/>
    </row>
    <row r="482" spans="1:8" ht="15">
      <c r="A482" s="130"/>
      <c r="B482" s="130"/>
      <c r="C482" s="130"/>
      <c r="D482" s="130"/>
      <c r="E482" s="131"/>
      <c r="F482" s="131"/>
      <c r="G482" s="131"/>
      <c r="H482" s="243"/>
    </row>
    <row r="483" spans="1:8" ht="15">
      <c r="A483" s="130"/>
      <c r="B483" s="130"/>
      <c r="C483" s="130"/>
      <c r="D483" s="130"/>
      <c r="E483" s="131"/>
      <c r="F483" s="131"/>
      <c r="G483" s="131"/>
      <c r="H483" s="243"/>
    </row>
    <row r="484" spans="1:8" ht="15">
      <c r="A484" s="130"/>
      <c r="B484" s="130"/>
      <c r="C484" s="130"/>
      <c r="D484" s="130"/>
      <c r="E484" s="131"/>
      <c r="F484" s="131"/>
      <c r="G484" s="131"/>
      <c r="H484" s="243"/>
    </row>
    <row r="485" spans="1:8" ht="15">
      <c r="A485" s="130"/>
      <c r="B485" s="130"/>
      <c r="C485" s="130"/>
      <c r="D485" s="130"/>
      <c r="E485" s="131"/>
      <c r="F485" s="131"/>
      <c r="G485" s="131"/>
      <c r="H485" s="243"/>
    </row>
    <row r="486" spans="1:8" ht="15">
      <c r="A486" s="130"/>
      <c r="B486" s="130"/>
      <c r="C486" s="130"/>
      <c r="D486" s="130"/>
      <c r="E486" s="131"/>
      <c r="F486" s="131"/>
      <c r="G486" s="131"/>
      <c r="H486" s="243"/>
    </row>
    <row r="487" spans="1:8" ht="15">
      <c r="A487" s="130"/>
      <c r="B487" s="130"/>
      <c r="C487" s="130"/>
      <c r="D487" s="130"/>
      <c r="E487" s="131"/>
      <c r="F487" s="131"/>
      <c r="G487" s="131"/>
      <c r="H487" s="243"/>
    </row>
    <row r="488" spans="1:8" ht="15">
      <c r="A488" s="130"/>
      <c r="B488" s="130"/>
      <c r="C488" s="130"/>
      <c r="D488" s="130"/>
      <c r="E488" s="131"/>
      <c r="F488" s="131"/>
      <c r="G488" s="131"/>
      <c r="H488" s="243"/>
    </row>
    <row r="489" spans="1:8" ht="15">
      <c r="A489" s="130"/>
      <c r="B489" s="130"/>
      <c r="C489" s="130"/>
      <c r="D489" s="130"/>
      <c r="E489" s="131"/>
      <c r="F489" s="131"/>
      <c r="G489" s="131"/>
      <c r="H489" s="243"/>
    </row>
    <row r="490" spans="1:8" ht="15">
      <c r="A490" s="130"/>
      <c r="B490" s="130"/>
      <c r="C490" s="130"/>
      <c r="D490" s="130"/>
      <c r="E490" s="131"/>
      <c r="F490" s="131"/>
      <c r="G490" s="131"/>
      <c r="H490" s="243"/>
    </row>
    <row r="491" spans="1:8" ht="15">
      <c r="A491" s="130"/>
      <c r="B491" s="130"/>
      <c r="C491" s="130"/>
      <c r="D491" s="130"/>
      <c r="E491" s="131"/>
      <c r="F491" s="131"/>
      <c r="G491" s="131"/>
      <c r="H491" s="243"/>
    </row>
    <row r="492" spans="1:8" ht="15">
      <c r="A492" s="130"/>
      <c r="B492" s="130"/>
      <c r="C492" s="130"/>
      <c r="D492" s="130"/>
      <c r="E492" s="131"/>
      <c r="F492" s="131"/>
      <c r="G492" s="131"/>
      <c r="H492" s="243"/>
    </row>
    <row r="493" spans="1:8" ht="15">
      <c r="A493" s="130"/>
      <c r="B493" s="130"/>
      <c r="C493" s="130"/>
      <c r="D493" s="130"/>
      <c r="E493" s="131"/>
      <c r="F493" s="131"/>
      <c r="G493" s="131"/>
      <c r="H493" s="243"/>
    </row>
    <row r="494" spans="1:8" ht="15">
      <c r="A494" s="130"/>
      <c r="B494" s="130"/>
      <c r="C494" s="130"/>
      <c r="D494" s="130"/>
      <c r="E494" s="131"/>
      <c r="F494" s="131"/>
      <c r="G494" s="131"/>
      <c r="H494" s="243"/>
    </row>
    <row r="495" spans="1:8" ht="15">
      <c r="A495" s="130"/>
      <c r="B495" s="130"/>
      <c r="C495" s="130"/>
      <c r="D495" s="130"/>
      <c r="E495" s="131"/>
      <c r="F495" s="131"/>
      <c r="G495" s="131"/>
      <c r="H495" s="243"/>
    </row>
    <row r="496" spans="1:8" ht="15">
      <c r="A496" s="130"/>
      <c r="B496" s="130"/>
      <c r="C496" s="130"/>
      <c r="D496" s="130"/>
      <c r="E496" s="131"/>
      <c r="F496" s="131"/>
      <c r="G496" s="131"/>
      <c r="H496" s="243"/>
    </row>
    <row r="497" spans="1:8" ht="15">
      <c r="A497" s="130"/>
      <c r="B497" s="130"/>
      <c r="C497" s="130"/>
      <c r="D497" s="130"/>
      <c r="E497" s="131"/>
      <c r="F497" s="131"/>
      <c r="G497" s="131"/>
      <c r="H497" s="243"/>
    </row>
    <row r="498" spans="1:8" ht="15">
      <c r="A498" s="130"/>
      <c r="B498" s="130"/>
      <c r="C498" s="130"/>
      <c r="D498" s="130"/>
      <c r="E498" s="131"/>
      <c r="F498" s="131"/>
      <c r="G498" s="131"/>
      <c r="H498" s="243"/>
    </row>
    <row r="499" spans="1:8" ht="15">
      <c r="A499" s="130"/>
      <c r="B499" s="130"/>
      <c r="C499" s="130"/>
      <c r="D499" s="130"/>
      <c r="E499" s="131"/>
      <c r="F499" s="131"/>
      <c r="G499" s="131"/>
      <c r="H499" s="243"/>
    </row>
    <row r="500" spans="1:8" ht="15">
      <c r="A500" s="130"/>
      <c r="B500" s="130"/>
      <c r="C500" s="130"/>
      <c r="D500" s="130"/>
      <c r="E500" s="131"/>
      <c r="F500" s="131"/>
      <c r="G500" s="131"/>
      <c r="H500" s="243"/>
    </row>
    <row r="501" spans="1:8" ht="15">
      <c r="A501" s="130"/>
      <c r="B501" s="130"/>
      <c r="C501" s="130"/>
      <c r="D501" s="130"/>
      <c r="E501" s="131"/>
      <c r="F501" s="131"/>
      <c r="G501" s="131"/>
      <c r="H501" s="243"/>
    </row>
    <row r="502" spans="1:8" ht="15">
      <c r="A502" s="130"/>
      <c r="B502" s="130"/>
      <c r="C502" s="130"/>
      <c r="D502" s="130"/>
      <c r="E502" s="131"/>
      <c r="F502" s="131"/>
      <c r="G502" s="131"/>
      <c r="H502" s="243"/>
    </row>
  </sheetData>
  <sheetProtection/>
  <mergeCells count="2">
    <mergeCell ref="A1:C1"/>
    <mergeCell ref="A3:E3"/>
  </mergeCells>
  <printOptions/>
  <pageMargins left="0.472440944881889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53"/>
  <sheetViews>
    <sheetView zoomScale="80" zoomScaleNormal="80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3.57421875" style="140" customWidth="1"/>
    <col min="2" max="2" width="12.7109375" style="140" customWidth="1"/>
    <col min="3" max="3" width="79.7109375" style="140" customWidth="1"/>
    <col min="4" max="5" width="14.421875" style="140" customWidth="1"/>
    <col min="6" max="6" width="14.57421875" style="140" customWidth="1"/>
    <col min="7" max="7" width="10.28125" style="140" customWidth="1"/>
    <col min="8" max="8" width="9.140625" style="140" customWidth="1"/>
    <col min="9" max="9" width="10.140625" style="140" bestFit="1" customWidth="1"/>
    <col min="10" max="16384" width="9.140625" style="140" customWidth="1"/>
  </cols>
  <sheetData>
    <row r="1" spans="1:7" ht="21" customHeight="1">
      <c r="A1" s="44" t="s">
        <v>327</v>
      </c>
      <c r="B1" s="45"/>
      <c r="C1" s="137"/>
      <c r="D1" s="138"/>
      <c r="E1" s="139"/>
      <c r="F1" s="139"/>
      <c r="G1" s="139"/>
    </row>
    <row r="2" spans="1:5" ht="15.75" customHeight="1">
      <c r="A2" s="44"/>
      <c r="B2" s="45"/>
      <c r="C2" s="141"/>
      <c r="E2" s="142"/>
    </row>
    <row r="3" spans="1:7" s="147" customFormat="1" ht="24" customHeight="1">
      <c r="A3" s="143" t="s">
        <v>328</v>
      </c>
      <c r="B3" s="143"/>
      <c r="C3" s="143"/>
      <c r="D3" s="144"/>
      <c r="E3" s="145"/>
      <c r="F3" s="146"/>
      <c r="G3" s="146"/>
    </row>
    <row r="4" spans="4:7" s="130" customFormat="1" ht="15.75" customHeight="1" thickBot="1">
      <c r="D4" s="148"/>
      <c r="E4" s="149"/>
      <c r="F4" s="146" t="s">
        <v>4</v>
      </c>
      <c r="G4" s="148"/>
    </row>
    <row r="5" spans="1:7" s="130" customFormat="1" ht="15.75" customHeight="1">
      <c r="A5" s="248" t="s">
        <v>25</v>
      </c>
      <c r="B5" s="249" t="s">
        <v>26</v>
      </c>
      <c r="C5" s="248" t="s">
        <v>28</v>
      </c>
      <c r="D5" s="248" t="s">
        <v>29</v>
      </c>
      <c r="E5" s="248" t="s">
        <v>29</v>
      </c>
      <c r="F5" s="215" t="s">
        <v>8</v>
      </c>
      <c r="G5" s="248" t="s">
        <v>329</v>
      </c>
    </row>
    <row r="6" spans="1:7" s="130" customFormat="1" ht="15.75" customHeight="1" thickBot="1">
      <c r="A6" s="250"/>
      <c r="B6" s="251"/>
      <c r="C6" s="252"/>
      <c r="D6" s="253" t="s">
        <v>31</v>
      </c>
      <c r="E6" s="253" t="s">
        <v>32</v>
      </c>
      <c r="F6" s="219" t="s">
        <v>33</v>
      </c>
      <c r="G6" s="253" t="s">
        <v>330</v>
      </c>
    </row>
    <row r="7" spans="1:7" s="130" customFormat="1" ht="16.5" customHeight="1" thickTop="1">
      <c r="A7" s="150">
        <v>10</v>
      </c>
      <c r="B7" s="151"/>
      <c r="C7" s="152" t="s">
        <v>331</v>
      </c>
      <c r="D7" s="153"/>
      <c r="E7" s="153"/>
      <c r="F7" s="153"/>
      <c r="G7" s="153"/>
    </row>
    <row r="8" spans="1:7" s="130" customFormat="1" ht="15" customHeight="1">
      <c r="A8" s="101"/>
      <c r="B8" s="154"/>
      <c r="C8" s="101"/>
      <c r="D8" s="103"/>
      <c r="E8" s="103"/>
      <c r="F8" s="103"/>
      <c r="G8" s="103"/>
    </row>
    <row r="9" spans="1:7" s="130" customFormat="1" ht="15" customHeight="1">
      <c r="A9" s="101"/>
      <c r="B9" s="155">
        <v>2143</v>
      </c>
      <c r="C9" s="68" t="s">
        <v>332</v>
      </c>
      <c r="D9" s="103">
        <v>2860</v>
      </c>
      <c r="E9" s="103">
        <v>2910</v>
      </c>
      <c r="F9" s="103">
        <v>1700.3</v>
      </c>
      <c r="G9" s="257">
        <f>(F9/E9)*100</f>
        <v>58.429553264604806</v>
      </c>
    </row>
    <row r="10" spans="1:7" s="130" customFormat="1" ht="15">
      <c r="A10" s="68"/>
      <c r="B10" s="155">
        <v>3111</v>
      </c>
      <c r="C10" s="68" t="s">
        <v>333</v>
      </c>
      <c r="D10" s="156">
        <v>7820</v>
      </c>
      <c r="E10" s="156">
        <v>7907.2</v>
      </c>
      <c r="F10" s="156">
        <v>4644.1</v>
      </c>
      <c r="G10" s="257">
        <f aca="true" t="shared" si="0" ref="G10:G33">(F10/E10)*100</f>
        <v>58.73254755159854</v>
      </c>
    </row>
    <row r="11" spans="1:7" s="130" customFormat="1" ht="15">
      <c r="A11" s="68"/>
      <c r="B11" s="155">
        <v>3113</v>
      </c>
      <c r="C11" s="68" t="s">
        <v>334</v>
      </c>
      <c r="D11" s="156">
        <v>28600</v>
      </c>
      <c r="E11" s="156">
        <v>28600</v>
      </c>
      <c r="F11" s="156">
        <v>16681</v>
      </c>
      <c r="G11" s="257">
        <f t="shared" si="0"/>
        <v>58.32517482517483</v>
      </c>
    </row>
    <row r="12" spans="1:7" s="130" customFormat="1" ht="15" hidden="1">
      <c r="A12" s="68"/>
      <c r="B12" s="155">
        <v>3114</v>
      </c>
      <c r="C12" s="68" t="s">
        <v>335</v>
      </c>
      <c r="D12" s="156"/>
      <c r="E12" s="156"/>
      <c r="F12" s="156"/>
      <c r="G12" s="257" t="e">
        <f t="shared" si="0"/>
        <v>#DIV/0!</v>
      </c>
    </row>
    <row r="13" spans="1:7" s="130" customFormat="1" ht="15" hidden="1">
      <c r="A13" s="68"/>
      <c r="B13" s="155">
        <v>3122</v>
      </c>
      <c r="C13" s="68" t="s">
        <v>336</v>
      </c>
      <c r="D13" s="156"/>
      <c r="E13" s="156"/>
      <c r="F13" s="156"/>
      <c r="G13" s="257" t="e">
        <f t="shared" si="0"/>
        <v>#DIV/0!</v>
      </c>
    </row>
    <row r="14" spans="1:7" s="130" customFormat="1" ht="15">
      <c r="A14" s="68"/>
      <c r="B14" s="155">
        <v>3231</v>
      </c>
      <c r="C14" s="68" t="s">
        <v>337</v>
      </c>
      <c r="D14" s="156">
        <v>600</v>
      </c>
      <c r="E14" s="156">
        <v>600</v>
      </c>
      <c r="F14" s="156">
        <v>350</v>
      </c>
      <c r="G14" s="257">
        <f t="shared" si="0"/>
        <v>58.333333333333336</v>
      </c>
    </row>
    <row r="15" spans="1:7" s="130" customFormat="1" ht="15">
      <c r="A15" s="68"/>
      <c r="B15" s="155">
        <v>3313</v>
      </c>
      <c r="C15" s="68" t="s">
        <v>338</v>
      </c>
      <c r="D15" s="103">
        <v>1300</v>
      </c>
      <c r="E15" s="103">
        <v>1300</v>
      </c>
      <c r="F15" s="103">
        <v>971.1</v>
      </c>
      <c r="G15" s="257">
        <f t="shared" si="0"/>
        <v>74.7</v>
      </c>
    </row>
    <row r="16" spans="1:7" s="130" customFormat="1" ht="15" customHeight="1" hidden="1">
      <c r="A16" s="68"/>
      <c r="B16" s="155">
        <v>3314</v>
      </c>
      <c r="C16" s="68" t="s">
        <v>339</v>
      </c>
      <c r="D16" s="103"/>
      <c r="E16" s="103"/>
      <c r="F16" s="103"/>
      <c r="G16" s="257" t="e">
        <f t="shared" si="0"/>
        <v>#DIV/0!</v>
      </c>
    </row>
    <row r="17" spans="1:7" s="130" customFormat="1" ht="15">
      <c r="A17" s="68"/>
      <c r="B17" s="155">
        <v>3314</v>
      </c>
      <c r="C17" s="68" t="s">
        <v>340</v>
      </c>
      <c r="D17" s="103">
        <v>7080</v>
      </c>
      <c r="E17" s="103">
        <v>7120</v>
      </c>
      <c r="F17" s="103">
        <v>4170</v>
      </c>
      <c r="G17" s="257">
        <f t="shared" si="0"/>
        <v>58.56741573033708</v>
      </c>
    </row>
    <row r="18" spans="1:7" s="130" customFormat="1" ht="13.5" customHeight="1" hidden="1">
      <c r="A18" s="68"/>
      <c r="B18" s="155">
        <v>3315</v>
      </c>
      <c r="C18" s="68" t="s">
        <v>341</v>
      </c>
      <c r="D18" s="103"/>
      <c r="E18" s="103"/>
      <c r="F18" s="103"/>
      <c r="G18" s="257" t="e">
        <f t="shared" si="0"/>
        <v>#DIV/0!</v>
      </c>
    </row>
    <row r="19" spans="1:7" s="130" customFormat="1" ht="15">
      <c r="A19" s="68"/>
      <c r="B19" s="155">
        <v>3315</v>
      </c>
      <c r="C19" s="68" t="s">
        <v>342</v>
      </c>
      <c r="D19" s="103">
        <v>6620</v>
      </c>
      <c r="E19" s="103">
        <v>6670</v>
      </c>
      <c r="F19" s="103">
        <v>3900</v>
      </c>
      <c r="G19" s="257">
        <f t="shared" si="0"/>
        <v>58.47076461769115</v>
      </c>
    </row>
    <row r="20" spans="1:7" s="130" customFormat="1" ht="15">
      <c r="A20" s="68"/>
      <c r="B20" s="155">
        <v>3319</v>
      </c>
      <c r="C20" s="68" t="s">
        <v>343</v>
      </c>
      <c r="D20" s="103">
        <v>700</v>
      </c>
      <c r="E20" s="103">
        <v>797.2</v>
      </c>
      <c r="F20" s="103">
        <v>432.9</v>
      </c>
      <c r="G20" s="257">
        <f t="shared" si="0"/>
        <v>54.30255895634721</v>
      </c>
    </row>
    <row r="21" spans="1:7" s="130" customFormat="1" ht="15">
      <c r="A21" s="68"/>
      <c r="B21" s="155">
        <v>3322</v>
      </c>
      <c r="C21" s="68" t="s">
        <v>344</v>
      </c>
      <c r="D21" s="103">
        <v>50</v>
      </c>
      <c r="E21" s="103">
        <v>20</v>
      </c>
      <c r="F21" s="103">
        <v>0</v>
      </c>
      <c r="G21" s="257">
        <f t="shared" si="0"/>
        <v>0</v>
      </c>
    </row>
    <row r="22" spans="1:7" s="130" customFormat="1" ht="15">
      <c r="A22" s="68"/>
      <c r="B22" s="155">
        <v>3326</v>
      </c>
      <c r="C22" s="68" t="s">
        <v>345</v>
      </c>
      <c r="D22" s="103">
        <v>60</v>
      </c>
      <c r="E22" s="103">
        <v>0</v>
      </c>
      <c r="F22" s="103">
        <v>0</v>
      </c>
      <c r="G22" s="257" t="e">
        <f t="shared" si="0"/>
        <v>#DIV/0!</v>
      </c>
    </row>
    <row r="23" spans="1:7" s="130" customFormat="1" ht="15">
      <c r="A23" s="68"/>
      <c r="B23" s="155">
        <v>3330</v>
      </c>
      <c r="C23" s="68" t="s">
        <v>346</v>
      </c>
      <c r="D23" s="103">
        <v>50</v>
      </c>
      <c r="E23" s="103">
        <v>92</v>
      </c>
      <c r="F23" s="103">
        <v>92</v>
      </c>
      <c r="G23" s="257">
        <f t="shared" si="0"/>
        <v>100</v>
      </c>
    </row>
    <row r="24" spans="1:7" s="130" customFormat="1" ht="15">
      <c r="A24" s="68"/>
      <c r="B24" s="155">
        <v>3392</v>
      </c>
      <c r="C24" s="68" t="s">
        <v>347</v>
      </c>
      <c r="D24" s="103">
        <v>800</v>
      </c>
      <c r="E24" s="103">
        <v>828.3</v>
      </c>
      <c r="F24" s="103">
        <v>627.3</v>
      </c>
      <c r="G24" s="257">
        <f t="shared" si="0"/>
        <v>75.73342991669685</v>
      </c>
    </row>
    <row r="25" spans="1:7" s="130" customFormat="1" ht="15">
      <c r="A25" s="68"/>
      <c r="B25" s="155">
        <v>3399</v>
      </c>
      <c r="C25" s="68" t="s">
        <v>348</v>
      </c>
      <c r="D25" s="103">
        <v>1800</v>
      </c>
      <c r="E25" s="103">
        <v>1844.5</v>
      </c>
      <c r="F25" s="103">
        <v>785.8</v>
      </c>
      <c r="G25" s="257">
        <f t="shared" si="0"/>
        <v>42.602331255082674</v>
      </c>
    </row>
    <row r="26" spans="1:7" s="130" customFormat="1" ht="15">
      <c r="A26" s="68"/>
      <c r="B26" s="155">
        <v>3412</v>
      </c>
      <c r="C26" s="68" t="s">
        <v>349</v>
      </c>
      <c r="D26" s="103">
        <v>20023</v>
      </c>
      <c r="E26" s="103">
        <v>21302</v>
      </c>
      <c r="F26" s="103">
        <v>14036.6</v>
      </c>
      <c r="G26" s="257">
        <f t="shared" si="0"/>
        <v>65.89334334804245</v>
      </c>
    </row>
    <row r="27" spans="1:7" s="130" customFormat="1" ht="15">
      <c r="A27" s="68"/>
      <c r="B27" s="155">
        <v>3412</v>
      </c>
      <c r="C27" s="68" t="s">
        <v>350</v>
      </c>
      <c r="D27" s="103">
        <f>22123-20023</f>
        <v>2100</v>
      </c>
      <c r="E27" s="103">
        <f>23772-21302</f>
        <v>2470</v>
      </c>
      <c r="F27" s="103">
        <f>16462.5-14036.6</f>
        <v>2425.8999999999996</v>
      </c>
      <c r="G27" s="257">
        <f t="shared" si="0"/>
        <v>98.21457489878541</v>
      </c>
    </row>
    <row r="28" spans="1:7" s="130" customFormat="1" ht="15">
      <c r="A28" s="68"/>
      <c r="B28" s="155">
        <v>3419</v>
      </c>
      <c r="C28" s="68" t="s">
        <v>351</v>
      </c>
      <c r="D28" s="156">
        <v>3600</v>
      </c>
      <c r="E28" s="156">
        <v>1524.8</v>
      </c>
      <c r="F28" s="156">
        <v>1395.9</v>
      </c>
      <c r="G28" s="257">
        <f t="shared" si="0"/>
        <v>91.54643231899267</v>
      </c>
    </row>
    <row r="29" spans="1:7" s="130" customFormat="1" ht="15">
      <c r="A29" s="68"/>
      <c r="B29" s="155">
        <v>3421</v>
      </c>
      <c r="C29" s="68" t="s">
        <v>352</v>
      </c>
      <c r="D29" s="156">
        <v>2800</v>
      </c>
      <c r="E29" s="156">
        <v>4731</v>
      </c>
      <c r="F29" s="156">
        <v>4712.7</v>
      </c>
      <c r="G29" s="257">
        <f t="shared" si="0"/>
        <v>99.6131896005073</v>
      </c>
    </row>
    <row r="30" spans="1:7" s="130" customFormat="1" ht="15">
      <c r="A30" s="68"/>
      <c r="B30" s="155">
        <v>3429</v>
      </c>
      <c r="C30" s="68" t="s">
        <v>353</v>
      </c>
      <c r="D30" s="156">
        <v>1500</v>
      </c>
      <c r="E30" s="156">
        <v>1429</v>
      </c>
      <c r="F30" s="156">
        <v>1229.8</v>
      </c>
      <c r="G30" s="257">
        <f t="shared" si="0"/>
        <v>86.06018194541637</v>
      </c>
    </row>
    <row r="31" spans="1:7" s="130" customFormat="1" ht="15">
      <c r="A31" s="68"/>
      <c r="B31" s="155">
        <v>6223</v>
      </c>
      <c r="C31" s="68" t="s">
        <v>354</v>
      </c>
      <c r="D31" s="103">
        <v>150</v>
      </c>
      <c r="E31" s="103">
        <v>94</v>
      </c>
      <c r="F31" s="103">
        <v>29.7</v>
      </c>
      <c r="G31" s="257">
        <f t="shared" si="0"/>
        <v>31.595744680851062</v>
      </c>
    </row>
    <row r="32" spans="1:7" s="130" customFormat="1" ht="15">
      <c r="A32" s="68"/>
      <c r="B32" s="155">
        <v>6402</v>
      </c>
      <c r="C32" s="68" t="s">
        <v>355</v>
      </c>
      <c r="D32" s="103">
        <v>0</v>
      </c>
      <c r="E32" s="103">
        <v>10.8</v>
      </c>
      <c r="F32" s="103">
        <v>10.8</v>
      </c>
      <c r="G32" s="257">
        <f t="shared" si="0"/>
        <v>100</v>
      </c>
    </row>
    <row r="33" spans="1:7" s="130" customFormat="1" ht="15">
      <c r="A33" s="68"/>
      <c r="B33" s="155">
        <v>6409</v>
      </c>
      <c r="C33" s="68" t="s">
        <v>356</v>
      </c>
      <c r="D33" s="103">
        <v>1580</v>
      </c>
      <c r="E33" s="103">
        <v>1423</v>
      </c>
      <c r="F33" s="103">
        <v>0</v>
      </c>
      <c r="G33" s="257">
        <f t="shared" si="0"/>
        <v>0</v>
      </c>
    </row>
    <row r="34" spans="1:7" s="130" customFormat="1" ht="14.25" customHeight="1" thickBot="1">
      <c r="A34" s="157"/>
      <c r="B34" s="158"/>
      <c r="C34" s="159"/>
      <c r="D34" s="160"/>
      <c r="E34" s="160"/>
      <c r="F34" s="160"/>
      <c r="G34" s="258"/>
    </row>
    <row r="35" spans="1:7" s="130" customFormat="1" ht="18.75" customHeight="1" thickBot="1" thickTop="1">
      <c r="A35" s="161"/>
      <c r="B35" s="162"/>
      <c r="C35" s="163" t="s">
        <v>357</v>
      </c>
      <c r="D35" s="164">
        <f>SUM(D9:D34)</f>
        <v>90093</v>
      </c>
      <c r="E35" s="164">
        <f>SUM(E9:E34)</f>
        <v>91673.8</v>
      </c>
      <c r="F35" s="164">
        <f>SUM(F9:F34)</f>
        <v>58195.90000000001</v>
      </c>
      <c r="G35" s="259">
        <f>(F35/E35)*100</f>
        <v>63.481496349011394</v>
      </c>
    </row>
    <row r="36" spans="1:7" s="130" customFormat="1" ht="15.75" customHeight="1">
      <c r="A36" s="129"/>
      <c r="B36" s="132"/>
      <c r="C36" s="165"/>
      <c r="D36" s="166"/>
      <c r="E36" s="166"/>
      <c r="F36" s="166"/>
      <c r="G36" s="260"/>
    </row>
    <row r="37" spans="1:7" s="130" customFormat="1" ht="18.75" customHeight="1" hidden="1">
      <c r="A37" s="129"/>
      <c r="B37" s="132"/>
      <c r="C37" s="165"/>
      <c r="D37" s="166"/>
      <c r="E37" s="166"/>
      <c r="F37" s="166"/>
      <c r="G37" s="260"/>
    </row>
    <row r="38" spans="1:7" s="130" customFormat="1" ht="18.75" customHeight="1" hidden="1">
      <c r="A38" s="129"/>
      <c r="B38" s="132"/>
      <c r="C38" s="165"/>
      <c r="D38" s="166"/>
      <c r="E38" s="166"/>
      <c r="F38" s="166"/>
      <c r="G38" s="260"/>
    </row>
    <row r="39" spans="1:7" s="130" customFormat="1" ht="15.75" customHeight="1">
      <c r="A39" s="129"/>
      <c r="B39" s="132"/>
      <c r="C39" s="165"/>
      <c r="D39" s="166"/>
      <c r="E39" s="166"/>
      <c r="F39" s="166"/>
      <c r="G39" s="260"/>
    </row>
    <row r="40" spans="1:7" s="130" customFormat="1" ht="15.75" customHeight="1">
      <c r="A40" s="129"/>
      <c r="B40" s="132"/>
      <c r="C40" s="165"/>
      <c r="D40" s="167"/>
      <c r="E40" s="167"/>
      <c r="F40" s="167"/>
      <c r="G40" s="260"/>
    </row>
    <row r="41" spans="1:7" s="130" customFormat="1" ht="12.75" customHeight="1" hidden="1">
      <c r="A41" s="129"/>
      <c r="B41" s="132"/>
      <c r="C41" s="165"/>
      <c r="D41" s="167"/>
      <c r="E41" s="167"/>
      <c r="F41" s="167"/>
      <c r="G41" s="260"/>
    </row>
    <row r="42" spans="1:7" s="130" customFormat="1" ht="12.75" customHeight="1" hidden="1">
      <c r="A42" s="129"/>
      <c r="B42" s="132"/>
      <c r="C42" s="165"/>
      <c r="D42" s="167"/>
      <c r="E42" s="167"/>
      <c r="F42" s="167"/>
      <c r="G42" s="260"/>
    </row>
    <row r="43" spans="2:7" s="130" customFormat="1" ht="15.75" customHeight="1" thickBot="1">
      <c r="B43" s="168"/>
      <c r="G43" s="243"/>
    </row>
    <row r="44" spans="1:7" s="130" customFormat="1" ht="15.75">
      <c r="A44" s="248" t="s">
        <v>25</v>
      </c>
      <c r="B44" s="249" t="s">
        <v>26</v>
      </c>
      <c r="C44" s="248" t="s">
        <v>28</v>
      </c>
      <c r="D44" s="248" t="s">
        <v>29</v>
      </c>
      <c r="E44" s="248" t="s">
        <v>29</v>
      </c>
      <c r="F44" s="215" t="s">
        <v>8</v>
      </c>
      <c r="G44" s="261" t="s">
        <v>329</v>
      </c>
    </row>
    <row r="45" spans="1:7" s="130" customFormat="1" ht="15.75" customHeight="1" thickBot="1">
      <c r="A45" s="250"/>
      <c r="B45" s="251"/>
      <c r="C45" s="252"/>
      <c r="D45" s="253" t="s">
        <v>31</v>
      </c>
      <c r="E45" s="253" t="s">
        <v>32</v>
      </c>
      <c r="F45" s="219" t="s">
        <v>33</v>
      </c>
      <c r="G45" s="262" t="s">
        <v>330</v>
      </c>
    </row>
    <row r="46" spans="1:7" s="130" customFormat="1" ht="16.5" customHeight="1" thickTop="1">
      <c r="A46" s="150">
        <v>20</v>
      </c>
      <c r="B46" s="151"/>
      <c r="C46" s="51" t="s">
        <v>358</v>
      </c>
      <c r="D46" s="89"/>
      <c r="E46" s="89"/>
      <c r="F46" s="89"/>
      <c r="G46" s="263"/>
    </row>
    <row r="47" spans="1:7" s="130" customFormat="1" ht="16.5" customHeight="1">
      <c r="A47" s="150"/>
      <c r="B47" s="151"/>
      <c r="C47" s="51"/>
      <c r="D47" s="89"/>
      <c r="E47" s="89"/>
      <c r="F47" s="89"/>
      <c r="G47" s="263"/>
    </row>
    <row r="48" spans="1:7" s="130" customFormat="1" ht="15" customHeight="1">
      <c r="A48" s="101"/>
      <c r="B48" s="154"/>
      <c r="C48" s="51" t="s">
        <v>359</v>
      </c>
      <c r="D48" s="103"/>
      <c r="E48" s="103"/>
      <c r="F48" s="103"/>
      <c r="G48" s="257"/>
    </row>
    <row r="49" spans="1:7" s="130" customFormat="1" ht="15">
      <c r="A49" s="68"/>
      <c r="B49" s="155">
        <v>2143</v>
      </c>
      <c r="C49" s="104" t="s">
        <v>360</v>
      </c>
      <c r="D49" s="54">
        <v>2173.4</v>
      </c>
      <c r="E49" s="54">
        <v>2233.7</v>
      </c>
      <c r="F49" s="54">
        <v>66.9</v>
      </c>
      <c r="G49" s="257">
        <f aca="true" t="shared" si="1" ref="G49:G89">(F49/E49)*100</f>
        <v>2.9950306666069753</v>
      </c>
    </row>
    <row r="50" spans="1:7" s="130" customFormat="1" ht="15">
      <c r="A50" s="68"/>
      <c r="B50" s="155">
        <v>2212</v>
      </c>
      <c r="C50" s="104" t="s">
        <v>361</v>
      </c>
      <c r="D50" s="54">
        <v>17195</v>
      </c>
      <c r="E50" s="54">
        <v>22182.5</v>
      </c>
      <c r="F50" s="54">
        <v>6796.3</v>
      </c>
      <c r="G50" s="257">
        <f t="shared" si="1"/>
        <v>30.638115631691647</v>
      </c>
    </row>
    <row r="51" spans="1:7" s="130" customFormat="1" ht="15" customHeight="1">
      <c r="A51" s="68"/>
      <c r="B51" s="155">
        <v>2219</v>
      </c>
      <c r="C51" s="104" t="s">
        <v>362</v>
      </c>
      <c r="D51" s="54">
        <v>29971.5</v>
      </c>
      <c r="E51" s="54">
        <v>35882.7</v>
      </c>
      <c r="F51" s="54">
        <v>15665.9</v>
      </c>
      <c r="G51" s="257">
        <f t="shared" si="1"/>
        <v>43.658643301646755</v>
      </c>
    </row>
    <row r="52" spans="1:7" s="130" customFormat="1" ht="15">
      <c r="A52" s="68"/>
      <c r="B52" s="155">
        <v>2221</v>
      </c>
      <c r="C52" s="104" t="s">
        <v>363</v>
      </c>
      <c r="D52" s="54">
        <v>40921.5</v>
      </c>
      <c r="E52" s="54">
        <v>46505.7</v>
      </c>
      <c r="F52" s="54">
        <v>7269.3</v>
      </c>
      <c r="G52" s="257">
        <f t="shared" si="1"/>
        <v>15.63098716931473</v>
      </c>
    </row>
    <row r="53" spans="1:7" s="130" customFormat="1" ht="15">
      <c r="A53" s="68"/>
      <c r="B53" s="155">
        <v>2229</v>
      </c>
      <c r="C53" s="104" t="s">
        <v>364</v>
      </c>
      <c r="D53" s="54">
        <v>20</v>
      </c>
      <c r="E53" s="54">
        <v>20</v>
      </c>
      <c r="F53" s="54">
        <v>6.6</v>
      </c>
      <c r="G53" s="257">
        <f t="shared" si="1"/>
        <v>32.99999999999999</v>
      </c>
    </row>
    <row r="54" spans="1:7" s="130" customFormat="1" ht="15" hidden="1">
      <c r="A54" s="68"/>
      <c r="B54" s="155">
        <v>2241</v>
      </c>
      <c r="C54" s="104" t="s">
        <v>365</v>
      </c>
      <c r="D54" s="54"/>
      <c r="E54" s="54"/>
      <c r="F54" s="54"/>
      <c r="G54" s="257" t="e">
        <f t="shared" si="1"/>
        <v>#DIV/0!</v>
      </c>
    </row>
    <row r="55" spans="1:7" s="135" customFormat="1" ht="15.75">
      <c r="A55" s="68"/>
      <c r="B55" s="155">
        <v>2249</v>
      </c>
      <c r="C55" s="104" t="s">
        <v>366</v>
      </c>
      <c r="D55" s="103">
        <f>727-727</f>
        <v>0</v>
      </c>
      <c r="E55" s="103">
        <v>506.5</v>
      </c>
      <c r="F55" s="103">
        <v>2</v>
      </c>
      <c r="G55" s="257">
        <f t="shared" si="1"/>
        <v>0.3948667324777887</v>
      </c>
    </row>
    <row r="56" spans="1:7" s="130" customFormat="1" ht="15" hidden="1">
      <c r="A56" s="68"/>
      <c r="B56" s="155">
        <v>2310</v>
      </c>
      <c r="C56" s="104" t="s">
        <v>367</v>
      </c>
      <c r="D56" s="54"/>
      <c r="E56" s="54"/>
      <c r="F56" s="54"/>
      <c r="G56" s="257" t="e">
        <f t="shared" si="1"/>
        <v>#DIV/0!</v>
      </c>
    </row>
    <row r="57" spans="1:7" s="130" customFormat="1" ht="15">
      <c r="A57" s="68"/>
      <c r="B57" s="155">
        <v>2321</v>
      </c>
      <c r="C57" s="104" t="s">
        <v>368</v>
      </c>
      <c r="D57" s="54">
        <v>50</v>
      </c>
      <c r="E57" s="54">
        <v>50</v>
      </c>
      <c r="F57" s="54">
        <v>32.3</v>
      </c>
      <c r="G57" s="257">
        <f t="shared" si="1"/>
        <v>64.6</v>
      </c>
    </row>
    <row r="58" spans="1:7" s="135" customFormat="1" ht="15.75">
      <c r="A58" s="68"/>
      <c r="B58" s="155">
        <v>2331</v>
      </c>
      <c r="C58" s="104" t="s">
        <v>369</v>
      </c>
      <c r="D58" s="103">
        <v>130</v>
      </c>
      <c r="E58" s="103">
        <v>737.3</v>
      </c>
      <c r="F58" s="103">
        <v>652.2</v>
      </c>
      <c r="G58" s="257">
        <f t="shared" si="1"/>
        <v>88.45788688457888</v>
      </c>
    </row>
    <row r="59" spans="1:7" s="130" customFormat="1" ht="15">
      <c r="A59" s="68"/>
      <c r="B59" s="155">
        <v>3111</v>
      </c>
      <c r="C59" s="169" t="s">
        <v>370</v>
      </c>
      <c r="D59" s="54">
        <v>11539.5</v>
      </c>
      <c r="E59" s="54">
        <v>15077.8</v>
      </c>
      <c r="F59" s="52">
        <v>1522.1</v>
      </c>
      <c r="G59" s="257">
        <f t="shared" si="1"/>
        <v>10.09497406783483</v>
      </c>
    </row>
    <row r="60" spans="1:7" s="130" customFormat="1" ht="15">
      <c r="A60" s="68"/>
      <c r="B60" s="155">
        <v>3113</v>
      </c>
      <c r="C60" s="169" t="s">
        <v>371</v>
      </c>
      <c r="D60" s="54">
        <v>8007.3</v>
      </c>
      <c r="E60" s="54">
        <v>8563.5</v>
      </c>
      <c r="F60" s="52">
        <v>1081.7</v>
      </c>
      <c r="G60" s="257">
        <f t="shared" si="1"/>
        <v>12.631517487008818</v>
      </c>
    </row>
    <row r="61" spans="1:7" s="135" customFormat="1" ht="15.75">
      <c r="A61" s="68"/>
      <c r="B61" s="155">
        <v>3231</v>
      </c>
      <c r="C61" s="104" t="s">
        <v>372</v>
      </c>
      <c r="D61" s="103">
        <v>1296.2</v>
      </c>
      <c r="E61" s="103">
        <v>1296.2</v>
      </c>
      <c r="F61" s="103">
        <v>0</v>
      </c>
      <c r="G61" s="257">
        <f t="shared" si="1"/>
        <v>0</v>
      </c>
    </row>
    <row r="62" spans="1:7" s="135" customFormat="1" ht="15.75">
      <c r="A62" s="68"/>
      <c r="B62" s="155">
        <v>3313</v>
      </c>
      <c r="C62" s="104" t="s">
        <v>373</v>
      </c>
      <c r="D62" s="103">
        <v>350</v>
      </c>
      <c r="E62" s="103">
        <v>350</v>
      </c>
      <c r="F62" s="103">
        <v>54.5</v>
      </c>
      <c r="G62" s="257">
        <f t="shared" si="1"/>
        <v>15.571428571428573</v>
      </c>
    </row>
    <row r="63" spans="1:7" s="130" customFormat="1" ht="15">
      <c r="A63" s="68"/>
      <c r="B63" s="155">
        <v>3322</v>
      </c>
      <c r="C63" s="169" t="s">
        <v>374</v>
      </c>
      <c r="D63" s="54">
        <v>15181.6</v>
      </c>
      <c r="E63" s="54">
        <v>16425</v>
      </c>
      <c r="F63" s="54">
        <v>552.6</v>
      </c>
      <c r="G63" s="257">
        <f t="shared" si="1"/>
        <v>3.3643835616438356</v>
      </c>
    </row>
    <row r="64" spans="1:7" s="130" customFormat="1" ht="15" hidden="1">
      <c r="A64" s="68"/>
      <c r="B64" s="155">
        <v>3326</v>
      </c>
      <c r="C64" s="169" t="s">
        <v>375</v>
      </c>
      <c r="D64" s="54"/>
      <c r="E64" s="54"/>
      <c r="F64" s="54"/>
      <c r="G64" s="257" t="e">
        <f t="shared" si="1"/>
        <v>#DIV/0!</v>
      </c>
    </row>
    <row r="65" spans="1:7" s="135" customFormat="1" ht="15.75" hidden="1">
      <c r="A65" s="68"/>
      <c r="B65" s="155">
        <v>3392</v>
      </c>
      <c r="C65" s="104" t="s">
        <v>376</v>
      </c>
      <c r="D65" s="103"/>
      <c r="E65" s="103"/>
      <c r="F65" s="103"/>
      <c r="G65" s="257" t="e">
        <f t="shared" si="1"/>
        <v>#DIV/0!</v>
      </c>
    </row>
    <row r="66" spans="1:7" s="130" customFormat="1" ht="15">
      <c r="A66" s="68"/>
      <c r="B66" s="155">
        <v>3412</v>
      </c>
      <c r="C66" s="169" t="s">
        <v>377</v>
      </c>
      <c r="D66" s="54">
        <v>10000</v>
      </c>
      <c r="E66" s="54">
        <v>10246.6</v>
      </c>
      <c r="F66" s="54">
        <v>6652.6</v>
      </c>
      <c r="G66" s="257">
        <f t="shared" si="1"/>
        <v>64.92495071535924</v>
      </c>
    </row>
    <row r="67" spans="1:7" s="130" customFormat="1" ht="15">
      <c r="A67" s="68"/>
      <c r="B67" s="155">
        <v>3421</v>
      </c>
      <c r="C67" s="169" t="s">
        <v>378</v>
      </c>
      <c r="D67" s="54">
        <v>1120</v>
      </c>
      <c r="E67" s="54">
        <v>2176</v>
      </c>
      <c r="F67" s="54">
        <v>1107.9</v>
      </c>
      <c r="G67" s="257">
        <f t="shared" si="1"/>
        <v>50.91452205882353</v>
      </c>
    </row>
    <row r="68" spans="1:7" s="130" customFormat="1" ht="15" hidden="1">
      <c r="A68" s="68"/>
      <c r="B68" s="155">
        <v>3612</v>
      </c>
      <c r="C68" s="169" t="s">
        <v>379</v>
      </c>
      <c r="D68" s="54"/>
      <c r="E68" s="54"/>
      <c r="F68" s="54"/>
      <c r="G68" s="257" t="e">
        <f t="shared" si="1"/>
        <v>#DIV/0!</v>
      </c>
    </row>
    <row r="69" spans="1:7" s="130" customFormat="1" ht="15">
      <c r="A69" s="68"/>
      <c r="B69" s="155">
        <v>3613</v>
      </c>
      <c r="C69" s="169" t="s">
        <v>380</v>
      </c>
      <c r="D69" s="54">
        <v>0</v>
      </c>
      <c r="E69" s="54">
        <v>3514</v>
      </c>
      <c r="F69" s="54">
        <v>1475.4</v>
      </c>
      <c r="G69" s="257">
        <f t="shared" si="1"/>
        <v>41.986340352874215</v>
      </c>
    </row>
    <row r="70" spans="1:7" s="130" customFormat="1" ht="15">
      <c r="A70" s="68"/>
      <c r="B70" s="155">
        <v>3631</v>
      </c>
      <c r="C70" s="169" t="s">
        <v>381</v>
      </c>
      <c r="D70" s="54">
        <v>11100</v>
      </c>
      <c r="E70" s="54">
        <v>11111.4</v>
      </c>
      <c r="F70" s="54">
        <v>4379.4</v>
      </c>
      <c r="G70" s="257">
        <f t="shared" si="1"/>
        <v>39.413575247043575</v>
      </c>
    </row>
    <row r="71" spans="1:7" s="135" customFormat="1" ht="15.75">
      <c r="A71" s="68"/>
      <c r="B71" s="155">
        <v>3632</v>
      </c>
      <c r="C71" s="104" t="s">
        <v>382</v>
      </c>
      <c r="D71" s="103">
        <v>0</v>
      </c>
      <c r="E71" s="103">
        <v>60.3</v>
      </c>
      <c r="F71" s="103">
        <v>60.3</v>
      </c>
      <c r="G71" s="257">
        <f t="shared" si="1"/>
        <v>100</v>
      </c>
    </row>
    <row r="72" spans="1:7" s="130" customFormat="1" ht="15">
      <c r="A72" s="68"/>
      <c r="B72" s="155">
        <v>3635</v>
      </c>
      <c r="C72" s="169" t="s">
        <v>383</v>
      </c>
      <c r="D72" s="54">
        <v>2969</v>
      </c>
      <c r="E72" s="54">
        <v>2752.1</v>
      </c>
      <c r="F72" s="54">
        <v>333.4</v>
      </c>
      <c r="G72" s="257">
        <f t="shared" si="1"/>
        <v>12.114385378438284</v>
      </c>
    </row>
    <row r="73" spans="1:7" s="135" customFormat="1" ht="15.75" hidden="1">
      <c r="A73" s="68"/>
      <c r="B73" s="155">
        <v>3639</v>
      </c>
      <c r="C73" s="104" t="s">
        <v>384</v>
      </c>
      <c r="D73" s="103"/>
      <c r="E73" s="103"/>
      <c r="F73" s="103"/>
      <c r="G73" s="257" t="e">
        <f t="shared" si="1"/>
        <v>#DIV/0!</v>
      </c>
    </row>
    <row r="74" spans="1:7" s="130" customFormat="1" ht="15">
      <c r="A74" s="68"/>
      <c r="B74" s="155">
        <v>3699</v>
      </c>
      <c r="C74" s="169" t="s">
        <v>385</v>
      </c>
      <c r="D74" s="52">
        <v>123</v>
      </c>
      <c r="E74" s="52">
        <v>183</v>
      </c>
      <c r="F74" s="52">
        <v>112.3</v>
      </c>
      <c r="G74" s="257">
        <f t="shared" si="1"/>
        <v>61.36612021857923</v>
      </c>
    </row>
    <row r="75" spans="1:7" s="130" customFormat="1" ht="15">
      <c r="A75" s="68"/>
      <c r="B75" s="155">
        <v>3722</v>
      </c>
      <c r="C75" s="169" t="s">
        <v>386</v>
      </c>
      <c r="D75" s="54">
        <v>21070</v>
      </c>
      <c r="E75" s="54">
        <v>21070</v>
      </c>
      <c r="F75" s="54">
        <v>11976.7</v>
      </c>
      <c r="G75" s="257">
        <f t="shared" si="1"/>
        <v>56.842429995253916</v>
      </c>
    </row>
    <row r="76" spans="1:7" s="135" customFormat="1" ht="15.75" hidden="1">
      <c r="A76" s="68"/>
      <c r="B76" s="155">
        <v>3726</v>
      </c>
      <c r="C76" s="104" t="s">
        <v>387</v>
      </c>
      <c r="D76" s="103"/>
      <c r="E76" s="103"/>
      <c r="F76" s="103"/>
      <c r="G76" s="257" t="e">
        <f t="shared" si="1"/>
        <v>#DIV/0!</v>
      </c>
    </row>
    <row r="77" spans="1:7" s="135" customFormat="1" ht="15.75">
      <c r="A77" s="68"/>
      <c r="B77" s="155">
        <v>3733</v>
      </c>
      <c r="C77" s="104" t="s">
        <v>388</v>
      </c>
      <c r="D77" s="103">
        <v>40</v>
      </c>
      <c r="E77" s="103">
        <v>40</v>
      </c>
      <c r="F77" s="103">
        <v>30.8</v>
      </c>
      <c r="G77" s="257">
        <f t="shared" si="1"/>
        <v>77</v>
      </c>
    </row>
    <row r="78" spans="1:7" s="135" customFormat="1" ht="15.75">
      <c r="A78" s="68"/>
      <c r="B78" s="155">
        <v>3744</v>
      </c>
      <c r="C78" s="104" t="s">
        <v>389</v>
      </c>
      <c r="D78" s="103">
        <v>1185.7</v>
      </c>
      <c r="E78" s="103">
        <v>1185.7</v>
      </c>
      <c r="F78" s="103">
        <v>0</v>
      </c>
      <c r="G78" s="257">
        <f t="shared" si="1"/>
        <v>0</v>
      </c>
    </row>
    <row r="79" spans="1:7" s="135" customFormat="1" ht="15.75">
      <c r="A79" s="68"/>
      <c r="B79" s="155">
        <v>3745</v>
      </c>
      <c r="C79" s="104" t="s">
        <v>390</v>
      </c>
      <c r="D79" s="103">
        <v>21369.9</v>
      </c>
      <c r="E79" s="103">
        <v>24487.3</v>
      </c>
      <c r="F79" s="103">
        <v>11592.9</v>
      </c>
      <c r="G79" s="257">
        <f t="shared" si="1"/>
        <v>47.342499989790625</v>
      </c>
    </row>
    <row r="80" spans="1:7" s="135" customFormat="1" ht="15.75">
      <c r="A80" s="68"/>
      <c r="B80" s="155">
        <v>4349</v>
      </c>
      <c r="C80" s="104" t="s">
        <v>391</v>
      </c>
      <c r="D80" s="52">
        <v>0</v>
      </c>
      <c r="E80" s="52">
        <v>846.9</v>
      </c>
      <c r="F80" s="52">
        <v>296.5</v>
      </c>
      <c r="G80" s="257">
        <f t="shared" si="1"/>
        <v>35.010036604085485</v>
      </c>
    </row>
    <row r="81" spans="1:7" s="135" customFormat="1" ht="15.75">
      <c r="A81" s="72"/>
      <c r="B81" s="155">
        <v>4357</v>
      </c>
      <c r="C81" s="169" t="s">
        <v>392</v>
      </c>
      <c r="D81" s="52">
        <f>500-500</f>
        <v>0</v>
      </c>
      <c r="E81" s="52">
        <v>1033.2</v>
      </c>
      <c r="F81" s="103">
        <v>33.1</v>
      </c>
      <c r="G81" s="257">
        <f t="shared" si="1"/>
        <v>3.2036391792489356</v>
      </c>
    </row>
    <row r="82" spans="1:7" s="135" customFormat="1" ht="15.75">
      <c r="A82" s="72"/>
      <c r="B82" s="155">
        <v>4374</v>
      </c>
      <c r="C82" s="169" t="s">
        <v>393</v>
      </c>
      <c r="D82" s="52">
        <v>23000</v>
      </c>
      <c r="E82" s="52">
        <v>0</v>
      </c>
      <c r="F82" s="103">
        <v>0</v>
      </c>
      <c r="G82" s="257" t="e">
        <f t="shared" si="1"/>
        <v>#DIV/0!</v>
      </c>
    </row>
    <row r="83" spans="1:7" s="130" customFormat="1" ht="15">
      <c r="A83" s="72"/>
      <c r="B83" s="155">
        <v>5311</v>
      </c>
      <c r="C83" s="169" t="s">
        <v>394</v>
      </c>
      <c r="D83" s="52">
        <v>0</v>
      </c>
      <c r="E83" s="52">
        <v>5709.7</v>
      </c>
      <c r="F83" s="103">
        <v>0</v>
      </c>
      <c r="G83" s="257">
        <f t="shared" si="1"/>
        <v>0</v>
      </c>
    </row>
    <row r="84" spans="1:7" s="130" customFormat="1" ht="15" hidden="1">
      <c r="A84" s="72"/>
      <c r="B84" s="155">
        <v>6223</v>
      </c>
      <c r="C84" s="169" t="s">
        <v>395</v>
      </c>
      <c r="D84" s="52"/>
      <c r="E84" s="52"/>
      <c r="F84" s="52"/>
      <c r="G84" s="257" t="e">
        <f t="shared" si="1"/>
        <v>#DIV/0!</v>
      </c>
    </row>
    <row r="85" spans="1:7" s="130" customFormat="1" ht="15">
      <c r="A85" s="72"/>
      <c r="B85" s="155">
        <v>6171</v>
      </c>
      <c r="C85" s="169" t="s">
        <v>396</v>
      </c>
      <c r="D85" s="52">
        <v>3812.9</v>
      </c>
      <c r="E85" s="52">
        <v>3965.1</v>
      </c>
      <c r="F85" s="52">
        <v>133.3</v>
      </c>
      <c r="G85" s="257">
        <f t="shared" si="1"/>
        <v>3.361831984060932</v>
      </c>
    </row>
    <row r="86" spans="1:7" s="130" customFormat="1" ht="15">
      <c r="A86" s="72"/>
      <c r="B86" s="155">
        <v>6402</v>
      </c>
      <c r="C86" s="169" t="s">
        <v>397</v>
      </c>
      <c r="D86" s="52">
        <v>0</v>
      </c>
      <c r="E86" s="52">
        <v>555.6</v>
      </c>
      <c r="F86" s="52">
        <v>555.5</v>
      </c>
      <c r="G86" s="257">
        <f t="shared" si="1"/>
        <v>99.98200143988481</v>
      </c>
    </row>
    <row r="87" spans="1:7" s="130" customFormat="1" ht="15">
      <c r="A87" s="72">
        <v>6409</v>
      </c>
      <c r="B87" s="155">
        <v>6409</v>
      </c>
      <c r="C87" s="169" t="s">
        <v>398</v>
      </c>
      <c r="D87" s="52">
        <v>1100</v>
      </c>
      <c r="E87" s="52">
        <v>9.3</v>
      </c>
      <c r="F87" s="52">
        <v>0</v>
      </c>
      <c r="G87" s="257">
        <f t="shared" si="1"/>
        <v>0</v>
      </c>
    </row>
    <row r="88" spans="1:7" s="135" customFormat="1" ht="15.75">
      <c r="A88" s="68"/>
      <c r="B88" s="155"/>
      <c r="C88" s="104"/>
      <c r="D88" s="103"/>
      <c r="E88" s="103"/>
      <c r="F88" s="103"/>
      <c r="G88" s="257"/>
    </row>
    <row r="89" spans="1:7" s="135" customFormat="1" ht="15.75">
      <c r="A89" s="152"/>
      <c r="B89" s="154"/>
      <c r="C89" s="170" t="s">
        <v>399</v>
      </c>
      <c r="D89" s="171">
        <f>SUM(D49:D88)</f>
        <v>223726.5</v>
      </c>
      <c r="E89" s="171">
        <f>SUM(E49:E88)</f>
        <v>238777.10000000003</v>
      </c>
      <c r="F89" s="171">
        <f>SUM(F49:F88)</f>
        <v>72442.50000000001</v>
      </c>
      <c r="G89" s="257">
        <f t="shared" si="1"/>
        <v>30.338964666209616</v>
      </c>
    </row>
    <row r="90" spans="1:7" s="135" customFormat="1" ht="15.75">
      <c r="A90" s="152"/>
      <c r="B90" s="154"/>
      <c r="C90" s="170"/>
      <c r="D90" s="171"/>
      <c r="E90" s="171"/>
      <c r="F90" s="171"/>
      <c r="G90" s="257"/>
    </row>
    <row r="91" spans="1:7" s="135" customFormat="1" ht="14.25" customHeight="1">
      <c r="A91" s="68"/>
      <c r="B91" s="155"/>
      <c r="C91" s="172" t="s">
        <v>400</v>
      </c>
      <c r="D91" s="173"/>
      <c r="E91" s="173"/>
      <c r="F91" s="173"/>
      <c r="G91" s="257"/>
    </row>
    <row r="92" spans="1:9" s="135" customFormat="1" ht="15.75">
      <c r="A92" s="68">
        <v>1090000000</v>
      </c>
      <c r="B92" s="155">
        <v>2143</v>
      </c>
      <c r="C92" s="174" t="s">
        <v>401</v>
      </c>
      <c r="D92" s="103">
        <v>2173.4</v>
      </c>
      <c r="E92" s="103">
        <v>2173.4</v>
      </c>
      <c r="F92" s="103">
        <v>6.6</v>
      </c>
      <c r="G92" s="257">
        <f aca="true" t="shared" si="2" ref="G92:G144">(F92/E92)*100</f>
        <v>0.3036716665132971</v>
      </c>
      <c r="I92" s="175"/>
    </row>
    <row r="93" spans="1:7" s="135" customFormat="1" ht="15.75">
      <c r="A93" s="68">
        <v>1068000000</v>
      </c>
      <c r="B93" s="155">
        <v>2212</v>
      </c>
      <c r="C93" s="104" t="s">
        <v>402</v>
      </c>
      <c r="D93" s="103">
        <v>1000</v>
      </c>
      <c r="E93" s="103">
        <v>1000</v>
      </c>
      <c r="F93" s="103">
        <v>46.2</v>
      </c>
      <c r="G93" s="257">
        <f t="shared" si="2"/>
        <v>4.62</v>
      </c>
    </row>
    <row r="94" spans="1:7" s="135" customFormat="1" ht="15.75">
      <c r="A94" s="68">
        <v>1059000000</v>
      </c>
      <c r="B94" s="155">
        <v>2212</v>
      </c>
      <c r="C94" s="104" t="s">
        <v>403</v>
      </c>
      <c r="D94" s="103">
        <v>0</v>
      </c>
      <c r="E94" s="103">
        <v>3900</v>
      </c>
      <c r="F94" s="103">
        <v>12.7</v>
      </c>
      <c r="G94" s="257">
        <f t="shared" si="2"/>
        <v>0.32564102564102565</v>
      </c>
    </row>
    <row r="95" spans="1:7" s="135" customFormat="1" ht="15.75">
      <c r="A95" s="68">
        <v>1100000000</v>
      </c>
      <c r="B95" s="155">
        <v>2212</v>
      </c>
      <c r="C95" s="104" t="s">
        <v>404</v>
      </c>
      <c r="D95" s="103">
        <v>0</v>
      </c>
      <c r="E95" s="103">
        <v>350</v>
      </c>
      <c r="F95" s="103">
        <v>0</v>
      </c>
      <c r="G95" s="257">
        <f t="shared" si="2"/>
        <v>0</v>
      </c>
    </row>
    <row r="96" spans="1:7" s="135" customFormat="1" ht="15.75">
      <c r="A96" s="68">
        <v>1006010023</v>
      </c>
      <c r="B96" s="155">
        <v>2219</v>
      </c>
      <c r="C96" s="104" t="s">
        <v>405</v>
      </c>
      <c r="D96" s="103">
        <v>5348.5</v>
      </c>
      <c r="E96" s="103">
        <v>5653.2</v>
      </c>
      <c r="F96" s="103">
        <v>5653.1</v>
      </c>
      <c r="G96" s="257">
        <f t="shared" si="2"/>
        <v>99.99823109035592</v>
      </c>
    </row>
    <row r="97" spans="1:7" s="135" customFormat="1" ht="15.75" customHeight="1">
      <c r="A97" s="68">
        <v>1037000000</v>
      </c>
      <c r="B97" s="155">
        <v>2219</v>
      </c>
      <c r="C97" s="176" t="s">
        <v>406</v>
      </c>
      <c r="D97" s="103">
        <v>0</v>
      </c>
      <c r="E97" s="103">
        <v>1486</v>
      </c>
      <c r="F97" s="103">
        <v>1485.8</v>
      </c>
      <c r="G97" s="257">
        <f t="shared" si="2"/>
        <v>99.98654104979812</v>
      </c>
    </row>
    <row r="98" spans="1:7" s="135" customFormat="1" ht="15.75" customHeight="1">
      <c r="A98" s="68">
        <v>1043000000</v>
      </c>
      <c r="B98" s="155">
        <v>2219</v>
      </c>
      <c r="C98" s="176" t="s">
        <v>407</v>
      </c>
      <c r="D98" s="103">
        <v>936</v>
      </c>
      <c r="E98" s="103">
        <v>936</v>
      </c>
      <c r="F98" s="103">
        <v>429.6</v>
      </c>
      <c r="G98" s="257">
        <f t="shared" si="2"/>
        <v>45.8974358974359</v>
      </c>
    </row>
    <row r="99" spans="1:7" s="135" customFormat="1" ht="15.75">
      <c r="A99" s="68">
        <v>1044000000</v>
      </c>
      <c r="B99" s="155">
        <v>2219</v>
      </c>
      <c r="C99" s="104" t="s">
        <v>408</v>
      </c>
      <c r="D99" s="103">
        <v>100</v>
      </c>
      <c r="E99" s="103">
        <v>100</v>
      </c>
      <c r="F99" s="103">
        <v>0</v>
      </c>
      <c r="G99" s="257">
        <f t="shared" si="2"/>
        <v>0</v>
      </c>
    </row>
    <row r="100" spans="1:7" s="135" customFormat="1" ht="15.75">
      <c r="A100" s="68">
        <v>1051000000</v>
      </c>
      <c r="B100" s="155">
        <v>2219</v>
      </c>
      <c r="C100" s="104" t="s">
        <v>409</v>
      </c>
      <c r="D100" s="103">
        <v>1600</v>
      </c>
      <c r="E100" s="103">
        <v>1600</v>
      </c>
      <c r="F100" s="103">
        <v>23.7</v>
      </c>
      <c r="G100" s="257">
        <f t="shared" si="2"/>
        <v>1.48125</v>
      </c>
    </row>
    <row r="101" spans="1:7" s="135" customFormat="1" ht="15.75" customHeight="1">
      <c r="A101" s="68">
        <v>1052000000</v>
      </c>
      <c r="B101" s="155">
        <v>2219</v>
      </c>
      <c r="C101" s="176" t="s">
        <v>410</v>
      </c>
      <c r="D101" s="103">
        <v>711</v>
      </c>
      <c r="E101" s="103">
        <v>711</v>
      </c>
      <c r="F101" s="103">
        <v>534.4</v>
      </c>
      <c r="G101" s="257">
        <f t="shared" si="2"/>
        <v>75.16174402250351</v>
      </c>
    </row>
    <row r="102" spans="1:7" s="135" customFormat="1" ht="15.75">
      <c r="A102" s="68">
        <v>1054000000</v>
      </c>
      <c r="B102" s="155">
        <v>2219</v>
      </c>
      <c r="C102" s="104" t="s">
        <v>411</v>
      </c>
      <c r="D102" s="103">
        <v>0</v>
      </c>
      <c r="E102" s="103">
        <v>380</v>
      </c>
      <c r="F102" s="103">
        <v>334.1</v>
      </c>
      <c r="G102" s="257">
        <f t="shared" si="2"/>
        <v>87.92105263157896</v>
      </c>
    </row>
    <row r="103" spans="1:7" s="135" customFormat="1" ht="15.75">
      <c r="A103" s="68">
        <v>1058000000</v>
      </c>
      <c r="B103" s="155">
        <v>2219</v>
      </c>
      <c r="C103" s="104" t="s">
        <v>412</v>
      </c>
      <c r="D103" s="103">
        <v>0</v>
      </c>
      <c r="E103" s="103">
        <v>400</v>
      </c>
      <c r="F103" s="103">
        <v>0</v>
      </c>
      <c r="G103" s="257">
        <f t="shared" si="2"/>
        <v>0</v>
      </c>
    </row>
    <row r="104" spans="1:7" s="135" customFormat="1" ht="15.75">
      <c r="A104" s="68">
        <v>1101000000</v>
      </c>
      <c r="B104" s="155">
        <v>2219</v>
      </c>
      <c r="C104" s="104" t="s">
        <v>413</v>
      </c>
      <c r="D104" s="103">
        <v>0</v>
      </c>
      <c r="E104" s="103">
        <v>2500</v>
      </c>
      <c r="F104" s="103">
        <v>0</v>
      </c>
      <c r="G104" s="257">
        <f t="shared" si="2"/>
        <v>0</v>
      </c>
    </row>
    <row r="105" spans="1:9" s="135" customFormat="1" ht="15.75">
      <c r="A105" s="68">
        <v>1045000000</v>
      </c>
      <c r="B105" s="155">
        <v>2219</v>
      </c>
      <c r="C105" s="104" t="s">
        <v>414</v>
      </c>
      <c r="D105" s="103">
        <v>2446</v>
      </c>
      <c r="E105" s="103">
        <v>2446</v>
      </c>
      <c r="F105" s="103">
        <v>22</v>
      </c>
      <c r="G105" s="257">
        <f t="shared" si="2"/>
        <v>0.8994276369582993</v>
      </c>
      <c r="I105" s="175"/>
    </row>
    <row r="106" spans="1:7" s="135" customFormat="1" ht="15.75">
      <c r="A106" s="68">
        <v>1039000000</v>
      </c>
      <c r="B106" s="155">
        <v>2221</v>
      </c>
      <c r="C106" s="104" t="s">
        <v>415</v>
      </c>
      <c r="D106" s="103">
        <v>240</v>
      </c>
      <c r="E106" s="103">
        <f>240+5500</f>
        <v>5740</v>
      </c>
      <c r="F106" s="103">
        <v>2125.5</v>
      </c>
      <c r="G106" s="257">
        <f t="shared" si="2"/>
        <v>37.02961672473868</v>
      </c>
    </row>
    <row r="107" spans="1:7" s="135" customFormat="1" ht="15.75">
      <c r="A107" s="53">
        <v>1003071007</v>
      </c>
      <c r="B107" s="177">
        <v>2221</v>
      </c>
      <c r="C107" s="74" t="s">
        <v>416</v>
      </c>
      <c r="D107" s="103">
        <v>40581.5</v>
      </c>
      <c r="E107" s="103">
        <v>40581.5</v>
      </c>
      <c r="F107" s="103">
        <v>5011.3</v>
      </c>
      <c r="G107" s="257">
        <f t="shared" si="2"/>
        <v>12.348730332787108</v>
      </c>
    </row>
    <row r="108" spans="1:7" s="135" customFormat="1" ht="15.75">
      <c r="A108" s="53">
        <v>1094000000</v>
      </c>
      <c r="B108" s="177">
        <v>2249</v>
      </c>
      <c r="C108" s="74" t="s">
        <v>417</v>
      </c>
      <c r="D108" s="103">
        <v>0</v>
      </c>
      <c r="E108" s="103">
        <v>506.5</v>
      </c>
      <c r="F108" s="103">
        <v>2</v>
      </c>
      <c r="G108" s="257">
        <f t="shared" si="2"/>
        <v>0.3948667324777887</v>
      </c>
    </row>
    <row r="109" spans="1:7" s="135" customFormat="1" ht="15.75">
      <c r="A109" s="68">
        <v>1046000000</v>
      </c>
      <c r="B109" s="155">
        <v>3111</v>
      </c>
      <c r="C109" s="104" t="s">
        <v>418</v>
      </c>
      <c r="D109" s="103">
        <v>1434.9</v>
      </c>
      <c r="E109" s="103">
        <v>1434.9</v>
      </c>
      <c r="F109" s="103">
        <v>0</v>
      </c>
      <c r="G109" s="257">
        <f t="shared" si="2"/>
        <v>0</v>
      </c>
    </row>
    <row r="110" spans="1:7" s="135" customFormat="1" ht="15.75">
      <c r="A110" s="68">
        <v>1047000000</v>
      </c>
      <c r="B110" s="155">
        <v>3111</v>
      </c>
      <c r="C110" s="104" t="s">
        <v>419</v>
      </c>
      <c r="D110" s="103">
        <v>4527.6</v>
      </c>
      <c r="E110" s="103">
        <v>4527.6</v>
      </c>
      <c r="F110" s="103">
        <v>944.5</v>
      </c>
      <c r="G110" s="257">
        <f t="shared" si="2"/>
        <v>20.860941779309126</v>
      </c>
    </row>
    <row r="111" spans="1:7" s="135" customFormat="1" ht="15.75">
      <c r="A111" s="68">
        <v>1056000000</v>
      </c>
      <c r="B111" s="155">
        <v>3111</v>
      </c>
      <c r="C111" s="104" t="s">
        <v>420</v>
      </c>
      <c r="D111" s="103">
        <v>0</v>
      </c>
      <c r="E111" s="103">
        <v>427</v>
      </c>
      <c r="F111" s="103">
        <v>427</v>
      </c>
      <c r="G111" s="257">
        <f t="shared" si="2"/>
        <v>100</v>
      </c>
    </row>
    <row r="112" spans="1:7" s="135" customFormat="1" ht="15.75">
      <c r="A112" s="68">
        <v>1075000000</v>
      </c>
      <c r="B112" s="155">
        <v>3111</v>
      </c>
      <c r="C112" s="104" t="s">
        <v>421</v>
      </c>
      <c r="D112" s="103">
        <v>1653.7</v>
      </c>
      <c r="E112" s="103">
        <v>1653.7</v>
      </c>
      <c r="F112" s="103">
        <v>7</v>
      </c>
      <c r="G112" s="257">
        <f t="shared" si="2"/>
        <v>0.42329322126141383</v>
      </c>
    </row>
    <row r="113" spans="1:7" s="135" customFormat="1" ht="15.75">
      <c r="A113" s="68">
        <v>1083000000</v>
      </c>
      <c r="B113" s="155">
        <v>3111</v>
      </c>
      <c r="C113" s="104" t="s">
        <v>422</v>
      </c>
      <c r="D113" s="103">
        <v>1796.9</v>
      </c>
      <c r="E113" s="103">
        <v>1796.9</v>
      </c>
      <c r="F113" s="57">
        <v>0</v>
      </c>
      <c r="G113" s="257">
        <f t="shared" si="2"/>
        <v>0</v>
      </c>
    </row>
    <row r="114" spans="1:7" s="135" customFormat="1" ht="15.75">
      <c r="A114" s="68">
        <v>1084000000</v>
      </c>
      <c r="B114" s="155">
        <v>3111</v>
      </c>
      <c r="C114" s="104" t="s">
        <v>423</v>
      </c>
      <c r="D114" s="103">
        <v>2126.4</v>
      </c>
      <c r="E114" s="103">
        <v>2126.4</v>
      </c>
      <c r="F114" s="57">
        <v>0</v>
      </c>
      <c r="G114" s="257">
        <f t="shared" si="2"/>
        <v>0</v>
      </c>
    </row>
    <row r="115" spans="1:7" s="135" customFormat="1" ht="15.75">
      <c r="A115" s="68">
        <v>1098000000</v>
      </c>
      <c r="B115" s="155">
        <v>3111</v>
      </c>
      <c r="C115" s="104" t="s">
        <v>424</v>
      </c>
      <c r="D115" s="103">
        <v>0</v>
      </c>
      <c r="E115" s="103">
        <v>3000</v>
      </c>
      <c r="F115" s="57">
        <v>44.3</v>
      </c>
      <c r="G115" s="257">
        <f t="shared" si="2"/>
        <v>1.4766666666666666</v>
      </c>
    </row>
    <row r="116" spans="1:7" s="135" customFormat="1" ht="15.75">
      <c r="A116" s="68">
        <v>1048000000</v>
      </c>
      <c r="B116" s="155">
        <v>3113</v>
      </c>
      <c r="C116" s="104" t="s">
        <v>425</v>
      </c>
      <c r="D116" s="103">
        <v>7207.3</v>
      </c>
      <c r="E116" s="103">
        <v>7207.3</v>
      </c>
      <c r="F116" s="57">
        <v>543.6</v>
      </c>
      <c r="G116" s="257">
        <f t="shared" si="2"/>
        <v>7.542352892206513</v>
      </c>
    </row>
    <row r="117" spans="1:7" s="135" customFormat="1" ht="15.75">
      <c r="A117" s="68">
        <v>1055000000</v>
      </c>
      <c r="B117" s="155">
        <v>3113</v>
      </c>
      <c r="C117" s="104" t="s">
        <v>426</v>
      </c>
      <c r="D117" s="103">
        <v>0</v>
      </c>
      <c r="E117" s="103">
        <v>171.2</v>
      </c>
      <c r="F117" s="103">
        <v>171.1</v>
      </c>
      <c r="G117" s="257">
        <f t="shared" si="2"/>
        <v>99.94158878504673</v>
      </c>
    </row>
    <row r="118" spans="1:7" s="135" customFormat="1" ht="15.75">
      <c r="A118" s="53">
        <v>1087000000</v>
      </c>
      <c r="B118" s="177">
        <v>3231</v>
      </c>
      <c r="C118" s="74" t="s">
        <v>427</v>
      </c>
      <c r="D118" s="103">
        <v>800</v>
      </c>
      <c r="E118" s="103">
        <v>800</v>
      </c>
      <c r="F118" s="57">
        <v>59.5</v>
      </c>
      <c r="G118" s="257">
        <f t="shared" si="2"/>
        <v>7.4375</v>
      </c>
    </row>
    <row r="119" spans="1:7" s="135" customFormat="1" ht="15.75">
      <c r="A119" s="53">
        <v>1085000000</v>
      </c>
      <c r="B119" s="177">
        <v>3231</v>
      </c>
      <c r="C119" s="74" t="s">
        <v>428</v>
      </c>
      <c r="D119" s="103">
        <v>1296.2</v>
      </c>
      <c r="E119" s="103">
        <v>1296.2</v>
      </c>
      <c r="F119" s="57">
        <v>0</v>
      </c>
      <c r="G119" s="257">
        <f t="shared" si="2"/>
        <v>0</v>
      </c>
    </row>
    <row r="120" spans="1:7" s="135" customFormat="1" ht="15.75">
      <c r="A120" s="53">
        <v>1017000000</v>
      </c>
      <c r="B120" s="177">
        <v>3313</v>
      </c>
      <c r="C120" s="74" t="s">
        <v>429</v>
      </c>
      <c r="D120" s="103">
        <v>350</v>
      </c>
      <c r="E120" s="103">
        <v>350</v>
      </c>
      <c r="F120" s="57">
        <v>54.5</v>
      </c>
      <c r="G120" s="257">
        <f t="shared" si="2"/>
        <v>15.571428571428573</v>
      </c>
    </row>
    <row r="121" spans="1:7" s="135" customFormat="1" ht="15.75">
      <c r="A121" s="53">
        <v>1078000000</v>
      </c>
      <c r="B121" s="177">
        <v>3322</v>
      </c>
      <c r="C121" s="74" t="s">
        <v>430</v>
      </c>
      <c r="D121" s="103">
        <v>1233.7</v>
      </c>
      <c r="E121" s="103">
        <v>2433.7</v>
      </c>
      <c r="F121" s="57">
        <v>0</v>
      </c>
      <c r="G121" s="257">
        <f t="shared" si="2"/>
        <v>0</v>
      </c>
    </row>
    <row r="122" spans="1:7" s="135" customFormat="1" ht="15.75">
      <c r="A122" s="53">
        <v>1079000000</v>
      </c>
      <c r="B122" s="177">
        <v>3322</v>
      </c>
      <c r="C122" s="74" t="s">
        <v>431</v>
      </c>
      <c r="D122" s="103">
        <v>13747.9</v>
      </c>
      <c r="E122" s="103">
        <v>13747.9</v>
      </c>
      <c r="F122" s="57">
        <v>309.3</v>
      </c>
      <c r="G122" s="257">
        <f t="shared" si="2"/>
        <v>2.2497981509903333</v>
      </c>
    </row>
    <row r="123" spans="1:7" s="135" customFormat="1" ht="15.75">
      <c r="A123" s="53">
        <v>1076000000</v>
      </c>
      <c r="B123" s="177">
        <v>3412</v>
      </c>
      <c r="C123" s="74" t="s">
        <v>432</v>
      </c>
      <c r="D123" s="103">
        <v>6000</v>
      </c>
      <c r="E123" s="103">
        <v>6012</v>
      </c>
      <c r="F123" s="57">
        <v>6295.2</v>
      </c>
      <c r="G123" s="257">
        <f t="shared" si="2"/>
        <v>104.71057884231536</v>
      </c>
    </row>
    <row r="124" spans="1:7" s="135" customFormat="1" ht="15.75">
      <c r="A124" s="53">
        <v>1082000000</v>
      </c>
      <c r="B124" s="177">
        <v>3412</v>
      </c>
      <c r="C124" s="74" t="s">
        <v>433</v>
      </c>
      <c r="D124" s="103">
        <v>4000</v>
      </c>
      <c r="E124" s="103">
        <v>4000</v>
      </c>
      <c r="F124" s="57">
        <v>155.5</v>
      </c>
      <c r="G124" s="257">
        <f t="shared" si="2"/>
        <v>3.8875</v>
      </c>
    </row>
    <row r="125" spans="1:7" s="135" customFormat="1" ht="15.75">
      <c r="A125" s="53">
        <v>1063000000</v>
      </c>
      <c r="B125" s="177">
        <v>3421</v>
      </c>
      <c r="C125" s="74" t="s">
        <v>434</v>
      </c>
      <c r="D125" s="103">
        <v>600</v>
      </c>
      <c r="E125" s="103">
        <v>600</v>
      </c>
      <c r="F125" s="57">
        <v>41.1</v>
      </c>
      <c r="G125" s="257">
        <f t="shared" si="2"/>
        <v>6.8500000000000005</v>
      </c>
    </row>
    <row r="126" spans="1:7" s="135" customFormat="1" ht="15.75">
      <c r="A126" s="53">
        <v>1080000000</v>
      </c>
      <c r="B126" s="177">
        <v>3421</v>
      </c>
      <c r="C126" s="74" t="s">
        <v>435</v>
      </c>
      <c r="D126" s="103">
        <v>0</v>
      </c>
      <c r="E126" s="103">
        <v>1045.5</v>
      </c>
      <c r="F126" s="57">
        <v>1045.4</v>
      </c>
      <c r="G126" s="257">
        <f t="shared" si="2"/>
        <v>99.99043519846964</v>
      </c>
    </row>
    <row r="127" spans="1:7" s="135" customFormat="1" ht="15.75">
      <c r="A127" s="53">
        <v>1073000000</v>
      </c>
      <c r="B127" s="177">
        <v>3613</v>
      </c>
      <c r="C127" s="74" t="s">
        <v>436</v>
      </c>
      <c r="D127" s="103">
        <v>0</v>
      </c>
      <c r="E127" s="103">
        <v>1050.8</v>
      </c>
      <c r="F127" s="57">
        <v>992.7</v>
      </c>
      <c r="G127" s="257">
        <f t="shared" si="2"/>
        <v>94.47087933003426</v>
      </c>
    </row>
    <row r="128" spans="1:7" s="135" customFormat="1" ht="15.75">
      <c r="A128" s="53">
        <v>1074000000</v>
      </c>
      <c r="B128" s="177">
        <v>3613</v>
      </c>
      <c r="C128" s="74" t="s">
        <v>437</v>
      </c>
      <c r="D128" s="103">
        <v>0</v>
      </c>
      <c r="E128" s="103">
        <v>450.6</v>
      </c>
      <c r="F128" s="57">
        <v>450.5</v>
      </c>
      <c r="G128" s="257">
        <f t="shared" si="2"/>
        <v>99.97780736795383</v>
      </c>
    </row>
    <row r="129" spans="1:7" s="135" customFormat="1" ht="15.75">
      <c r="A129" s="53">
        <v>1088000000</v>
      </c>
      <c r="B129" s="177">
        <v>3631</v>
      </c>
      <c r="C129" s="74" t="s">
        <v>438</v>
      </c>
      <c r="D129" s="103">
        <v>1000</v>
      </c>
      <c r="E129" s="103">
        <v>1000</v>
      </c>
      <c r="F129" s="57">
        <v>873.6</v>
      </c>
      <c r="G129" s="257">
        <f t="shared" si="2"/>
        <v>87.36</v>
      </c>
    </row>
    <row r="130" spans="1:7" s="135" customFormat="1" ht="15.75">
      <c r="A130" s="53">
        <v>1089000000</v>
      </c>
      <c r="B130" s="177">
        <v>3631</v>
      </c>
      <c r="C130" s="74" t="s">
        <v>439</v>
      </c>
      <c r="D130" s="103">
        <v>1000</v>
      </c>
      <c r="E130" s="103">
        <v>1000</v>
      </c>
      <c r="F130" s="57">
        <v>0</v>
      </c>
      <c r="G130" s="257">
        <f t="shared" si="2"/>
        <v>0</v>
      </c>
    </row>
    <row r="131" spans="1:7" s="135" customFormat="1" ht="15.75">
      <c r="A131" s="68">
        <v>1016092001</v>
      </c>
      <c r="B131" s="155">
        <v>3635</v>
      </c>
      <c r="C131" s="104" t="s">
        <v>440</v>
      </c>
      <c r="D131" s="103">
        <v>518</v>
      </c>
      <c r="E131" s="103">
        <v>518</v>
      </c>
      <c r="F131" s="103">
        <v>0</v>
      </c>
      <c r="G131" s="257">
        <f t="shared" si="2"/>
        <v>0</v>
      </c>
    </row>
    <row r="132" spans="1:7" s="135" customFormat="1" ht="15.75">
      <c r="A132" s="68">
        <v>1091000000</v>
      </c>
      <c r="B132" s="155">
        <v>3744</v>
      </c>
      <c r="C132" s="104" t="s">
        <v>441</v>
      </c>
      <c r="D132" s="103">
        <v>1185.7</v>
      </c>
      <c r="E132" s="103">
        <v>1185.7</v>
      </c>
      <c r="F132" s="103">
        <v>0</v>
      </c>
      <c r="G132" s="257">
        <f t="shared" si="2"/>
        <v>0</v>
      </c>
    </row>
    <row r="133" spans="1:7" s="135" customFormat="1" ht="15.75">
      <c r="A133" s="68">
        <v>1069000000</v>
      </c>
      <c r="B133" s="155">
        <v>3745</v>
      </c>
      <c r="C133" s="104" t="s">
        <v>442</v>
      </c>
      <c r="D133" s="103">
        <v>2850.5</v>
      </c>
      <c r="E133" s="103">
        <v>2850.5</v>
      </c>
      <c r="F133" s="103">
        <v>39.9</v>
      </c>
      <c r="G133" s="257">
        <f t="shared" si="2"/>
        <v>1.3997544290475354</v>
      </c>
    </row>
    <row r="134" spans="1:7" s="135" customFormat="1" ht="15.75">
      <c r="A134" s="68">
        <v>1070000000</v>
      </c>
      <c r="B134" s="155">
        <v>3745</v>
      </c>
      <c r="C134" s="104" t="s">
        <v>443</v>
      </c>
      <c r="D134" s="103">
        <v>291.9</v>
      </c>
      <c r="E134" s="103">
        <v>291.9</v>
      </c>
      <c r="F134" s="103">
        <v>191.3</v>
      </c>
      <c r="G134" s="257">
        <f t="shared" si="2"/>
        <v>65.5361425145598</v>
      </c>
    </row>
    <row r="135" spans="1:7" s="135" customFormat="1" ht="15.75">
      <c r="A135" s="68">
        <v>1071000000</v>
      </c>
      <c r="B135" s="155">
        <v>3745</v>
      </c>
      <c r="C135" s="104" t="s">
        <v>444</v>
      </c>
      <c r="D135" s="103">
        <v>371.5</v>
      </c>
      <c r="E135" s="103">
        <v>371.5</v>
      </c>
      <c r="F135" s="103">
        <v>24.2</v>
      </c>
      <c r="G135" s="257">
        <f t="shared" si="2"/>
        <v>6.5141318977119775</v>
      </c>
    </row>
    <row r="136" spans="1:7" s="135" customFormat="1" ht="15.75">
      <c r="A136" s="68">
        <v>1095000000</v>
      </c>
      <c r="B136" s="155">
        <v>3745</v>
      </c>
      <c r="C136" s="104" t="s">
        <v>445</v>
      </c>
      <c r="D136" s="103">
        <v>0</v>
      </c>
      <c r="E136" s="103">
        <v>3238</v>
      </c>
      <c r="F136" s="103">
        <v>0</v>
      </c>
      <c r="G136" s="257">
        <f t="shared" si="2"/>
        <v>0</v>
      </c>
    </row>
    <row r="137" spans="1:7" s="135" customFormat="1" ht="15.75">
      <c r="A137" s="68">
        <v>1099000000</v>
      </c>
      <c r="B137" s="155">
        <v>3745</v>
      </c>
      <c r="C137" s="104" t="s">
        <v>446</v>
      </c>
      <c r="D137" s="103">
        <v>0</v>
      </c>
      <c r="E137" s="103">
        <v>700</v>
      </c>
      <c r="F137" s="57">
        <v>0</v>
      </c>
      <c r="G137" s="257">
        <f t="shared" si="2"/>
        <v>0</v>
      </c>
    </row>
    <row r="138" spans="1:7" s="135" customFormat="1" ht="15.75">
      <c r="A138" s="68">
        <v>1041000000</v>
      </c>
      <c r="B138" s="155">
        <v>4349</v>
      </c>
      <c r="C138" s="104" t="s">
        <v>447</v>
      </c>
      <c r="D138" s="103">
        <v>0</v>
      </c>
      <c r="E138" s="103">
        <v>17.5</v>
      </c>
      <c r="F138" s="57">
        <v>4.5</v>
      </c>
      <c r="G138" s="257">
        <f t="shared" si="2"/>
        <v>25.71428571428571</v>
      </c>
    </row>
    <row r="139" spans="1:7" s="135" customFormat="1" ht="15.75">
      <c r="A139" s="68">
        <v>1097000000</v>
      </c>
      <c r="B139" s="155">
        <v>4349</v>
      </c>
      <c r="C139" s="104" t="s">
        <v>447</v>
      </c>
      <c r="D139" s="103">
        <v>0</v>
      </c>
      <c r="E139" s="103">
        <v>400</v>
      </c>
      <c r="F139" s="57">
        <v>19</v>
      </c>
      <c r="G139" s="257">
        <f t="shared" si="2"/>
        <v>4.75</v>
      </c>
    </row>
    <row r="140" spans="1:7" s="135" customFormat="1" ht="15.75">
      <c r="A140" s="68">
        <v>1008010025</v>
      </c>
      <c r="B140" s="155">
        <v>4374</v>
      </c>
      <c r="C140" s="104" t="s">
        <v>448</v>
      </c>
      <c r="D140" s="103">
        <v>23000</v>
      </c>
      <c r="E140" s="103">
        <v>0</v>
      </c>
      <c r="F140" s="103">
        <v>0</v>
      </c>
      <c r="G140" s="257" t="e">
        <f t="shared" si="2"/>
        <v>#DIV/0!</v>
      </c>
    </row>
    <row r="141" spans="1:7" s="135" customFormat="1" ht="15.75">
      <c r="A141" s="68">
        <v>1093000000</v>
      </c>
      <c r="B141" s="155">
        <v>5311</v>
      </c>
      <c r="C141" s="104" t="s">
        <v>449</v>
      </c>
      <c r="D141" s="103">
        <v>0</v>
      </c>
      <c r="E141" s="103">
        <v>5709.7</v>
      </c>
      <c r="F141" s="103">
        <v>0</v>
      </c>
      <c r="G141" s="257">
        <f t="shared" si="2"/>
        <v>0</v>
      </c>
    </row>
    <row r="142" spans="1:7" s="135" customFormat="1" ht="15.75">
      <c r="A142" s="68">
        <v>1092000000</v>
      </c>
      <c r="B142" s="155">
        <v>6171</v>
      </c>
      <c r="C142" s="104" t="s">
        <v>450</v>
      </c>
      <c r="D142" s="103">
        <v>3812.9</v>
      </c>
      <c r="E142" s="103">
        <v>3812.9</v>
      </c>
      <c r="F142" s="103">
        <v>0</v>
      </c>
      <c r="G142" s="257">
        <f t="shared" si="2"/>
        <v>0</v>
      </c>
    </row>
    <row r="143" spans="1:7" s="135" customFormat="1" ht="15.75">
      <c r="A143" s="68"/>
      <c r="B143" s="155"/>
      <c r="C143" s="104"/>
      <c r="D143" s="103"/>
      <c r="E143" s="103"/>
      <c r="F143" s="103"/>
      <c r="G143" s="257"/>
    </row>
    <row r="144" spans="1:7" s="141" customFormat="1" ht="16.5" customHeight="1">
      <c r="A144" s="87"/>
      <c r="B144" s="178"/>
      <c r="C144" s="86" t="s">
        <v>451</v>
      </c>
      <c r="D144" s="179">
        <f>SUM(D92:D143)</f>
        <v>135941.49999999997</v>
      </c>
      <c r="E144" s="179">
        <f>SUM(E92:E143)</f>
        <v>145691</v>
      </c>
      <c r="F144" s="179">
        <f>SUM(F92:F143)</f>
        <v>28380.699999999997</v>
      </c>
      <c r="G144" s="257">
        <f t="shared" si="2"/>
        <v>19.48006397100713</v>
      </c>
    </row>
    <row r="145" spans="1:7" s="141" customFormat="1" ht="16.5" customHeight="1" hidden="1">
      <c r="A145" s="87"/>
      <c r="B145" s="178"/>
      <c r="C145" s="86" t="s">
        <v>452</v>
      </c>
      <c r="D145" s="179" t="e">
        <f>SUM(#REF!+#REF!+#REF!+#REF!)</f>
        <v>#REF!</v>
      </c>
      <c r="E145" s="179" t="e">
        <f>SUM(#REF!+92+#REF!+#REF!)</f>
        <v>#REF!</v>
      </c>
      <c r="F145" s="179" t="e">
        <f>SUM(#REF!+#REF!+#REF!+#REF!)</f>
        <v>#REF!</v>
      </c>
      <c r="G145" s="257" t="e">
        <f>(#REF!/E145)*100</f>
        <v>#REF!</v>
      </c>
    </row>
    <row r="146" spans="1:7" s="135" customFormat="1" ht="15.75" customHeight="1" thickBot="1">
      <c r="A146" s="68"/>
      <c r="B146" s="155"/>
      <c r="C146" s="104"/>
      <c r="D146" s="103"/>
      <c r="E146" s="103"/>
      <c r="F146" s="103"/>
      <c r="G146" s="257"/>
    </row>
    <row r="147" spans="1:7" s="135" customFormat="1" ht="12.75" customHeight="1" hidden="1" thickBot="1">
      <c r="A147" s="180"/>
      <c r="B147" s="181"/>
      <c r="C147" s="182"/>
      <c r="D147" s="183"/>
      <c r="E147" s="183"/>
      <c r="F147" s="183"/>
      <c r="G147" s="264"/>
    </row>
    <row r="148" spans="1:7" s="130" customFormat="1" ht="18.75" customHeight="1" thickBot="1" thickTop="1">
      <c r="A148" s="184"/>
      <c r="B148" s="162"/>
      <c r="C148" s="185" t="s">
        <v>453</v>
      </c>
      <c r="D148" s="164">
        <f>SUM(D89)</f>
        <v>223726.5</v>
      </c>
      <c r="E148" s="164">
        <f>SUM(E89)</f>
        <v>238777.10000000003</v>
      </c>
      <c r="F148" s="164">
        <f>SUM(F89)</f>
        <v>72442.50000000001</v>
      </c>
      <c r="G148" s="259">
        <f>(F148/E148)*100</f>
        <v>30.338964666209616</v>
      </c>
    </row>
    <row r="149" spans="1:7" s="135" customFormat="1" ht="16.5" customHeight="1">
      <c r="A149" s="165"/>
      <c r="B149" s="186"/>
      <c r="C149" s="165"/>
      <c r="D149" s="167"/>
      <c r="E149" s="187"/>
      <c r="F149" s="139"/>
      <c r="G149" s="265"/>
    </row>
    <row r="150" spans="1:7" s="130" customFormat="1" ht="12.75" customHeight="1" hidden="1">
      <c r="A150" s="129"/>
      <c r="B150" s="132"/>
      <c r="C150" s="165"/>
      <c r="D150" s="167"/>
      <c r="E150" s="167"/>
      <c r="F150" s="167"/>
      <c r="G150" s="260"/>
    </row>
    <row r="151" spans="1:7" s="130" customFormat="1" ht="12.75" customHeight="1" hidden="1">
      <c r="A151" s="129"/>
      <c r="B151" s="132"/>
      <c r="C151" s="165"/>
      <c r="D151" s="167"/>
      <c r="E151" s="167"/>
      <c r="F151" s="167"/>
      <c r="G151" s="260"/>
    </row>
    <row r="152" spans="1:7" s="130" customFormat="1" ht="12.75" customHeight="1" hidden="1">
      <c r="A152" s="129"/>
      <c r="B152" s="132"/>
      <c r="C152" s="165"/>
      <c r="D152" s="167"/>
      <c r="E152" s="167"/>
      <c r="F152" s="167"/>
      <c r="G152" s="260"/>
    </row>
    <row r="153" spans="1:7" s="130" customFormat="1" ht="12.75" customHeight="1" hidden="1">
      <c r="A153" s="129"/>
      <c r="B153" s="132"/>
      <c r="C153" s="165"/>
      <c r="D153" s="167"/>
      <c r="E153" s="167"/>
      <c r="F153" s="167"/>
      <c r="G153" s="260"/>
    </row>
    <row r="154" spans="1:7" s="130" customFormat="1" ht="12.75" customHeight="1" hidden="1">
      <c r="A154" s="129"/>
      <c r="B154" s="132"/>
      <c r="C154" s="165"/>
      <c r="D154" s="167"/>
      <c r="E154" s="167"/>
      <c r="F154" s="167"/>
      <c r="G154" s="260"/>
    </row>
    <row r="155" spans="1:7" s="130" customFormat="1" ht="12.75" customHeight="1" hidden="1">
      <c r="A155" s="129"/>
      <c r="B155" s="132"/>
      <c r="C155" s="165"/>
      <c r="D155" s="167"/>
      <c r="E155" s="167"/>
      <c r="F155" s="167"/>
      <c r="G155" s="260"/>
    </row>
    <row r="156" spans="1:7" s="130" customFormat="1" ht="15.75" customHeight="1" thickBot="1">
      <c r="A156" s="129"/>
      <c r="B156" s="132"/>
      <c r="C156" s="165"/>
      <c r="D156" s="167"/>
      <c r="E156" s="146"/>
      <c r="F156" s="146"/>
      <c r="G156" s="266"/>
    </row>
    <row r="157" spans="1:7" s="130" customFormat="1" ht="15.75">
      <c r="A157" s="248" t="s">
        <v>25</v>
      </c>
      <c r="B157" s="249" t="s">
        <v>26</v>
      </c>
      <c r="C157" s="248" t="s">
        <v>28</v>
      </c>
      <c r="D157" s="248" t="s">
        <v>29</v>
      </c>
      <c r="E157" s="248" t="s">
        <v>29</v>
      </c>
      <c r="F157" s="215" t="s">
        <v>8</v>
      </c>
      <c r="G157" s="261" t="s">
        <v>329</v>
      </c>
    </row>
    <row r="158" spans="1:7" s="130" customFormat="1" ht="15.75" customHeight="1" thickBot="1">
      <c r="A158" s="250"/>
      <c r="B158" s="251"/>
      <c r="C158" s="252"/>
      <c r="D158" s="253" t="s">
        <v>31</v>
      </c>
      <c r="E158" s="253" t="s">
        <v>32</v>
      </c>
      <c r="F158" s="219" t="s">
        <v>33</v>
      </c>
      <c r="G158" s="262" t="s">
        <v>330</v>
      </c>
    </row>
    <row r="159" spans="1:7" s="130" customFormat="1" ht="16.5" customHeight="1" thickTop="1">
      <c r="A159" s="150">
        <v>30</v>
      </c>
      <c r="B159" s="150"/>
      <c r="C159" s="87" t="s">
        <v>138</v>
      </c>
      <c r="D159" s="89"/>
      <c r="E159" s="89"/>
      <c r="F159" s="89"/>
      <c r="G159" s="263"/>
    </row>
    <row r="160" spans="1:7" s="130" customFormat="1" ht="16.5" customHeight="1">
      <c r="A160" s="188">
        <v>31</v>
      </c>
      <c r="B160" s="188"/>
      <c r="C160" s="87"/>
      <c r="D160" s="103"/>
      <c r="E160" s="103"/>
      <c r="F160" s="103"/>
      <c r="G160" s="257"/>
    </row>
    <row r="161" spans="1:7" s="130" customFormat="1" ht="15">
      <c r="A161" s="68"/>
      <c r="B161" s="189">
        <v>3341</v>
      </c>
      <c r="C161" s="129" t="s">
        <v>454</v>
      </c>
      <c r="D161" s="103">
        <v>30</v>
      </c>
      <c r="E161" s="103">
        <v>30</v>
      </c>
      <c r="F161" s="103">
        <v>0</v>
      </c>
      <c r="G161" s="257">
        <f aca="true" t="shared" si="3" ref="G161:G172">(F161/E161)*100</f>
        <v>0</v>
      </c>
    </row>
    <row r="162" spans="1:7" s="130" customFormat="1" ht="15.75" customHeight="1">
      <c r="A162" s="68"/>
      <c r="B162" s="189">
        <v>3349</v>
      </c>
      <c r="C162" s="104" t="s">
        <v>455</v>
      </c>
      <c r="D162" s="103">
        <v>760</v>
      </c>
      <c r="E162" s="103">
        <v>760</v>
      </c>
      <c r="F162" s="103">
        <v>429.2</v>
      </c>
      <c r="G162" s="257">
        <f t="shared" si="3"/>
        <v>56.47368421052631</v>
      </c>
    </row>
    <row r="163" spans="1:7" s="130" customFormat="1" ht="15.75" customHeight="1">
      <c r="A163" s="68"/>
      <c r="B163" s="189">
        <v>5212</v>
      </c>
      <c r="C163" s="68" t="s">
        <v>456</v>
      </c>
      <c r="D163" s="190">
        <v>20</v>
      </c>
      <c r="E163" s="190">
        <v>20</v>
      </c>
      <c r="F163" s="103">
        <v>0</v>
      </c>
      <c r="G163" s="257">
        <f t="shared" si="3"/>
        <v>0</v>
      </c>
    </row>
    <row r="164" spans="1:7" s="130" customFormat="1" ht="15.75" customHeight="1">
      <c r="A164" s="68"/>
      <c r="B164" s="189">
        <v>5279</v>
      </c>
      <c r="C164" s="68" t="s">
        <v>457</v>
      </c>
      <c r="D164" s="190">
        <v>50</v>
      </c>
      <c r="E164" s="190">
        <v>50</v>
      </c>
      <c r="F164" s="103">
        <v>0</v>
      </c>
      <c r="G164" s="257">
        <f t="shared" si="3"/>
        <v>0</v>
      </c>
    </row>
    <row r="165" spans="1:7" s="130" customFormat="1" ht="15">
      <c r="A165" s="68"/>
      <c r="B165" s="189">
        <v>5512</v>
      </c>
      <c r="C165" s="129" t="s">
        <v>458</v>
      </c>
      <c r="D165" s="103">
        <v>1939</v>
      </c>
      <c r="E165" s="103">
        <v>1939</v>
      </c>
      <c r="F165" s="103">
        <v>988.8</v>
      </c>
      <c r="G165" s="257">
        <f t="shared" si="3"/>
        <v>50.99535843218154</v>
      </c>
    </row>
    <row r="166" spans="1:7" s="130" customFormat="1" ht="15.75" customHeight="1">
      <c r="A166" s="68"/>
      <c r="B166" s="189">
        <v>6112</v>
      </c>
      <c r="C166" s="104" t="s">
        <v>459</v>
      </c>
      <c r="D166" s="103">
        <v>4921</v>
      </c>
      <c r="E166" s="103">
        <v>4921</v>
      </c>
      <c r="F166" s="103">
        <v>2788.1</v>
      </c>
      <c r="G166" s="257">
        <f t="shared" si="3"/>
        <v>56.65718349928876</v>
      </c>
    </row>
    <row r="167" spans="1:7" s="130" customFormat="1" ht="15.75" customHeight="1" hidden="1">
      <c r="A167" s="68"/>
      <c r="B167" s="189">
        <v>6114</v>
      </c>
      <c r="C167" s="104" t="s">
        <v>460</v>
      </c>
      <c r="D167" s="103">
        <v>0</v>
      </c>
      <c r="E167" s="103">
        <v>0</v>
      </c>
      <c r="F167" s="103"/>
      <c r="G167" s="257" t="e">
        <f t="shared" si="3"/>
        <v>#DIV/0!</v>
      </c>
    </row>
    <row r="168" spans="1:7" s="130" customFormat="1" ht="15.75" customHeight="1" hidden="1">
      <c r="A168" s="68"/>
      <c r="B168" s="189">
        <v>6115</v>
      </c>
      <c r="C168" s="104" t="s">
        <v>461</v>
      </c>
      <c r="D168" s="103">
        <v>0</v>
      </c>
      <c r="E168" s="103"/>
      <c r="F168" s="103"/>
      <c r="G168" s="257" t="e">
        <f t="shared" si="3"/>
        <v>#DIV/0!</v>
      </c>
    </row>
    <row r="169" spans="1:7" s="130" customFormat="1" ht="15.75" customHeight="1">
      <c r="A169" s="68"/>
      <c r="B169" s="189">
        <v>6117</v>
      </c>
      <c r="C169" s="104" t="s">
        <v>462</v>
      </c>
      <c r="D169" s="103">
        <v>0</v>
      </c>
      <c r="E169" s="103">
        <v>521</v>
      </c>
      <c r="F169" s="103">
        <v>398</v>
      </c>
      <c r="G169" s="257">
        <f t="shared" si="3"/>
        <v>76.3915547024952</v>
      </c>
    </row>
    <row r="170" spans="1:7" s="130" customFormat="1" ht="15.75" customHeight="1" hidden="1">
      <c r="A170" s="68"/>
      <c r="B170" s="189">
        <v>6118</v>
      </c>
      <c r="C170" s="104" t="s">
        <v>463</v>
      </c>
      <c r="D170" s="190">
        <v>0</v>
      </c>
      <c r="E170" s="190">
        <v>0</v>
      </c>
      <c r="F170" s="103"/>
      <c r="G170" s="257" t="e">
        <f t="shared" si="3"/>
        <v>#DIV/0!</v>
      </c>
    </row>
    <row r="171" spans="1:7" s="130" customFormat="1" ht="15.75" customHeight="1" hidden="1">
      <c r="A171" s="68"/>
      <c r="B171" s="189">
        <v>6149</v>
      </c>
      <c r="C171" s="104" t="s">
        <v>464</v>
      </c>
      <c r="D171" s="190">
        <v>0</v>
      </c>
      <c r="E171" s="190">
        <v>0</v>
      </c>
      <c r="F171" s="103"/>
      <c r="G171" s="257" t="e">
        <f t="shared" si="3"/>
        <v>#DIV/0!</v>
      </c>
    </row>
    <row r="172" spans="1:7" s="130" customFormat="1" ht="17.25" customHeight="1">
      <c r="A172" s="189" t="s">
        <v>465</v>
      </c>
      <c r="B172" s="189">
        <v>6171</v>
      </c>
      <c r="C172" s="104" t="s">
        <v>466</v>
      </c>
      <c r="D172" s="103">
        <f>105832+200</f>
        <v>106032</v>
      </c>
      <c r="E172" s="103">
        <v>112056.1</v>
      </c>
      <c r="F172" s="103">
        <v>52792.5</v>
      </c>
      <c r="G172" s="257">
        <f t="shared" si="3"/>
        <v>47.112562368313725</v>
      </c>
    </row>
    <row r="173" spans="1:7" s="130" customFormat="1" ht="15.75" customHeight="1" thickBot="1">
      <c r="A173" s="191"/>
      <c r="B173" s="192"/>
      <c r="C173" s="193"/>
      <c r="D173" s="190"/>
      <c r="E173" s="190"/>
      <c r="F173" s="190"/>
      <c r="G173" s="267"/>
    </row>
    <row r="174" spans="1:7" s="130" customFormat="1" ht="18.75" customHeight="1" thickBot="1" thickTop="1">
      <c r="A174" s="184"/>
      <c r="B174" s="194"/>
      <c r="C174" s="195" t="s">
        <v>467</v>
      </c>
      <c r="D174" s="164">
        <f>SUM(D161:D173)</f>
        <v>113752</v>
      </c>
      <c r="E174" s="164">
        <f>SUM(E161:E173)</f>
        <v>120297.1</v>
      </c>
      <c r="F174" s="164">
        <f>SUM(F161:F173)</f>
        <v>57396.6</v>
      </c>
      <c r="G174" s="259">
        <f>(F174/E174)*100</f>
        <v>47.71237211869612</v>
      </c>
    </row>
    <row r="175" spans="1:7" s="130" customFormat="1" ht="15.75" customHeight="1">
      <c r="A175" s="129"/>
      <c r="B175" s="132"/>
      <c r="C175" s="165"/>
      <c r="D175" s="167"/>
      <c r="E175" s="196"/>
      <c r="F175" s="167"/>
      <c r="G175" s="260"/>
    </row>
    <row r="176" spans="1:7" s="130" customFormat="1" ht="12.75" customHeight="1" hidden="1">
      <c r="A176" s="129"/>
      <c r="B176" s="132"/>
      <c r="C176" s="165"/>
      <c r="D176" s="167"/>
      <c r="E176" s="167"/>
      <c r="F176" s="167"/>
      <c r="G176" s="260"/>
    </row>
    <row r="177" spans="1:7" s="130" customFormat="1" ht="12.75" customHeight="1" hidden="1">
      <c r="A177" s="129"/>
      <c r="B177" s="132"/>
      <c r="C177" s="165"/>
      <c r="D177" s="167"/>
      <c r="E177" s="167"/>
      <c r="F177" s="167"/>
      <c r="G177" s="260"/>
    </row>
    <row r="178" spans="1:7" s="130" customFormat="1" ht="12.75" customHeight="1" hidden="1">
      <c r="A178" s="129"/>
      <c r="B178" s="132"/>
      <c r="C178" s="165"/>
      <c r="D178" s="167"/>
      <c r="E178" s="167"/>
      <c r="F178" s="167"/>
      <c r="G178" s="260"/>
    </row>
    <row r="179" spans="1:7" s="130" customFormat="1" ht="12.75" customHeight="1" hidden="1">
      <c r="A179" s="129"/>
      <c r="B179" s="132"/>
      <c r="C179" s="165"/>
      <c r="D179" s="167"/>
      <c r="E179" s="167"/>
      <c r="F179" s="167"/>
      <c r="G179" s="260"/>
    </row>
    <row r="180" spans="1:7" s="130" customFormat="1" ht="15.75" customHeight="1" thickBot="1">
      <c r="A180" s="129"/>
      <c r="B180" s="132"/>
      <c r="C180" s="165"/>
      <c r="D180" s="167"/>
      <c r="E180" s="167"/>
      <c r="F180" s="167"/>
      <c r="G180" s="260"/>
    </row>
    <row r="181" spans="1:7" s="130" customFormat="1" ht="15.75">
      <c r="A181" s="248" t="s">
        <v>25</v>
      </c>
      <c r="B181" s="249" t="s">
        <v>26</v>
      </c>
      <c r="C181" s="248" t="s">
        <v>28</v>
      </c>
      <c r="D181" s="248" t="s">
        <v>29</v>
      </c>
      <c r="E181" s="248" t="s">
        <v>29</v>
      </c>
      <c r="F181" s="215" t="s">
        <v>8</v>
      </c>
      <c r="G181" s="261" t="s">
        <v>329</v>
      </c>
    </row>
    <row r="182" spans="1:7" s="130" customFormat="1" ht="15.75" customHeight="1" thickBot="1">
      <c r="A182" s="250"/>
      <c r="B182" s="251"/>
      <c r="C182" s="252"/>
      <c r="D182" s="253" t="s">
        <v>31</v>
      </c>
      <c r="E182" s="253" t="s">
        <v>32</v>
      </c>
      <c r="F182" s="219" t="s">
        <v>33</v>
      </c>
      <c r="G182" s="262" t="s">
        <v>330</v>
      </c>
    </row>
    <row r="183" spans="1:7" s="130" customFormat="1" ht="16.5" thickTop="1">
      <c r="A183" s="150">
        <v>50</v>
      </c>
      <c r="B183" s="151"/>
      <c r="C183" s="152" t="s">
        <v>169</v>
      </c>
      <c r="D183" s="89"/>
      <c r="E183" s="89"/>
      <c r="F183" s="89"/>
      <c r="G183" s="263"/>
    </row>
    <row r="184" spans="1:7" s="130" customFormat="1" ht="14.25" customHeight="1">
      <c r="A184" s="150"/>
      <c r="B184" s="151"/>
      <c r="C184" s="152"/>
      <c r="D184" s="89"/>
      <c r="E184" s="89"/>
      <c r="F184" s="89"/>
      <c r="G184" s="263"/>
    </row>
    <row r="185" spans="1:7" s="130" customFormat="1" ht="15">
      <c r="A185" s="68"/>
      <c r="B185" s="155">
        <v>3541</v>
      </c>
      <c r="C185" s="68" t="s">
        <v>468</v>
      </c>
      <c r="D185" s="54">
        <v>400</v>
      </c>
      <c r="E185" s="54">
        <v>400</v>
      </c>
      <c r="F185" s="54">
        <v>300</v>
      </c>
      <c r="G185" s="257">
        <f aca="true" t="shared" si="4" ref="G185:G202">(F185/E185)*100</f>
        <v>75</v>
      </c>
    </row>
    <row r="186" spans="1:7" s="130" customFormat="1" ht="15">
      <c r="A186" s="68"/>
      <c r="B186" s="155">
        <v>3599</v>
      </c>
      <c r="C186" s="68" t="s">
        <v>469</v>
      </c>
      <c r="D186" s="54">
        <v>5</v>
      </c>
      <c r="E186" s="54">
        <v>5</v>
      </c>
      <c r="F186" s="54">
        <v>3.3</v>
      </c>
      <c r="G186" s="257">
        <f t="shared" si="4"/>
        <v>65.99999999999999</v>
      </c>
    </row>
    <row r="187" spans="1:7" s="130" customFormat="1" ht="15" hidden="1">
      <c r="A187" s="68"/>
      <c r="B187" s="155">
        <v>4193</v>
      </c>
      <c r="C187" s="68" t="s">
        <v>470</v>
      </c>
      <c r="D187" s="54"/>
      <c r="E187" s="54"/>
      <c r="F187" s="54"/>
      <c r="G187" s="257" t="e">
        <f t="shared" si="4"/>
        <v>#DIV/0!</v>
      </c>
    </row>
    <row r="188" spans="1:7" s="130" customFormat="1" ht="15">
      <c r="A188" s="197"/>
      <c r="B188" s="155">
        <v>4329</v>
      </c>
      <c r="C188" s="68" t="s">
        <v>471</v>
      </c>
      <c r="D188" s="54">
        <v>40</v>
      </c>
      <c r="E188" s="54">
        <v>40</v>
      </c>
      <c r="F188" s="54">
        <v>40</v>
      </c>
      <c r="G188" s="257">
        <f t="shared" si="4"/>
        <v>100</v>
      </c>
    </row>
    <row r="189" spans="1:7" s="130" customFormat="1" ht="15">
      <c r="A189" s="68"/>
      <c r="B189" s="155">
        <v>4333</v>
      </c>
      <c r="C189" s="68" t="s">
        <v>472</v>
      </c>
      <c r="D189" s="54">
        <v>150</v>
      </c>
      <c r="E189" s="54">
        <v>150</v>
      </c>
      <c r="F189" s="54">
        <v>112.5</v>
      </c>
      <c r="G189" s="257">
        <f t="shared" si="4"/>
        <v>75</v>
      </c>
    </row>
    <row r="190" spans="1:7" s="130" customFormat="1" ht="15" customHeight="1">
      <c r="A190" s="68"/>
      <c r="B190" s="155">
        <v>4339</v>
      </c>
      <c r="C190" s="68" t="s">
        <v>473</v>
      </c>
      <c r="D190" s="54">
        <v>0</v>
      </c>
      <c r="E190" s="54">
        <v>3016.3</v>
      </c>
      <c r="F190" s="54">
        <v>729.3</v>
      </c>
      <c r="G190" s="257">
        <f t="shared" si="4"/>
        <v>24.17862944667307</v>
      </c>
    </row>
    <row r="191" spans="1:7" s="130" customFormat="1" ht="15">
      <c r="A191" s="68"/>
      <c r="B191" s="155">
        <v>4342</v>
      </c>
      <c r="C191" s="68" t="s">
        <v>474</v>
      </c>
      <c r="D191" s="54">
        <v>20</v>
      </c>
      <c r="E191" s="54">
        <v>20</v>
      </c>
      <c r="F191" s="54">
        <v>0</v>
      </c>
      <c r="G191" s="257">
        <f t="shared" si="4"/>
        <v>0</v>
      </c>
    </row>
    <row r="192" spans="1:7" s="130" customFormat="1" ht="15">
      <c r="A192" s="68"/>
      <c r="B192" s="155">
        <v>4343</v>
      </c>
      <c r="C192" s="68" t="s">
        <v>475</v>
      </c>
      <c r="D192" s="54">
        <v>50</v>
      </c>
      <c r="E192" s="54">
        <v>50</v>
      </c>
      <c r="F192" s="54">
        <v>0</v>
      </c>
      <c r="G192" s="257">
        <f t="shared" si="4"/>
        <v>0</v>
      </c>
    </row>
    <row r="193" spans="1:7" s="130" customFormat="1" ht="15">
      <c r="A193" s="68"/>
      <c r="B193" s="155">
        <v>4349</v>
      </c>
      <c r="C193" s="68" t="s">
        <v>476</v>
      </c>
      <c r="D193" s="54">
        <v>560</v>
      </c>
      <c r="E193" s="54">
        <v>557</v>
      </c>
      <c r="F193" s="54">
        <v>472.3</v>
      </c>
      <c r="G193" s="257">
        <f t="shared" si="4"/>
        <v>84.7935368043088</v>
      </c>
    </row>
    <row r="194" spans="1:7" s="130" customFormat="1" ht="15">
      <c r="A194" s="197"/>
      <c r="B194" s="198">
        <v>4351</v>
      </c>
      <c r="C194" s="197" t="s">
        <v>477</v>
      </c>
      <c r="D194" s="54">
        <v>2124</v>
      </c>
      <c r="E194" s="54">
        <v>2127</v>
      </c>
      <c r="F194" s="54">
        <v>1594.5</v>
      </c>
      <c r="G194" s="257">
        <f t="shared" si="4"/>
        <v>74.96473906911142</v>
      </c>
    </row>
    <row r="195" spans="1:7" s="130" customFormat="1" ht="15">
      <c r="A195" s="197"/>
      <c r="B195" s="198">
        <v>4356</v>
      </c>
      <c r="C195" s="197" t="s">
        <v>478</v>
      </c>
      <c r="D195" s="54">
        <v>600</v>
      </c>
      <c r="E195" s="54">
        <v>600</v>
      </c>
      <c r="F195" s="54">
        <v>450</v>
      </c>
      <c r="G195" s="257">
        <f t="shared" si="4"/>
        <v>75</v>
      </c>
    </row>
    <row r="196" spans="1:7" s="130" customFormat="1" ht="15">
      <c r="A196" s="197"/>
      <c r="B196" s="198">
        <v>4357</v>
      </c>
      <c r="C196" s="197" t="s">
        <v>479</v>
      </c>
      <c r="D196" s="54">
        <v>8200</v>
      </c>
      <c r="E196" s="54">
        <f>7200+1000</f>
        <v>8200</v>
      </c>
      <c r="F196" s="54">
        <v>5200</v>
      </c>
      <c r="G196" s="257">
        <f t="shared" si="4"/>
        <v>63.41463414634146</v>
      </c>
    </row>
    <row r="197" spans="1:7" s="130" customFormat="1" ht="15">
      <c r="A197" s="197"/>
      <c r="B197" s="198">
        <v>4357</v>
      </c>
      <c r="C197" s="197" t="s">
        <v>480</v>
      </c>
      <c r="D197" s="54">
        <v>500</v>
      </c>
      <c r="E197" s="54">
        <v>500</v>
      </c>
      <c r="F197" s="54">
        <f>6575-5200</f>
        <v>1375</v>
      </c>
      <c r="G197" s="257">
        <f t="shared" si="4"/>
        <v>275</v>
      </c>
    </row>
    <row r="198" spans="1:7" s="130" customFormat="1" ht="15">
      <c r="A198" s="197"/>
      <c r="B198" s="198">
        <v>4359</v>
      </c>
      <c r="C198" s="56" t="s">
        <v>481</v>
      </c>
      <c r="D198" s="54">
        <v>100</v>
      </c>
      <c r="E198" s="54">
        <v>100</v>
      </c>
      <c r="F198" s="54">
        <v>100</v>
      </c>
      <c r="G198" s="257">
        <f t="shared" si="4"/>
        <v>100</v>
      </c>
    </row>
    <row r="199" spans="1:7" s="130" customFormat="1" ht="15" hidden="1">
      <c r="A199" s="197"/>
      <c r="B199" s="254">
        <v>4359</v>
      </c>
      <c r="C199" s="56" t="s">
        <v>481</v>
      </c>
      <c r="D199" s="57"/>
      <c r="E199" s="57"/>
      <c r="F199" s="57"/>
      <c r="G199" s="257" t="e">
        <f t="shared" si="4"/>
        <v>#DIV/0!</v>
      </c>
    </row>
    <row r="200" spans="1:7" s="130" customFormat="1" ht="15">
      <c r="A200" s="68"/>
      <c r="B200" s="155">
        <v>4371</v>
      </c>
      <c r="C200" s="174" t="s">
        <v>482</v>
      </c>
      <c r="D200" s="54">
        <v>520</v>
      </c>
      <c r="E200" s="54">
        <v>520</v>
      </c>
      <c r="F200" s="54">
        <v>390</v>
      </c>
      <c r="G200" s="257">
        <f t="shared" si="4"/>
        <v>75</v>
      </c>
    </row>
    <row r="201" spans="1:7" s="130" customFormat="1" ht="15">
      <c r="A201" s="68"/>
      <c r="B201" s="155">
        <v>4374</v>
      </c>
      <c r="C201" s="68" t="s">
        <v>483</v>
      </c>
      <c r="D201" s="54">
        <v>700</v>
      </c>
      <c r="E201" s="54">
        <v>700</v>
      </c>
      <c r="F201" s="54">
        <v>225</v>
      </c>
      <c r="G201" s="257">
        <f t="shared" si="4"/>
        <v>32.142857142857146</v>
      </c>
    </row>
    <row r="202" spans="1:7" s="130" customFormat="1" ht="15">
      <c r="A202" s="197"/>
      <c r="B202" s="198">
        <v>4399</v>
      </c>
      <c r="C202" s="197" t="s">
        <v>484</v>
      </c>
      <c r="D202" s="57">
        <v>679</v>
      </c>
      <c r="E202" s="57">
        <v>55</v>
      </c>
      <c r="F202" s="57">
        <v>2.6</v>
      </c>
      <c r="G202" s="257">
        <f t="shared" si="4"/>
        <v>4.7272727272727275</v>
      </c>
    </row>
    <row r="203" spans="1:7" s="130" customFormat="1" ht="15" hidden="1">
      <c r="A203" s="197"/>
      <c r="B203" s="198">
        <v>6402</v>
      </c>
      <c r="C203" s="197" t="s">
        <v>485</v>
      </c>
      <c r="D203" s="190"/>
      <c r="E203" s="190"/>
      <c r="F203" s="57"/>
      <c r="G203" s="257" t="e">
        <f>(#REF!/E203)*100</f>
        <v>#REF!</v>
      </c>
    </row>
    <row r="204" spans="1:7" s="130" customFormat="1" ht="15" customHeight="1" hidden="1">
      <c r="A204" s="197"/>
      <c r="B204" s="198">
        <v>6409</v>
      </c>
      <c r="C204" s="197" t="s">
        <v>486</v>
      </c>
      <c r="D204" s="190">
        <v>0</v>
      </c>
      <c r="E204" s="190">
        <v>0</v>
      </c>
      <c r="F204" s="190"/>
      <c r="G204" s="257" t="e">
        <f>(#REF!/E204)*100</f>
        <v>#REF!</v>
      </c>
    </row>
    <row r="205" spans="1:7" s="130" customFormat="1" ht="15" customHeight="1" thickBot="1">
      <c r="A205" s="197"/>
      <c r="B205" s="198"/>
      <c r="C205" s="197"/>
      <c r="D205" s="190"/>
      <c r="E205" s="190"/>
      <c r="F205" s="190"/>
      <c r="G205" s="257"/>
    </row>
    <row r="206" spans="1:7" s="130" customFormat="1" ht="18.75" customHeight="1" thickBot="1" thickTop="1">
      <c r="A206" s="184"/>
      <c r="B206" s="162"/>
      <c r="C206" s="163" t="s">
        <v>487</v>
      </c>
      <c r="D206" s="164">
        <f>SUM(D185:D205)</f>
        <v>14648</v>
      </c>
      <c r="E206" s="164">
        <f>SUM(E185:E205)</f>
        <v>17040.3</v>
      </c>
      <c r="F206" s="164">
        <f>SUM(F185:F205)</f>
        <v>10994.5</v>
      </c>
      <c r="G206" s="259">
        <f>(F206/E206)*100</f>
        <v>64.52057768935994</v>
      </c>
    </row>
    <row r="207" spans="1:7" s="130" customFormat="1" ht="15.75" customHeight="1">
      <c r="A207" s="129"/>
      <c r="B207" s="132"/>
      <c r="C207" s="165"/>
      <c r="D207" s="166"/>
      <c r="E207" s="166"/>
      <c r="F207" s="166"/>
      <c r="G207" s="260"/>
    </row>
    <row r="208" spans="1:7" s="130" customFormat="1" ht="15.75" customHeight="1" thickBot="1">
      <c r="A208" s="129"/>
      <c r="B208" s="132"/>
      <c r="C208" s="165"/>
      <c r="D208" s="167"/>
      <c r="E208" s="167"/>
      <c r="F208" s="167"/>
      <c r="G208" s="260"/>
    </row>
    <row r="209" spans="1:7" s="130" customFormat="1" ht="12.75" customHeight="1" hidden="1">
      <c r="A209" s="129"/>
      <c r="C209" s="132"/>
      <c r="D209" s="167"/>
      <c r="E209" s="167"/>
      <c r="F209" s="167"/>
      <c r="G209" s="260"/>
    </row>
    <row r="210" spans="1:7" s="130" customFormat="1" ht="12.75" customHeight="1" hidden="1">
      <c r="A210" s="129"/>
      <c r="B210" s="132"/>
      <c r="C210" s="165"/>
      <c r="D210" s="167"/>
      <c r="E210" s="167"/>
      <c r="F210" s="167"/>
      <c r="G210" s="260"/>
    </row>
    <row r="211" spans="1:7" s="130" customFormat="1" ht="12.75" customHeight="1" hidden="1">
      <c r="A211" s="129"/>
      <c r="B211" s="132"/>
      <c r="C211" s="165"/>
      <c r="D211" s="167"/>
      <c r="E211" s="167"/>
      <c r="F211" s="167"/>
      <c r="G211" s="260"/>
    </row>
    <row r="212" spans="1:7" s="130" customFormat="1" ht="12.75" customHeight="1" hidden="1">
      <c r="A212" s="129"/>
      <c r="B212" s="132"/>
      <c r="C212" s="165"/>
      <c r="D212" s="167"/>
      <c r="E212" s="167"/>
      <c r="F212" s="167"/>
      <c r="G212" s="260"/>
    </row>
    <row r="213" spans="1:7" s="130" customFormat="1" ht="12.75" customHeight="1" hidden="1">
      <c r="A213" s="129"/>
      <c r="B213" s="132"/>
      <c r="C213" s="165"/>
      <c r="D213" s="167"/>
      <c r="E213" s="167"/>
      <c r="F213" s="167"/>
      <c r="G213" s="260"/>
    </row>
    <row r="214" spans="1:7" s="130" customFormat="1" ht="12.75" customHeight="1" hidden="1">
      <c r="A214" s="129"/>
      <c r="B214" s="132"/>
      <c r="C214" s="165"/>
      <c r="D214" s="167"/>
      <c r="E214" s="167"/>
      <c r="F214" s="167"/>
      <c r="G214" s="260"/>
    </row>
    <row r="215" spans="1:7" s="130" customFormat="1" ht="12.75" customHeight="1" hidden="1">
      <c r="A215" s="129"/>
      <c r="B215" s="132"/>
      <c r="C215" s="165"/>
      <c r="D215" s="167"/>
      <c r="E215" s="139"/>
      <c r="F215" s="139"/>
      <c r="G215" s="265"/>
    </row>
    <row r="216" spans="1:7" s="130" customFormat="1" ht="12.75" customHeight="1" hidden="1">
      <c r="A216" s="129"/>
      <c r="B216" s="132"/>
      <c r="C216" s="165"/>
      <c r="D216" s="167"/>
      <c r="E216" s="167"/>
      <c r="F216" s="167"/>
      <c r="G216" s="260"/>
    </row>
    <row r="217" spans="1:7" s="130" customFormat="1" ht="12.75" customHeight="1" hidden="1">
      <c r="A217" s="129"/>
      <c r="B217" s="132"/>
      <c r="C217" s="165"/>
      <c r="D217" s="167"/>
      <c r="E217" s="167"/>
      <c r="F217" s="167"/>
      <c r="G217" s="260"/>
    </row>
    <row r="218" spans="1:7" s="130" customFormat="1" ht="18" customHeight="1" hidden="1">
      <c r="A218" s="129"/>
      <c r="B218" s="132"/>
      <c r="C218" s="165"/>
      <c r="D218" s="167"/>
      <c r="E218" s="139"/>
      <c r="F218" s="139"/>
      <c r="G218" s="265"/>
    </row>
    <row r="219" spans="1:7" s="130" customFormat="1" ht="15.75" customHeight="1" hidden="1" thickBot="1">
      <c r="A219" s="129"/>
      <c r="B219" s="132"/>
      <c r="C219" s="165"/>
      <c r="D219" s="167"/>
      <c r="E219" s="146"/>
      <c r="F219" s="146"/>
      <c r="G219" s="266"/>
    </row>
    <row r="220" spans="1:7" s="130" customFormat="1" ht="15.75">
      <c r="A220" s="248" t="s">
        <v>25</v>
      </c>
      <c r="B220" s="249" t="s">
        <v>26</v>
      </c>
      <c r="C220" s="248" t="s">
        <v>28</v>
      </c>
      <c r="D220" s="248" t="s">
        <v>29</v>
      </c>
      <c r="E220" s="248" t="s">
        <v>29</v>
      </c>
      <c r="F220" s="215" t="s">
        <v>8</v>
      </c>
      <c r="G220" s="261" t="s">
        <v>329</v>
      </c>
    </row>
    <row r="221" spans="1:7" s="130" customFormat="1" ht="15.75" customHeight="1" thickBot="1">
      <c r="A221" s="250"/>
      <c r="B221" s="251"/>
      <c r="C221" s="252"/>
      <c r="D221" s="253" t="s">
        <v>31</v>
      </c>
      <c r="E221" s="253" t="s">
        <v>32</v>
      </c>
      <c r="F221" s="219" t="s">
        <v>33</v>
      </c>
      <c r="G221" s="262" t="s">
        <v>330</v>
      </c>
    </row>
    <row r="222" spans="1:7" s="130" customFormat="1" ht="16.5" thickTop="1">
      <c r="A222" s="150">
        <v>60</v>
      </c>
      <c r="B222" s="151"/>
      <c r="C222" s="152" t="s">
        <v>190</v>
      </c>
      <c r="D222" s="89"/>
      <c r="E222" s="89"/>
      <c r="F222" s="89"/>
      <c r="G222" s="263"/>
    </row>
    <row r="223" spans="1:7" s="130" customFormat="1" ht="15.75">
      <c r="A223" s="101"/>
      <c r="B223" s="154"/>
      <c r="C223" s="101"/>
      <c r="D223" s="103"/>
      <c r="E223" s="103"/>
      <c r="F223" s="103"/>
      <c r="G223" s="257"/>
    </row>
    <row r="224" spans="1:7" s="130" customFormat="1" ht="15">
      <c r="A224" s="68"/>
      <c r="B224" s="155">
        <v>1014</v>
      </c>
      <c r="C224" s="68" t="s">
        <v>488</v>
      </c>
      <c r="D224" s="54">
        <v>650</v>
      </c>
      <c r="E224" s="54">
        <v>650</v>
      </c>
      <c r="F224" s="54">
        <v>336.7</v>
      </c>
      <c r="G224" s="257">
        <f aca="true" t="shared" si="5" ref="G224:G234">(F224/E224)*100</f>
        <v>51.800000000000004</v>
      </c>
    </row>
    <row r="225" spans="1:7" s="130" customFormat="1" ht="15" customHeight="1" hidden="1">
      <c r="A225" s="197"/>
      <c r="B225" s="198">
        <v>1031</v>
      </c>
      <c r="C225" s="197" t="s">
        <v>489</v>
      </c>
      <c r="D225" s="57"/>
      <c r="E225" s="57"/>
      <c r="F225" s="57"/>
      <c r="G225" s="257" t="e">
        <f t="shared" si="5"/>
        <v>#DIV/0!</v>
      </c>
    </row>
    <row r="226" spans="1:7" s="130" customFormat="1" ht="15">
      <c r="A226" s="68"/>
      <c r="B226" s="155">
        <v>1036</v>
      </c>
      <c r="C226" s="68" t="s">
        <v>490</v>
      </c>
      <c r="D226" s="54">
        <v>0</v>
      </c>
      <c r="E226" s="54">
        <v>50.2</v>
      </c>
      <c r="F226" s="54">
        <v>25.3</v>
      </c>
      <c r="G226" s="257">
        <f t="shared" si="5"/>
        <v>50.39840637450199</v>
      </c>
    </row>
    <row r="227" spans="1:7" s="130" customFormat="1" ht="15" customHeight="1" hidden="1">
      <c r="A227" s="197"/>
      <c r="B227" s="198">
        <v>1037</v>
      </c>
      <c r="C227" s="197" t="s">
        <v>491</v>
      </c>
      <c r="D227" s="57"/>
      <c r="E227" s="57"/>
      <c r="F227" s="57"/>
      <c r="G227" s="257" t="e">
        <f t="shared" si="5"/>
        <v>#DIV/0!</v>
      </c>
    </row>
    <row r="228" spans="1:7" s="130" customFormat="1" ht="15" hidden="1">
      <c r="A228" s="197"/>
      <c r="B228" s="198">
        <v>1039</v>
      </c>
      <c r="C228" s="197" t="s">
        <v>492</v>
      </c>
      <c r="D228" s="57">
        <v>0</v>
      </c>
      <c r="E228" s="57"/>
      <c r="F228" s="57"/>
      <c r="G228" s="257" t="e">
        <f t="shared" si="5"/>
        <v>#DIV/0!</v>
      </c>
    </row>
    <row r="229" spans="1:7" s="130" customFormat="1" ht="15">
      <c r="A229" s="197"/>
      <c r="B229" s="198">
        <v>1070</v>
      </c>
      <c r="C229" s="197" t="s">
        <v>493</v>
      </c>
      <c r="D229" s="57">
        <v>7</v>
      </c>
      <c r="E229" s="57">
        <v>7</v>
      </c>
      <c r="F229" s="57">
        <v>7</v>
      </c>
      <c r="G229" s="257">
        <f t="shared" si="5"/>
        <v>100</v>
      </c>
    </row>
    <row r="230" spans="1:7" s="130" customFormat="1" ht="15" hidden="1">
      <c r="A230" s="197"/>
      <c r="B230" s="198">
        <v>2331</v>
      </c>
      <c r="C230" s="197" t="s">
        <v>494</v>
      </c>
      <c r="D230" s="57"/>
      <c r="E230" s="57"/>
      <c r="F230" s="54"/>
      <c r="G230" s="257" t="e">
        <f t="shared" si="5"/>
        <v>#DIV/0!</v>
      </c>
    </row>
    <row r="231" spans="1:7" s="130" customFormat="1" ht="15">
      <c r="A231" s="197"/>
      <c r="B231" s="198">
        <v>3739</v>
      </c>
      <c r="C231" s="197" t="s">
        <v>495</v>
      </c>
      <c r="D231" s="54">
        <v>50</v>
      </c>
      <c r="E231" s="54">
        <v>50</v>
      </c>
      <c r="F231" s="54">
        <v>0</v>
      </c>
      <c r="G231" s="257">
        <f t="shared" si="5"/>
        <v>0</v>
      </c>
    </row>
    <row r="232" spans="1:7" s="130" customFormat="1" ht="15">
      <c r="A232" s="68"/>
      <c r="B232" s="155">
        <v>3749</v>
      </c>
      <c r="C232" s="68" t="s">
        <v>496</v>
      </c>
      <c r="D232" s="54">
        <v>100</v>
      </c>
      <c r="E232" s="54">
        <v>120</v>
      </c>
      <c r="F232" s="54">
        <v>5.7</v>
      </c>
      <c r="G232" s="257">
        <f t="shared" si="5"/>
        <v>4.75</v>
      </c>
    </row>
    <row r="233" spans="1:7" s="130" customFormat="1" ht="15" hidden="1">
      <c r="A233" s="68"/>
      <c r="B233" s="155">
        <v>5272</v>
      </c>
      <c r="C233" s="68" t="s">
        <v>497</v>
      </c>
      <c r="D233" s="54"/>
      <c r="E233" s="54"/>
      <c r="F233" s="54"/>
      <c r="G233" s="257" t="e">
        <f t="shared" si="5"/>
        <v>#DIV/0!</v>
      </c>
    </row>
    <row r="234" spans="1:7" s="130" customFormat="1" ht="15">
      <c r="A234" s="68"/>
      <c r="B234" s="155">
        <v>6171</v>
      </c>
      <c r="C234" s="68" t="s">
        <v>498</v>
      </c>
      <c r="D234" s="54">
        <v>10</v>
      </c>
      <c r="E234" s="54">
        <v>10</v>
      </c>
      <c r="F234" s="54">
        <v>0</v>
      </c>
      <c r="G234" s="257">
        <f t="shared" si="5"/>
        <v>0</v>
      </c>
    </row>
    <row r="235" spans="1:7" s="130" customFormat="1" ht="15.75" thickBot="1">
      <c r="A235" s="157"/>
      <c r="B235" s="199"/>
      <c r="C235" s="157"/>
      <c r="D235" s="190"/>
      <c r="E235" s="190"/>
      <c r="F235" s="190"/>
      <c r="G235" s="267"/>
    </row>
    <row r="236" spans="1:7" s="130" customFormat="1" ht="18.75" customHeight="1" thickBot="1" thickTop="1">
      <c r="A236" s="161"/>
      <c r="B236" s="200"/>
      <c r="C236" s="201" t="s">
        <v>499</v>
      </c>
      <c r="D236" s="164">
        <f>SUM(D222:D235)</f>
        <v>817</v>
      </c>
      <c r="E236" s="164">
        <f>SUM(E223:E235)</f>
        <v>887.2</v>
      </c>
      <c r="F236" s="164">
        <f>SUM(F222:F235)</f>
        <v>374.7</v>
      </c>
      <c r="G236" s="259">
        <f>(F236/E236)*100</f>
        <v>42.23399458972047</v>
      </c>
    </row>
    <row r="237" spans="1:7" s="130" customFormat="1" ht="12.75" customHeight="1">
      <c r="A237" s="129"/>
      <c r="B237" s="132"/>
      <c r="C237" s="165"/>
      <c r="D237" s="167"/>
      <c r="E237" s="167"/>
      <c r="F237" s="167"/>
      <c r="G237" s="260"/>
    </row>
    <row r="238" spans="1:7" s="130" customFormat="1" ht="12.75" customHeight="1" hidden="1">
      <c r="A238" s="129"/>
      <c r="B238" s="132"/>
      <c r="C238" s="165"/>
      <c r="D238" s="167"/>
      <c r="E238" s="167"/>
      <c r="F238" s="167"/>
      <c r="G238" s="260"/>
    </row>
    <row r="239" spans="1:7" s="130" customFormat="1" ht="12.75" customHeight="1" hidden="1">
      <c r="A239" s="129"/>
      <c r="B239" s="132"/>
      <c r="C239" s="165"/>
      <c r="D239" s="167"/>
      <c r="E239" s="167"/>
      <c r="F239" s="167"/>
      <c r="G239" s="260"/>
    </row>
    <row r="240" spans="1:7" s="130" customFormat="1" ht="12.75" customHeight="1" hidden="1">
      <c r="A240" s="129"/>
      <c r="B240" s="132"/>
      <c r="C240" s="165"/>
      <c r="D240" s="167"/>
      <c r="E240" s="167"/>
      <c r="F240" s="167"/>
      <c r="G240" s="260"/>
    </row>
    <row r="241" spans="2:7" s="130" customFormat="1" ht="12.75" customHeight="1" hidden="1">
      <c r="B241" s="168"/>
      <c r="G241" s="243"/>
    </row>
    <row r="242" spans="2:7" s="130" customFormat="1" ht="12.75" customHeight="1" hidden="1">
      <c r="B242" s="168"/>
      <c r="G242" s="243"/>
    </row>
    <row r="243" spans="2:7" s="130" customFormat="1" ht="12.75" customHeight="1" thickBot="1">
      <c r="B243" s="168"/>
      <c r="G243" s="243"/>
    </row>
    <row r="244" spans="1:7" s="130" customFormat="1" ht="15.75">
      <c r="A244" s="248" t="s">
        <v>25</v>
      </c>
      <c r="B244" s="249" t="s">
        <v>26</v>
      </c>
      <c r="C244" s="248" t="s">
        <v>28</v>
      </c>
      <c r="D244" s="248" t="s">
        <v>29</v>
      </c>
      <c r="E244" s="248" t="s">
        <v>29</v>
      </c>
      <c r="F244" s="215" t="s">
        <v>8</v>
      </c>
      <c r="G244" s="261" t="s">
        <v>329</v>
      </c>
    </row>
    <row r="245" spans="1:7" s="130" customFormat="1" ht="15.75" customHeight="1" thickBot="1">
      <c r="A245" s="250"/>
      <c r="B245" s="251"/>
      <c r="C245" s="252"/>
      <c r="D245" s="253" t="s">
        <v>31</v>
      </c>
      <c r="E245" s="253" t="s">
        <v>32</v>
      </c>
      <c r="F245" s="219" t="s">
        <v>33</v>
      </c>
      <c r="G245" s="262" t="s">
        <v>330</v>
      </c>
    </row>
    <row r="246" spans="1:7" s="130" customFormat="1" ht="16.5" thickTop="1">
      <c r="A246" s="150">
        <v>80</v>
      </c>
      <c r="B246" s="150"/>
      <c r="C246" s="152" t="s">
        <v>204</v>
      </c>
      <c r="D246" s="89"/>
      <c r="E246" s="89"/>
      <c r="F246" s="89"/>
      <c r="G246" s="263"/>
    </row>
    <row r="247" spans="1:7" s="130" customFormat="1" ht="15.75">
      <c r="A247" s="101"/>
      <c r="B247" s="188"/>
      <c r="C247" s="101"/>
      <c r="D247" s="103"/>
      <c r="E247" s="103"/>
      <c r="F247" s="103"/>
      <c r="G247" s="257"/>
    </row>
    <row r="248" spans="1:7" s="130" customFormat="1" ht="15">
      <c r="A248" s="68"/>
      <c r="B248" s="189">
        <v>2219</v>
      </c>
      <c r="C248" s="68" t="s">
        <v>500</v>
      </c>
      <c r="D248" s="105">
        <v>3830</v>
      </c>
      <c r="E248" s="54">
        <v>3830</v>
      </c>
      <c r="F248" s="54">
        <v>2155.3</v>
      </c>
      <c r="G248" s="257">
        <f aca="true" t="shared" si="6" ref="G248:G255">(F248/E248)*100</f>
        <v>56.27415143603134</v>
      </c>
    </row>
    <row r="249" spans="1:82" s="129" customFormat="1" ht="15">
      <c r="A249" s="68"/>
      <c r="B249" s="189">
        <v>2221</v>
      </c>
      <c r="C249" s="68" t="s">
        <v>501</v>
      </c>
      <c r="D249" s="105">
        <v>18432</v>
      </c>
      <c r="E249" s="54">
        <v>18372</v>
      </c>
      <c r="F249" s="54">
        <v>10016.7</v>
      </c>
      <c r="G249" s="257">
        <f t="shared" si="6"/>
        <v>54.52155453951666</v>
      </c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</row>
    <row r="250" spans="1:82" s="129" customFormat="1" ht="15" hidden="1">
      <c r="A250" s="68"/>
      <c r="B250" s="189">
        <v>2229</v>
      </c>
      <c r="C250" s="68" t="s">
        <v>502</v>
      </c>
      <c r="D250" s="105"/>
      <c r="E250" s="54"/>
      <c r="F250" s="54"/>
      <c r="G250" s="257" t="e">
        <f t="shared" si="6"/>
        <v>#DIV/0!</v>
      </c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</row>
    <row r="251" spans="1:82" s="129" customFormat="1" ht="15">
      <c r="A251" s="68"/>
      <c r="B251" s="189">
        <v>2232</v>
      </c>
      <c r="C251" s="68" t="s">
        <v>503</v>
      </c>
      <c r="D251" s="54">
        <v>260</v>
      </c>
      <c r="E251" s="54">
        <v>260</v>
      </c>
      <c r="F251" s="54">
        <v>0</v>
      </c>
      <c r="G251" s="257">
        <f t="shared" si="6"/>
        <v>0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</row>
    <row r="252" spans="1:82" s="129" customFormat="1" ht="15">
      <c r="A252" s="68"/>
      <c r="B252" s="189">
        <v>2299</v>
      </c>
      <c r="C252" s="68" t="s">
        <v>502</v>
      </c>
      <c r="D252" s="54">
        <v>0</v>
      </c>
      <c r="E252" s="54">
        <v>15</v>
      </c>
      <c r="F252" s="54">
        <v>1</v>
      </c>
      <c r="G252" s="257">
        <f t="shared" si="6"/>
        <v>6.666666666666667</v>
      </c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</row>
    <row r="253" spans="1:82" s="129" customFormat="1" ht="15">
      <c r="A253" s="197"/>
      <c r="B253" s="202">
        <v>6171</v>
      </c>
      <c r="C253" s="197" t="s">
        <v>504</v>
      </c>
      <c r="D253" s="103">
        <v>0</v>
      </c>
      <c r="E253" s="103">
        <v>0</v>
      </c>
      <c r="F253" s="103">
        <v>27</v>
      </c>
      <c r="G253" s="257" t="e">
        <f t="shared" si="6"/>
        <v>#DIV/0!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</row>
    <row r="254" spans="1:82" s="129" customFormat="1" ht="15">
      <c r="A254" s="197"/>
      <c r="B254" s="202">
        <v>6402</v>
      </c>
      <c r="C254" s="197" t="s">
        <v>505</v>
      </c>
      <c r="D254" s="103">
        <v>0</v>
      </c>
      <c r="E254" s="103">
        <v>45</v>
      </c>
      <c r="F254" s="103">
        <v>44.3</v>
      </c>
      <c r="G254" s="257">
        <f t="shared" si="6"/>
        <v>98.44444444444443</v>
      </c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</row>
    <row r="255" spans="1:82" s="129" customFormat="1" ht="15">
      <c r="A255" s="197"/>
      <c r="B255" s="202">
        <v>6409</v>
      </c>
      <c r="C255" s="197" t="s">
        <v>506</v>
      </c>
      <c r="D255" s="103">
        <v>0</v>
      </c>
      <c r="E255" s="103">
        <v>0</v>
      </c>
      <c r="F255" s="103">
        <v>-9.3</v>
      </c>
      <c r="G255" s="257" t="e">
        <f t="shared" si="6"/>
        <v>#DIV/0!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</row>
    <row r="256" spans="1:82" s="129" customFormat="1" ht="15.75" thickBot="1">
      <c r="A256" s="193"/>
      <c r="B256" s="192"/>
      <c r="C256" s="193"/>
      <c r="D256" s="160"/>
      <c r="E256" s="160"/>
      <c r="F256" s="160"/>
      <c r="G256" s="258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</row>
    <row r="257" spans="1:82" s="129" customFormat="1" ht="18.75" customHeight="1" thickBot="1" thickTop="1">
      <c r="A257" s="161"/>
      <c r="B257" s="203"/>
      <c r="C257" s="201" t="s">
        <v>507</v>
      </c>
      <c r="D257" s="164">
        <f>SUM(D248:D255)</f>
        <v>22522</v>
      </c>
      <c r="E257" s="164">
        <f>SUM(E248:E255)</f>
        <v>22522</v>
      </c>
      <c r="F257" s="164">
        <f>SUM(F248:F255)</f>
        <v>12235</v>
      </c>
      <c r="G257" s="259">
        <f>(F257/E257)*100</f>
        <v>54.3246603321197</v>
      </c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</row>
    <row r="258" spans="2:82" s="129" customFormat="1" ht="15.75" customHeight="1">
      <c r="B258" s="132"/>
      <c r="C258" s="165"/>
      <c r="D258" s="167"/>
      <c r="E258" s="167"/>
      <c r="F258" s="167"/>
      <c r="G258" s="26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</row>
    <row r="259" spans="2:82" s="129" customFormat="1" ht="12.75" customHeight="1" hidden="1">
      <c r="B259" s="132"/>
      <c r="C259" s="165"/>
      <c r="D259" s="167"/>
      <c r="E259" s="167"/>
      <c r="F259" s="167"/>
      <c r="G259" s="26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</row>
    <row r="260" spans="2:82" s="129" customFormat="1" ht="12.75" customHeight="1" hidden="1">
      <c r="B260" s="132"/>
      <c r="C260" s="165"/>
      <c r="D260" s="167"/>
      <c r="E260" s="167"/>
      <c r="F260" s="167"/>
      <c r="G260" s="26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</row>
    <row r="261" spans="2:82" s="129" customFormat="1" ht="12.75" customHeight="1" hidden="1">
      <c r="B261" s="132"/>
      <c r="C261" s="165"/>
      <c r="D261" s="167"/>
      <c r="E261" s="167"/>
      <c r="F261" s="167"/>
      <c r="G261" s="26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</row>
    <row r="262" spans="2:82" s="129" customFormat="1" ht="12.75" customHeight="1" hidden="1">
      <c r="B262" s="132"/>
      <c r="C262" s="165"/>
      <c r="D262" s="167"/>
      <c r="E262" s="167"/>
      <c r="F262" s="167"/>
      <c r="G262" s="26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</row>
    <row r="263" spans="2:82" s="129" customFormat="1" ht="12.75" customHeight="1" hidden="1">
      <c r="B263" s="132"/>
      <c r="C263" s="165"/>
      <c r="D263" s="167"/>
      <c r="E263" s="167"/>
      <c r="F263" s="167"/>
      <c r="G263" s="26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</row>
    <row r="264" spans="2:82" s="129" customFormat="1" ht="12.75" customHeight="1" hidden="1">
      <c r="B264" s="132"/>
      <c r="C264" s="165"/>
      <c r="D264" s="167"/>
      <c r="E264" s="167"/>
      <c r="F264" s="167"/>
      <c r="G264" s="26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</row>
    <row r="265" spans="2:82" s="129" customFormat="1" ht="12.75" customHeight="1" hidden="1">
      <c r="B265" s="132"/>
      <c r="C265" s="165"/>
      <c r="D265" s="167"/>
      <c r="E265" s="167"/>
      <c r="F265" s="167"/>
      <c r="G265" s="26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</row>
    <row r="266" spans="2:82" s="129" customFormat="1" ht="15.75" customHeight="1" hidden="1">
      <c r="B266" s="132"/>
      <c r="C266" s="165"/>
      <c r="D266" s="167"/>
      <c r="E266" s="139"/>
      <c r="F266" s="139"/>
      <c r="G266" s="265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</row>
    <row r="267" spans="2:82" s="129" customFormat="1" ht="15.75" customHeight="1" hidden="1">
      <c r="B267" s="132"/>
      <c r="C267" s="165"/>
      <c r="D267" s="167"/>
      <c r="E267" s="167"/>
      <c r="F267" s="167"/>
      <c r="G267" s="26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</row>
    <row r="268" spans="2:82" s="129" customFormat="1" ht="15.75" customHeight="1" thickBot="1">
      <c r="B268" s="132"/>
      <c r="C268" s="165"/>
      <c r="D268" s="167"/>
      <c r="E268" s="146"/>
      <c r="F268" s="146"/>
      <c r="G268" s="266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</row>
    <row r="269" spans="1:82" s="129" customFormat="1" ht="15.75" customHeight="1">
      <c r="A269" s="248" t="s">
        <v>25</v>
      </c>
      <c r="B269" s="249" t="s">
        <v>26</v>
      </c>
      <c r="C269" s="248" t="s">
        <v>28</v>
      </c>
      <c r="D269" s="248" t="s">
        <v>29</v>
      </c>
      <c r="E269" s="248" t="s">
        <v>29</v>
      </c>
      <c r="F269" s="215" t="s">
        <v>8</v>
      </c>
      <c r="G269" s="261" t="s">
        <v>329</v>
      </c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</row>
    <row r="270" spans="1:7" s="130" customFormat="1" ht="15.75" customHeight="1" thickBot="1">
      <c r="A270" s="250"/>
      <c r="B270" s="251"/>
      <c r="C270" s="252"/>
      <c r="D270" s="253" t="s">
        <v>31</v>
      </c>
      <c r="E270" s="253" t="s">
        <v>32</v>
      </c>
      <c r="F270" s="219" t="s">
        <v>33</v>
      </c>
      <c r="G270" s="262" t="s">
        <v>330</v>
      </c>
    </row>
    <row r="271" spans="1:7" s="130" customFormat="1" ht="16.5" thickTop="1">
      <c r="A271" s="150">
        <v>90</v>
      </c>
      <c r="B271" s="150"/>
      <c r="C271" s="152" t="s">
        <v>218</v>
      </c>
      <c r="D271" s="89"/>
      <c r="E271" s="89"/>
      <c r="F271" s="89"/>
      <c r="G271" s="263"/>
    </row>
    <row r="272" spans="1:7" s="130" customFormat="1" ht="15.75">
      <c r="A272" s="101"/>
      <c r="B272" s="188"/>
      <c r="C272" s="101"/>
      <c r="D272" s="103"/>
      <c r="E272" s="103"/>
      <c r="F272" s="103"/>
      <c r="G272" s="257"/>
    </row>
    <row r="273" spans="1:7" s="130" customFormat="1" ht="15">
      <c r="A273" s="68"/>
      <c r="B273" s="189">
        <v>5311</v>
      </c>
      <c r="C273" s="68" t="s">
        <v>508</v>
      </c>
      <c r="D273" s="103">
        <v>18504</v>
      </c>
      <c r="E273" s="103">
        <v>19119</v>
      </c>
      <c r="F273" s="103">
        <v>11746.3</v>
      </c>
      <c r="G273" s="257">
        <f>(F273/E273)*100</f>
        <v>61.43783670694074</v>
      </c>
    </row>
    <row r="274" spans="1:7" s="130" customFormat="1" ht="16.5" thickBot="1">
      <c r="A274" s="191"/>
      <c r="B274" s="191"/>
      <c r="C274" s="204"/>
      <c r="D274" s="205"/>
      <c r="E274" s="205"/>
      <c r="F274" s="205"/>
      <c r="G274" s="268"/>
    </row>
    <row r="275" spans="1:7" s="130" customFormat="1" ht="18.75" customHeight="1" thickBot="1" thickTop="1">
      <c r="A275" s="161"/>
      <c r="B275" s="203"/>
      <c r="C275" s="201" t="s">
        <v>509</v>
      </c>
      <c r="D275" s="164">
        <f>SUM(D271:D274)</f>
        <v>18504</v>
      </c>
      <c r="E275" s="164">
        <f>SUM(E271:E274)</f>
        <v>19119</v>
      </c>
      <c r="F275" s="164">
        <f>SUM(F271:F274)</f>
        <v>11746.3</v>
      </c>
      <c r="G275" s="259">
        <f>(F275/E275)*100</f>
        <v>61.43783670694074</v>
      </c>
    </row>
    <row r="276" spans="1:7" s="130" customFormat="1" ht="15.75" customHeight="1">
      <c r="A276" s="129"/>
      <c r="B276" s="132"/>
      <c r="C276" s="165"/>
      <c r="D276" s="167"/>
      <c r="E276" s="167"/>
      <c r="F276" s="167"/>
      <c r="G276" s="260"/>
    </row>
    <row r="277" spans="1:7" s="130" customFormat="1" ht="15.75" customHeight="1" thickBot="1">
      <c r="A277" s="129"/>
      <c r="B277" s="132"/>
      <c r="C277" s="165"/>
      <c r="D277" s="167"/>
      <c r="E277" s="167"/>
      <c r="F277" s="167"/>
      <c r="G277" s="260"/>
    </row>
    <row r="278" spans="1:82" s="129" customFormat="1" ht="15.75" customHeight="1">
      <c r="A278" s="248" t="s">
        <v>25</v>
      </c>
      <c r="B278" s="249" t="s">
        <v>26</v>
      </c>
      <c r="C278" s="248" t="s">
        <v>28</v>
      </c>
      <c r="D278" s="248" t="s">
        <v>29</v>
      </c>
      <c r="E278" s="248" t="s">
        <v>29</v>
      </c>
      <c r="F278" s="215" t="s">
        <v>8</v>
      </c>
      <c r="G278" s="261" t="s">
        <v>329</v>
      </c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</row>
    <row r="279" spans="1:7" s="130" customFormat="1" ht="15.75" customHeight="1" thickBot="1">
      <c r="A279" s="250"/>
      <c r="B279" s="251"/>
      <c r="C279" s="252"/>
      <c r="D279" s="253" t="s">
        <v>31</v>
      </c>
      <c r="E279" s="253" t="s">
        <v>32</v>
      </c>
      <c r="F279" s="219" t="s">
        <v>33</v>
      </c>
      <c r="G279" s="262" t="s">
        <v>330</v>
      </c>
    </row>
    <row r="280" spans="1:7" s="130" customFormat="1" ht="16.5" thickTop="1">
      <c r="A280" s="150">
        <v>100</v>
      </c>
      <c r="B280" s="150"/>
      <c r="C280" s="101" t="s">
        <v>226</v>
      </c>
      <c r="D280" s="89"/>
      <c r="E280" s="89"/>
      <c r="F280" s="89"/>
      <c r="G280" s="263"/>
    </row>
    <row r="281" spans="1:7" s="130" customFormat="1" ht="15.75">
      <c r="A281" s="101"/>
      <c r="B281" s="188"/>
      <c r="C281" s="101"/>
      <c r="D281" s="103"/>
      <c r="E281" s="103"/>
      <c r="F281" s="103"/>
      <c r="G281" s="257"/>
    </row>
    <row r="282" spans="1:7" s="130" customFormat="1" ht="15.75">
      <c r="A282" s="101"/>
      <c r="B282" s="188"/>
      <c r="C282" s="101"/>
      <c r="D282" s="103"/>
      <c r="E282" s="103"/>
      <c r="F282" s="103"/>
      <c r="G282" s="257"/>
    </row>
    <row r="283" spans="1:7" s="130" customFormat="1" ht="15.75">
      <c r="A283" s="188"/>
      <c r="B283" s="255">
        <v>2169</v>
      </c>
      <c r="C283" s="53" t="s">
        <v>510</v>
      </c>
      <c r="D283" s="54">
        <v>300</v>
      </c>
      <c r="E283" s="54">
        <v>300</v>
      </c>
      <c r="F283" s="54">
        <v>6</v>
      </c>
      <c r="G283" s="257">
        <f>(F283/E283)*100</f>
        <v>2</v>
      </c>
    </row>
    <row r="284" spans="1:7" s="130" customFormat="1" ht="15.75">
      <c r="A284" s="188"/>
      <c r="B284" s="255">
        <v>6171</v>
      </c>
      <c r="C284" s="53" t="s">
        <v>511</v>
      </c>
      <c r="D284" s="54">
        <v>0</v>
      </c>
      <c r="E284" s="54">
        <v>0</v>
      </c>
      <c r="F284" s="54">
        <v>0</v>
      </c>
      <c r="G284" s="257" t="e">
        <f>(F284/E284)*100</f>
        <v>#DIV/0!</v>
      </c>
    </row>
    <row r="285" spans="1:7" s="130" customFormat="1" ht="16.5" thickBot="1">
      <c r="A285" s="191"/>
      <c r="B285" s="256"/>
      <c r="C285" s="109"/>
      <c r="D285" s="110"/>
      <c r="E285" s="110"/>
      <c r="F285" s="110"/>
      <c r="G285" s="257"/>
    </row>
    <row r="286" spans="1:7" s="130" customFormat="1" ht="18.75" customHeight="1" thickBot="1" thickTop="1">
      <c r="A286" s="161"/>
      <c r="B286" s="203"/>
      <c r="C286" s="201" t="s">
        <v>512</v>
      </c>
      <c r="D286" s="164">
        <f>SUM(D280:D285)</f>
        <v>300</v>
      </c>
      <c r="E286" s="164">
        <f>SUM(E280:E285)</f>
        <v>300</v>
      </c>
      <c r="F286" s="164">
        <f>SUM(F280:F285)</f>
        <v>6</v>
      </c>
      <c r="G286" s="259">
        <f>(F286/E286)*100</f>
        <v>2</v>
      </c>
    </row>
    <row r="287" spans="1:7" s="130" customFormat="1" ht="15.75" customHeight="1">
      <c r="A287" s="129"/>
      <c r="B287" s="132"/>
      <c r="C287" s="165"/>
      <c r="D287" s="167"/>
      <c r="E287" s="167"/>
      <c r="F287" s="167"/>
      <c r="G287" s="260"/>
    </row>
    <row r="288" spans="1:7" s="130" customFormat="1" ht="15.75" customHeight="1" hidden="1">
      <c r="A288" s="129"/>
      <c r="B288" s="132"/>
      <c r="C288" s="165"/>
      <c r="D288" s="167"/>
      <c r="E288" s="167"/>
      <c r="F288" s="167"/>
      <c r="G288" s="260"/>
    </row>
    <row r="289" spans="2:7" s="130" customFormat="1" ht="15.75" customHeight="1" thickBot="1">
      <c r="B289" s="168"/>
      <c r="G289" s="243"/>
    </row>
    <row r="290" spans="1:7" s="130" customFormat="1" ht="15.75">
      <c r="A290" s="248" t="s">
        <v>25</v>
      </c>
      <c r="B290" s="249" t="s">
        <v>26</v>
      </c>
      <c r="C290" s="248" t="s">
        <v>28</v>
      </c>
      <c r="D290" s="248" t="s">
        <v>29</v>
      </c>
      <c r="E290" s="248" t="s">
        <v>29</v>
      </c>
      <c r="F290" s="215" t="s">
        <v>8</v>
      </c>
      <c r="G290" s="261" t="s">
        <v>329</v>
      </c>
    </row>
    <row r="291" spans="1:7" s="130" customFormat="1" ht="15.75" customHeight="1" thickBot="1">
      <c r="A291" s="250"/>
      <c r="B291" s="251"/>
      <c r="C291" s="252"/>
      <c r="D291" s="253" t="s">
        <v>31</v>
      </c>
      <c r="E291" s="253" t="s">
        <v>32</v>
      </c>
      <c r="F291" s="219" t="s">
        <v>33</v>
      </c>
      <c r="G291" s="262" t="s">
        <v>330</v>
      </c>
    </row>
    <row r="292" spans="1:7" s="130" customFormat="1" ht="16.5" thickTop="1">
      <c r="A292" s="150">
        <v>110</v>
      </c>
      <c r="B292" s="150"/>
      <c r="C292" s="152" t="s">
        <v>231</v>
      </c>
      <c r="D292" s="89"/>
      <c r="E292" s="89"/>
      <c r="F292" s="89"/>
      <c r="G292" s="263"/>
    </row>
    <row r="293" spans="1:7" s="130" customFormat="1" ht="15" customHeight="1">
      <c r="A293" s="101"/>
      <c r="B293" s="188"/>
      <c r="C293" s="101"/>
      <c r="D293" s="103"/>
      <c r="E293" s="103"/>
      <c r="F293" s="103"/>
      <c r="G293" s="257"/>
    </row>
    <row r="294" spans="1:7" s="130" customFormat="1" ht="15" customHeight="1">
      <c r="A294" s="68"/>
      <c r="B294" s="189">
        <v>6171</v>
      </c>
      <c r="C294" s="68" t="s">
        <v>513</v>
      </c>
      <c r="D294" s="103">
        <v>0</v>
      </c>
      <c r="E294" s="103">
        <v>0</v>
      </c>
      <c r="F294" s="190">
        <v>5</v>
      </c>
      <c r="G294" s="257" t="e">
        <f aca="true" t="shared" si="7" ref="G294:G299">(F294/E294)*100</f>
        <v>#DIV/0!</v>
      </c>
    </row>
    <row r="295" spans="1:7" s="130" customFormat="1" ht="15">
      <c r="A295" s="68"/>
      <c r="B295" s="189">
        <v>6310</v>
      </c>
      <c r="C295" s="68" t="s">
        <v>514</v>
      </c>
      <c r="D295" s="103">
        <v>2530</v>
      </c>
      <c r="E295" s="103">
        <v>2510</v>
      </c>
      <c r="F295" s="103">
        <v>806.3</v>
      </c>
      <c r="G295" s="257">
        <f t="shared" si="7"/>
        <v>32.123505976095615</v>
      </c>
    </row>
    <row r="296" spans="1:7" s="130" customFormat="1" ht="15">
      <c r="A296" s="68"/>
      <c r="B296" s="189">
        <v>6399</v>
      </c>
      <c r="C296" s="68" t="s">
        <v>515</v>
      </c>
      <c r="D296" s="103">
        <v>13011</v>
      </c>
      <c r="E296" s="103">
        <v>11320</v>
      </c>
      <c r="F296" s="103">
        <v>9425</v>
      </c>
      <c r="G296" s="257">
        <f t="shared" si="7"/>
        <v>83.25971731448763</v>
      </c>
    </row>
    <row r="297" spans="1:7" s="130" customFormat="1" ht="15">
      <c r="A297" s="68"/>
      <c r="B297" s="189">
        <v>6402</v>
      </c>
      <c r="C297" s="68" t="s">
        <v>516</v>
      </c>
      <c r="D297" s="103">
        <v>0</v>
      </c>
      <c r="E297" s="103">
        <v>227.7</v>
      </c>
      <c r="F297" s="103">
        <v>227.5</v>
      </c>
      <c r="G297" s="257">
        <f t="shared" si="7"/>
        <v>99.91216512955644</v>
      </c>
    </row>
    <row r="298" spans="1:7" s="130" customFormat="1" ht="15">
      <c r="A298" s="68"/>
      <c r="B298" s="189">
        <v>6409</v>
      </c>
      <c r="C298" s="68" t="s">
        <v>517</v>
      </c>
      <c r="D298" s="103">
        <v>0</v>
      </c>
      <c r="E298" s="103">
        <v>0</v>
      </c>
      <c r="F298" s="103">
        <v>5.4</v>
      </c>
      <c r="G298" s="257" t="e">
        <f t="shared" si="7"/>
        <v>#DIV/0!</v>
      </c>
    </row>
    <row r="299" spans="1:7" s="135" customFormat="1" ht="15.75" customHeight="1">
      <c r="A299" s="152"/>
      <c r="B299" s="150">
        <v>6409</v>
      </c>
      <c r="C299" s="152" t="s">
        <v>518</v>
      </c>
      <c r="D299" s="206">
        <v>1750</v>
      </c>
      <c r="E299" s="206">
        <v>1750</v>
      </c>
      <c r="F299" s="171">
        <v>0</v>
      </c>
      <c r="G299" s="257">
        <f t="shared" si="7"/>
        <v>0</v>
      </c>
    </row>
    <row r="300" spans="1:7" s="130" customFormat="1" ht="15.75" thickBot="1">
      <c r="A300" s="193"/>
      <c r="B300" s="192"/>
      <c r="C300" s="193"/>
      <c r="D300" s="207"/>
      <c r="E300" s="207"/>
      <c r="F300" s="207"/>
      <c r="G300" s="269"/>
    </row>
    <row r="301" spans="1:7" s="130" customFormat="1" ht="18.75" customHeight="1" thickBot="1" thickTop="1">
      <c r="A301" s="161"/>
      <c r="B301" s="203"/>
      <c r="C301" s="201" t="s">
        <v>519</v>
      </c>
      <c r="D301" s="208">
        <f>SUM(D293:D299)</f>
        <v>17291</v>
      </c>
      <c r="E301" s="208">
        <f>SUM(E293:E299)</f>
        <v>15807.7</v>
      </c>
      <c r="F301" s="208">
        <f>SUM(F293:F299)</f>
        <v>10469.199999999999</v>
      </c>
      <c r="G301" s="259">
        <f>(F301/E301)*100</f>
        <v>66.22848358711259</v>
      </c>
    </row>
    <row r="302" spans="1:7" s="130" customFormat="1" ht="18.75" customHeight="1">
      <c r="A302" s="129"/>
      <c r="B302" s="132"/>
      <c r="C302" s="165"/>
      <c r="D302" s="167"/>
      <c r="E302" s="167"/>
      <c r="F302" s="167"/>
      <c r="G302" s="260"/>
    </row>
    <row r="303" spans="1:7" s="130" customFormat="1" ht="13.5" customHeight="1" hidden="1">
      <c r="A303" s="129"/>
      <c r="B303" s="132"/>
      <c r="C303" s="165"/>
      <c r="D303" s="167"/>
      <c r="E303" s="167"/>
      <c r="F303" s="167"/>
      <c r="G303" s="260"/>
    </row>
    <row r="304" spans="1:7" s="130" customFormat="1" ht="13.5" customHeight="1" hidden="1">
      <c r="A304" s="129"/>
      <c r="B304" s="132"/>
      <c r="C304" s="165"/>
      <c r="D304" s="167"/>
      <c r="E304" s="167"/>
      <c r="F304" s="167"/>
      <c r="G304" s="260"/>
    </row>
    <row r="305" spans="1:7" s="130" customFormat="1" ht="13.5" customHeight="1" hidden="1">
      <c r="A305" s="129"/>
      <c r="B305" s="132"/>
      <c r="C305" s="165"/>
      <c r="D305" s="167"/>
      <c r="E305" s="167"/>
      <c r="F305" s="167"/>
      <c r="G305" s="260"/>
    </row>
    <row r="306" spans="1:7" s="130" customFormat="1" ht="13.5" customHeight="1" hidden="1">
      <c r="A306" s="129"/>
      <c r="B306" s="132"/>
      <c r="C306" s="165"/>
      <c r="D306" s="167"/>
      <c r="E306" s="167"/>
      <c r="F306" s="167"/>
      <c r="G306" s="260"/>
    </row>
    <row r="307" spans="1:7" s="130" customFormat="1" ht="13.5" customHeight="1" hidden="1">
      <c r="A307" s="129"/>
      <c r="B307" s="132"/>
      <c r="C307" s="165"/>
      <c r="D307" s="167"/>
      <c r="E307" s="167"/>
      <c r="F307" s="167"/>
      <c r="G307" s="260"/>
    </row>
    <row r="308" spans="1:7" s="130" customFormat="1" ht="16.5" customHeight="1" hidden="1">
      <c r="A308" s="129"/>
      <c r="B308" s="132"/>
      <c r="C308" s="165"/>
      <c r="D308" s="167"/>
      <c r="E308" s="167"/>
      <c r="F308" s="167"/>
      <c r="G308" s="260"/>
    </row>
    <row r="309" spans="1:7" s="130" customFormat="1" ht="15.75" customHeight="1" thickBot="1">
      <c r="A309" s="129"/>
      <c r="B309" s="132"/>
      <c r="C309" s="165"/>
      <c r="D309" s="167"/>
      <c r="E309" s="167"/>
      <c r="F309" s="167"/>
      <c r="G309" s="260"/>
    </row>
    <row r="310" spans="1:7" s="130" customFormat="1" ht="15.75">
      <c r="A310" s="248" t="s">
        <v>25</v>
      </c>
      <c r="B310" s="249" t="s">
        <v>26</v>
      </c>
      <c r="C310" s="248" t="s">
        <v>28</v>
      </c>
      <c r="D310" s="248" t="s">
        <v>29</v>
      </c>
      <c r="E310" s="248" t="s">
        <v>29</v>
      </c>
      <c r="F310" s="215" t="s">
        <v>8</v>
      </c>
      <c r="G310" s="261" t="s">
        <v>329</v>
      </c>
    </row>
    <row r="311" spans="1:7" s="130" customFormat="1" ht="15.75" customHeight="1" thickBot="1">
      <c r="A311" s="250"/>
      <c r="B311" s="251"/>
      <c r="C311" s="252"/>
      <c r="D311" s="253" t="s">
        <v>31</v>
      </c>
      <c r="E311" s="253" t="s">
        <v>32</v>
      </c>
      <c r="F311" s="219" t="s">
        <v>33</v>
      </c>
      <c r="G311" s="262" t="s">
        <v>330</v>
      </c>
    </row>
    <row r="312" spans="1:7" s="130" customFormat="1" ht="16.5" thickTop="1">
      <c r="A312" s="150">
        <v>120</v>
      </c>
      <c r="B312" s="150"/>
      <c r="C312" s="87" t="s">
        <v>260</v>
      </c>
      <c r="D312" s="89"/>
      <c r="E312" s="89"/>
      <c r="F312" s="89"/>
      <c r="G312" s="263"/>
    </row>
    <row r="313" spans="1:7" s="130" customFormat="1" ht="15" customHeight="1">
      <c r="A313" s="101"/>
      <c r="B313" s="188"/>
      <c r="C313" s="87"/>
      <c r="D313" s="103"/>
      <c r="E313" s="103"/>
      <c r="F313" s="103"/>
      <c r="G313" s="257"/>
    </row>
    <row r="314" spans="1:7" s="130" customFormat="1" ht="15" customHeight="1">
      <c r="A314" s="101"/>
      <c r="B314" s="188"/>
      <c r="C314" s="87"/>
      <c r="D314" s="190"/>
      <c r="E314" s="190"/>
      <c r="F314" s="190"/>
      <c r="G314" s="257"/>
    </row>
    <row r="315" spans="1:7" s="130" customFormat="1" ht="15.75">
      <c r="A315" s="101"/>
      <c r="B315" s="189">
        <v>2310</v>
      </c>
      <c r="C315" s="68" t="s">
        <v>520</v>
      </c>
      <c r="D315" s="190">
        <v>20</v>
      </c>
      <c r="E315" s="190">
        <v>20</v>
      </c>
      <c r="F315" s="190">
        <v>0</v>
      </c>
      <c r="G315" s="257">
        <f aca="true" t="shared" si="8" ref="G315:G324">(F315/E315)*100</f>
        <v>0</v>
      </c>
    </row>
    <row r="316" spans="1:7" s="130" customFormat="1" ht="15.75" customHeight="1" hidden="1">
      <c r="A316" s="101"/>
      <c r="B316" s="189">
        <v>2321</v>
      </c>
      <c r="C316" s="68" t="s">
        <v>521</v>
      </c>
      <c r="D316" s="190">
        <v>0</v>
      </c>
      <c r="E316" s="190"/>
      <c r="F316" s="190"/>
      <c r="G316" s="257" t="e">
        <f t="shared" si="8"/>
        <v>#DIV/0!</v>
      </c>
    </row>
    <row r="317" spans="1:7" s="130" customFormat="1" ht="15">
      <c r="A317" s="68"/>
      <c r="B317" s="189">
        <v>3612</v>
      </c>
      <c r="C317" s="68" t="s">
        <v>522</v>
      </c>
      <c r="D317" s="103">
        <v>10422</v>
      </c>
      <c r="E317" s="103">
        <v>10422</v>
      </c>
      <c r="F317" s="103">
        <v>4807.7</v>
      </c>
      <c r="G317" s="257">
        <f t="shared" si="8"/>
        <v>46.1303012857417</v>
      </c>
    </row>
    <row r="318" spans="1:7" s="130" customFormat="1" ht="15">
      <c r="A318" s="68"/>
      <c r="B318" s="189">
        <v>3613</v>
      </c>
      <c r="C318" s="68" t="s">
        <v>523</v>
      </c>
      <c r="D318" s="103">
        <v>6983</v>
      </c>
      <c r="E318" s="103">
        <v>7824</v>
      </c>
      <c r="F318" s="103">
        <v>3925.7</v>
      </c>
      <c r="G318" s="257">
        <f t="shared" si="8"/>
        <v>50.175102249488745</v>
      </c>
    </row>
    <row r="319" spans="1:7" s="130" customFormat="1" ht="15">
      <c r="A319" s="68"/>
      <c r="B319" s="189">
        <v>3632</v>
      </c>
      <c r="C319" s="68" t="s">
        <v>382</v>
      </c>
      <c r="D319" s="103">
        <v>1711</v>
      </c>
      <c r="E319" s="103">
        <v>1711</v>
      </c>
      <c r="F319" s="103">
        <v>570.5</v>
      </c>
      <c r="G319" s="257">
        <f t="shared" si="8"/>
        <v>33.34307422559907</v>
      </c>
    </row>
    <row r="320" spans="1:7" s="130" customFormat="1" ht="15">
      <c r="A320" s="68"/>
      <c r="B320" s="189">
        <v>3634</v>
      </c>
      <c r="C320" s="68" t="s">
        <v>524</v>
      </c>
      <c r="D320" s="103">
        <v>800</v>
      </c>
      <c r="E320" s="103">
        <v>800</v>
      </c>
      <c r="F320" s="103">
        <v>701.9</v>
      </c>
      <c r="G320" s="257">
        <f t="shared" si="8"/>
        <v>87.7375</v>
      </c>
    </row>
    <row r="321" spans="1:7" s="130" customFormat="1" ht="15">
      <c r="A321" s="68"/>
      <c r="B321" s="189">
        <v>3639</v>
      </c>
      <c r="C321" s="68" t="s">
        <v>525</v>
      </c>
      <c r="D321" s="103">
        <f>9937.5-7389</f>
        <v>2548.5</v>
      </c>
      <c r="E321" s="103">
        <f>9096.5-6545</f>
        <v>2551.5</v>
      </c>
      <c r="F321" s="103">
        <f>1300.8-1121.9</f>
        <v>178.89999999999986</v>
      </c>
      <c r="G321" s="257">
        <f t="shared" si="8"/>
        <v>7.011561826376636</v>
      </c>
    </row>
    <row r="322" spans="1:7" s="130" customFormat="1" ht="15" customHeight="1" hidden="1">
      <c r="A322" s="68"/>
      <c r="B322" s="189">
        <v>3639</v>
      </c>
      <c r="C322" s="68" t="s">
        <v>526</v>
      </c>
      <c r="D322" s="103">
        <v>0</v>
      </c>
      <c r="E322" s="103"/>
      <c r="F322" s="103"/>
      <c r="G322" s="257" t="e">
        <f t="shared" si="8"/>
        <v>#DIV/0!</v>
      </c>
    </row>
    <row r="323" spans="1:7" s="130" customFormat="1" ht="15">
      <c r="A323" s="68"/>
      <c r="B323" s="189">
        <v>3639</v>
      </c>
      <c r="C323" s="68" t="s">
        <v>527</v>
      </c>
      <c r="D323" s="103">
        <v>7389</v>
      </c>
      <c r="E323" s="103">
        <v>6545</v>
      </c>
      <c r="F323" s="103">
        <v>1121.9</v>
      </c>
      <c r="G323" s="257">
        <f t="shared" si="8"/>
        <v>17.14132925897632</v>
      </c>
    </row>
    <row r="324" spans="1:7" s="130" customFormat="1" ht="15">
      <c r="A324" s="68"/>
      <c r="B324" s="189">
        <v>3729</v>
      </c>
      <c r="C324" s="68" t="s">
        <v>528</v>
      </c>
      <c r="D324" s="103">
        <v>1</v>
      </c>
      <c r="E324" s="103">
        <v>1</v>
      </c>
      <c r="F324" s="103">
        <v>0</v>
      </c>
      <c r="G324" s="257">
        <f t="shared" si="8"/>
        <v>0</v>
      </c>
    </row>
    <row r="325" spans="1:7" s="130" customFormat="1" ht="15" customHeight="1" thickBot="1">
      <c r="A325" s="191"/>
      <c r="B325" s="191"/>
      <c r="C325" s="204"/>
      <c r="D325" s="207"/>
      <c r="E325" s="207"/>
      <c r="F325" s="207"/>
      <c r="G325" s="269"/>
    </row>
    <row r="326" spans="1:7" s="130" customFormat="1" ht="18.75" customHeight="1" thickBot="1" thickTop="1">
      <c r="A326" s="184"/>
      <c r="B326" s="203"/>
      <c r="C326" s="201" t="s">
        <v>529</v>
      </c>
      <c r="D326" s="208">
        <f>SUM(D315:D324)</f>
        <v>29874.5</v>
      </c>
      <c r="E326" s="208">
        <f>SUM(E315:E324)</f>
        <v>29874.5</v>
      </c>
      <c r="F326" s="208">
        <f>SUM(F315:F324)</f>
        <v>11306.599999999999</v>
      </c>
      <c r="G326" s="259">
        <f>(F326/E326)*100</f>
        <v>37.84699325511723</v>
      </c>
    </row>
    <row r="327" spans="1:7" s="130" customFormat="1" ht="15.75" customHeight="1">
      <c r="A327" s="129"/>
      <c r="B327" s="132"/>
      <c r="C327" s="165"/>
      <c r="D327" s="167"/>
      <c r="E327" s="167"/>
      <c r="F327" s="167"/>
      <c r="G327" s="260"/>
    </row>
    <row r="328" spans="1:7" s="130" customFormat="1" ht="15.75" customHeight="1" hidden="1">
      <c r="A328" s="129"/>
      <c r="B328" s="132"/>
      <c r="C328" s="165"/>
      <c r="D328" s="167"/>
      <c r="E328" s="167"/>
      <c r="F328" s="167"/>
      <c r="G328" s="260"/>
    </row>
    <row r="329" s="130" customFormat="1" ht="15.75" customHeight="1" thickBot="1">
      <c r="G329" s="243"/>
    </row>
    <row r="330" spans="1:7" s="130" customFormat="1" ht="15.75">
      <c r="A330" s="248" t="s">
        <v>25</v>
      </c>
      <c r="B330" s="249" t="s">
        <v>26</v>
      </c>
      <c r="C330" s="248" t="s">
        <v>28</v>
      </c>
      <c r="D330" s="248" t="s">
        <v>29</v>
      </c>
      <c r="E330" s="248" t="s">
        <v>29</v>
      </c>
      <c r="F330" s="215" t="s">
        <v>8</v>
      </c>
      <c r="G330" s="261" t="s">
        <v>329</v>
      </c>
    </row>
    <row r="331" spans="1:7" s="130" customFormat="1" ht="15.75" customHeight="1" thickBot="1">
      <c r="A331" s="250"/>
      <c r="B331" s="251"/>
      <c r="C331" s="252"/>
      <c r="D331" s="253" t="s">
        <v>31</v>
      </c>
      <c r="E331" s="253" t="s">
        <v>32</v>
      </c>
      <c r="F331" s="219" t="s">
        <v>33</v>
      </c>
      <c r="G331" s="262" t="s">
        <v>330</v>
      </c>
    </row>
    <row r="332" spans="1:7" s="130" customFormat="1" ht="38.25" customHeight="1" thickBot="1" thickTop="1">
      <c r="A332" s="201"/>
      <c r="B332" s="209"/>
      <c r="C332" s="210" t="s">
        <v>530</v>
      </c>
      <c r="D332" s="211">
        <f>SUM(D35,D148,D174,D206,D236,D257,D275,D286,D301,D326,)</f>
        <v>531528</v>
      </c>
      <c r="E332" s="211">
        <f>SUM(E35,E148,E174,E206,E236,E257,E275,E286,E301,E326)</f>
        <v>556298.7</v>
      </c>
      <c r="F332" s="211">
        <f>SUM(F35,F148,F174,F206,F236,F257,F275,F286,F301,F326,)</f>
        <v>245167.30000000005</v>
      </c>
      <c r="G332" s="270">
        <f>(F332/E332)*100</f>
        <v>44.07116176974709</v>
      </c>
    </row>
    <row r="333" spans="1:7" ht="15">
      <c r="A333" s="64"/>
      <c r="B333" s="64"/>
      <c r="C333" s="64"/>
      <c r="D333" s="64"/>
      <c r="E333" s="64"/>
      <c r="F333" s="64"/>
      <c r="G333" s="64"/>
    </row>
    <row r="334" spans="1:7" ht="15" customHeight="1">
      <c r="A334" s="64"/>
      <c r="B334" s="64"/>
      <c r="C334" s="64"/>
      <c r="D334" s="64"/>
      <c r="E334" s="64"/>
      <c r="F334" s="64"/>
      <c r="G334" s="64"/>
    </row>
    <row r="335" spans="1:7" ht="15" customHeight="1">
      <c r="A335" s="64"/>
      <c r="B335" s="64"/>
      <c r="C335" s="64"/>
      <c r="D335" s="64"/>
      <c r="E335" s="64"/>
      <c r="F335" s="64"/>
      <c r="G335" s="64"/>
    </row>
    <row r="336" spans="1:7" ht="15" customHeight="1">
      <c r="A336" s="64"/>
      <c r="B336" s="64"/>
      <c r="C336" s="64"/>
      <c r="D336" s="64"/>
      <c r="E336" s="64"/>
      <c r="F336" s="64"/>
      <c r="G336" s="64"/>
    </row>
    <row r="337" spans="1:7" ht="15">
      <c r="A337" s="64"/>
      <c r="B337" s="64"/>
      <c r="C337" s="64"/>
      <c r="D337" s="64"/>
      <c r="E337" s="64"/>
      <c r="F337" s="64"/>
      <c r="G337" s="64"/>
    </row>
    <row r="338" spans="1:7" ht="15">
      <c r="A338" s="64"/>
      <c r="B338" s="64"/>
      <c r="C338" s="64"/>
      <c r="D338" s="64"/>
      <c r="E338" s="64"/>
      <c r="F338" s="64"/>
      <c r="G338" s="64"/>
    </row>
    <row r="339" spans="1:7" ht="15">
      <c r="A339" s="64"/>
      <c r="B339" s="64"/>
      <c r="C339" s="65"/>
      <c r="D339" s="64"/>
      <c r="E339" s="64"/>
      <c r="F339" s="64"/>
      <c r="G339" s="64"/>
    </row>
    <row r="340" spans="1:7" ht="15">
      <c r="A340" s="64"/>
      <c r="B340" s="64"/>
      <c r="C340" s="64"/>
      <c r="D340" s="64"/>
      <c r="E340" s="64"/>
      <c r="F340" s="64"/>
      <c r="G340" s="64"/>
    </row>
    <row r="341" spans="1:7" ht="15">
      <c r="A341" s="64"/>
      <c r="B341" s="64"/>
      <c r="C341" s="64"/>
      <c r="D341" s="64"/>
      <c r="E341" s="64"/>
      <c r="F341" s="64"/>
      <c r="G341" s="64"/>
    </row>
    <row r="342" spans="1:7" ht="15">
      <c r="A342" s="64"/>
      <c r="B342" s="64"/>
      <c r="C342" s="64"/>
      <c r="D342" s="64"/>
      <c r="E342" s="64"/>
      <c r="F342" s="64"/>
      <c r="G342" s="64"/>
    </row>
    <row r="343" spans="1:7" ht="15">
      <c r="A343" s="64"/>
      <c r="B343" s="64"/>
      <c r="C343" s="64"/>
      <c r="D343" s="64"/>
      <c r="E343" s="64"/>
      <c r="F343" s="64"/>
      <c r="G343" s="64"/>
    </row>
    <row r="344" spans="1:7" ht="15">
      <c r="A344" s="64"/>
      <c r="B344" s="64"/>
      <c r="C344" s="64"/>
      <c r="D344" s="64"/>
      <c r="E344" s="64"/>
      <c r="F344" s="64"/>
      <c r="G344" s="64"/>
    </row>
    <row r="345" spans="1:7" ht="15">
      <c r="A345" s="64"/>
      <c r="B345" s="64"/>
      <c r="C345" s="64"/>
      <c r="D345" s="64"/>
      <c r="E345" s="64"/>
      <c r="F345" s="64"/>
      <c r="G345" s="64"/>
    </row>
    <row r="346" spans="1:7" ht="15">
      <c r="A346" s="64"/>
      <c r="B346" s="64"/>
      <c r="C346" s="64"/>
      <c r="D346" s="64"/>
      <c r="E346" s="64"/>
      <c r="F346" s="64"/>
      <c r="G346" s="64"/>
    </row>
    <row r="347" spans="1:7" ht="15">
      <c r="A347" s="64"/>
      <c r="B347" s="64"/>
      <c r="C347" s="64"/>
      <c r="D347" s="64"/>
      <c r="E347" s="64"/>
      <c r="F347" s="64"/>
      <c r="G347" s="64"/>
    </row>
    <row r="348" spans="1:7" ht="15">
      <c r="A348" s="64"/>
      <c r="B348" s="64"/>
      <c r="C348" s="64"/>
      <c r="D348" s="64"/>
      <c r="E348" s="64"/>
      <c r="F348" s="64"/>
      <c r="G348" s="64"/>
    </row>
    <row r="349" spans="1:7" ht="15">
      <c r="A349" s="64"/>
      <c r="B349" s="64"/>
      <c r="C349" s="64"/>
      <c r="D349" s="64"/>
      <c r="E349" s="64"/>
      <c r="F349" s="64"/>
      <c r="G349" s="64"/>
    </row>
    <row r="350" spans="1:7" ht="15">
      <c r="A350" s="64"/>
      <c r="B350" s="64"/>
      <c r="C350" s="64"/>
      <c r="D350" s="64"/>
      <c r="E350" s="64"/>
      <c r="F350" s="64"/>
      <c r="G350" s="64"/>
    </row>
    <row r="351" spans="1:7" ht="15">
      <c r="A351" s="64"/>
      <c r="B351" s="64"/>
      <c r="C351" s="64"/>
      <c r="D351" s="64"/>
      <c r="E351" s="64"/>
      <c r="F351" s="64"/>
      <c r="G351" s="64"/>
    </row>
    <row r="352" spans="1:7" ht="15">
      <c r="A352" s="64"/>
      <c r="B352" s="64"/>
      <c r="C352" s="64"/>
      <c r="D352" s="64"/>
      <c r="E352" s="64"/>
      <c r="F352" s="64"/>
      <c r="G352" s="64"/>
    </row>
    <row r="353" spans="1:7" ht="15">
      <c r="A353" s="64"/>
      <c r="B353" s="64"/>
      <c r="C353" s="64"/>
      <c r="D353" s="64"/>
      <c r="E353" s="64"/>
      <c r="F353" s="64"/>
      <c r="G353" s="64"/>
    </row>
  </sheetData>
  <sheetProtection/>
  <printOptions/>
  <pageMargins left="0.4724409448818898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6.00390625" style="312" customWidth="1"/>
    <col min="2" max="2" width="13.140625" style="312" customWidth="1"/>
    <col min="3" max="4" width="0" style="312" hidden="1" customWidth="1"/>
    <col min="5" max="5" width="0" style="315" hidden="1" customWidth="1"/>
    <col min="6" max="8" width="0" style="312" hidden="1" customWidth="1"/>
    <col min="9" max="17" width="9.140625" style="312" customWidth="1"/>
    <col min="18" max="22" width="0" style="312" hidden="1" customWidth="1"/>
    <col min="23" max="23" width="10.00390625" style="312" customWidth="1"/>
    <col min="24" max="16384" width="9.140625" style="312" customWidth="1"/>
  </cols>
  <sheetData>
    <row r="1" spans="1:17" s="469" customFormat="1" ht="15">
      <c r="A1" s="907" t="s">
        <v>531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</row>
    <row r="2" spans="1:24" ht="18.75" thickBot="1">
      <c r="A2" s="313"/>
      <c r="B2" s="314"/>
      <c r="J2" s="316"/>
      <c r="R2" s="908" t="s">
        <v>532</v>
      </c>
      <c r="S2" s="908"/>
      <c r="T2" s="908"/>
      <c r="U2" s="908"/>
      <c r="V2" s="908"/>
      <c r="W2" s="908"/>
      <c r="X2" s="908"/>
    </row>
    <row r="3" spans="1:10" ht="16.5" thickBot="1">
      <c r="A3" s="317" t="s">
        <v>533</v>
      </c>
      <c r="B3" s="318" t="s">
        <v>534</v>
      </c>
      <c r="C3" s="319"/>
      <c r="D3" s="319"/>
      <c r="E3" s="320"/>
      <c r="F3" s="319"/>
      <c r="G3" s="321"/>
      <c r="H3" s="271"/>
      <c r="I3" s="271"/>
      <c r="J3" s="322"/>
    </row>
    <row r="4" spans="1:10" ht="13.5" thickBot="1">
      <c r="A4" s="316" t="s">
        <v>535</v>
      </c>
      <c r="J4" s="316"/>
    </row>
    <row r="5" spans="1:24" ht="15">
      <c r="A5" s="323"/>
      <c r="B5" s="324"/>
      <c r="C5" s="324"/>
      <c r="D5" s="324"/>
      <c r="E5" s="325"/>
      <c r="F5" s="324"/>
      <c r="G5" s="326"/>
      <c r="H5" s="324"/>
      <c r="I5" s="324"/>
      <c r="J5" s="327" t="s">
        <v>29</v>
      </c>
      <c r="K5" s="328"/>
      <c r="L5" s="329"/>
      <c r="M5" s="329"/>
      <c r="N5" s="329"/>
      <c r="O5" s="329"/>
      <c r="P5" s="330" t="s">
        <v>536</v>
      </c>
      <c r="Q5" s="329"/>
      <c r="R5" s="329"/>
      <c r="S5" s="329"/>
      <c r="T5" s="329"/>
      <c r="U5" s="329"/>
      <c r="V5" s="329"/>
      <c r="W5" s="327" t="s">
        <v>537</v>
      </c>
      <c r="X5" s="331" t="s">
        <v>538</v>
      </c>
    </row>
    <row r="6" spans="1:24" ht="13.5" thickBot="1">
      <c r="A6" s="332" t="s">
        <v>27</v>
      </c>
      <c r="B6" s="333" t="s">
        <v>539</v>
      </c>
      <c r="C6" s="333" t="s">
        <v>540</v>
      </c>
      <c r="D6" s="333" t="s">
        <v>541</v>
      </c>
      <c r="E6" s="333" t="s">
        <v>542</v>
      </c>
      <c r="F6" s="333" t="s">
        <v>543</v>
      </c>
      <c r="G6" s="333" t="s">
        <v>544</v>
      </c>
      <c r="H6" s="333" t="s">
        <v>545</v>
      </c>
      <c r="I6" s="333" t="s">
        <v>546</v>
      </c>
      <c r="J6" s="334">
        <v>2014</v>
      </c>
      <c r="K6" s="335" t="s">
        <v>547</v>
      </c>
      <c r="L6" s="336" t="s">
        <v>548</v>
      </c>
      <c r="M6" s="336" t="s">
        <v>549</v>
      </c>
      <c r="N6" s="336" t="s">
        <v>550</v>
      </c>
      <c r="O6" s="336" t="s">
        <v>551</v>
      </c>
      <c r="P6" s="336" t="s">
        <v>552</v>
      </c>
      <c r="Q6" s="336" t="s">
        <v>553</v>
      </c>
      <c r="R6" s="336" t="s">
        <v>554</v>
      </c>
      <c r="S6" s="336" t="s">
        <v>555</v>
      </c>
      <c r="T6" s="336" t="s">
        <v>556</v>
      </c>
      <c r="U6" s="336" t="s">
        <v>557</v>
      </c>
      <c r="V6" s="335" t="s">
        <v>558</v>
      </c>
      <c r="W6" s="334" t="s">
        <v>559</v>
      </c>
      <c r="X6" s="337" t="s">
        <v>560</v>
      </c>
    </row>
    <row r="7" spans="1:24" ht="12.75">
      <c r="A7" s="338" t="s">
        <v>561</v>
      </c>
      <c r="B7" s="339"/>
      <c r="C7" s="340">
        <v>104</v>
      </c>
      <c r="D7" s="340">
        <v>104</v>
      </c>
      <c r="E7" s="272"/>
      <c r="F7" s="273">
        <v>139</v>
      </c>
      <c r="G7" s="274">
        <v>133</v>
      </c>
      <c r="H7" s="275">
        <v>139</v>
      </c>
      <c r="I7" s="276">
        <v>139</v>
      </c>
      <c r="J7" s="341"/>
      <c r="K7" s="342">
        <v>148</v>
      </c>
      <c r="L7" s="343">
        <v>148</v>
      </c>
      <c r="M7" s="343">
        <v>151</v>
      </c>
      <c r="N7" s="343">
        <v>150</v>
      </c>
      <c r="O7" s="277">
        <v>151</v>
      </c>
      <c r="P7" s="277">
        <v>150</v>
      </c>
      <c r="Q7" s="277">
        <v>151</v>
      </c>
      <c r="R7" s="277"/>
      <c r="S7" s="277"/>
      <c r="T7" s="277"/>
      <c r="U7" s="277"/>
      <c r="V7" s="277"/>
      <c r="W7" s="344" t="s">
        <v>562</v>
      </c>
      <c r="X7" s="345" t="s">
        <v>562</v>
      </c>
    </row>
    <row r="8" spans="1:24" ht="13.5" thickBot="1">
      <c r="A8" s="346" t="s">
        <v>563</v>
      </c>
      <c r="B8" s="347"/>
      <c r="C8" s="348">
        <v>101</v>
      </c>
      <c r="D8" s="348">
        <v>104</v>
      </c>
      <c r="E8" s="349"/>
      <c r="F8" s="348">
        <v>137</v>
      </c>
      <c r="G8" s="350">
        <v>129</v>
      </c>
      <c r="H8" s="351">
        <v>138</v>
      </c>
      <c r="I8" s="350">
        <v>138</v>
      </c>
      <c r="J8" s="352"/>
      <c r="K8" s="353">
        <v>144.5</v>
      </c>
      <c r="L8" s="354">
        <v>144.25</v>
      </c>
      <c r="M8" s="355">
        <v>147.25</v>
      </c>
      <c r="N8" s="355">
        <v>146.25</v>
      </c>
      <c r="O8" s="354">
        <v>147.25</v>
      </c>
      <c r="P8" s="354">
        <v>146.3</v>
      </c>
      <c r="Q8" s="354">
        <v>147.25</v>
      </c>
      <c r="R8" s="354"/>
      <c r="S8" s="354"/>
      <c r="T8" s="354"/>
      <c r="U8" s="354"/>
      <c r="V8" s="353"/>
      <c r="W8" s="356"/>
      <c r="X8" s="357" t="s">
        <v>562</v>
      </c>
    </row>
    <row r="9" spans="1:24" ht="12.75">
      <c r="A9" s="358" t="s">
        <v>564</v>
      </c>
      <c r="B9" s="359" t="s">
        <v>565</v>
      </c>
      <c r="C9" s="360">
        <v>37915</v>
      </c>
      <c r="D9" s="360">
        <v>39774</v>
      </c>
      <c r="E9" s="361" t="s">
        <v>566</v>
      </c>
      <c r="F9" s="362">
        <v>23549</v>
      </c>
      <c r="G9" s="363">
        <v>24376</v>
      </c>
      <c r="H9" s="364">
        <v>24327</v>
      </c>
      <c r="I9" s="365">
        <v>24978</v>
      </c>
      <c r="J9" s="366" t="s">
        <v>562</v>
      </c>
      <c r="K9" s="367">
        <v>25193</v>
      </c>
      <c r="L9" s="368">
        <v>25256</v>
      </c>
      <c r="M9" s="369">
        <v>25481</v>
      </c>
      <c r="N9" s="369">
        <v>25514</v>
      </c>
      <c r="O9" s="370">
        <v>25783</v>
      </c>
      <c r="P9" s="370">
        <v>25781</v>
      </c>
      <c r="Q9" s="371">
        <v>26241</v>
      </c>
      <c r="R9" s="371"/>
      <c r="S9" s="371"/>
      <c r="T9" s="371"/>
      <c r="U9" s="371"/>
      <c r="V9" s="372"/>
      <c r="W9" s="373" t="s">
        <v>562</v>
      </c>
      <c r="X9" s="374" t="s">
        <v>562</v>
      </c>
    </row>
    <row r="10" spans="1:24" ht="12.75">
      <c r="A10" s="375" t="s">
        <v>567</v>
      </c>
      <c r="B10" s="376" t="s">
        <v>568</v>
      </c>
      <c r="C10" s="377">
        <v>-16164</v>
      </c>
      <c r="D10" s="377">
        <v>-17825</v>
      </c>
      <c r="E10" s="361" t="s">
        <v>569</v>
      </c>
      <c r="F10" s="362">
        <v>-21592</v>
      </c>
      <c r="G10" s="363">
        <v>-22365</v>
      </c>
      <c r="H10" s="378">
        <v>22791</v>
      </c>
      <c r="I10" s="363">
        <v>23076</v>
      </c>
      <c r="J10" s="379" t="s">
        <v>562</v>
      </c>
      <c r="K10" s="380">
        <v>23174</v>
      </c>
      <c r="L10" s="381">
        <v>23276</v>
      </c>
      <c r="M10" s="382">
        <v>23304</v>
      </c>
      <c r="N10" s="382">
        <v>23395</v>
      </c>
      <c r="O10" s="370">
        <v>23653</v>
      </c>
      <c r="P10" s="370">
        <v>23632</v>
      </c>
      <c r="Q10" s="371">
        <v>24134</v>
      </c>
      <c r="R10" s="371"/>
      <c r="S10" s="371"/>
      <c r="T10" s="371"/>
      <c r="U10" s="371"/>
      <c r="V10" s="372"/>
      <c r="W10" s="373" t="s">
        <v>562</v>
      </c>
      <c r="X10" s="374" t="s">
        <v>562</v>
      </c>
    </row>
    <row r="11" spans="1:24" ht="12.75">
      <c r="A11" s="375" t="s">
        <v>570</v>
      </c>
      <c r="B11" s="376" t="s">
        <v>571</v>
      </c>
      <c r="C11" s="377">
        <v>604</v>
      </c>
      <c r="D11" s="377">
        <v>619</v>
      </c>
      <c r="E11" s="361" t="s">
        <v>572</v>
      </c>
      <c r="F11" s="362">
        <v>965</v>
      </c>
      <c r="G11" s="363">
        <v>754</v>
      </c>
      <c r="H11" s="378">
        <v>666</v>
      </c>
      <c r="I11" s="363">
        <v>526</v>
      </c>
      <c r="J11" s="379" t="s">
        <v>562</v>
      </c>
      <c r="K11" s="380">
        <v>554</v>
      </c>
      <c r="L11" s="381">
        <v>630</v>
      </c>
      <c r="M11" s="382">
        <v>565</v>
      </c>
      <c r="N11" s="382">
        <v>542</v>
      </c>
      <c r="O11" s="370">
        <v>513</v>
      </c>
      <c r="P11" s="370">
        <v>586</v>
      </c>
      <c r="Q11" s="371">
        <v>604</v>
      </c>
      <c r="R11" s="371"/>
      <c r="S11" s="371"/>
      <c r="T11" s="371"/>
      <c r="U11" s="371"/>
      <c r="V11" s="372"/>
      <c r="W11" s="373" t="s">
        <v>562</v>
      </c>
      <c r="X11" s="374" t="s">
        <v>562</v>
      </c>
    </row>
    <row r="12" spans="1:24" ht="12.75">
      <c r="A12" s="375" t="s">
        <v>573</v>
      </c>
      <c r="B12" s="376" t="s">
        <v>574</v>
      </c>
      <c r="C12" s="377">
        <v>221</v>
      </c>
      <c r="D12" s="377">
        <v>610</v>
      </c>
      <c r="E12" s="361" t="s">
        <v>562</v>
      </c>
      <c r="F12" s="362">
        <v>975</v>
      </c>
      <c r="G12" s="363">
        <v>1032</v>
      </c>
      <c r="H12" s="378">
        <v>586</v>
      </c>
      <c r="I12" s="363">
        <v>3077</v>
      </c>
      <c r="J12" s="379" t="s">
        <v>562</v>
      </c>
      <c r="K12" s="380">
        <v>9455</v>
      </c>
      <c r="L12" s="381">
        <v>5237</v>
      </c>
      <c r="M12" s="382">
        <v>3267</v>
      </c>
      <c r="N12" s="382">
        <v>6697</v>
      </c>
      <c r="O12" s="370">
        <v>9406</v>
      </c>
      <c r="P12" s="370">
        <v>12507</v>
      </c>
      <c r="Q12" s="371">
        <v>15224</v>
      </c>
      <c r="R12" s="371"/>
      <c r="S12" s="371"/>
      <c r="T12" s="371"/>
      <c r="U12" s="371"/>
      <c r="V12" s="372"/>
      <c r="W12" s="373" t="s">
        <v>562</v>
      </c>
      <c r="X12" s="374" t="s">
        <v>562</v>
      </c>
    </row>
    <row r="13" spans="1:24" ht="13.5" thickBot="1">
      <c r="A13" s="338" t="s">
        <v>575</v>
      </c>
      <c r="B13" s="383" t="s">
        <v>576</v>
      </c>
      <c r="C13" s="384">
        <v>2021</v>
      </c>
      <c r="D13" s="384">
        <v>852</v>
      </c>
      <c r="E13" s="278" t="s">
        <v>577</v>
      </c>
      <c r="F13" s="279">
        <v>3509</v>
      </c>
      <c r="G13" s="280">
        <v>5236</v>
      </c>
      <c r="H13" s="281">
        <v>2489</v>
      </c>
      <c r="I13" s="280">
        <v>4741</v>
      </c>
      <c r="J13" s="385" t="s">
        <v>562</v>
      </c>
      <c r="K13" s="282">
        <v>3409</v>
      </c>
      <c r="L13" s="386">
        <v>3285</v>
      </c>
      <c r="M13" s="387">
        <v>4178</v>
      </c>
      <c r="N13" s="387">
        <v>10776</v>
      </c>
      <c r="O13" s="388">
        <v>9034</v>
      </c>
      <c r="P13" s="388">
        <v>13939</v>
      </c>
      <c r="Q13" s="283">
        <v>10540</v>
      </c>
      <c r="R13" s="283"/>
      <c r="S13" s="283"/>
      <c r="T13" s="283"/>
      <c r="U13" s="283"/>
      <c r="V13" s="283"/>
      <c r="W13" s="389" t="s">
        <v>562</v>
      </c>
      <c r="X13" s="345" t="s">
        <v>562</v>
      </c>
    </row>
    <row r="14" spans="1:24" ht="13.5" thickBot="1">
      <c r="A14" s="390" t="s">
        <v>578</v>
      </c>
      <c r="B14" s="391"/>
      <c r="C14" s="392">
        <v>24618</v>
      </c>
      <c r="D14" s="392">
        <v>24087</v>
      </c>
      <c r="E14" s="393"/>
      <c r="F14" s="394">
        <v>9516</v>
      </c>
      <c r="G14" s="394">
        <v>9034</v>
      </c>
      <c r="H14" s="395">
        <v>5277</v>
      </c>
      <c r="I14" s="394">
        <v>10245</v>
      </c>
      <c r="J14" s="396" t="s">
        <v>562</v>
      </c>
      <c r="K14" s="397">
        <v>15478</v>
      </c>
      <c r="L14" s="398">
        <v>11131</v>
      </c>
      <c r="M14" s="399">
        <v>10187</v>
      </c>
      <c r="N14" s="399">
        <v>20135</v>
      </c>
      <c r="O14" s="398">
        <v>21084</v>
      </c>
      <c r="P14" s="398">
        <v>29182</v>
      </c>
      <c r="Q14" s="400">
        <v>28475</v>
      </c>
      <c r="R14" s="400"/>
      <c r="S14" s="400"/>
      <c r="T14" s="400"/>
      <c r="U14" s="400"/>
      <c r="V14" s="401"/>
      <c r="W14" s="393" t="s">
        <v>562</v>
      </c>
      <c r="X14" s="396" t="s">
        <v>562</v>
      </c>
    </row>
    <row r="15" spans="1:24" ht="12.75">
      <c r="A15" s="338" t="s">
        <v>579</v>
      </c>
      <c r="B15" s="359" t="s">
        <v>580</v>
      </c>
      <c r="C15" s="360">
        <v>7043</v>
      </c>
      <c r="D15" s="360">
        <v>7240</v>
      </c>
      <c r="E15" s="278">
        <v>401</v>
      </c>
      <c r="F15" s="279">
        <v>1966</v>
      </c>
      <c r="G15" s="280">
        <v>2011</v>
      </c>
      <c r="H15" s="281">
        <v>1536</v>
      </c>
      <c r="I15" s="280">
        <v>1902</v>
      </c>
      <c r="J15" s="366" t="s">
        <v>562</v>
      </c>
      <c r="K15" s="402">
        <v>2019</v>
      </c>
      <c r="L15" s="388">
        <v>1979</v>
      </c>
      <c r="M15" s="387">
        <v>2177</v>
      </c>
      <c r="N15" s="387">
        <v>2119</v>
      </c>
      <c r="O15" s="388">
        <v>2077</v>
      </c>
      <c r="P15" s="388">
        <v>2149</v>
      </c>
      <c r="Q15" s="283">
        <v>2191</v>
      </c>
      <c r="R15" s="283"/>
      <c r="S15" s="283"/>
      <c r="T15" s="283"/>
      <c r="U15" s="283"/>
      <c r="V15" s="283"/>
      <c r="W15" s="389" t="s">
        <v>562</v>
      </c>
      <c r="X15" s="345" t="s">
        <v>562</v>
      </c>
    </row>
    <row r="16" spans="1:24" ht="12.75">
      <c r="A16" s="375" t="s">
        <v>581</v>
      </c>
      <c r="B16" s="376" t="s">
        <v>582</v>
      </c>
      <c r="C16" s="377">
        <v>1001</v>
      </c>
      <c r="D16" s="377">
        <v>820</v>
      </c>
      <c r="E16" s="361" t="s">
        <v>583</v>
      </c>
      <c r="F16" s="362">
        <v>1207</v>
      </c>
      <c r="G16" s="363">
        <v>1401</v>
      </c>
      <c r="H16" s="378">
        <v>1388</v>
      </c>
      <c r="I16" s="363">
        <v>1714</v>
      </c>
      <c r="J16" s="379" t="s">
        <v>562</v>
      </c>
      <c r="K16" s="403">
        <v>1578</v>
      </c>
      <c r="L16" s="370">
        <v>1699</v>
      </c>
      <c r="M16" s="369">
        <v>1547</v>
      </c>
      <c r="N16" s="369">
        <v>1463</v>
      </c>
      <c r="O16" s="370">
        <v>2507</v>
      </c>
      <c r="P16" s="370">
        <v>2493</v>
      </c>
      <c r="Q16" s="371">
        <v>1418</v>
      </c>
      <c r="R16" s="371"/>
      <c r="S16" s="371"/>
      <c r="T16" s="371"/>
      <c r="U16" s="371"/>
      <c r="V16" s="372"/>
      <c r="W16" s="373" t="s">
        <v>562</v>
      </c>
      <c r="X16" s="374" t="s">
        <v>562</v>
      </c>
    </row>
    <row r="17" spans="1:24" ht="12.75">
      <c r="A17" s="375" t="s">
        <v>584</v>
      </c>
      <c r="B17" s="376" t="s">
        <v>585</v>
      </c>
      <c r="C17" s="377">
        <v>14718</v>
      </c>
      <c r="D17" s="377">
        <v>14718</v>
      </c>
      <c r="E17" s="361" t="s">
        <v>562</v>
      </c>
      <c r="F17" s="362">
        <v>0</v>
      </c>
      <c r="G17" s="363">
        <v>0</v>
      </c>
      <c r="H17" s="378">
        <v>0</v>
      </c>
      <c r="I17" s="363">
        <v>0</v>
      </c>
      <c r="J17" s="379" t="s">
        <v>562</v>
      </c>
      <c r="K17" s="404">
        <v>0</v>
      </c>
      <c r="L17" s="381">
        <v>0</v>
      </c>
      <c r="M17" s="382">
        <v>0</v>
      </c>
      <c r="N17" s="382">
        <v>0</v>
      </c>
      <c r="O17" s="370">
        <v>0</v>
      </c>
      <c r="P17" s="370">
        <v>0</v>
      </c>
      <c r="Q17" s="371">
        <v>0</v>
      </c>
      <c r="R17" s="371"/>
      <c r="S17" s="371"/>
      <c r="T17" s="371"/>
      <c r="U17" s="371"/>
      <c r="V17" s="372"/>
      <c r="W17" s="373" t="s">
        <v>562</v>
      </c>
      <c r="X17" s="374" t="s">
        <v>562</v>
      </c>
    </row>
    <row r="18" spans="1:24" ht="12.75">
      <c r="A18" s="375" t="s">
        <v>586</v>
      </c>
      <c r="B18" s="376" t="s">
        <v>587</v>
      </c>
      <c r="C18" s="377">
        <v>1758</v>
      </c>
      <c r="D18" s="377">
        <v>1762</v>
      </c>
      <c r="E18" s="361" t="s">
        <v>562</v>
      </c>
      <c r="F18" s="362">
        <v>4210</v>
      </c>
      <c r="G18" s="363">
        <v>5453</v>
      </c>
      <c r="H18" s="378">
        <v>8278</v>
      </c>
      <c r="I18" s="363">
        <v>8491</v>
      </c>
      <c r="J18" s="379" t="s">
        <v>562</v>
      </c>
      <c r="K18" s="404">
        <v>12706</v>
      </c>
      <c r="L18" s="381">
        <v>9574</v>
      </c>
      <c r="M18" s="382">
        <v>7800</v>
      </c>
      <c r="N18" s="382">
        <v>16381</v>
      </c>
      <c r="O18" s="370">
        <v>16494</v>
      </c>
      <c r="P18" s="370">
        <v>23932</v>
      </c>
      <c r="Q18" s="371">
        <v>24289</v>
      </c>
      <c r="R18" s="371"/>
      <c r="S18" s="371"/>
      <c r="T18" s="371"/>
      <c r="U18" s="371"/>
      <c r="V18" s="372"/>
      <c r="W18" s="373" t="s">
        <v>562</v>
      </c>
      <c r="X18" s="374" t="s">
        <v>562</v>
      </c>
    </row>
    <row r="19" spans="1:24" ht="13.5" thickBot="1">
      <c r="A19" s="346" t="s">
        <v>588</v>
      </c>
      <c r="B19" s="405" t="s">
        <v>589</v>
      </c>
      <c r="C19" s="406">
        <v>0</v>
      </c>
      <c r="D19" s="406">
        <v>0</v>
      </c>
      <c r="E19" s="407" t="s">
        <v>562</v>
      </c>
      <c r="F19" s="347">
        <v>0</v>
      </c>
      <c r="G19" s="363">
        <v>0</v>
      </c>
      <c r="H19" s="408">
        <v>0</v>
      </c>
      <c r="I19" s="409">
        <v>0</v>
      </c>
      <c r="J19" s="410" t="s">
        <v>562</v>
      </c>
      <c r="K19" s="404">
        <v>0</v>
      </c>
      <c r="L19" s="381">
        <v>0</v>
      </c>
      <c r="M19" s="382">
        <v>0</v>
      </c>
      <c r="N19" s="382">
        <v>0</v>
      </c>
      <c r="O19" s="370"/>
      <c r="P19" s="370">
        <v>0</v>
      </c>
      <c r="Q19" s="371">
        <v>0</v>
      </c>
      <c r="R19" s="371"/>
      <c r="S19" s="371"/>
      <c r="T19" s="371"/>
      <c r="U19" s="371"/>
      <c r="V19" s="372"/>
      <c r="W19" s="411" t="s">
        <v>562</v>
      </c>
      <c r="X19" s="412" t="s">
        <v>562</v>
      </c>
    </row>
    <row r="20" spans="1:24" ht="15">
      <c r="A20" s="413" t="s">
        <v>590</v>
      </c>
      <c r="B20" s="359" t="s">
        <v>591</v>
      </c>
      <c r="C20" s="360">
        <v>12472</v>
      </c>
      <c r="D20" s="360">
        <v>13728</v>
      </c>
      <c r="E20" s="284" t="s">
        <v>562</v>
      </c>
      <c r="F20" s="329">
        <v>25027</v>
      </c>
      <c r="G20" s="292">
        <v>26221</v>
      </c>
      <c r="H20" s="291">
        <v>16950</v>
      </c>
      <c r="I20" s="292">
        <f>26544+481+267</f>
        <v>27292</v>
      </c>
      <c r="J20" s="414">
        <v>22890</v>
      </c>
      <c r="K20" s="415">
        <v>0</v>
      </c>
      <c r="L20" s="416">
        <v>0</v>
      </c>
      <c r="M20" s="417">
        <v>165</v>
      </c>
      <c r="N20" s="417">
        <v>3104</v>
      </c>
      <c r="O20" s="417">
        <v>1795</v>
      </c>
      <c r="P20" s="417">
        <v>2895</v>
      </c>
      <c r="Q20" s="417">
        <v>2677</v>
      </c>
      <c r="R20" s="417"/>
      <c r="S20" s="417"/>
      <c r="T20" s="417"/>
      <c r="U20" s="417"/>
      <c r="V20" s="418"/>
      <c r="W20" s="419">
        <f>SUM(K20:V20)</f>
        <v>10636</v>
      </c>
      <c r="X20" s="420">
        <f>IF(J20&lt;&gt;0,+W20/J20," - - - ")</f>
        <v>0.46465705548274355</v>
      </c>
    </row>
    <row r="21" spans="1:24" ht="15">
      <c r="A21" s="375" t="s">
        <v>592</v>
      </c>
      <c r="B21" s="376" t="s">
        <v>593</v>
      </c>
      <c r="C21" s="377">
        <v>0</v>
      </c>
      <c r="D21" s="377">
        <v>0</v>
      </c>
      <c r="E21" s="285" t="s">
        <v>562</v>
      </c>
      <c r="F21" s="421">
        <v>0</v>
      </c>
      <c r="G21" s="363">
        <v>0</v>
      </c>
      <c r="H21" s="378">
        <v>0</v>
      </c>
      <c r="I21" s="363">
        <v>481</v>
      </c>
      <c r="J21" s="422"/>
      <c r="K21" s="423">
        <v>0</v>
      </c>
      <c r="L21" s="424">
        <v>0</v>
      </c>
      <c r="M21" s="371">
        <v>0</v>
      </c>
      <c r="N21" s="371">
        <v>0</v>
      </c>
      <c r="O21" s="371">
        <v>1000</v>
      </c>
      <c r="P21" s="371">
        <v>0</v>
      </c>
      <c r="Q21" s="371">
        <v>0</v>
      </c>
      <c r="R21" s="371"/>
      <c r="S21" s="371"/>
      <c r="T21" s="371"/>
      <c r="U21" s="371"/>
      <c r="V21" s="372"/>
      <c r="W21" s="425">
        <f aca="true" t="shared" si="0" ref="W21:W43">SUM(K21:V21)</f>
        <v>1000</v>
      </c>
      <c r="X21" s="426" t="str">
        <f aca="true" t="shared" si="1" ref="X21:X43">IF(J21&lt;&gt;0,+W21/J21," - - - ")</f>
        <v> - - - </v>
      </c>
    </row>
    <row r="22" spans="1:24" ht="15.75" thickBot="1">
      <c r="A22" s="346" t="s">
        <v>594</v>
      </c>
      <c r="B22" s="405" t="s">
        <v>593</v>
      </c>
      <c r="C22" s="406">
        <v>0</v>
      </c>
      <c r="D22" s="406">
        <v>1215</v>
      </c>
      <c r="E22" s="286">
        <v>672</v>
      </c>
      <c r="F22" s="287">
        <v>8200</v>
      </c>
      <c r="G22" s="280">
        <v>6200</v>
      </c>
      <c r="H22" s="288">
        <v>12200</v>
      </c>
      <c r="I22" s="289">
        <f>8200+267</f>
        <v>8467</v>
      </c>
      <c r="J22" s="427">
        <v>8200</v>
      </c>
      <c r="K22" s="428">
        <v>2200</v>
      </c>
      <c r="L22" s="429">
        <v>2000</v>
      </c>
      <c r="M22" s="283">
        <v>2000</v>
      </c>
      <c r="N22" s="283">
        <v>0</v>
      </c>
      <c r="O22" s="283">
        <v>-1000</v>
      </c>
      <c r="P22" s="283">
        <v>0</v>
      </c>
      <c r="Q22" s="283">
        <v>0</v>
      </c>
      <c r="R22" s="283"/>
      <c r="S22" s="283"/>
      <c r="T22" s="283"/>
      <c r="U22" s="283"/>
      <c r="V22" s="283"/>
      <c r="W22" s="430">
        <f t="shared" si="0"/>
        <v>5200</v>
      </c>
      <c r="X22" s="431">
        <f t="shared" si="1"/>
        <v>0.6341463414634146</v>
      </c>
    </row>
    <row r="23" spans="1:24" ht="15">
      <c r="A23" s="358" t="s">
        <v>595</v>
      </c>
      <c r="B23" s="359" t="s">
        <v>596</v>
      </c>
      <c r="C23" s="360">
        <v>6341</v>
      </c>
      <c r="D23" s="360">
        <v>6960</v>
      </c>
      <c r="E23" s="290">
        <v>501</v>
      </c>
      <c r="F23" s="329">
        <v>13339</v>
      </c>
      <c r="G23" s="292">
        <v>13542</v>
      </c>
      <c r="H23" s="291">
        <v>11081</v>
      </c>
      <c r="I23" s="292">
        <v>11002</v>
      </c>
      <c r="J23" s="432">
        <v>13550</v>
      </c>
      <c r="K23" s="433">
        <v>1001</v>
      </c>
      <c r="L23" s="416">
        <v>874</v>
      </c>
      <c r="M23" s="416">
        <v>981</v>
      </c>
      <c r="N23" s="416">
        <v>914</v>
      </c>
      <c r="O23" s="416">
        <v>977</v>
      </c>
      <c r="P23" s="416">
        <v>980</v>
      </c>
      <c r="Q23" s="416">
        <v>1047</v>
      </c>
      <c r="R23" s="416"/>
      <c r="S23" s="416"/>
      <c r="T23" s="416"/>
      <c r="U23" s="416"/>
      <c r="V23" s="434"/>
      <c r="W23" s="435">
        <f t="shared" si="0"/>
        <v>6774</v>
      </c>
      <c r="X23" s="436">
        <f t="shared" si="1"/>
        <v>0.4999261992619926</v>
      </c>
    </row>
    <row r="24" spans="1:24" ht="15">
      <c r="A24" s="375" t="s">
        <v>597</v>
      </c>
      <c r="B24" s="376" t="s">
        <v>598</v>
      </c>
      <c r="C24" s="377">
        <v>1745</v>
      </c>
      <c r="D24" s="377">
        <v>2223</v>
      </c>
      <c r="E24" s="293">
        <v>502</v>
      </c>
      <c r="F24" s="421">
        <v>4564</v>
      </c>
      <c r="G24" s="363">
        <v>4450</v>
      </c>
      <c r="H24" s="378">
        <v>3230</v>
      </c>
      <c r="I24" s="363">
        <v>4770</v>
      </c>
      <c r="J24" s="437">
        <v>4553</v>
      </c>
      <c r="K24" s="438">
        <v>600</v>
      </c>
      <c r="L24" s="371">
        <v>500</v>
      </c>
      <c r="M24" s="371">
        <v>0</v>
      </c>
      <c r="N24" s="371">
        <v>99</v>
      </c>
      <c r="O24" s="371">
        <v>95</v>
      </c>
      <c r="P24" s="371">
        <v>559</v>
      </c>
      <c r="Q24" s="371">
        <v>85</v>
      </c>
      <c r="R24" s="371"/>
      <c r="S24" s="371"/>
      <c r="T24" s="371"/>
      <c r="U24" s="371"/>
      <c r="V24" s="439"/>
      <c r="W24" s="435">
        <f t="shared" si="0"/>
        <v>1938</v>
      </c>
      <c r="X24" s="426">
        <f t="shared" si="1"/>
        <v>0.4256534153305513</v>
      </c>
    </row>
    <row r="25" spans="1:24" ht="15">
      <c r="A25" s="375" t="s">
        <v>599</v>
      </c>
      <c r="B25" s="376" t="s">
        <v>600</v>
      </c>
      <c r="C25" s="377">
        <v>0</v>
      </c>
      <c r="D25" s="377">
        <v>0</v>
      </c>
      <c r="E25" s="293">
        <v>504</v>
      </c>
      <c r="F25" s="421">
        <v>0</v>
      </c>
      <c r="G25" s="363">
        <v>0</v>
      </c>
      <c r="H25" s="378">
        <v>0</v>
      </c>
      <c r="I25" s="363">
        <v>0</v>
      </c>
      <c r="J25" s="437">
        <v>0</v>
      </c>
      <c r="K25" s="438">
        <v>0</v>
      </c>
      <c r="L25" s="371">
        <v>0</v>
      </c>
      <c r="M25" s="371">
        <v>0</v>
      </c>
      <c r="N25" s="371"/>
      <c r="O25" s="371">
        <v>0</v>
      </c>
      <c r="P25" s="371">
        <v>0</v>
      </c>
      <c r="Q25" s="371">
        <v>0</v>
      </c>
      <c r="R25" s="371"/>
      <c r="S25" s="371"/>
      <c r="T25" s="371"/>
      <c r="U25" s="371"/>
      <c r="V25" s="439"/>
      <c r="W25" s="435">
        <f t="shared" si="0"/>
        <v>0</v>
      </c>
      <c r="X25" s="426" t="str">
        <f t="shared" si="1"/>
        <v> - - - </v>
      </c>
    </row>
    <row r="26" spans="1:24" ht="15">
      <c r="A26" s="375" t="s">
        <v>601</v>
      </c>
      <c r="B26" s="376" t="s">
        <v>602</v>
      </c>
      <c r="C26" s="377">
        <v>428</v>
      </c>
      <c r="D26" s="377">
        <v>253</v>
      </c>
      <c r="E26" s="293">
        <v>511</v>
      </c>
      <c r="F26" s="421">
        <v>2570</v>
      </c>
      <c r="G26" s="363">
        <v>1878</v>
      </c>
      <c r="H26" s="378">
        <v>298</v>
      </c>
      <c r="I26" s="363">
        <v>733</v>
      </c>
      <c r="J26" s="437">
        <v>2650</v>
      </c>
      <c r="K26" s="438">
        <v>26</v>
      </c>
      <c r="L26" s="371">
        <v>47</v>
      </c>
      <c r="M26" s="371">
        <v>23</v>
      </c>
      <c r="N26" s="371">
        <v>257</v>
      </c>
      <c r="O26" s="371">
        <v>140</v>
      </c>
      <c r="P26" s="371">
        <v>46</v>
      </c>
      <c r="Q26" s="371">
        <v>19</v>
      </c>
      <c r="R26" s="371"/>
      <c r="S26" s="371"/>
      <c r="T26" s="371"/>
      <c r="U26" s="371"/>
      <c r="V26" s="439"/>
      <c r="W26" s="435">
        <f t="shared" si="0"/>
        <v>558</v>
      </c>
      <c r="X26" s="426">
        <f t="shared" si="1"/>
        <v>0.21056603773584906</v>
      </c>
    </row>
    <row r="27" spans="1:24" ht="15">
      <c r="A27" s="375" t="s">
        <v>603</v>
      </c>
      <c r="B27" s="376" t="s">
        <v>604</v>
      </c>
      <c r="C27" s="377">
        <v>1057</v>
      </c>
      <c r="D27" s="377">
        <v>1451</v>
      </c>
      <c r="E27" s="293">
        <v>518</v>
      </c>
      <c r="F27" s="421">
        <v>5446</v>
      </c>
      <c r="G27" s="363">
        <v>5643</v>
      </c>
      <c r="H27" s="378">
        <v>4031</v>
      </c>
      <c r="I27" s="363">
        <v>3542</v>
      </c>
      <c r="J27" s="437">
        <v>4045</v>
      </c>
      <c r="K27" s="438">
        <v>346</v>
      </c>
      <c r="L27" s="371">
        <v>350</v>
      </c>
      <c r="M27" s="371">
        <v>184</v>
      </c>
      <c r="N27" s="371">
        <v>365</v>
      </c>
      <c r="O27" s="371">
        <v>300</v>
      </c>
      <c r="P27" s="371">
        <v>567</v>
      </c>
      <c r="Q27" s="371">
        <v>359</v>
      </c>
      <c r="R27" s="371"/>
      <c r="S27" s="371"/>
      <c r="T27" s="371"/>
      <c r="U27" s="371"/>
      <c r="V27" s="439"/>
      <c r="W27" s="435">
        <f t="shared" si="0"/>
        <v>2471</v>
      </c>
      <c r="X27" s="426">
        <f t="shared" si="1"/>
        <v>0.6108776266996292</v>
      </c>
    </row>
    <row r="28" spans="1:24" ht="15">
      <c r="A28" s="375" t="s">
        <v>605</v>
      </c>
      <c r="B28" s="440" t="s">
        <v>606</v>
      </c>
      <c r="C28" s="377">
        <v>10408</v>
      </c>
      <c r="D28" s="377">
        <v>11792</v>
      </c>
      <c r="E28" s="293">
        <v>521</v>
      </c>
      <c r="F28" s="421">
        <v>29754</v>
      </c>
      <c r="G28" s="363">
        <v>30358</v>
      </c>
      <c r="H28" s="378">
        <v>30500</v>
      </c>
      <c r="I28" s="363">
        <v>31926</v>
      </c>
      <c r="J28" s="437">
        <v>32700</v>
      </c>
      <c r="K28" s="378">
        <v>2581</v>
      </c>
      <c r="L28" s="371">
        <v>2543</v>
      </c>
      <c r="M28" s="371">
        <v>2970</v>
      </c>
      <c r="N28" s="371">
        <v>2636</v>
      </c>
      <c r="O28" s="371">
        <v>2769</v>
      </c>
      <c r="P28" s="371">
        <v>2625</v>
      </c>
      <c r="Q28" s="371">
        <v>3210</v>
      </c>
      <c r="R28" s="371"/>
      <c r="S28" s="371"/>
      <c r="T28" s="371"/>
      <c r="U28" s="371"/>
      <c r="V28" s="439"/>
      <c r="W28" s="435">
        <f t="shared" si="0"/>
        <v>19334</v>
      </c>
      <c r="X28" s="426">
        <f t="shared" si="1"/>
        <v>0.5912538226299694</v>
      </c>
    </row>
    <row r="29" spans="1:24" ht="15">
      <c r="A29" s="375" t="s">
        <v>607</v>
      </c>
      <c r="B29" s="440" t="s">
        <v>608</v>
      </c>
      <c r="C29" s="377">
        <v>3640</v>
      </c>
      <c r="D29" s="377">
        <v>4174</v>
      </c>
      <c r="E29" s="293" t="s">
        <v>609</v>
      </c>
      <c r="F29" s="421">
        <v>10022</v>
      </c>
      <c r="G29" s="363">
        <v>10317</v>
      </c>
      <c r="H29" s="378">
        <v>10420</v>
      </c>
      <c r="I29" s="363">
        <v>11205</v>
      </c>
      <c r="J29" s="437">
        <v>11007</v>
      </c>
      <c r="K29" s="378">
        <v>864</v>
      </c>
      <c r="L29" s="371">
        <v>869</v>
      </c>
      <c r="M29" s="371">
        <v>1054</v>
      </c>
      <c r="N29" s="371">
        <v>912</v>
      </c>
      <c r="O29" s="371">
        <v>966</v>
      </c>
      <c r="P29" s="371">
        <v>936</v>
      </c>
      <c r="Q29" s="371">
        <v>1110</v>
      </c>
      <c r="R29" s="371"/>
      <c r="S29" s="371"/>
      <c r="T29" s="371"/>
      <c r="U29" s="371"/>
      <c r="V29" s="439"/>
      <c r="W29" s="435">
        <f t="shared" si="0"/>
        <v>6711</v>
      </c>
      <c r="X29" s="426">
        <f t="shared" si="1"/>
        <v>0.6097029163259744</v>
      </c>
    </row>
    <row r="30" spans="1:24" ht="15">
      <c r="A30" s="375" t="s">
        <v>610</v>
      </c>
      <c r="B30" s="376" t="s">
        <v>611</v>
      </c>
      <c r="C30" s="377">
        <v>0</v>
      </c>
      <c r="D30" s="377">
        <v>0</v>
      </c>
      <c r="E30" s="293">
        <v>557</v>
      </c>
      <c r="F30" s="421">
        <v>0</v>
      </c>
      <c r="G30" s="363">
        <v>0</v>
      </c>
      <c r="H30" s="378">
        <v>0</v>
      </c>
      <c r="I30" s="363">
        <v>0</v>
      </c>
      <c r="J30" s="437">
        <v>0</v>
      </c>
      <c r="K30" s="438">
        <v>0</v>
      </c>
      <c r="L30" s="371">
        <v>0</v>
      </c>
      <c r="M30" s="371">
        <v>0</v>
      </c>
      <c r="N30" s="371">
        <v>0</v>
      </c>
      <c r="O30" s="371">
        <v>0</v>
      </c>
      <c r="P30" s="371">
        <v>0</v>
      </c>
      <c r="Q30" s="371">
        <v>0</v>
      </c>
      <c r="R30" s="371"/>
      <c r="S30" s="371"/>
      <c r="T30" s="371"/>
      <c r="U30" s="371"/>
      <c r="V30" s="439"/>
      <c r="W30" s="435">
        <f t="shared" si="0"/>
        <v>0</v>
      </c>
      <c r="X30" s="426" t="str">
        <f t="shared" si="1"/>
        <v> - - - </v>
      </c>
    </row>
    <row r="31" spans="1:24" ht="15">
      <c r="A31" s="375" t="s">
        <v>612</v>
      </c>
      <c r="B31" s="376" t="s">
        <v>613</v>
      </c>
      <c r="C31" s="377">
        <v>1711</v>
      </c>
      <c r="D31" s="377">
        <v>1801</v>
      </c>
      <c r="E31" s="293">
        <v>551</v>
      </c>
      <c r="F31" s="421">
        <v>801</v>
      </c>
      <c r="G31" s="363">
        <v>648</v>
      </c>
      <c r="H31" s="378">
        <v>475</v>
      </c>
      <c r="I31" s="363">
        <v>448</v>
      </c>
      <c r="J31" s="437">
        <v>450</v>
      </c>
      <c r="K31" s="438">
        <v>38</v>
      </c>
      <c r="L31" s="371">
        <v>40</v>
      </c>
      <c r="M31" s="371">
        <v>40</v>
      </c>
      <c r="N31" s="371">
        <v>40</v>
      </c>
      <c r="O31" s="371">
        <v>42</v>
      </c>
      <c r="P31" s="371">
        <v>42</v>
      </c>
      <c r="Q31" s="371">
        <v>42</v>
      </c>
      <c r="R31" s="371"/>
      <c r="S31" s="371"/>
      <c r="T31" s="371"/>
      <c r="U31" s="371"/>
      <c r="V31" s="439"/>
      <c r="W31" s="435">
        <f t="shared" si="0"/>
        <v>284</v>
      </c>
      <c r="X31" s="426">
        <f t="shared" si="1"/>
        <v>0.6311111111111111</v>
      </c>
    </row>
    <row r="32" spans="1:24" ht="15.75" thickBot="1">
      <c r="A32" s="338" t="s">
        <v>614</v>
      </c>
      <c r="B32" s="383"/>
      <c r="C32" s="384">
        <v>569</v>
      </c>
      <c r="D32" s="384">
        <v>614</v>
      </c>
      <c r="E32" s="294" t="s">
        <v>615</v>
      </c>
      <c r="F32" s="295">
        <v>1120</v>
      </c>
      <c r="G32" s="289">
        <v>863</v>
      </c>
      <c r="H32" s="378">
        <v>1061</v>
      </c>
      <c r="I32" s="363">
        <v>1624</v>
      </c>
      <c r="J32" s="441">
        <v>2000</v>
      </c>
      <c r="K32" s="296">
        <v>28</v>
      </c>
      <c r="L32" s="442">
        <v>127</v>
      </c>
      <c r="M32" s="442">
        <v>73</v>
      </c>
      <c r="N32" s="442">
        <v>104</v>
      </c>
      <c r="O32" s="442">
        <v>220</v>
      </c>
      <c r="P32" s="442">
        <v>72</v>
      </c>
      <c r="Q32" s="442">
        <v>484</v>
      </c>
      <c r="R32" s="442"/>
      <c r="S32" s="442"/>
      <c r="T32" s="442"/>
      <c r="U32" s="442"/>
      <c r="V32" s="297"/>
      <c r="W32" s="443">
        <f t="shared" si="0"/>
        <v>1108</v>
      </c>
      <c r="X32" s="444">
        <f t="shared" si="1"/>
        <v>0.554</v>
      </c>
    </row>
    <row r="33" spans="1:24" ht="15.75" thickBot="1">
      <c r="A33" s="445" t="s">
        <v>616</v>
      </c>
      <c r="B33" s="446" t="s">
        <v>617</v>
      </c>
      <c r="C33" s="309">
        <v>25899</v>
      </c>
      <c r="D33" s="309">
        <v>29268</v>
      </c>
      <c r="E33" s="393"/>
      <c r="F33" s="447">
        <v>67288</v>
      </c>
      <c r="G33" s="309">
        <v>67699</v>
      </c>
      <c r="H33" s="448">
        <v>61096</v>
      </c>
      <c r="I33" s="309">
        <v>64802</v>
      </c>
      <c r="J33" s="449">
        <f>SUM(J23:J32)</f>
        <v>70955</v>
      </c>
      <c r="K33" s="447">
        <f>SUM(K23:K32)</f>
        <v>5484</v>
      </c>
      <c r="L33" s="450">
        <f>SUM(L23:L32)</f>
        <v>5350</v>
      </c>
      <c r="M33" s="450">
        <f aca="true" t="shared" si="2" ref="M33:V33">SUM(M23:M32)</f>
        <v>5325</v>
      </c>
      <c r="N33" s="450">
        <f t="shared" si="2"/>
        <v>5327</v>
      </c>
      <c r="O33" s="450">
        <f t="shared" si="2"/>
        <v>5509</v>
      </c>
      <c r="P33" s="450">
        <f t="shared" si="2"/>
        <v>5827</v>
      </c>
      <c r="Q33" s="450">
        <f t="shared" si="2"/>
        <v>6356</v>
      </c>
      <c r="R33" s="450">
        <f t="shared" si="2"/>
        <v>0</v>
      </c>
      <c r="S33" s="450">
        <f t="shared" si="2"/>
        <v>0</v>
      </c>
      <c r="T33" s="450">
        <f t="shared" si="2"/>
        <v>0</v>
      </c>
      <c r="U33" s="450">
        <f t="shared" si="2"/>
        <v>0</v>
      </c>
      <c r="V33" s="450">
        <f t="shared" si="2"/>
        <v>0</v>
      </c>
      <c r="W33" s="451">
        <f t="shared" si="0"/>
        <v>39178</v>
      </c>
      <c r="X33" s="452">
        <f t="shared" si="1"/>
        <v>0.5521527728842224</v>
      </c>
    </row>
    <row r="34" spans="1:24" ht="15">
      <c r="A34" s="358" t="s">
        <v>618</v>
      </c>
      <c r="B34" s="359" t="s">
        <v>619</v>
      </c>
      <c r="C34" s="360">
        <v>0</v>
      </c>
      <c r="D34" s="360">
        <v>0</v>
      </c>
      <c r="E34" s="290">
        <v>601</v>
      </c>
      <c r="F34" s="298">
        <v>2880</v>
      </c>
      <c r="G34" s="299">
        <v>2944</v>
      </c>
      <c r="H34" s="300">
        <v>3214</v>
      </c>
      <c r="I34" s="299">
        <v>1971</v>
      </c>
      <c r="J34" s="414">
        <v>2120</v>
      </c>
      <c r="K34" s="423">
        <v>159</v>
      </c>
      <c r="L34" s="371">
        <v>145</v>
      </c>
      <c r="M34" s="371">
        <v>161</v>
      </c>
      <c r="N34" s="371">
        <v>149</v>
      </c>
      <c r="O34" s="371">
        <v>198</v>
      </c>
      <c r="P34" s="371">
        <v>201</v>
      </c>
      <c r="Q34" s="371">
        <v>213</v>
      </c>
      <c r="R34" s="371"/>
      <c r="S34" s="371"/>
      <c r="T34" s="371"/>
      <c r="U34" s="371"/>
      <c r="V34" s="372"/>
      <c r="W34" s="453">
        <f t="shared" si="0"/>
        <v>1226</v>
      </c>
      <c r="X34" s="436">
        <f t="shared" si="1"/>
        <v>0.5783018867924529</v>
      </c>
    </row>
    <row r="35" spans="1:24" ht="15">
      <c r="A35" s="375" t="s">
        <v>620</v>
      </c>
      <c r="B35" s="376" t="s">
        <v>621</v>
      </c>
      <c r="C35" s="377">
        <v>1190</v>
      </c>
      <c r="D35" s="377">
        <v>1857</v>
      </c>
      <c r="E35" s="293">
        <v>602</v>
      </c>
      <c r="F35" s="301">
        <v>5586</v>
      </c>
      <c r="G35" s="302">
        <v>6073</v>
      </c>
      <c r="H35" s="300">
        <v>4204</v>
      </c>
      <c r="I35" s="299">
        <v>4477</v>
      </c>
      <c r="J35" s="422">
        <v>4000</v>
      </c>
      <c r="K35" s="423">
        <v>390</v>
      </c>
      <c r="L35" s="371">
        <v>364</v>
      </c>
      <c r="M35" s="371">
        <v>441</v>
      </c>
      <c r="N35" s="371">
        <v>349</v>
      </c>
      <c r="O35" s="371">
        <v>388</v>
      </c>
      <c r="P35" s="371">
        <v>367</v>
      </c>
      <c r="Q35" s="371">
        <v>417</v>
      </c>
      <c r="R35" s="371"/>
      <c r="S35" s="371"/>
      <c r="T35" s="371"/>
      <c r="U35" s="371"/>
      <c r="V35" s="372"/>
      <c r="W35" s="425">
        <f t="shared" si="0"/>
        <v>2716</v>
      </c>
      <c r="X35" s="426">
        <f t="shared" si="1"/>
        <v>0.679</v>
      </c>
    </row>
    <row r="36" spans="1:24" ht="15">
      <c r="A36" s="375" t="s">
        <v>622</v>
      </c>
      <c r="B36" s="376" t="s">
        <v>623</v>
      </c>
      <c r="C36" s="377">
        <v>0</v>
      </c>
      <c r="D36" s="377">
        <v>0</v>
      </c>
      <c r="E36" s="293">
        <v>604</v>
      </c>
      <c r="F36" s="301">
        <v>0</v>
      </c>
      <c r="G36" s="302">
        <v>0</v>
      </c>
      <c r="H36" s="303">
        <v>0</v>
      </c>
      <c r="I36" s="302">
        <v>0</v>
      </c>
      <c r="J36" s="422">
        <v>0</v>
      </c>
      <c r="K36" s="423">
        <v>0</v>
      </c>
      <c r="L36" s="371">
        <v>0</v>
      </c>
      <c r="M36" s="371">
        <v>0</v>
      </c>
      <c r="N36" s="371">
        <v>0</v>
      </c>
      <c r="O36" s="371">
        <v>0</v>
      </c>
      <c r="P36" s="371">
        <v>0</v>
      </c>
      <c r="Q36" s="371">
        <v>0</v>
      </c>
      <c r="R36" s="371"/>
      <c r="S36" s="371"/>
      <c r="T36" s="371"/>
      <c r="U36" s="371"/>
      <c r="V36" s="372"/>
      <c r="W36" s="425">
        <f t="shared" si="0"/>
        <v>0</v>
      </c>
      <c r="X36" s="426" t="str">
        <f t="shared" si="1"/>
        <v> - - - </v>
      </c>
    </row>
    <row r="37" spans="1:24" ht="15">
      <c r="A37" s="375" t="s">
        <v>624</v>
      </c>
      <c r="B37" s="376" t="s">
        <v>625</v>
      </c>
      <c r="C37" s="377">
        <v>12472</v>
      </c>
      <c r="D37" s="377">
        <v>13728</v>
      </c>
      <c r="E37" s="293" t="s">
        <v>626</v>
      </c>
      <c r="F37" s="301">
        <v>25527</v>
      </c>
      <c r="G37" s="302">
        <v>26221</v>
      </c>
      <c r="H37" s="303">
        <v>12950</v>
      </c>
      <c r="I37" s="302">
        <v>26544</v>
      </c>
      <c r="J37" s="422">
        <v>30090</v>
      </c>
      <c r="K37" s="423">
        <v>2200</v>
      </c>
      <c r="L37" s="371">
        <v>2000</v>
      </c>
      <c r="M37" s="371">
        <v>2165</v>
      </c>
      <c r="N37" s="371">
        <v>3104</v>
      </c>
      <c r="O37" s="371">
        <v>1795</v>
      </c>
      <c r="P37" s="371">
        <v>2895</v>
      </c>
      <c r="Q37" s="371">
        <v>2677</v>
      </c>
      <c r="R37" s="371"/>
      <c r="S37" s="371"/>
      <c r="T37" s="371"/>
      <c r="U37" s="371"/>
      <c r="V37" s="372"/>
      <c r="W37" s="425">
        <f t="shared" si="0"/>
        <v>16836</v>
      </c>
      <c r="X37" s="426">
        <f t="shared" si="1"/>
        <v>0.5595214356929212</v>
      </c>
    </row>
    <row r="38" spans="1:24" ht="15.75" thickBot="1">
      <c r="A38" s="338" t="s">
        <v>627</v>
      </c>
      <c r="B38" s="383"/>
      <c r="C38" s="384">
        <v>12330</v>
      </c>
      <c r="D38" s="384">
        <v>13218</v>
      </c>
      <c r="E38" s="294" t="s">
        <v>628</v>
      </c>
      <c r="F38" s="304">
        <v>33218</v>
      </c>
      <c r="G38" s="305">
        <v>32629</v>
      </c>
      <c r="H38" s="303">
        <v>34803</v>
      </c>
      <c r="I38" s="302">
        <v>35874</v>
      </c>
      <c r="J38" s="454">
        <v>36735</v>
      </c>
      <c r="K38" s="306">
        <v>2855</v>
      </c>
      <c r="L38" s="283">
        <v>2877</v>
      </c>
      <c r="M38" s="283">
        <v>2922</v>
      </c>
      <c r="N38" s="283">
        <v>3261</v>
      </c>
      <c r="O38" s="283">
        <v>2953</v>
      </c>
      <c r="P38" s="283">
        <v>2977</v>
      </c>
      <c r="Q38" s="283">
        <v>3018</v>
      </c>
      <c r="R38" s="283"/>
      <c r="S38" s="283"/>
      <c r="T38" s="283"/>
      <c r="U38" s="283"/>
      <c r="V38" s="283"/>
      <c r="W38" s="425">
        <f t="shared" si="0"/>
        <v>20863</v>
      </c>
      <c r="X38" s="444">
        <f t="shared" si="1"/>
        <v>0.5679324894514768</v>
      </c>
    </row>
    <row r="39" spans="1:24" ht="15.75" thickBot="1">
      <c r="A39" s="445" t="s">
        <v>629</v>
      </c>
      <c r="B39" s="446" t="s">
        <v>630</v>
      </c>
      <c r="C39" s="309">
        <v>25992</v>
      </c>
      <c r="D39" s="309">
        <v>28803</v>
      </c>
      <c r="E39" s="455" t="s">
        <v>562</v>
      </c>
      <c r="F39" s="448">
        <v>65962</v>
      </c>
      <c r="G39" s="309">
        <v>67867</v>
      </c>
      <c r="H39" s="447">
        <v>55171</v>
      </c>
      <c r="I39" s="309">
        <v>68866</v>
      </c>
      <c r="J39" s="456">
        <f>SUM(J34:J38)</f>
        <v>72945</v>
      </c>
      <c r="K39" s="450">
        <f>SUM(K34:K38)</f>
        <v>5604</v>
      </c>
      <c r="L39" s="450">
        <f>SUM(L34:L38)</f>
        <v>5386</v>
      </c>
      <c r="M39" s="456">
        <f>SUM(M34:M38)</f>
        <v>5689</v>
      </c>
      <c r="N39" s="456">
        <f aca="true" t="shared" si="3" ref="N39:V39">SUM(N34:N38)</f>
        <v>6863</v>
      </c>
      <c r="O39" s="450">
        <f t="shared" si="3"/>
        <v>5334</v>
      </c>
      <c r="P39" s="450">
        <f t="shared" si="3"/>
        <v>6440</v>
      </c>
      <c r="Q39" s="450">
        <f t="shared" si="3"/>
        <v>6325</v>
      </c>
      <c r="R39" s="450">
        <f t="shared" si="3"/>
        <v>0</v>
      </c>
      <c r="S39" s="450">
        <f t="shared" si="3"/>
        <v>0</v>
      </c>
      <c r="T39" s="450">
        <f t="shared" si="3"/>
        <v>0</v>
      </c>
      <c r="U39" s="450">
        <f t="shared" si="3"/>
        <v>0</v>
      </c>
      <c r="V39" s="450">
        <f t="shared" si="3"/>
        <v>0</v>
      </c>
      <c r="W39" s="451">
        <f t="shared" si="0"/>
        <v>41641</v>
      </c>
      <c r="X39" s="452">
        <f t="shared" si="1"/>
        <v>0.5708547535814655</v>
      </c>
    </row>
    <row r="40" spans="1:24" ht="15.75" thickBot="1">
      <c r="A40" s="338"/>
      <c r="B40" s="279"/>
      <c r="C40" s="457"/>
      <c r="D40" s="457"/>
      <c r="E40" s="307"/>
      <c r="F40" s="308"/>
      <c r="G40" s="308"/>
      <c r="H40" s="308"/>
      <c r="I40" s="308"/>
      <c r="J40" s="309"/>
      <c r="K40" s="458"/>
      <c r="L40" s="459"/>
      <c r="M40" s="460"/>
      <c r="N40" s="460"/>
      <c r="O40" s="459"/>
      <c r="P40" s="459"/>
      <c r="Q40" s="459"/>
      <c r="R40" s="459"/>
      <c r="S40" s="459"/>
      <c r="T40" s="459"/>
      <c r="U40" s="459"/>
      <c r="V40" s="461"/>
      <c r="W40" s="310"/>
      <c r="X40" s="311"/>
    </row>
    <row r="41" spans="1:24" ht="15.75" thickBot="1">
      <c r="A41" s="462" t="s">
        <v>631</v>
      </c>
      <c r="B41" s="446" t="s">
        <v>593</v>
      </c>
      <c r="C41" s="309">
        <v>13520</v>
      </c>
      <c r="D41" s="309">
        <v>15075</v>
      </c>
      <c r="E41" s="455" t="s">
        <v>562</v>
      </c>
      <c r="F41" s="309">
        <v>41762</v>
      </c>
      <c r="G41" s="309">
        <v>41646</v>
      </c>
      <c r="H41" s="309">
        <v>42221</v>
      </c>
      <c r="I41" s="447">
        <f>I39-I37</f>
        <v>42322</v>
      </c>
      <c r="J41" s="309">
        <f>J39-J37</f>
        <v>42855</v>
      </c>
      <c r="K41" s="447">
        <f>K39-K37</f>
        <v>3404</v>
      </c>
      <c r="L41" s="450">
        <f aca="true" t="shared" si="4" ref="L41:V41">L39-L37</f>
        <v>3386</v>
      </c>
      <c r="M41" s="450">
        <f t="shared" si="4"/>
        <v>3524</v>
      </c>
      <c r="N41" s="450">
        <f t="shared" si="4"/>
        <v>3759</v>
      </c>
      <c r="O41" s="450">
        <f t="shared" si="4"/>
        <v>3539</v>
      </c>
      <c r="P41" s="450">
        <f t="shared" si="4"/>
        <v>3545</v>
      </c>
      <c r="Q41" s="450">
        <f t="shared" si="4"/>
        <v>3648</v>
      </c>
      <c r="R41" s="450">
        <f t="shared" si="4"/>
        <v>0</v>
      </c>
      <c r="S41" s="450">
        <f t="shared" si="4"/>
        <v>0</v>
      </c>
      <c r="T41" s="450">
        <f t="shared" si="4"/>
        <v>0</v>
      </c>
      <c r="U41" s="450">
        <f t="shared" si="4"/>
        <v>0</v>
      </c>
      <c r="V41" s="450">
        <f t="shared" si="4"/>
        <v>0</v>
      </c>
      <c r="W41" s="463">
        <f t="shared" si="0"/>
        <v>24805</v>
      </c>
      <c r="X41" s="452">
        <f t="shared" si="1"/>
        <v>0.5788122739470307</v>
      </c>
    </row>
    <row r="42" spans="1:24" ht="15.75" thickBot="1">
      <c r="A42" s="445" t="s">
        <v>632</v>
      </c>
      <c r="B42" s="446" t="s">
        <v>633</v>
      </c>
      <c r="C42" s="309">
        <v>93</v>
      </c>
      <c r="D42" s="309">
        <v>-465</v>
      </c>
      <c r="E42" s="455" t="s">
        <v>562</v>
      </c>
      <c r="F42" s="309">
        <v>24</v>
      </c>
      <c r="G42" s="309">
        <v>168</v>
      </c>
      <c r="H42" s="309">
        <v>-5925</v>
      </c>
      <c r="I42" s="447">
        <f>I39-I33</f>
        <v>4064</v>
      </c>
      <c r="J42" s="309">
        <f>J39-J33</f>
        <v>1990</v>
      </c>
      <c r="K42" s="447">
        <f>K39-K33</f>
        <v>120</v>
      </c>
      <c r="L42" s="450">
        <f aca="true" t="shared" si="5" ref="L42:V42">L39-L33</f>
        <v>36</v>
      </c>
      <c r="M42" s="450">
        <f t="shared" si="5"/>
        <v>364</v>
      </c>
      <c r="N42" s="450">
        <f t="shared" si="5"/>
        <v>1536</v>
      </c>
      <c r="O42" s="450">
        <f t="shared" si="5"/>
        <v>-175</v>
      </c>
      <c r="P42" s="450">
        <f t="shared" si="5"/>
        <v>613</v>
      </c>
      <c r="Q42" s="450">
        <f t="shared" si="5"/>
        <v>-31</v>
      </c>
      <c r="R42" s="450">
        <f t="shared" si="5"/>
        <v>0</v>
      </c>
      <c r="S42" s="450">
        <f t="shared" si="5"/>
        <v>0</v>
      </c>
      <c r="T42" s="450">
        <f t="shared" si="5"/>
        <v>0</v>
      </c>
      <c r="U42" s="450">
        <f t="shared" si="5"/>
        <v>0</v>
      </c>
      <c r="V42" s="464">
        <f t="shared" si="5"/>
        <v>0</v>
      </c>
      <c r="W42" s="463">
        <f t="shared" si="0"/>
        <v>2463</v>
      </c>
      <c r="X42" s="452">
        <f t="shared" si="1"/>
        <v>1.2376884422110552</v>
      </c>
    </row>
    <row r="43" spans="1:24" ht="15.75" thickBot="1">
      <c r="A43" s="465" t="s">
        <v>634</v>
      </c>
      <c r="B43" s="466" t="s">
        <v>593</v>
      </c>
      <c r="C43" s="467">
        <v>-12379</v>
      </c>
      <c r="D43" s="467">
        <v>-14193</v>
      </c>
      <c r="E43" s="468" t="s">
        <v>562</v>
      </c>
      <c r="F43" s="467">
        <v>-24176</v>
      </c>
      <c r="G43" s="467">
        <v>-26053</v>
      </c>
      <c r="H43" s="467">
        <v>-18875</v>
      </c>
      <c r="I43" s="447">
        <f>I41-I33</f>
        <v>-22480</v>
      </c>
      <c r="J43" s="309">
        <f>J41-J33</f>
        <v>-28100</v>
      </c>
      <c r="K43" s="447">
        <f>K41-K33</f>
        <v>-2080</v>
      </c>
      <c r="L43" s="450">
        <f aca="true" t="shared" si="6" ref="L43:V43">L41-L33</f>
        <v>-1964</v>
      </c>
      <c r="M43" s="450">
        <f t="shared" si="6"/>
        <v>-1801</v>
      </c>
      <c r="N43" s="450">
        <f t="shared" si="6"/>
        <v>-1568</v>
      </c>
      <c r="O43" s="450">
        <f t="shared" si="6"/>
        <v>-1970</v>
      </c>
      <c r="P43" s="450">
        <f t="shared" si="6"/>
        <v>-2282</v>
      </c>
      <c r="Q43" s="450">
        <f t="shared" si="6"/>
        <v>-2708</v>
      </c>
      <c r="R43" s="450">
        <f t="shared" si="6"/>
        <v>0</v>
      </c>
      <c r="S43" s="450">
        <f t="shared" si="6"/>
        <v>0</v>
      </c>
      <c r="T43" s="450">
        <f t="shared" si="6"/>
        <v>0</v>
      </c>
      <c r="U43" s="450">
        <f t="shared" si="6"/>
        <v>0</v>
      </c>
      <c r="V43" s="450">
        <f t="shared" si="6"/>
        <v>0</v>
      </c>
      <c r="W43" s="463">
        <f t="shared" si="0"/>
        <v>-14373</v>
      </c>
      <c r="X43" s="452">
        <f t="shared" si="1"/>
        <v>0.5114946619217082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37.7109375" style="140" customWidth="1"/>
    <col min="2" max="2" width="9.57421875" style="140" customWidth="1"/>
    <col min="3" max="7" width="9.57421875" style="140" hidden="1" customWidth="1"/>
    <col min="8" max="8" width="9.57421875" style="140" customWidth="1"/>
    <col min="9" max="9" width="12.57421875" style="140" customWidth="1"/>
    <col min="10" max="16" width="9.28125" style="140" bestFit="1" customWidth="1"/>
    <col min="17" max="21" width="9.28125" style="140" hidden="1" customWidth="1"/>
    <col min="22" max="22" width="9.28125" style="140" bestFit="1" customWidth="1"/>
    <col min="23" max="23" width="9.00390625" style="140" customWidth="1"/>
    <col min="24" max="16384" width="9.140625" style="140" customWidth="1"/>
  </cols>
  <sheetData>
    <row r="1" spans="1:10" s="130" customFormat="1" ht="15.75">
      <c r="A1" s="595" t="s">
        <v>635</v>
      </c>
      <c r="J1" s="510"/>
    </row>
    <row r="2" spans="1:10" ht="18">
      <c r="A2" s="506" t="s">
        <v>636</v>
      </c>
      <c r="J2" s="505"/>
    </row>
    <row r="3" spans="1:10" ht="12.75">
      <c r="A3" s="505"/>
      <c r="J3" s="505"/>
    </row>
    <row r="4" ht="13.5" thickBot="1">
      <c r="J4" s="505"/>
    </row>
    <row r="5" spans="1:10" ht="16.5" thickBot="1">
      <c r="A5" s="507" t="s">
        <v>533</v>
      </c>
      <c r="B5" s="508" t="s">
        <v>637</v>
      </c>
      <c r="C5" s="509"/>
      <c r="D5" s="509"/>
      <c r="E5" s="509"/>
      <c r="F5" s="509"/>
      <c r="G5" s="509"/>
      <c r="H5" s="509"/>
      <c r="I5" s="509"/>
      <c r="J5" s="510"/>
    </row>
    <row r="6" spans="1:10" ht="13.5" thickBot="1">
      <c r="A6" s="505" t="s">
        <v>535</v>
      </c>
      <c r="J6" s="505"/>
    </row>
    <row r="7" spans="1:23" ht="15">
      <c r="A7" s="511"/>
      <c r="B7" s="512"/>
      <c r="C7" s="512"/>
      <c r="D7" s="512"/>
      <c r="E7" s="512"/>
      <c r="F7" s="512"/>
      <c r="G7" s="511"/>
      <c r="H7" s="470"/>
      <c r="I7" s="470" t="s">
        <v>29</v>
      </c>
      <c r="J7" s="513"/>
      <c r="K7" s="514"/>
      <c r="L7" s="514"/>
      <c r="M7" s="514"/>
      <c r="N7" s="514"/>
      <c r="O7" s="515" t="s">
        <v>536</v>
      </c>
      <c r="P7" s="514"/>
      <c r="Q7" s="514"/>
      <c r="R7" s="514"/>
      <c r="S7" s="514"/>
      <c r="T7" s="514"/>
      <c r="U7" s="514"/>
      <c r="V7" s="470" t="s">
        <v>638</v>
      </c>
      <c r="W7" s="516" t="s">
        <v>538</v>
      </c>
    </row>
    <row r="8" spans="1:23" ht="13.5" thickBot="1">
      <c r="A8" s="517" t="s">
        <v>27</v>
      </c>
      <c r="B8" s="518" t="s">
        <v>539</v>
      </c>
      <c r="C8" s="471">
        <v>2008</v>
      </c>
      <c r="D8" s="472">
        <v>2009</v>
      </c>
      <c r="E8" s="473">
        <v>2010</v>
      </c>
      <c r="F8" s="473">
        <v>2011</v>
      </c>
      <c r="G8" s="473">
        <v>2012</v>
      </c>
      <c r="H8" s="473">
        <v>2013</v>
      </c>
      <c r="I8" s="519">
        <v>2014</v>
      </c>
      <c r="J8" s="520" t="s">
        <v>547</v>
      </c>
      <c r="K8" s="521" t="s">
        <v>548</v>
      </c>
      <c r="L8" s="521" t="s">
        <v>549</v>
      </c>
      <c r="M8" s="521" t="s">
        <v>550</v>
      </c>
      <c r="N8" s="521" t="s">
        <v>551</v>
      </c>
      <c r="O8" s="521" t="s">
        <v>552</v>
      </c>
      <c r="P8" s="521" t="s">
        <v>553</v>
      </c>
      <c r="Q8" s="521" t="s">
        <v>554</v>
      </c>
      <c r="R8" s="521" t="s">
        <v>555</v>
      </c>
      <c r="S8" s="521" t="s">
        <v>556</v>
      </c>
      <c r="T8" s="521" t="s">
        <v>557</v>
      </c>
      <c r="U8" s="520" t="s">
        <v>558</v>
      </c>
      <c r="V8" s="519" t="s">
        <v>559</v>
      </c>
      <c r="W8" s="522" t="s">
        <v>560</v>
      </c>
    </row>
    <row r="9" spans="1:24" ht="12.75">
      <c r="A9" s="523" t="s">
        <v>561</v>
      </c>
      <c r="B9" s="524"/>
      <c r="C9" s="474">
        <v>21</v>
      </c>
      <c r="D9" s="475">
        <v>21</v>
      </c>
      <c r="E9" s="476">
        <v>22</v>
      </c>
      <c r="F9" s="476">
        <v>22</v>
      </c>
      <c r="G9" s="476">
        <v>21</v>
      </c>
      <c r="H9" s="476">
        <v>21</v>
      </c>
      <c r="I9" s="525"/>
      <c r="J9" s="526">
        <v>32</v>
      </c>
      <c r="K9" s="527">
        <v>32</v>
      </c>
      <c r="L9" s="527">
        <v>33</v>
      </c>
      <c r="M9" s="527">
        <v>34</v>
      </c>
      <c r="N9" s="477">
        <v>52</v>
      </c>
      <c r="O9" s="477">
        <v>52</v>
      </c>
      <c r="P9" s="477">
        <v>52</v>
      </c>
      <c r="Q9" s="477"/>
      <c r="R9" s="477"/>
      <c r="S9" s="477"/>
      <c r="T9" s="477"/>
      <c r="U9" s="477"/>
      <c r="V9" s="528" t="s">
        <v>562</v>
      </c>
      <c r="W9" s="529" t="s">
        <v>562</v>
      </c>
      <c r="X9" s="530"/>
    </row>
    <row r="10" spans="1:24" ht="13.5" thickBot="1">
      <c r="A10" s="531" t="s">
        <v>563</v>
      </c>
      <c r="B10" s="532"/>
      <c r="C10" s="478">
        <v>20.5</v>
      </c>
      <c r="D10" s="533">
        <v>20</v>
      </c>
      <c r="E10" s="534">
        <v>22</v>
      </c>
      <c r="F10" s="534">
        <v>20</v>
      </c>
      <c r="G10" s="534">
        <v>21</v>
      </c>
      <c r="H10" s="534">
        <v>21</v>
      </c>
      <c r="I10" s="535"/>
      <c r="J10" s="533">
        <v>32.5</v>
      </c>
      <c r="K10" s="536">
        <v>32.6</v>
      </c>
      <c r="L10" s="537">
        <v>33</v>
      </c>
      <c r="M10" s="537">
        <v>32</v>
      </c>
      <c r="N10" s="536">
        <v>52</v>
      </c>
      <c r="O10" s="536">
        <v>52</v>
      </c>
      <c r="P10" s="536">
        <v>52</v>
      </c>
      <c r="Q10" s="536"/>
      <c r="R10" s="536"/>
      <c r="S10" s="536"/>
      <c r="T10" s="536"/>
      <c r="U10" s="533"/>
      <c r="V10" s="538"/>
      <c r="W10" s="539" t="s">
        <v>562</v>
      </c>
      <c r="X10" s="530"/>
    </row>
    <row r="11" spans="1:24" ht="12.75">
      <c r="A11" s="540" t="s">
        <v>639</v>
      </c>
      <c r="B11" s="541">
        <v>26</v>
      </c>
      <c r="C11" s="479">
        <v>12682</v>
      </c>
      <c r="D11" s="542">
        <v>12645</v>
      </c>
      <c r="E11" s="543">
        <v>12743</v>
      </c>
      <c r="F11" s="543">
        <v>12709</v>
      </c>
      <c r="G11" s="543">
        <v>13220</v>
      </c>
      <c r="H11" s="543">
        <v>13591</v>
      </c>
      <c r="I11" s="544"/>
      <c r="J11" s="542">
        <v>13654</v>
      </c>
      <c r="K11" s="545">
        <v>13658</v>
      </c>
      <c r="L11" s="546">
        <v>15686</v>
      </c>
      <c r="M11" s="546">
        <v>15722</v>
      </c>
      <c r="N11" s="545">
        <v>18730</v>
      </c>
      <c r="O11" s="545">
        <v>16782</v>
      </c>
      <c r="P11" s="545">
        <v>16720</v>
      </c>
      <c r="Q11" s="545"/>
      <c r="R11" s="545"/>
      <c r="S11" s="545"/>
      <c r="T11" s="545"/>
      <c r="U11" s="542"/>
      <c r="V11" s="544" t="s">
        <v>562</v>
      </c>
      <c r="W11" s="547" t="s">
        <v>562</v>
      </c>
      <c r="X11" s="548"/>
    </row>
    <row r="12" spans="1:24" ht="12.75">
      <c r="A12" s="540" t="s">
        <v>640</v>
      </c>
      <c r="B12" s="541">
        <v>33</v>
      </c>
      <c r="C12" s="479">
        <v>-8337</v>
      </c>
      <c r="D12" s="542">
        <v>-9084</v>
      </c>
      <c r="E12" s="543">
        <v>-9822</v>
      </c>
      <c r="F12" s="549">
        <v>10473</v>
      </c>
      <c r="G12" s="549">
        <v>11118</v>
      </c>
      <c r="H12" s="549" t="s">
        <v>641</v>
      </c>
      <c r="I12" s="544"/>
      <c r="J12" s="550">
        <v>-12217</v>
      </c>
      <c r="K12" s="551">
        <v>-12285</v>
      </c>
      <c r="L12" s="552">
        <v>-13580</v>
      </c>
      <c r="M12" s="552">
        <v>-13699</v>
      </c>
      <c r="N12" s="545">
        <v>-13814</v>
      </c>
      <c r="O12" s="545">
        <v>-14388</v>
      </c>
      <c r="P12" s="545">
        <v>-13630</v>
      </c>
      <c r="Q12" s="545"/>
      <c r="R12" s="545"/>
      <c r="S12" s="545"/>
      <c r="T12" s="545"/>
      <c r="U12" s="542"/>
      <c r="V12" s="544" t="s">
        <v>562</v>
      </c>
      <c r="W12" s="547" t="s">
        <v>562</v>
      </c>
      <c r="X12" s="548"/>
    </row>
    <row r="13" spans="1:23" ht="12.75">
      <c r="A13" s="540" t="s">
        <v>642</v>
      </c>
      <c r="B13" s="541">
        <v>41</v>
      </c>
      <c r="C13" s="479"/>
      <c r="D13" s="550"/>
      <c r="E13" s="553"/>
      <c r="F13" s="553"/>
      <c r="G13" s="553"/>
      <c r="H13" s="553"/>
      <c r="I13" s="544"/>
      <c r="J13" s="550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50"/>
      <c r="V13" s="544" t="s">
        <v>562</v>
      </c>
      <c r="W13" s="547" t="s">
        <v>562</v>
      </c>
    </row>
    <row r="14" spans="1:23" ht="12.75">
      <c r="A14" s="540" t="s">
        <v>570</v>
      </c>
      <c r="B14" s="541">
        <v>51</v>
      </c>
      <c r="C14" s="479"/>
      <c r="D14" s="550"/>
      <c r="E14" s="553"/>
      <c r="F14" s="553"/>
      <c r="G14" s="553"/>
      <c r="H14" s="553"/>
      <c r="I14" s="544"/>
      <c r="J14" s="550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50"/>
      <c r="V14" s="544" t="s">
        <v>562</v>
      </c>
      <c r="W14" s="547" t="s">
        <v>562</v>
      </c>
    </row>
    <row r="15" spans="1:23" ht="12.75">
      <c r="A15" s="540" t="s">
        <v>573</v>
      </c>
      <c r="B15" s="541">
        <v>75</v>
      </c>
      <c r="C15" s="479">
        <v>96</v>
      </c>
      <c r="D15" s="542">
        <v>1305</v>
      </c>
      <c r="E15" s="543">
        <v>2011</v>
      </c>
      <c r="F15" s="543">
        <v>3219</v>
      </c>
      <c r="G15" s="543">
        <v>3903</v>
      </c>
      <c r="H15" s="543">
        <v>4476</v>
      </c>
      <c r="I15" s="544"/>
      <c r="J15" s="550">
        <v>5324</v>
      </c>
      <c r="K15" s="551">
        <v>3434</v>
      </c>
      <c r="L15" s="552">
        <v>3976</v>
      </c>
      <c r="M15" s="552">
        <v>4829</v>
      </c>
      <c r="N15" s="545">
        <v>4186</v>
      </c>
      <c r="O15" s="545">
        <v>4322</v>
      </c>
      <c r="P15" s="545">
        <v>3805</v>
      </c>
      <c r="Q15" s="545"/>
      <c r="R15" s="545"/>
      <c r="S15" s="545"/>
      <c r="T15" s="545"/>
      <c r="U15" s="542"/>
      <c r="V15" s="544" t="s">
        <v>562</v>
      </c>
      <c r="W15" s="547" t="s">
        <v>562</v>
      </c>
    </row>
    <row r="16" spans="1:23" ht="13.5" thickBot="1">
      <c r="A16" s="523" t="s">
        <v>575</v>
      </c>
      <c r="B16" s="524">
        <v>89</v>
      </c>
      <c r="C16" s="480">
        <v>1611</v>
      </c>
      <c r="D16" s="481">
        <v>651</v>
      </c>
      <c r="E16" s="482">
        <v>583</v>
      </c>
      <c r="F16" s="482">
        <v>2757</v>
      </c>
      <c r="G16" s="482">
        <v>1116</v>
      </c>
      <c r="H16" s="482">
        <v>2192</v>
      </c>
      <c r="I16" s="528"/>
      <c r="J16" s="548">
        <v>3822</v>
      </c>
      <c r="K16" s="483">
        <v>3104</v>
      </c>
      <c r="L16" s="554">
        <v>3677</v>
      </c>
      <c r="M16" s="554">
        <v>3759</v>
      </c>
      <c r="N16" s="483">
        <v>4405</v>
      </c>
      <c r="O16" s="483">
        <v>3880</v>
      </c>
      <c r="P16" s="483">
        <v>5320</v>
      </c>
      <c r="Q16" s="483"/>
      <c r="R16" s="483"/>
      <c r="S16" s="483"/>
      <c r="T16" s="483"/>
      <c r="U16" s="483"/>
      <c r="V16" s="528" t="s">
        <v>562</v>
      </c>
      <c r="W16" s="529" t="s">
        <v>562</v>
      </c>
    </row>
    <row r="17" spans="1:23" ht="13.5" thickBot="1">
      <c r="A17" s="555" t="s">
        <v>643</v>
      </c>
      <c r="B17" s="556">
        <v>125</v>
      </c>
      <c r="C17" s="557">
        <v>7150</v>
      </c>
      <c r="D17" s="558">
        <v>5713</v>
      </c>
      <c r="E17" s="559">
        <v>5417</v>
      </c>
      <c r="F17" s="559"/>
      <c r="G17" s="559"/>
      <c r="H17" s="559"/>
      <c r="I17" s="560"/>
      <c r="J17" s="558"/>
      <c r="K17" s="561"/>
      <c r="L17" s="562"/>
      <c r="M17" s="562"/>
      <c r="N17" s="561"/>
      <c r="O17" s="561"/>
      <c r="P17" s="561"/>
      <c r="Q17" s="561"/>
      <c r="R17" s="561"/>
      <c r="S17" s="561"/>
      <c r="T17" s="561"/>
      <c r="U17" s="558"/>
      <c r="V17" s="560" t="s">
        <v>562</v>
      </c>
      <c r="W17" s="563" t="s">
        <v>562</v>
      </c>
    </row>
    <row r="18" spans="1:23" ht="12.75">
      <c r="A18" s="523" t="s">
        <v>644</v>
      </c>
      <c r="B18" s="524">
        <v>131</v>
      </c>
      <c r="C18" s="480">
        <v>4381</v>
      </c>
      <c r="D18" s="481">
        <v>3601</v>
      </c>
      <c r="E18" s="482">
        <v>2863</v>
      </c>
      <c r="F18" s="482">
        <v>2178</v>
      </c>
      <c r="G18" s="482">
        <v>2044</v>
      </c>
      <c r="H18" s="482">
        <v>1499</v>
      </c>
      <c r="I18" s="528"/>
      <c r="J18" s="548">
        <v>1434</v>
      </c>
      <c r="K18" s="483">
        <v>1370</v>
      </c>
      <c r="L18" s="554">
        <v>2137</v>
      </c>
      <c r="M18" s="554">
        <v>2054</v>
      </c>
      <c r="N18" s="483">
        <v>2047</v>
      </c>
      <c r="O18" s="483">
        <v>2425</v>
      </c>
      <c r="P18" s="483">
        <v>3163</v>
      </c>
      <c r="Q18" s="483"/>
      <c r="R18" s="483"/>
      <c r="S18" s="483"/>
      <c r="T18" s="483"/>
      <c r="U18" s="483"/>
      <c r="V18" s="528" t="s">
        <v>562</v>
      </c>
      <c r="W18" s="529" t="s">
        <v>562</v>
      </c>
    </row>
    <row r="19" spans="1:23" ht="12.75">
      <c r="A19" s="540" t="s">
        <v>645</v>
      </c>
      <c r="B19" s="541">
        <v>138</v>
      </c>
      <c r="C19" s="479">
        <v>1761</v>
      </c>
      <c r="D19" s="542">
        <v>861</v>
      </c>
      <c r="E19" s="543">
        <v>1067</v>
      </c>
      <c r="F19" s="543">
        <v>1636</v>
      </c>
      <c r="G19" s="543">
        <v>1382</v>
      </c>
      <c r="H19" s="543">
        <v>1738</v>
      </c>
      <c r="I19" s="544"/>
      <c r="J19" s="542">
        <v>1801</v>
      </c>
      <c r="K19" s="545">
        <v>1868</v>
      </c>
      <c r="L19" s="546">
        <v>1764</v>
      </c>
      <c r="M19" s="546">
        <v>1849</v>
      </c>
      <c r="N19" s="545">
        <v>1868</v>
      </c>
      <c r="O19" s="545">
        <v>1952</v>
      </c>
      <c r="P19" s="545">
        <v>1406</v>
      </c>
      <c r="Q19" s="545"/>
      <c r="R19" s="545"/>
      <c r="S19" s="545"/>
      <c r="T19" s="545"/>
      <c r="U19" s="542"/>
      <c r="V19" s="544" t="s">
        <v>562</v>
      </c>
      <c r="W19" s="547" t="s">
        <v>562</v>
      </c>
    </row>
    <row r="20" spans="1:23" ht="12.75">
      <c r="A20" s="540" t="s">
        <v>584</v>
      </c>
      <c r="B20" s="541">
        <v>166</v>
      </c>
      <c r="C20" s="479"/>
      <c r="D20" s="542"/>
      <c r="E20" s="543"/>
      <c r="F20" s="543"/>
      <c r="G20" s="543"/>
      <c r="H20" s="543"/>
      <c r="I20" s="544"/>
      <c r="J20" s="550"/>
      <c r="K20" s="551"/>
      <c r="L20" s="552"/>
      <c r="M20" s="552"/>
      <c r="N20" s="545"/>
      <c r="O20" s="545"/>
      <c r="P20" s="545"/>
      <c r="Q20" s="545"/>
      <c r="R20" s="545"/>
      <c r="S20" s="545"/>
      <c r="T20" s="545"/>
      <c r="U20" s="542"/>
      <c r="V20" s="544" t="s">
        <v>562</v>
      </c>
      <c r="W20" s="547" t="s">
        <v>562</v>
      </c>
    </row>
    <row r="21" spans="1:23" ht="12.75">
      <c r="A21" s="540" t="s">
        <v>586</v>
      </c>
      <c r="B21" s="541">
        <v>189</v>
      </c>
      <c r="C21" s="479">
        <v>924</v>
      </c>
      <c r="D21" s="542">
        <v>1219</v>
      </c>
      <c r="E21" s="543">
        <v>1487</v>
      </c>
      <c r="F21" s="543">
        <v>3338</v>
      </c>
      <c r="G21" s="543">
        <v>3576</v>
      </c>
      <c r="H21" s="543">
        <v>4306</v>
      </c>
      <c r="I21" s="544"/>
      <c r="J21" s="550">
        <v>5205</v>
      </c>
      <c r="K21" s="551">
        <v>2121</v>
      </c>
      <c r="L21" s="552">
        <v>2738</v>
      </c>
      <c r="M21" s="552">
        <v>3617</v>
      </c>
      <c r="N21" s="545">
        <v>4326</v>
      </c>
      <c r="O21" s="545">
        <v>4089</v>
      </c>
      <c r="P21" s="545">
        <v>3948</v>
      </c>
      <c r="Q21" s="545"/>
      <c r="R21" s="545"/>
      <c r="S21" s="545"/>
      <c r="T21" s="545"/>
      <c r="U21" s="542"/>
      <c r="V21" s="544" t="s">
        <v>562</v>
      </c>
      <c r="W21" s="547" t="s">
        <v>562</v>
      </c>
    </row>
    <row r="22" spans="1:23" ht="13.5" thickBot="1">
      <c r="A22" s="540" t="s">
        <v>646</v>
      </c>
      <c r="B22" s="541">
        <v>196</v>
      </c>
      <c r="C22" s="479">
        <v>0</v>
      </c>
      <c r="D22" s="542"/>
      <c r="E22" s="543"/>
      <c r="F22" s="543"/>
      <c r="G22" s="543"/>
      <c r="H22" s="543"/>
      <c r="I22" s="544"/>
      <c r="J22" s="550"/>
      <c r="K22" s="551"/>
      <c r="L22" s="552"/>
      <c r="M22" s="552"/>
      <c r="N22" s="545"/>
      <c r="O22" s="545"/>
      <c r="P22" s="545"/>
      <c r="Q22" s="545"/>
      <c r="R22" s="545"/>
      <c r="S22" s="545"/>
      <c r="T22" s="545"/>
      <c r="U22" s="542"/>
      <c r="V22" s="544" t="s">
        <v>562</v>
      </c>
      <c r="W22" s="547" t="s">
        <v>562</v>
      </c>
    </row>
    <row r="23" spans="1:23" ht="15">
      <c r="A23" s="564" t="s">
        <v>590</v>
      </c>
      <c r="B23" s="565"/>
      <c r="C23" s="484">
        <v>7938</v>
      </c>
      <c r="D23" s="485">
        <v>8283</v>
      </c>
      <c r="E23" s="486">
        <v>15657</v>
      </c>
      <c r="F23" s="486">
        <v>13146</v>
      </c>
      <c r="G23" s="486">
        <v>11973</v>
      </c>
      <c r="H23" s="486">
        <v>13638</v>
      </c>
      <c r="I23" s="566">
        <v>21366</v>
      </c>
      <c r="J23" s="567">
        <v>2997</v>
      </c>
      <c r="K23" s="568">
        <v>1115</v>
      </c>
      <c r="L23" s="568">
        <v>1765</v>
      </c>
      <c r="M23" s="568">
        <v>1600</v>
      </c>
      <c r="N23" s="568">
        <v>1427</v>
      </c>
      <c r="O23" s="568">
        <v>1698</v>
      </c>
      <c r="P23" s="568">
        <v>3034</v>
      </c>
      <c r="Q23" s="568"/>
      <c r="R23" s="568"/>
      <c r="S23" s="568"/>
      <c r="T23" s="568"/>
      <c r="U23" s="567"/>
      <c r="V23" s="566">
        <f>SUM(J23:U23)</f>
        <v>13636</v>
      </c>
      <c r="W23" s="569">
        <f>+V23/I23*100</f>
        <v>63.821024056912854</v>
      </c>
    </row>
    <row r="24" spans="1:23" ht="15">
      <c r="A24" s="540" t="s">
        <v>592</v>
      </c>
      <c r="B24" s="541">
        <v>9</v>
      </c>
      <c r="C24" s="487">
        <v>0</v>
      </c>
      <c r="D24" s="488">
        <v>0</v>
      </c>
      <c r="E24" s="487">
        <v>6150</v>
      </c>
      <c r="F24" s="487">
        <v>0</v>
      </c>
      <c r="G24" s="487">
        <v>0</v>
      </c>
      <c r="H24" s="487">
        <v>0</v>
      </c>
      <c r="I24" s="570"/>
      <c r="J24" s="542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2"/>
      <c r="V24" s="570">
        <f>SUM(J24:U24)</f>
        <v>0</v>
      </c>
      <c r="W24" s="571" t="e">
        <f>+V24/I24*100</f>
        <v>#DIV/0!</v>
      </c>
    </row>
    <row r="25" spans="1:23" ht="15.75" thickBot="1">
      <c r="A25" s="572" t="s">
        <v>594</v>
      </c>
      <c r="B25" s="573">
        <v>19</v>
      </c>
      <c r="C25" s="489">
        <v>7938</v>
      </c>
      <c r="D25" s="490">
        <v>8583</v>
      </c>
      <c r="E25" s="491">
        <v>9507</v>
      </c>
      <c r="F25" s="491">
        <v>13146</v>
      </c>
      <c r="G25" s="491">
        <v>11973</v>
      </c>
      <c r="H25" s="491">
        <v>13638</v>
      </c>
      <c r="I25" s="574">
        <v>21366</v>
      </c>
      <c r="J25" s="575">
        <v>2997</v>
      </c>
      <c r="K25" s="576">
        <v>1115</v>
      </c>
      <c r="L25" s="576">
        <v>1765</v>
      </c>
      <c r="M25" s="576">
        <v>1600</v>
      </c>
      <c r="N25" s="576">
        <v>1427</v>
      </c>
      <c r="O25" s="576">
        <v>1698</v>
      </c>
      <c r="P25" s="576">
        <v>3036</v>
      </c>
      <c r="Q25" s="576"/>
      <c r="R25" s="576"/>
      <c r="S25" s="576"/>
      <c r="T25" s="576"/>
      <c r="U25" s="575"/>
      <c r="V25" s="574">
        <f>SUM(J25:U25)</f>
        <v>13638</v>
      </c>
      <c r="W25" s="577">
        <f>+V25/I25*100</f>
        <v>63.83038472339231</v>
      </c>
    </row>
    <row r="26" spans="1:23" ht="15">
      <c r="A26" s="540" t="s">
        <v>595</v>
      </c>
      <c r="B26" s="541">
        <v>1</v>
      </c>
      <c r="C26" s="492">
        <v>1063</v>
      </c>
      <c r="D26" s="493">
        <v>644</v>
      </c>
      <c r="E26" s="494">
        <v>693</v>
      </c>
      <c r="F26" s="494">
        <v>1130</v>
      </c>
      <c r="G26" s="494">
        <v>824</v>
      </c>
      <c r="H26" s="494">
        <v>1054</v>
      </c>
      <c r="I26" s="578">
        <v>1810</v>
      </c>
      <c r="J26" s="542">
        <v>282</v>
      </c>
      <c r="K26" s="545">
        <v>91</v>
      </c>
      <c r="L26" s="545">
        <v>137</v>
      </c>
      <c r="M26" s="545">
        <v>137</v>
      </c>
      <c r="N26" s="545">
        <v>339</v>
      </c>
      <c r="O26" s="545">
        <v>292</v>
      </c>
      <c r="P26" s="545">
        <v>286</v>
      </c>
      <c r="Q26" s="545"/>
      <c r="R26" s="545"/>
      <c r="S26" s="545"/>
      <c r="T26" s="545"/>
      <c r="U26" s="542"/>
      <c r="V26" s="570">
        <f aca="true" t="shared" si="0" ref="V26:V36">SUM(J26:U26)</f>
        <v>1564</v>
      </c>
      <c r="W26" s="571">
        <f aca="true" t="shared" si="1" ref="W26:W36">+V26/I26*100</f>
        <v>86.40883977900552</v>
      </c>
    </row>
    <row r="27" spans="1:23" ht="15">
      <c r="A27" s="540" t="s">
        <v>597</v>
      </c>
      <c r="B27" s="541">
        <v>2</v>
      </c>
      <c r="C27" s="487">
        <v>2659</v>
      </c>
      <c r="D27" s="488">
        <v>2923</v>
      </c>
      <c r="E27" s="487">
        <v>3376</v>
      </c>
      <c r="F27" s="487">
        <v>3127</v>
      </c>
      <c r="G27" s="487">
        <v>3808</v>
      </c>
      <c r="H27" s="487">
        <v>4400</v>
      </c>
      <c r="I27" s="570">
        <v>7400</v>
      </c>
      <c r="J27" s="542">
        <v>761</v>
      </c>
      <c r="K27" s="545">
        <v>396</v>
      </c>
      <c r="L27" s="545">
        <v>625</v>
      </c>
      <c r="M27" s="545">
        <v>402</v>
      </c>
      <c r="N27" s="545">
        <v>288</v>
      </c>
      <c r="O27" s="545">
        <v>210</v>
      </c>
      <c r="P27" s="545">
        <v>200</v>
      </c>
      <c r="Q27" s="545"/>
      <c r="R27" s="545"/>
      <c r="S27" s="545"/>
      <c r="T27" s="545"/>
      <c r="U27" s="542"/>
      <c r="V27" s="570">
        <f t="shared" si="0"/>
        <v>2882</v>
      </c>
      <c r="W27" s="571">
        <f t="shared" si="1"/>
        <v>38.94594594594595</v>
      </c>
    </row>
    <row r="28" spans="1:23" ht="15">
      <c r="A28" s="540" t="s">
        <v>599</v>
      </c>
      <c r="B28" s="541">
        <v>4</v>
      </c>
      <c r="C28" s="487">
        <v>0</v>
      </c>
      <c r="D28" s="488">
        <v>0</v>
      </c>
      <c r="E28" s="487">
        <v>0</v>
      </c>
      <c r="F28" s="487">
        <v>0</v>
      </c>
      <c r="G28" s="487">
        <v>0</v>
      </c>
      <c r="H28" s="487">
        <v>0</v>
      </c>
      <c r="I28" s="570"/>
      <c r="J28" s="542">
        <v>22</v>
      </c>
      <c r="K28" s="545"/>
      <c r="L28" s="545">
        <v>2</v>
      </c>
      <c r="M28" s="545"/>
      <c r="N28" s="545"/>
      <c r="O28" s="545"/>
      <c r="P28" s="545"/>
      <c r="Q28" s="545"/>
      <c r="R28" s="545"/>
      <c r="S28" s="545"/>
      <c r="T28" s="545"/>
      <c r="U28" s="542"/>
      <c r="V28" s="570">
        <f t="shared" si="0"/>
        <v>24</v>
      </c>
      <c r="W28" s="571" t="e">
        <f t="shared" si="1"/>
        <v>#DIV/0!</v>
      </c>
    </row>
    <row r="29" spans="1:23" ht="15">
      <c r="A29" s="540" t="s">
        <v>647</v>
      </c>
      <c r="B29" s="541"/>
      <c r="C29" s="487"/>
      <c r="D29" s="488">
        <v>0</v>
      </c>
      <c r="E29" s="487">
        <v>0</v>
      </c>
      <c r="F29" s="487">
        <v>0</v>
      </c>
      <c r="G29" s="487">
        <v>0</v>
      </c>
      <c r="H29" s="487">
        <v>0</v>
      </c>
      <c r="I29" s="570">
        <v>0</v>
      </c>
      <c r="J29" s="542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2"/>
      <c r="V29" s="570">
        <v>0</v>
      </c>
      <c r="W29" s="571"/>
    </row>
    <row r="30" spans="1:23" ht="15">
      <c r="A30" s="540" t="s">
        <v>601</v>
      </c>
      <c r="B30" s="541">
        <v>5</v>
      </c>
      <c r="C30" s="487">
        <v>1039</v>
      </c>
      <c r="D30" s="488">
        <v>1984</v>
      </c>
      <c r="E30" s="487">
        <v>930</v>
      </c>
      <c r="F30" s="487">
        <v>880</v>
      </c>
      <c r="G30" s="487">
        <v>1031</v>
      </c>
      <c r="H30" s="487">
        <v>1646</v>
      </c>
      <c r="I30" s="570">
        <v>2310</v>
      </c>
      <c r="J30" s="542">
        <v>188</v>
      </c>
      <c r="K30" s="545">
        <v>147</v>
      </c>
      <c r="L30" s="545">
        <v>16</v>
      </c>
      <c r="M30" s="545">
        <v>141</v>
      </c>
      <c r="N30" s="545">
        <v>138</v>
      </c>
      <c r="O30" s="545">
        <v>235</v>
      </c>
      <c r="P30" s="545">
        <v>93</v>
      </c>
      <c r="Q30" s="545"/>
      <c r="R30" s="545"/>
      <c r="S30" s="545"/>
      <c r="T30" s="545"/>
      <c r="U30" s="542"/>
      <c r="V30" s="570">
        <f t="shared" si="0"/>
        <v>958</v>
      </c>
      <c r="W30" s="571">
        <f t="shared" si="1"/>
        <v>41.47186147186147</v>
      </c>
    </row>
    <row r="31" spans="1:23" ht="15">
      <c r="A31" s="540" t="s">
        <v>603</v>
      </c>
      <c r="B31" s="541">
        <v>8</v>
      </c>
      <c r="C31" s="487">
        <v>1932</v>
      </c>
      <c r="D31" s="488">
        <v>1720</v>
      </c>
      <c r="E31" s="487">
        <v>1701</v>
      </c>
      <c r="F31" s="487">
        <v>4552</v>
      </c>
      <c r="G31" s="487">
        <v>4229</v>
      </c>
      <c r="H31" s="487">
        <v>4693</v>
      </c>
      <c r="I31" s="570">
        <v>5895</v>
      </c>
      <c r="J31" s="542">
        <v>548</v>
      </c>
      <c r="K31" s="545">
        <v>503</v>
      </c>
      <c r="L31" s="545">
        <v>541</v>
      </c>
      <c r="M31" s="545">
        <v>252</v>
      </c>
      <c r="N31" s="545">
        <v>356</v>
      </c>
      <c r="O31" s="545">
        <v>231</v>
      </c>
      <c r="P31" s="545">
        <v>201</v>
      </c>
      <c r="Q31" s="545"/>
      <c r="R31" s="545"/>
      <c r="S31" s="545"/>
      <c r="T31" s="545"/>
      <c r="U31" s="542"/>
      <c r="V31" s="570">
        <f t="shared" si="0"/>
        <v>2632</v>
      </c>
      <c r="W31" s="571">
        <f t="shared" si="1"/>
        <v>44.64800678541137</v>
      </c>
    </row>
    <row r="32" spans="1:23" ht="15">
      <c r="A32" s="540" t="s">
        <v>605</v>
      </c>
      <c r="B32" s="579">
        <v>9</v>
      </c>
      <c r="C32" s="487">
        <v>5491</v>
      </c>
      <c r="D32" s="488">
        <v>5605</v>
      </c>
      <c r="E32" s="487">
        <v>5720</v>
      </c>
      <c r="F32" s="487">
        <v>5375</v>
      </c>
      <c r="G32" s="487">
        <v>5649</v>
      </c>
      <c r="H32" s="487">
        <v>6036</v>
      </c>
      <c r="I32" s="570">
        <v>10890</v>
      </c>
      <c r="J32" s="542">
        <v>718</v>
      </c>
      <c r="K32" s="545">
        <v>682</v>
      </c>
      <c r="L32" s="545">
        <v>686</v>
      </c>
      <c r="M32" s="545">
        <v>721</v>
      </c>
      <c r="N32" s="545">
        <v>1121</v>
      </c>
      <c r="O32" s="545">
        <v>932</v>
      </c>
      <c r="P32" s="545">
        <v>1079</v>
      </c>
      <c r="Q32" s="545"/>
      <c r="R32" s="545"/>
      <c r="S32" s="545"/>
      <c r="T32" s="545"/>
      <c r="U32" s="542"/>
      <c r="V32" s="570">
        <f>SUM(J32:U32)</f>
        <v>5939</v>
      </c>
      <c r="W32" s="571">
        <f>+V32/I32*100</f>
        <v>54.53627180899908</v>
      </c>
    </row>
    <row r="33" spans="1:23" ht="15">
      <c r="A33" s="540" t="s">
        <v>648</v>
      </c>
      <c r="B33" s="580" t="s">
        <v>649</v>
      </c>
      <c r="C33" s="487">
        <v>2083</v>
      </c>
      <c r="D33" s="488">
        <v>2055</v>
      </c>
      <c r="E33" s="487">
        <v>2198</v>
      </c>
      <c r="F33" s="487">
        <v>1947</v>
      </c>
      <c r="G33" s="487">
        <v>2115</v>
      </c>
      <c r="H33" s="487">
        <v>2251</v>
      </c>
      <c r="I33" s="570">
        <v>4092</v>
      </c>
      <c r="J33" s="542">
        <v>274</v>
      </c>
      <c r="K33" s="545">
        <v>254</v>
      </c>
      <c r="L33" s="545">
        <v>267</v>
      </c>
      <c r="M33" s="545">
        <v>255</v>
      </c>
      <c r="N33" s="545">
        <v>394</v>
      </c>
      <c r="O33" s="545">
        <v>352</v>
      </c>
      <c r="P33" s="545">
        <v>376</v>
      </c>
      <c r="Q33" s="545"/>
      <c r="R33" s="545"/>
      <c r="S33" s="545"/>
      <c r="T33" s="545"/>
      <c r="U33" s="542"/>
      <c r="V33" s="570">
        <f>SUM(J33:U33)</f>
        <v>2172</v>
      </c>
      <c r="W33" s="571">
        <f>+V33/I33*100</f>
        <v>53.0791788856305</v>
      </c>
    </row>
    <row r="34" spans="1:23" ht="15">
      <c r="A34" s="540" t="s">
        <v>610</v>
      </c>
      <c r="B34" s="541">
        <v>19</v>
      </c>
      <c r="C34" s="487">
        <v>0</v>
      </c>
      <c r="D34" s="488">
        <v>0</v>
      </c>
      <c r="E34" s="487">
        <v>0</v>
      </c>
      <c r="F34" s="487">
        <v>0</v>
      </c>
      <c r="G34" s="487">
        <v>0</v>
      </c>
      <c r="H34" s="487">
        <v>0</v>
      </c>
      <c r="I34" s="570"/>
      <c r="J34" s="542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2"/>
      <c r="V34" s="570">
        <f t="shared" si="0"/>
        <v>0</v>
      </c>
      <c r="W34" s="571" t="e">
        <f t="shared" si="1"/>
        <v>#DIV/0!</v>
      </c>
    </row>
    <row r="35" spans="1:23" ht="15">
      <c r="A35" s="540" t="s">
        <v>612</v>
      </c>
      <c r="B35" s="541">
        <v>25</v>
      </c>
      <c r="C35" s="487">
        <v>795</v>
      </c>
      <c r="D35" s="488">
        <v>325</v>
      </c>
      <c r="E35" s="487">
        <v>186</v>
      </c>
      <c r="F35" s="487">
        <v>684</v>
      </c>
      <c r="G35" s="487">
        <v>661</v>
      </c>
      <c r="H35" s="487">
        <v>731</v>
      </c>
      <c r="I35" s="570">
        <v>602</v>
      </c>
      <c r="J35" s="542">
        <v>64</v>
      </c>
      <c r="K35" s="545">
        <v>64</v>
      </c>
      <c r="L35" s="545">
        <v>100</v>
      </c>
      <c r="M35" s="545">
        <v>83</v>
      </c>
      <c r="N35" s="545">
        <v>83</v>
      </c>
      <c r="O35" s="545">
        <v>83</v>
      </c>
      <c r="P35" s="545">
        <v>86</v>
      </c>
      <c r="Q35" s="545"/>
      <c r="R35" s="545"/>
      <c r="S35" s="545"/>
      <c r="T35" s="545"/>
      <c r="U35" s="542"/>
      <c r="V35" s="570">
        <f t="shared" si="0"/>
        <v>563</v>
      </c>
      <c r="W35" s="571">
        <f t="shared" si="1"/>
        <v>93.52159468438538</v>
      </c>
    </row>
    <row r="36" spans="1:23" ht="15.75" thickBot="1">
      <c r="A36" s="523" t="s">
        <v>650</v>
      </c>
      <c r="B36" s="524"/>
      <c r="C36" s="495">
        <v>433</v>
      </c>
      <c r="D36" s="496">
        <v>673</v>
      </c>
      <c r="E36" s="497">
        <v>506</v>
      </c>
      <c r="F36" s="497">
        <v>351</v>
      </c>
      <c r="G36" s="497">
        <v>1447</v>
      </c>
      <c r="H36" s="497">
        <v>282</v>
      </c>
      <c r="I36" s="504">
        <v>400</v>
      </c>
      <c r="J36" s="498">
        <v>19</v>
      </c>
      <c r="K36" s="483">
        <v>4</v>
      </c>
      <c r="L36" s="483">
        <v>39</v>
      </c>
      <c r="M36" s="483">
        <v>33</v>
      </c>
      <c r="N36" s="483">
        <v>10</v>
      </c>
      <c r="O36" s="483">
        <v>11</v>
      </c>
      <c r="P36" s="483">
        <v>38</v>
      </c>
      <c r="Q36" s="483"/>
      <c r="R36" s="483"/>
      <c r="S36" s="483"/>
      <c r="T36" s="483"/>
      <c r="U36" s="483"/>
      <c r="V36" s="504">
        <f t="shared" si="0"/>
        <v>154</v>
      </c>
      <c r="W36" s="581">
        <f t="shared" si="1"/>
        <v>38.5</v>
      </c>
    </row>
    <row r="37" spans="1:23" ht="23.25" customHeight="1" thickBot="1">
      <c r="A37" s="582" t="s">
        <v>651</v>
      </c>
      <c r="B37" s="583">
        <v>31</v>
      </c>
      <c r="C37" s="584">
        <v>15495</v>
      </c>
      <c r="D37" s="585">
        <v>15929</v>
      </c>
      <c r="E37" s="586">
        <v>22086</v>
      </c>
      <c r="F37" s="586">
        <v>18046</v>
      </c>
      <c r="G37" s="586">
        <v>19764</v>
      </c>
      <c r="H37" s="586">
        <v>21093</v>
      </c>
      <c r="I37" s="586">
        <f>SUM(I26:I36)</f>
        <v>33399</v>
      </c>
      <c r="J37" s="585">
        <f>SUM(J26:J36)</f>
        <v>2876</v>
      </c>
      <c r="K37" s="587">
        <f>SUM(K26:K36)</f>
        <v>2141</v>
      </c>
      <c r="L37" s="588">
        <f>SUM(L26:L36)</f>
        <v>2413</v>
      </c>
      <c r="M37" s="588">
        <f>SUM(M26:M36)</f>
        <v>2024</v>
      </c>
      <c r="N37" s="587">
        <f aca="true" t="shared" si="2" ref="N37:U37">SUM(N26:N36)</f>
        <v>2729</v>
      </c>
      <c r="O37" s="587">
        <f t="shared" si="2"/>
        <v>2346</v>
      </c>
      <c r="P37" s="587">
        <f t="shared" si="2"/>
        <v>2359</v>
      </c>
      <c r="Q37" s="587">
        <f t="shared" si="2"/>
        <v>0</v>
      </c>
      <c r="R37" s="587">
        <f t="shared" si="2"/>
        <v>0</v>
      </c>
      <c r="S37" s="587">
        <f t="shared" si="2"/>
        <v>0</v>
      </c>
      <c r="T37" s="587">
        <f t="shared" si="2"/>
        <v>0</v>
      </c>
      <c r="U37" s="587">
        <f t="shared" si="2"/>
        <v>0</v>
      </c>
      <c r="V37" s="586">
        <f>SUM(J37:U37)</f>
        <v>16888</v>
      </c>
      <c r="W37" s="589">
        <f>+V37/I37*100</f>
        <v>50.564388155333994</v>
      </c>
    </row>
    <row r="38" spans="1:23" ht="15">
      <c r="A38" s="540" t="s">
        <v>618</v>
      </c>
      <c r="B38" s="541">
        <v>32</v>
      </c>
      <c r="C38" s="492">
        <v>0</v>
      </c>
      <c r="D38" s="493">
        <v>0</v>
      </c>
      <c r="E38" s="494">
        <v>0</v>
      </c>
      <c r="F38" s="494">
        <v>0</v>
      </c>
      <c r="G38" s="494">
        <v>0</v>
      </c>
      <c r="H38" s="494">
        <v>0</v>
      </c>
      <c r="I38" s="578">
        <v>0</v>
      </c>
      <c r="J38" s="542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2"/>
      <c r="V38" s="570">
        <f aca="true" t="shared" si="3" ref="V38:V43">SUM(J38:U38)</f>
        <v>0</v>
      </c>
      <c r="W38" s="571" t="e">
        <f aca="true" t="shared" si="4" ref="W38:W43">+V38/I38*100</f>
        <v>#DIV/0!</v>
      </c>
    </row>
    <row r="39" spans="1:23" ht="15">
      <c r="A39" s="540" t="s">
        <v>620</v>
      </c>
      <c r="B39" s="541">
        <v>33</v>
      </c>
      <c r="C39" s="487">
        <v>6256</v>
      </c>
      <c r="D39" s="488">
        <v>6369</v>
      </c>
      <c r="E39" s="487">
        <v>6426</v>
      </c>
      <c r="F39" s="487">
        <v>5515</v>
      </c>
      <c r="G39" s="487">
        <v>6589</v>
      </c>
      <c r="H39" s="487">
        <v>7664</v>
      </c>
      <c r="I39" s="570">
        <v>11302</v>
      </c>
      <c r="J39" s="542">
        <v>1287</v>
      </c>
      <c r="K39" s="545">
        <v>1121</v>
      </c>
      <c r="L39" s="545">
        <v>1160</v>
      </c>
      <c r="M39" s="545">
        <v>873</v>
      </c>
      <c r="N39" s="545">
        <v>580</v>
      </c>
      <c r="O39" s="545">
        <v>412</v>
      </c>
      <c r="P39" s="545">
        <v>876</v>
      </c>
      <c r="Q39" s="545"/>
      <c r="R39" s="545"/>
      <c r="S39" s="545"/>
      <c r="T39" s="545"/>
      <c r="U39" s="542"/>
      <c r="V39" s="570">
        <f t="shared" si="3"/>
        <v>6309</v>
      </c>
      <c r="W39" s="571">
        <f t="shared" si="4"/>
        <v>55.821978410900726</v>
      </c>
    </row>
    <row r="40" spans="1:23" ht="15">
      <c r="A40" s="540" t="s">
        <v>622</v>
      </c>
      <c r="B40" s="541">
        <v>34</v>
      </c>
      <c r="C40" s="487">
        <v>0</v>
      </c>
      <c r="D40" s="488">
        <v>0</v>
      </c>
      <c r="E40" s="487">
        <v>0</v>
      </c>
      <c r="F40" s="487">
        <v>0</v>
      </c>
      <c r="G40" s="487">
        <v>0</v>
      </c>
      <c r="H40" s="487">
        <v>0</v>
      </c>
      <c r="I40" s="570">
        <v>0</v>
      </c>
      <c r="J40" s="542"/>
      <c r="K40" s="545"/>
      <c r="L40" s="545">
        <v>2</v>
      </c>
      <c r="M40" s="545">
        <v>1</v>
      </c>
      <c r="N40" s="545">
        <v>1</v>
      </c>
      <c r="O40" s="545"/>
      <c r="P40" s="545"/>
      <c r="Q40" s="545"/>
      <c r="R40" s="545"/>
      <c r="S40" s="545"/>
      <c r="T40" s="545"/>
      <c r="U40" s="542"/>
      <c r="V40" s="570">
        <f t="shared" si="3"/>
        <v>4</v>
      </c>
      <c r="W40" s="571" t="e">
        <f t="shared" si="4"/>
        <v>#DIV/0!</v>
      </c>
    </row>
    <row r="41" spans="1:23" ht="15">
      <c r="A41" s="540" t="s">
        <v>624</v>
      </c>
      <c r="B41" s="541">
        <v>57</v>
      </c>
      <c r="C41" s="487">
        <v>7938</v>
      </c>
      <c r="D41" s="488">
        <v>8283</v>
      </c>
      <c r="E41" s="487">
        <v>15657</v>
      </c>
      <c r="F41" s="487">
        <v>12640</v>
      </c>
      <c r="G41" s="487">
        <v>11973</v>
      </c>
      <c r="H41" s="487">
        <v>13638</v>
      </c>
      <c r="I41" s="570">
        <v>21366</v>
      </c>
      <c r="J41" s="542">
        <v>2997</v>
      </c>
      <c r="K41" s="545">
        <v>1115</v>
      </c>
      <c r="L41" s="545">
        <v>1765</v>
      </c>
      <c r="M41" s="545">
        <v>1600</v>
      </c>
      <c r="N41" s="545">
        <v>1427</v>
      </c>
      <c r="O41" s="545">
        <v>1698</v>
      </c>
      <c r="P41" s="545">
        <v>3193</v>
      </c>
      <c r="Q41" s="545"/>
      <c r="R41" s="545"/>
      <c r="S41" s="545"/>
      <c r="T41" s="545"/>
      <c r="U41" s="542"/>
      <c r="V41" s="570">
        <f t="shared" si="3"/>
        <v>13795</v>
      </c>
      <c r="W41" s="571">
        <f t="shared" si="4"/>
        <v>64.56519704202938</v>
      </c>
    </row>
    <row r="42" spans="1:23" ht="15.75" thickBot="1">
      <c r="A42" s="523" t="s">
        <v>627</v>
      </c>
      <c r="B42" s="524"/>
      <c r="C42" s="499">
        <v>1313</v>
      </c>
      <c r="D42" s="500">
        <v>1270</v>
      </c>
      <c r="E42" s="501">
        <v>3</v>
      </c>
      <c r="F42" s="501">
        <v>0</v>
      </c>
      <c r="G42" s="501">
        <v>0</v>
      </c>
      <c r="H42" s="501">
        <v>0</v>
      </c>
      <c r="I42" s="590">
        <v>2</v>
      </c>
      <c r="J42" s="498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570">
        <f t="shared" si="3"/>
        <v>0</v>
      </c>
      <c r="W42" s="571">
        <f t="shared" si="4"/>
        <v>0</v>
      </c>
    </row>
    <row r="43" spans="1:23" ht="20.25" customHeight="1" thickBot="1">
      <c r="A43" s="582" t="s">
        <v>629</v>
      </c>
      <c r="B43" s="583">
        <v>58</v>
      </c>
      <c r="C43" s="584">
        <v>15507</v>
      </c>
      <c r="D43" s="585">
        <v>15922</v>
      </c>
      <c r="E43" s="586">
        <v>22086</v>
      </c>
      <c r="F43" s="586">
        <v>18155</v>
      </c>
      <c r="G43" s="586">
        <v>18562</v>
      </c>
      <c r="H43" s="586">
        <v>21302</v>
      </c>
      <c r="I43" s="586">
        <f>SUM(I38:I42)</f>
        <v>32670</v>
      </c>
      <c r="J43" s="585">
        <f>SUM(J38:J42)</f>
        <v>4284</v>
      </c>
      <c r="K43" s="587">
        <f>SUM(K38:K42)</f>
        <v>2236</v>
      </c>
      <c r="L43" s="587">
        <f>SUM(L38:L42)</f>
        <v>2927</v>
      </c>
      <c r="M43" s="588">
        <f>SUM(M38:M42)</f>
        <v>2474</v>
      </c>
      <c r="N43" s="587">
        <f aca="true" t="shared" si="5" ref="N43:U43">SUM(N38:N42)</f>
        <v>2008</v>
      </c>
      <c r="O43" s="587">
        <f t="shared" si="5"/>
        <v>2110</v>
      </c>
      <c r="P43" s="587">
        <f t="shared" si="5"/>
        <v>4069</v>
      </c>
      <c r="Q43" s="587">
        <f t="shared" si="5"/>
        <v>0</v>
      </c>
      <c r="R43" s="587">
        <f t="shared" si="5"/>
        <v>0</v>
      </c>
      <c r="S43" s="587">
        <f t="shared" si="5"/>
        <v>0</v>
      </c>
      <c r="T43" s="587">
        <f t="shared" si="5"/>
        <v>0</v>
      </c>
      <c r="U43" s="587">
        <f t="shared" si="5"/>
        <v>0</v>
      </c>
      <c r="V43" s="586">
        <f t="shared" si="3"/>
        <v>20108</v>
      </c>
      <c r="W43" s="589">
        <f t="shared" si="4"/>
        <v>61.54882154882155</v>
      </c>
    </row>
    <row r="44" spans="1:23" ht="6.75" customHeight="1" thickBot="1">
      <c r="A44" s="523"/>
      <c r="B44" s="524"/>
      <c r="C44" s="502"/>
      <c r="D44" s="503"/>
      <c r="E44" s="504"/>
      <c r="F44" s="504"/>
      <c r="G44" s="504"/>
      <c r="H44" s="504"/>
      <c r="I44" s="504"/>
      <c r="J44" s="548"/>
      <c r="K44" s="483"/>
      <c r="L44" s="554"/>
      <c r="M44" s="554"/>
      <c r="N44" s="483"/>
      <c r="O44" s="483"/>
      <c r="P44" s="483"/>
      <c r="Q44" s="483"/>
      <c r="R44" s="483"/>
      <c r="S44" s="483"/>
      <c r="T44" s="483"/>
      <c r="U44" s="591"/>
      <c r="V44" s="504"/>
      <c r="W44" s="581"/>
    </row>
    <row r="45" spans="1:23" ht="17.25" customHeight="1" thickBot="1">
      <c r="A45" s="582" t="s">
        <v>631</v>
      </c>
      <c r="B45" s="583"/>
      <c r="C45" s="584">
        <v>7569</v>
      </c>
      <c r="D45" s="585">
        <v>7639</v>
      </c>
      <c r="E45" s="586">
        <v>6429</v>
      </c>
      <c r="F45" s="586">
        <v>5515</v>
      </c>
      <c r="G45" s="586">
        <v>6589</v>
      </c>
      <c r="H45" s="586">
        <v>7664</v>
      </c>
      <c r="I45" s="586">
        <f>+I43-I41</f>
        <v>11304</v>
      </c>
      <c r="J45" s="585">
        <f aca="true" t="shared" si="6" ref="J45:U45">+J43-J41</f>
        <v>1287</v>
      </c>
      <c r="K45" s="587">
        <f t="shared" si="6"/>
        <v>1121</v>
      </c>
      <c r="L45" s="587">
        <f t="shared" si="6"/>
        <v>1162</v>
      </c>
      <c r="M45" s="587">
        <f t="shared" si="6"/>
        <v>874</v>
      </c>
      <c r="N45" s="587">
        <f t="shared" si="6"/>
        <v>581</v>
      </c>
      <c r="O45" s="587">
        <f t="shared" si="6"/>
        <v>412</v>
      </c>
      <c r="P45" s="587">
        <f t="shared" si="6"/>
        <v>876</v>
      </c>
      <c r="Q45" s="587">
        <f t="shared" si="6"/>
        <v>0</v>
      </c>
      <c r="R45" s="587">
        <f t="shared" si="6"/>
        <v>0</v>
      </c>
      <c r="S45" s="587">
        <f t="shared" si="6"/>
        <v>0</v>
      </c>
      <c r="T45" s="587">
        <f t="shared" si="6"/>
        <v>0</v>
      </c>
      <c r="U45" s="584">
        <f t="shared" si="6"/>
        <v>0</v>
      </c>
      <c r="V45" s="586">
        <f>SUM(J45:U45)</f>
        <v>6313</v>
      </c>
      <c r="W45" s="589">
        <f>+V45/I45*100</f>
        <v>55.847487615003544</v>
      </c>
    </row>
    <row r="46" spans="1:23" ht="19.5" customHeight="1" thickBot="1">
      <c r="A46" s="582" t="s">
        <v>632</v>
      </c>
      <c r="B46" s="583">
        <v>59</v>
      </c>
      <c r="C46" s="584">
        <v>12</v>
      </c>
      <c r="D46" s="585">
        <v>-7</v>
      </c>
      <c r="E46" s="586">
        <v>0</v>
      </c>
      <c r="F46" s="586">
        <v>109</v>
      </c>
      <c r="G46" s="586">
        <v>-1202</v>
      </c>
      <c r="H46" s="586">
        <v>209</v>
      </c>
      <c r="I46" s="586">
        <f>+I43-I37</f>
        <v>-729</v>
      </c>
      <c r="J46" s="585">
        <f aca="true" t="shared" si="7" ref="J46:U46">+J43-J37</f>
        <v>1408</v>
      </c>
      <c r="K46" s="587">
        <f t="shared" si="7"/>
        <v>95</v>
      </c>
      <c r="L46" s="587">
        <f t="shared" si="7"/>
        <v>514</v>
      </c>
      <c r="M46" s="587">
        <f t="shared" si="7"/>
        <v>450</v>
      </c>
      <c r="N46" s="587">
        <f t="shared" si="7"/>
        <v>-721</v>
      </c>
      <c r="O46" s="587">
        <f t="shared" si="7"/>
        <v>-236</v>
      </c>
      <c r="P46" s="587">
        <f t="shared" si="7"/>
        <v>1710</v>
      </c>
      <c r="Q46" s="587">
        <f t="shared" si="7"/>
        <v>0</v>
      </c>
      <c r="R46" s="587">
        <f t="shared" si="7"/>
        <v>0</v>
      </c>
      <c r="S46" s="587">
        <f t="shared" si="7"/>
        <v>0</v>
      </c>
      <c r="T46" s="587">
        <f t="shared" si="7"/>
        <v>0</v>
      </c>
      <c r="U46" s="588">
        <f t="shared" si="7"/>
        <v>0</v>
      </c>
      <c r="V46" s="586">
        <f>SUM(V43-V37)</f>
        <v>3220</v>
      </c>
      <c r="W46" s="589">
        <f>+V46/I46*100</f>
        <v>-441.70096021947876</v>
      </c>
    </row>
    <row r="47" spans="1:23" ht="19.5" customHeight="1" thickBot="1">
      <c r="A47" s="582" t="s">
        <v>634</v>
      </c>
      <c r="B47" s="592" t="s">
        <v>652</v>
      </c>
      <c r="C47" s="584">
        <v>-7926</v>
      </c>
      <c r="D47" s="585">
        <v>-8290</v>
      </c>
      <c r="E47" s="586">
        <v>-15657</v>
      </c>
      <c r="F47" s="586">
        <v>-12531</v>
      </c>
      <c r="G47" s="586">
        <v>-13175</v>
      </c>
      <c r="H47" s="586">
        <v>-13429</v>
      </c>
      <c r="I47" s="586">
        <f>+I46-I41</f>
        <v>-22095</v>
      </c>
      <c r="J47" s="593">
        <f aca="true" t="shared" si="8" ref="J47:U47">+J46-J41</f>
        <v>-1589</v>
      </c>
      <c r="K47" s="587">
        <f t="shared" si="8"/>
        <v>-1020</v>
      </c>
      <c r="L47" s="587">
        <f t="shared" si="8"/>
        <v>-1251</v>
      </c>
      <c r="M47" s="587">
        <f t="shared" si="8"/>
        <v>-1150</v>
      </c>
      <c r="N47" s="587">
        <f t="shared" si="8"/>
        <v>-2148</v>
      </c>
      <c r="O47" s="587">
        <f t="shared" si="8"/>
        <v>-1934</v>
      </c>
      <c r="P47" s="587">
        <f t="shared" si="8"/>
        <v>-1483</v>
      </c>
      <c r="Q47" s="587">
        <f t="shared" si="8"/>
        <v>0</v>
      </c>
      <c r="R47" s="587">
        <f t="shared" si="8"/>
        <v>0</v>
      </c>
      <c r="S47" s="587">
        <f t="shared" si="8"/>
        <v>0</v>
      </c>
      <c r="T47" s="587">
        <f t="shared" si="8"/>
        <v>0</v>
      </c>
      <c r="U47" s="584">
        <f t="shared" si="8"/>
        <v>0</v>
      </c>
      <c r="V47" s="586">
        <f>SUM(J47:U47)</f>
        <v>-10575</v>
      </c>
      <c r="W47" s="589">
        <f>+V47/I47*100</f>
        <v>47.86150712830957</v>
      </c>
    </row>
    <row r="49" ht="12.75">
      <c r="B49" s="594"/>
    </row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N20" sqref="N20"/>
    </sheetView>
  </sheetViews>
  <sheetFormatPr defaultColWidth="13.57421875" defaultRowHeight="12.75"/>
  <cols>
    <col min="1" max="3" width="13.57421875" style="140" customWidth="1"/>
    <col min="4" max="7" width="13.57421875" style="140" hidden="1" customWidth="1"/>
    <col min="8" max="8" width="13.57421875" style="140" customWidth="1"/>
    <col min="9" max="9" width="10.28125" style="140" customWidth="1"/>
    <col min="10" max="16" width="13.57421875" style="140" customWidth="1"/>
    <col min="17" max="21" width="13.57421875" style="140" hidden="1" customWidth="1"/>
    <col min="22" max="16384" width="13.57421875" style="140" customWidth="1"/>
  </cols>
  <sheetData>
    <row r="1" spans="1:9" s="130" customFormat="1" ht="15.75">
      <c r="A1" s="719" t="s">
        <v>635</v>
      </c>
      <c r="B1" s="719"/>
      <c r="C1" s="609"/>
      <c r="D1" s="609"/>
      <c r="E1" s="609"/>
      <c r="F1" s="609"/>
      <c r="G1" s="609"/>
      <c r="H1" s="609"/>
      <c r="I1" s="719"/>
    </row>
    <row r="2" spans="1:9" ht="18">
      <c r="A2" s="607" t="s">
        <v>636</v>
      </c>
      <c r="B2" s="506"/>
      <c r="I2" s="505"/>
    </row>
    <row r="3" spans="1:9" ht="12.75">
      <c r="A3" s="505"/>
      <c r="B3" s="505"/>
      <c r="I3" s="505"/>
    </row>
    <row r="4" spans="9:15" ht="13.5" thickBot="1">
      <c r="I4" s="505"/>
      <c r="M4" s="608"/>
      <c r="N4" s="608"/>
      <c r="O4" s="608"/>
    </row>
    <row r="5" spans="1:15" ht="16.5" thickBot="1">
      <c r="A5" s="609" t="s">
        <v>533</v>
      </c>
      <c r="B5" s="609"/>
      <c r="C5" s="909" t="s">
        <v>653</v>
      </c>
      <c r="D5" s="910"/>
      <c r="E5" s="910"/>
      <c r="F5" s="910"/>
      <c r="G5" s="911"/>
      <c r="H5" s="610"/>
      <c r="I5" s="510"/>
      <c r="M5" s="608"/>
      <c r="N5" s="608"/>
      <c r="O5" s="608"/>
    </row>
    <row r="6" spans="1:9" ht="13.5" thickBot="1">
      <c r="A6" s="606" t="s">
        <v>535</v>
      </c>
      <c r="B6" s="606"/>
      <c r="I6" s="505"/>
    </row>
    <row r="7" spans="1:23" ht="15.75">
      <c r="A7" s="611"/>
      <c r="B7" s="612"/>
      <c r="C7" s="613"/>
      <c r="D7" s="512"/>
      <c r="E7" s="512"/>
      <c r="F7" s="512"/>
      <c r="G7" s="512"/>
      <c r="H7" s="512"/>
      <c r="I7" s="614" t="s">
        <v>29</v>
      </c>
      <c r="J7" s="615"/>
      <c r="K7" s="616"/>
      <c r="L7" s="616"/>
      <c r="M7" s="616"/>
      <c r="N7" s="616"/>
      <c r="O7" s="617"/>
      <c r="P7" s="616"/>
      <c r="Q7" s="616"/>
      <c r="R7" s="616"/>
      <c r="S7" s="616"/>
      <c r="T7" s="616"/>
      <c r="U7" s="616"/>
      <c r="V7" s="618" t="s">
        <v>537</v>
      </c>
      <c r="W7" s="614" t="s">
        <v>538</v>
      </c>
    </row>
    <row r="8" spans="1:23" ht="13.5" thickBot="1">
      <c r="A8" s="619" t="s">
        <v>27</v>
      </c>
      <c r="B8" s="620"/>
      <c r="C8" s="621"/>
      <c r="D8" s="518" t="s">
        <v>540</v>
      </c>
      <c r="E8" s="518" t="s">
        <v>541</v>
      </c>
      <c r="F8" s="622" t="s">
        <v>654</v>
      </c>
      <c r="G8" s="622" t="s">
        <v>655</v>
      </c>
      <c r="H8" s="622" t="s">
        <v>638</v>
      </c>
      <c r="I8" s="623">
        <v>2014</v>
      </c>
      <c r="J8" s="624" t="s">
        <v>547</v>
      </c>
      <c r="K8" s="625" t="s">
        <v>548</v>
      </c>
      <c r="L8" s="625" t="s">
        <v>549</v>
      </c>
      <c r="M8" s="625" t="s">
        <v>550</v>
      </c>
      <c r="N8" s="625" t="s">
        <v>551</v>
      </c>
      <c r="O8" s="625" t="s">
        <v>552</v>
      </c>
      <c r="P8" s="625" t="s">
        <v>553</v>
      </c>
      <c r="Q8" s="625" t="s">
        <v>554</v>
      </c>
      <c r="R8" s="625" t="s">
        <v>555</v>
      </c>
      <c r="S8" s="625" t="s">
        <v>556</v>
      </c>
      <c r="T8" s="625" t="s">
        <v>557</v>
      </c>
      <c r="U8" s="624" t="s">
        <v>558</v>
      </c>
      <c r="V8" s="622" t="s">
        <v>559</v>
      </c>
      <c r="W8" s="623" t="s">
        <v>560</v>
      </c>
    </row>
    <row r="9" spans="1:23" ht="16.5">
      <c r="A9" s="626" t="s">
        <v>656</v>
      </c>
      <c r="B9" s="627"/>
      <c r="C9" s="628"/>
      <c r="D9" s="629">
        <v>22</v>
      </c>
      <c r="E9" s="629">
        <v>23</v>
      </c>
      <c r="F9" s="596">
        <v>21</v>
      </c>
      <c r="G9" s="596">
        <v>21</v>
      </c>
      <c r="H9" s="596">
        <v>21</v>
      </c>
      <c r="I9" s="630">
        <v>21</v>
      </c>
      <c r="J9" s="631">
        <v>21</v>
      </c>
      <c r="K9" s="632">
        <v>21</v>
      </c>
      <c r="L9" s="632">
        <v>21</v>
      </c>
      <c r="M9" s="632">
        <v>21</v>
      </c>
      <c r="N9" s="599">
        <v>21</v>
      </c>
      <c r="O9" s="599">
        <v>21</v>
      </c>
      <c r="P9" s="597">
        <v>21</v>
      </c>
      <c r="Q9" s="597"/>
      <c r="R9" s="597"/>
      <c r="S9" s="597"/>
      <c r="T9" s="597"/>
      <c r="U9" s="597"/>
      <c r="V9" s="633" t="s">
        <v>562</v>
      </c>
      <c r="W9" s="634" t="s">
        <v>562</v>
      </c>
    </row>
    <row r="10" spans="1:23" ht="17.25" thickBot="1">
      <c r="A10" s="635" t="s">
        <v>657</v>
      </c>
      <c r="B10" s="636"/>
      <c r="C10" s="637"/>
      <c r="D10" s="638">
        <v>20.91</v>
      </c>
      <c r="E10" s="638">
        <v>21.91</v>
      </c>
      <c r="F10" s="639">
        <v>20.4</v>
      </c>
      <c r="G10" s="639">
        <v>20.4</v>
      </c>
      <c r="H10" s="639">
        <v>20.4</v>
      </c>
      <c r="I10" s="640">
        <v>20.4</v>
      </c>
      <c r="J10" s="641">
        <v>20.4</v>
      </c>
      <c r="K10" s="642">
        <v>20.4</v>
      </c>
      <c r="L10" s="643">
        <v>20.4</v>
      </c>
      <c r="M10" s="643">
        <v>20.4</v>
      </c>
      <c r="N10" s="642">
        <v>20.4</v>
      </c>
      <c r="O10" s="642">
        <v>20.4</v>
      </c>
      <c r="P10" s="644">
        <v>20.4</v>
      </c>
      <c r="Q10" s="644"/>
      <c r="R10" s="644"/>
      <c r="S10" s="644"/>
      <c r="T10" s="644"/>
      <c r="U10" s="645"/>
      <c r="V10" s="646"/>
      <c r="W10" s="647" t="s">
        <v>562</v>
      </c>
    </row>
    <row r="11" spans="1:23" ht="16.5">
      <c r="A11" s="648" t="s">
        <v>658</v>
      </c>
      <c r="B11" s="627"/>
      <c r="C11" s="649" t="s">
        <v>659</v>
      </c>
      <c r="D11" s="650">
        <v>4630</v>
      </c>
      <c r="E11" s="650">
        <v>5103</v>
      </c>
      <c r="F11" s="601">
        <v>6825</v>
      </c>
      <c r="G11" s="600">
        <v>6741</v>
      </c>
      <c r="H11" s="600">
        <v>6928</v>
      </c>
      <c r="I11" s="651" t="s">
        <v>562</v>
      </c>
      <c r="J11" s="652">
        <v>6932</v>
      </c>
      <c r="K11" s="653">
        <v>6945</v>
      </c>
      <c r="L11" s="653">
        <v>6961</v>
      </c>
      <c r="M11" s="654">
        <v>6965</v>
      </c>
      <c r="N11" s="655">
        <v>6989</v>
      </c>
      <c r="O11" s="655">
        <v>6989</v>
      </c>
      <c r="P11" s="655">
        <v>6989</v>
      </c>
      <c r="Q11" s="655"/>
      <c r="R11" s="655"/>
      <c r="S11" s="655"/>
      <c r="T11" s="655"/>
      <c r="U11" s="652"/>
      <c r="V11" s="656" t="s">
        <v>562</v>
      </c>
      <c r="W11" s="651" t="s">
        <v>562</v>
      </c>
    </row>
    <row r="12" spans="1:23" ht="16.5">
      <c r="A12" s="648" t="s">
        <v>640</v>
      </c>
      <c r="B12" s="657"/>
      <c r="C12" s="649" t="s">
        <v>660</v>
      </c>
      <c r="D12" s="658">
        <v>3811</v>
      </c>
      <c r="E12" s="658">
        <v>4577</v>
      </c>
      <c r="F12" s="601">
        <v>6491</v>
      </c>
      <c r="G12" s="601">
        <v>6492</v>
      </c>
      <c r="H12" s="601">
        <v>6744</v>
      </c>
      <c r="I12" s="651" t="s">
        <v>562</v>
      </c>
      <c r="J12" s="659">
        <v>6756</v>
      </c>
      <c r="K12" s="660">
        <v>6772</v>
      </c>
      <c r="L12" s="660">
        <v>6793</v>
      </c>
      <c r="M12" s="661">
        <v>6801</v>
      </c>
      <c r="N12" s="655">
        <v>6830</v>
      </c>
      <c r="O12" s="655">
        <v>6835</v>
      </c>
      <c r="P12" s="655">
        <v>6840</v>
      </c>
      <c r="Q12" s="655"/>
      <c r="R12" s="655"/>
      <c r="S12" s="655"/>
      <c r="T12" s="655"/>
      <c r="U12" s="652"/>
      <c r="V12" s="656" t="s">
        <v>562</v>
      </c>
      <c r="W12" s="651" t="s">
        <v>562</v>
      </c>
    </row>
    <row r="13" spans="1:23" ht="16.5">
      <c r="A13" s="648" t="s">
        <v>570</v>
      </c>
      <c r="B13" s="627"/>
      <c r="C13" s="649" t="s">
        <v>661</v>
      </c>
      <c r="D13" s="658">
        <v>0</v>
      </c>
      <c r="E13" s="658">
        <v>0</v>
      </c>
      <c r="F13" s="601">
        <v>59</v>
      </c>
      <c r="G13" s="601">
        <v>58</v>
      </c>
      <c r="H13" s="601">
        <v>51</v>
      </c>
      <c r="I13" s="651" t="s">
        <v>562</v>
      </c>
      <c r="J13" s="659">
        <v>51</v>
      </c>
      <c r="K13" s="660">
        <v>51</v>
      </c>
      <c r="L13" s="661">
        <v>55</v>
      </c>
      <c r="M13" s="661">
        <v>74</v>
      </c>
      <c r="N13" s="655">
        <v>74</v>
      </c>
      <c r="O13" s="655">
        <v>44</v>
      </c>
      <c r="P13" s="655">
        <v>51</v>
      </c>
      <c r="Q13" s="655"/>
      <c r="R13" s="655"/>
      <c r="S13" s="655"/>
      <c r="T13" s="655"/>
      <c r="U13" s="652"/>
      <c r="V13" s="656" t="s">
        <v>562</v>
      </c>
      <c r="W13" s="651" t="s">
        <v>562</v>
      </c>
    </row>
    <row r="14" spans="1:23" ht="16.5">
      <c r="A14" s="648" t="s">
        <v>573</v>
      </c>
      <c r="B14" s="657"/>
      <c r="C14" s="649" t="s">
        <v>662</v>
      </c>
      <c r="D14" s="658">
        <v>0</v>
      </c>
      <c r="E14" s="658">
        <v>0</v>
      </c>
      <c r="F14" s="601">
        <v>619</v>
      </c>
      <c r="G14" s="601">
        <v>583</v>
      </c>
      <c r="H14" s="601">
        <v>634</v>
      </c>
      <c r="I14" s="651" t="s">
        <v>562</v>
      </c>
      <c r="J14" s="659">
        <v>8473</v>
      </c>
      <c r="K14" s="660">
        <v>7938</v>
      </c>
      <c r="L14" s="661">
        <v>7263</v>
      </c>
      <c r="M14" s="661">
        <v>5654</v>
      </c>
      <c r="N14" s="655">
        <v>5154</v>
      </c>
      <c r="O14" s="655">
        <v>4199</v>
      </c>
      <c r="P14" s="655">
        <v>3659</v>
      </c>
      <c r="Q14" s="655"/>
      <c r="R14" s="655"/>
      <c r="S14" s="655"/>
      <c r="T14" s="655"/>
      <c r="U14" s="652"/>
      <c r="V14" s="656" t="s">
        <v>562</v>
      </c>
      <c r="W14" s="651" t="s">
        <v>562</v>
      </c>
    </row>
    <row r="15" spans="1:23" ht="17.25" thickBot="1">
      <c r="A15" s="626" t="s">
        <v>575</v>
      </c>
      <c r="B15" s="627"/>
      <c r="C15" s="662" t="s">
        <v>663</v>
      </c>
      <c r="D15" s="663">
        <v>869</v>
      </c>
      <c r="E15" s="663">
        <v>1024</v>
      </c>
      <c r="F15" s="598">
        <v>1237</v>
      </c>
      <c r="G15" s="598">
        <v>1222</v>
      </c>
      <c r="H15" s="598">
        <v>1372</v>
      </c>
      <c r="I15" s="634" t="s">
        <v>562</v>
      </c>
      <c r="J15" s="664">
        <v>1460</v>
      </c>
      <c r="K15" s="599">
        <v>1503</v>
      </c>
      <c r="L15" s="632">
        <v>1549</v>
      </c>
      <c r="M15" s="632">
        <v>2022</v>
      </c>
      <c r="N15" s="599">
        <v>1977</v>
      </c>
      <c r="O15" s="599">
        <v>2301</v>
      </c>
      <c r="P15" s="599">
        <v>2181</v>
      </c>
      <c r="Q15" s="599"/>
      <c r="R15" s="599"/>
      <c r="S15" s="599"/>
      <c r="T15" s="599"/>
      <c r="U15" s="599"/>
      <c r="V15" s="633" t="s">
        <v>562</v>
      </c>
      <c r="W15" s="634" t="s">
        <v>562</v>
      </c>
    </row>
    <row r="16" spans="1:23" ht="17.25" thickBot="1">
      <c r="A16" s="665" t="s">
        <v>578</v>
      </c>
      <c r="B16" s="666"/>
      <c r="C16" s="667"/>
      <c r="D16" s="668">
        <v>1838</v>
      </c>
      <c r="E16" s="668">
        <v>1811</v>
      </c>
      <c r="F16" s="669">
        <v>2454</v>
      </c>
      <c r="G16" s="669">
        <v>2295</v>
      </c>
      <c r="H16" s="669">
        <v>972</v>
      </c>
      <c r="I16" s="670" t="s">
        <v>562</v>
      </c>
      <c r="J16" s="671">
        <v>17653</v>
      </c>
      <c r="K16" s="672">
        <v>17172</v>
      </c>
      <c r="L16" s="673">
        <v>16564</v>
      </c>
      <c r="M16" s="673">
        <v>15451</v>
      </c>
      <c r="N16" s="672">
        <v>14930</v>
      </c>
      <c r="O16" s="672">
        <v>14268</v>
      </c>
      <c r="P16" s="672">
        <v>13616</v>
      </c>
      <c r="Q16" s="672"/>
      <c r="R16" s="672"/>
      <c r="S16" s="672"/>
      <c r="T16" s="672"/>
      <c r="U16" s="671"/>
      <c r="V16" s="674" t="s">
        <v>562</v>
      </c>
      <c r="W16" s="670" t="s">
        <v>562</v>
      </c>
    </row>
    <row r="17" spans="1:23" ht="16.5">
      <c r="A17" s="626" t="s">
        <v>664</v>
      </c>
      <c r="B17" s="627"/>
      <c r="C17" s="662" t="s">
        <v>665</v>
      </c>
      <c r="D17" s="663">
        <v>833</v>
      </c>
      <c r="E17" s="663">
        <v>540</v>
      </c>
      <c r="F17" s="598">
        <v>379</v>
      </c>
      <c r="G17" s="598">
        <v>293</v>
      </c>
      <c r="H17" s="598">
        <v>212</v>
      </c>
      <c r="I17" s="634" t="s">
        <v>562</v>
      </c>
      <c r="J17" s="664">
        <v>206</v>
      </c>
      <c r="K17" s="599">
        <v>200</v>
      </c>
      <c r="L17" s="632">
        <v>194</v>
      </c>
      <c r="M17" s="632">
        <v>188</v>
      </c>
      <c r="N17" s="599">
        <v>182</v>
      </c>
      <c r="O17" s="599">
        <v>176</v>
      </c>
      <c r="P17" s="599">
        <v>170</v>
      </c>
      <c r="Q17" s="599"/>
      <c r="R17" s="599"/>
      <c r="S17" s="599"/>
      <c r="T17" s="599"/>
      <c r="U17" s="599"/>
      <c r="V17" s="633" t="s">
        <v>562</v>
      </c>
      <c r="W17" s="634" t="s">
        <v>562</v>
      </c>
    </row>
    <row r="18" spans="1:23" ht="16.5">
      <c r="A18" s="648" t="s">
        <v>666</v>
      </c>
      <c r="B18" s="657"/>
      <c r="C18" s="649" t="s">
        <v>667</v>
      </c>
      <c r="D18" s="650">
        <v>584</v>
      </c>
      <c r="E18" s="650">
        <v>483</v>
      </c>
      <c r="F18" s="601">
        <v>725</v>
      </c>
      <c r="G18" s="601">
        <v>698</v>
      </c>
      <c r="H18" s="601">
        <v>853</v>
      </c>
      <c r="I18" s="651" t="s">
        <v>562</v>
      </c>
      <c r="J18" s="652">
        <v>864</v>
      </c>
      <c r="K18" s="655">
        <v>882</v>
      </c>
      <c r="L18" s="654">
        <v>889</v>
      </c>
      <c r="M18" s="654">
        <v>901</v>
      </c>
      <c r="N18" s="655">
        <v>940</v>
      </c>
      <c r="O18" s="655">
        <v>955</v>
      </c>
      <c r="P18" s="655">
        <v>968</v>
      </c>
      <c r="Q18" s="655"/>
      <c r="R18" s="655"/>
      <c r="S18" s="655"/>
      <c r="T18" s="655"/>
      <c r="U18" s="652"/>
      <c r="V18" s="656" t="s">
        <v>562</v>
      </c>
      <c r="W18" s="651" t="s">
        <v>562</v>
      </c>
    </row>
    <row r="19" spans="1:23" ht="16.5">
      <c r="A19" s="648" t="s">
        <v>584</v>
      </c>
      <c r="B19" s="657"/>
      <c r="C19" s="649" t="s">
        <v>668</v>
      </c>
      <c r="D19" s="658">
        <v>0</v>
      </c>
      <c r="E19" s="658">
        <v>0</v>
      </c>
      <c r="F19" s="601">
        <v>0</v>
      </c>
      <c r="G19" s="601">
        <v>0</v>
      </c>
      <c r="H19" s="601">
        <v>0</v>
      </c>
      <c r="I19" s="651" t="s">
        <v>562</v>
      </c>
      <c r="J19" s="659">
        <v>0</v>
      </c>
      <c r="K19" s="660">
        <v>0</v>
      </c>
      <c r="L19" s="661">
        <v>0</v>
      </c>
      <c r="M19" s="661">
        <v>0</v>
      </c>
      <c r="N19" s="655">
        <v>0</v>
      </c>
      <c r="O19" s="655">
        <v>0</v>
      </c>
      <c r="P19" s="655">
        <v>0</v>
      </c>
      <c r="Q19" s="655"/>
      <c r="R19" s="655"/>
      <c r="S19" s="655"/>
      <c r="T19" s="655"/>
      <c r="U19" s="652"/>
      <c r="V19" s="656" t="s">
        <v>562</v>
      </c>
      <c r="W19" s="651" t="s">
        <v>562</v>
      </c>
    </row>
    <row r="20" spans="1:23" ht="16.5">
      <c r="A20" s="648" t="s">
        <v>586</v>
      </c>
      <c r="B20" s="627"/>
      <c r="C20" s="649" t="s">
        <v>669</v>
      </c>
      <c r="D20" s="658">
        <v>225</v>
      </c>
      <c r="E20" s="658">
        <v>259</v>
      </c>
      <c r="F20" s="601">
        <v>1146</v>
      </c>
      <c r="G20" s="601">
        <v>1125</v>
      </c>
      <c r="H20" s="601">
        <v>1160</v>
      </c>
      <c r="I20" s="651" t="s">
        <v>562</v>
      </c>
      <c r="J20" s="659">
        <v>8990</v>
      </c>
      <c r="K20" s="660">
        <v>8506</v>
      </c>
      <c r="L20" s="661">
        <v>8019</v>
      </c>
      <c r="M20" s="661">
        <v>6239</v>
      </c>
      <c r="N20" s="655">
        <v>5749</v>
      </c>
      <c r="O20" s="655">
        <v>4845</v>
      </c>
      <c r="P20" s="655">
        <v>4222</v>
      </c>
      <c r="Q20" s="655"/>
      <c r="R20" s="655"/>
      <c r="S20" s="655"/>
      <c r="T20" s="655"/>
      <c r="U20" s="652"/>
      <c r="V20" s="656" t="s">
        <v>562</v>
      </c>
      <c r="W20" s="651" t="s">
        <v>562</v>
      </c>
    </row>
    <row r="21" spans="1:23" ht="17.25" thickBot="1">
      <c r="A21" s="648" t="s">
        <v>588</v>
      </c>
      <c r="B21" s="636"/>
      <c r="C21" s="649" t="s">
        <v>670</v>
      </c>
      <c r="D21" s="658">
        <v>0</v>
      </c>
      <c r="E21" s="658">
        <v>0</v>
      </c>
      <c r="F21" s="675">
        <v>0</v>
      </c>
      <c r="G21" s="675">
        <v>0</v>
      </c>
      <c r="H21" s="675">
        <v>0</v>
      </c>
      <c r="I21" s="651" t="s">
        <v>562</v>
      </c>
      <c r="J21" s="659">
        <v>0</v>
      </c>
      <c r="K21" s="660">
        <v>0</v>
      </c>
      <c r="L21" s="661">
        <v>0</v>
      </c>
      <c r="M21" s="661">
        <v>0</v>
      </c>
      <c r="N21" s="655">
        <v>0</v>
      </c>
      <c r="O21" s="655">
        <v>0</v>
      </c>
      <c r="P21" s="655">
        <v>0</v>
      </c>
      <c r="Q21" s="655"/>
      <c r="R21" s="655"/>
      <c r="S21" s="655"/>
      <c r="T21" s="655"/>
      <c r="U21" s="652"/>
      <c r="V21" s="656" t="s">
        <v>562</v>
      </c>
      <c r="W21" s="651" t="s">
        <v>562</v>
      </c>
    </row>
    <row r="22" spans="1:23" ht="16.5">
      <c r="A22" s="676" t="s">
        <v>590</v>
      </c>
      <c r="B22" s="627"/>
      <c r="C22" s="677"/>
      <c r="D22" s="678">
        <v>6805</v>
      </c>
      <c r="E22" s="678">
        <v>6979</v>
      </c>
      <c r="F22" s="600">
        <v>8318</v>
      </c>
      <c r="G22" s="600">
        <v>8465</v>
      </c>
      <c r="H22" s="600">
        <v>8627</v>
      </c>
      <c r="I22" s="679">
        <v>8600</v>
      </c>
      <c r="J22" s="680">
        <v>590</v>
      </c>
      <c r="K22" s="653">
        <v>590</v>
      </c>
      <c r="L22" s="653">
        <v>590</v>
      </c>
      <c r="M22" s="653">
        <v>1348</v>
      </c>
      <c r="N22" s="653">
        <v>590</v>
      </c>
      <c r="O22" s="653">
        <v>969</v>
      </c>
      <c r="P22" s="653">
        <v>590</v>
      </c>
      <c r="Q22" s="653"/>
      <c r="R22" s="653"/>
      <c r="S22" s="653"/>
      <c r="T22" s="653"/>
      <c r="U22" s="680"/>
      <c r="V22" s="681">
        <f>SUM(J22:U22)</f>
        <v>5267</v>
      </c>
      <c r="W22" s="682">
        <f>+V22/I22*100</f>
        <v>61.24418604651163</v>
      </c>
    </row>
    <row r="23" spans="1:23" ht="16.5">
      <c r="A23" s="648" t="s">
        <v>592</v>
      </c>
      <c r="B23" s="657"/>
      <c r="C23" s="683"/>
      <c r="D23" s="650"/>
      <c r="E23" s="650"/>
      <c r="F23" s="601">
        <v>0</v>
      </c>
      <c r="G23" s="601">
        <v>0</v>
      </c>
      <c r="H23" s="601">
        <v>0</v>
      </c>
      <c r="I23" s="684">
        <v>0</v>
      </c>
      <c r="J23" s="652">
        <v>0</v>
      </c>
      <c r="K23" s="655">
        <v>0</v>
      </c>
      <c r="L23" s="655">
        <v>0</v>
      </c>
      <c r="M23" s="655">
        <v>0</v>
      </c>
      <c r="N23" s="655">
        <v>0</v>
      </c>
      <c r="O23" s="655">
        <v>0</v>
      </c>
      <c r="P23" s="655">
        <v>0</v>
      </c>
      <c r="Q23" s="655"/>
      <c r="R23" s="655"/>
      <c r="S23" s="655"/>
      <c r="T23" s="655"/>
      <c r="U23" s="652"/>
      <c r="V23" s="685">
        <f>SUM(J23:U23)</f>
        <v>0</v>
      </c>
      <c r="W23" s="686" t="e">
        <f>+V23/I23*100</f>
        <v>#DIV/0!</v>
      </c>
    </row>
    <row r="24" spans="1:23" ht="17.25" thickBot="1">
      <c r="A24" s="687" t="s">
        <v>594</v>
      </c>
      <c r="B24" s="627"/>
      <c r="C24" s="688"/>
      <c r="D24" s="689">
        <v>6505</v>
      </c>
      <c r="E24" s="689">
        <v>6369</v>
      </c>
      <c r="F24" s="602">
        <v>6712</v>
      </c>
      <c r="G24" s="602">
        <v>6700</v>
      </c>
      <c r="H24" s="602">
        <v>7040</v>
      </c>
      <c r="I24" s="690">
        <v>7080</v>
      </c>
      <c r="J24" s="691">
        <v>590</v>
      </c>
      <c r="K24" s="692">
        <v>590</v>
      </c>
      <c r="L24" s="692">
        <v>590</v>
      </c>
      <c r="M24" s="692">
        <v>590</v>
      </c>
      <c r="N24" s="692">
        <v>590</v>
      </c>
      <c r="O24" s="692">
        <v>590</v>
      </c>
      <c r="P24" s="692">
        <v>590</v>
      </c>
      <c r="Q24" s="692"/>
      <c r="R24" s="692"/>
      <c r="S24" s="692"/>
      <c r="T24" s="692"/>
      <c r="U24" s="691"/>
      <c r="V24" s="693">
        <f>SUM(J24:U24)</f>
        <v>4130</v>
      </c>
      <c r="W24" s="694">
        <f>+V24/I24*100</f>
        <v>58.333333333333336</v>
      </c>
    </row>
    <row r="25" spans="1:23" ht="16.5">
      <c r="A25" s="648" t="s">
        <v>595</v>
      </c>
      <c r="B25" s="695" t="s">
        <v>671</v>
      </c>
      <c r="C25" s="649" t="s">
        <v>672</v>
      </c>
      <c r="D25" s="650">
        <v>2275</v>
      </c>
      <c r="E25" s="650">
        <v>2131</v>
      </c>
      <c r="F25" s="601">
        <v>1400</v>
      </c>
      <c r="G25" s="601">
        <v>1387</v>
      </c>
      <c r="H25" s="601">
        <v>1447</v>
      </c>
      <c r="I25" s="696">
        <v>1125</v>
      </c>
      <c r="J25" s="652">
        <v>52</v>
      </c>
      <c r="K25" s="655">
        <v>121</v>
      </c>
      <c r="L25" s="655">
        <v>64</v>
      </c>
      <c r="M25" s="655">
        <v>160</v>
      </c>
      <c r="N25" s="655">
        <v>164</v>
      </c>
      <c r="O25" s="655">
        <v>-15</v>
      </c>
      <c r="P25" s="655">
        <v>86</v>
      </c>
      <c r="Q25" s="655"/>
      <c r="R25" s="655"/>
      <c r="S25" s="655"/>
      <c r="T25" s="655"/>
      <c r="U25" s="652"/>
      <c r="V25" s="685">
        <f aca="true" t="shared" si="0" ref="V25:V35">SUM(J25:U25)</f>
        <v>632</v>
      </c>
      <c r="W25" s="686">
        <f aca="true" t="shared" si="1" ref="W25:W35">+V25/I25*100</f>
        <v>56.177777777777784</v>
      </c>
    </row>
    <row r="26" spans="1:23" ht="16.5">
      <c r="A26" s="648" t="s">
        <v>597</v>
      </c>
      <c r="B26" s="697" t="s">
        <v>673</v>
      </c>
      <c r="C26" s="649" t="s">
        <v>674</v>
      </c>
      <c r="D26" s="658">
        <v>269</v>
      </c>
      <c r="E26" s="658">
        <v>415</v>
      </c>
      <c r="F26" s="603">
        <v>848</v>
      </c>
      <c r="G26" s="603">
        <v>791</v>
      </c>
      <c r="H26" s="603">
        <v>833</v>
      </c>
      <c r="I26" s="684">
        <v>840</v>
      </c>
      <c r="J26" s="652">
        <v>24</v>
      </c>
      <c r="K26" s="655">
        <v>7</v>
      </c>
      <c r="L26" s="655">
        <v>146</v>
      </c>
      <c r="M26" s="655">
        <v>40</v>
      </c>
      <c r="N26" s="655">
        <v>7</v>
      </c>
      <c r="O26" s="655">
        <v>166</v>
      </c>
      <c r="P26" s="655">
        <v>7</v>
      </c>
      <c r="Q26" s="655"/>
      <c r="R26" s="655"/>
      <c r="S26" s="655"/>
      <c r="T26" s="655"/>
      <c r="U26" s="652"/>
      <c r="V26" s="685">
        <f t="shared" si="0"/>
        <v>397</v>
      </c>
      <c r="W26" s="686">
        <f t="shared" si="1"/>
        <v>47.26190476190476</v>
      </c>
    </row>
    <row r="27" spans="1:23" ht="16.5">
      <c r="A27" s="648" t="s">
        <v>599</v>
      </c>
      <c r="B27" s="698" t="s">
        <v>675</v>
      </c>
      <c r="C27" s="649" t="s">
        <v>676</v>
      </c>
      <c r="D27" s="658">
        <v>0</v>
      </c>
      <c r="E27" s="658">
        <v>1</v>
      </c>
      <c r="F27" s="603">
        <v>2</v>
      </c>
      <c r="G27" s="603">
        <v>0</v>
      </c>
      <c r="H27" s="603">
        <v>0</v>
      </c>
      <c r="I27" s="684">
        <v>0</v>
      </c>
      <c r="J27" s="652">
        <v>0</v>
      </c>
      <c r="K27" s="655">
        <v>0</v>
      </c>
      <c r="L27" s="655">
        <v>0</v>
      </c>
      <c r="M27" s="655">
        <v>0</v>
      </c>
      <c r="N27" s="655">
        <v>0</v>
      </c>
      <c r="O27" s="655">
        <v>0</v>
      </c>
      <c r="P27" s="655">
        <v>0</v>
      </c>
      <c r="Q27" s="655"/>
      <c r="R27" s="655"/>
      <c r="S27" s="655"/>
      <c r="T27" s="655"/>
      <c r="U27" s="652"/>
      <c r="V27" s="685">
        <f t="shared" si="0"/>
        <v>0</v>
      </c>
      <c r="W27" s="686" t="e">
        <f t="shared" si="1"/>
        <v>#DIV/0!</v>
      </c>
    </row>
    <row r="28" spans="1:23" ht="16.5">
      <c r="A28" s="648" t="s">
        <v>601</v>
      </c>
      <c r="B28" s="698" t="s">
        <v>677</v>
      </c>
      <c r="C28" s="649" t="s">
        <v>678</v>
      </c>
      <c r="D28" s="658">
        <v>582</v>
      </c>
      <c r="E28" s="658">
        <v>430</v>
      </c>
      <c r="F28" s="603">
        <v>60</v>
      </c>
      <c r="G28" s="603">
        <v>160</v>
      </c>
      <c r="H28" s="603">
        <v>28</v>
      </c>
      <c r="I28" s="684">
        <v>61</v>
      </c>
      <c r="J28" s="652">
        <v>0</v>
      </c>
      <c r="K28" s="655">
        <v>2</v>
      </c>
      <c r="L28" s="655">
        <v>5</v>
      </c>
      <c r="M28" s="655">
        <v>11</v>
      </c>
      <c r="N28" s="655">
        <v>0</v>
      </c>
      <c r="O28" s="655">
        <v>3</v>
      </c>
      <c r="P28" s="655">
        <v>0</v>
      </c>
      <c r="Q28" s="655"/>
      <c r="R28" s="655"/>
      <c r="S28" s="655"/>
      <c r="T28" s="655"/>
      <c r="U28" s="652"/>
      <c r="V28" s="685">
        <f t="shared" si="0"/>
        <v>21</v>
      </c>
      <c r="W28" s="686">
        <f t="shared" si="1"/>
        <v>34.42622950819672</v>
      </c>
    </row>
    <row r="29" spans="1:23" ht="16.5">
      <c r="A29" s="648" t="s">
        <v>603</v>
      </c>
      <c r="B29" s="697" t="s">
        <v>679</v>
      </c>
      <c r="C29" s="649" t="s">
        <v>680</v>
      </c>
      <c r="D29" s="658">
        <v>566</v>
      </c>
      <c r="E29" s="658">
        <v>656</v>
      </c>
      <c r="F29" s="603">
        <v>517</v>
      </c>
      <c r="G29" s="603">
        <v>507</v>
      </c>
      <c r="H29" s="603">
        <v>523</v>
      </c>
      <c r="I29" s="684">
        <v>581</v>
      </c>
      <c r="J29" s="652">
        <v>33</v>
      </c>
      <c r="K29" s="655">
        <v>28</v>
      </c>
      <c r="L29" s="655">
        <v>36</v>
      </c>
      <c r="M29" s="655">
        <v>31</v>
      </c>
      <c r="N29" s="655">
        <v>38</v>
      </c>
      <c r="O29" s="655">
        <v>45</v>
      </c>
      <c r="P29" s="655">
        <v>29</v>
      </c>
      <c r="Q29" s="655"/>
      <c r="R29" s="655"/>
      <c r="S29" s="655"/>
      <c r="T29" s="655"/>
      <c r="U29" s="652"/>
      <c r="V29" s="685">
        <f t="shared" si="0"/>
        <v>240</v>
      </c>
      <c r="W29" s="686">
        <f t="shared" si="1"/>
        <v>41.30808950086058</v>
      </c>
    </row>
    <row r="30" spans="1:23" ht="16.5">
      <c r="A30" s="648" t="s">
        <v>605</v>
      </c>
      <c r="B30" s="698" t="s">
        <v>681</v>
      </c>
      <c r="C30" s="649" t="s">
        <v>682</v>
      </c>
      <c r="D30" s="658">
        <v>2457</v>
      </c>
      <c r="E30" s="658">
        <v>2785</v>
      </c>
      <c r="F30" s="603">
        <v>4450</v>
      </c>
      <c r="G30" s="603">
        <v>4485</v>
      </c>
      <c r="H30" s="603">
        <v>4622</v>
      </c>
      <c r="I30" s="684">
        <v>4700</v>
      </c>
      <c r="J30" s="652">
        <v>363</v>
      </c>
      <c r="K30" s="655">
        <v>368</v>
      </c>
      <c r="L30" s="655">
        <v>385</v>
      </c>
      <c r="M30" s="655">
        <v>363</v>
      </c>
      <c r="N30" s="655">
        <v>366</v>
      </c>
      <c r="O30" s="655">
        <v>418</v>
      </c>
      <c r="P30" s="655">
        <v>395</v>
      </c>
      <c r="Q30" s="655"/>
      <c r="R30" s="655"/>
      <c r="S30" s="655"/>
      <c r="T30" s="655"/>
      <c r="U30" s="652"/>
      <c r="V30" s="685">
        <f>SUM(J30:U30)</f>
        <v>2658</v>
      </c>
      <c r="W30" s="686">
        <f>+V30/I30*100</f>
        <v>56.5531914893617</v>
      </c>
    </row>
    <row r="31" spans="1:23" ht="16.5">
      <c r="A31" s="648" t="s">
        <v>607</v>
      </c>
      <c r="B31" s="698" t="s">
        <v>683</v>
      </c>
      <c r="C31" s="649" t="s">
        <v>684</v>
      </c>
      <c r="D31" s="658">
        <v>943</v>
      </c>
      <c r="E31" s="658">
        <v>1044</v>
      </c>
      <c r="F31" s="603">
        <v>1671</v>
      </c>
      <c r="G31" s="603">
        <v>1563</v>
      </c>
      <c r="H31" s="603">
        <v>1611</v>
      </c>
      <c r="I31" s="684">
        <v>1658</v>
      </c>
      <c r="J31" s="652">
        <v>129</v>
      </c>
      <c r="K31" s="655">
        <v>128</v>
      </c>
      <c r="L31" s="655">
        <v>133</v>
      </c>
      <c r="M31" s="655">
        <v>128</v>
      </c>
      <c r="N31" s="655">
        <v>127</v>
      </c>
      <c r="O31" s="655">
        <v>146</v>
      </c>
      <c r="P31" s="655">
        <v>139</v>
      </c>
      <c r="Q31" s="655"/>
      <c r="R31" s="655"/>
      <c r="S31" s="655"/>
      <c r="T31" s="655"/>
      <c r="U31" s="652"/>
      <c r="V31" s="685">
        <f>SUM(J31:U31)</f>
        <v>930</v>
      </c>
      <c r="W31" s="686">
        <f>+V31/I31*100</f>
        <v>56.09167671893848</v>
      </c>
    </row>
    <row r="32" spans="1:23" ht="16.5">
      <c r="A32" s="648" t="s">
        <v>610</v>
      </c>
      <c r="B32" s="697" t="s">
        <v>685</v>
      </c>
      <c r="C32" s="649" t="s">
        <v>686</v>
      </c>
      <c r="D32" s="658">
        <v>0</v>
      </c>
      <c r="E32" s="658">
        <v>0</v>
      </c>
      <c r="F32" s="603">
        <v>0</v>
      </c>
      <c r="G32" s="603">
        <v>0</v>
      </c>
      <c r="H32" s="603">
        <v>0</v>
      </c>
      <c r="I32" s="684">
        <v>0</v>
      </c>
      <c r="J32" s="652">
        <v>0</v>
      </c>
      <c r="K32" s="655">
        <v>0</v>
      </c>
      <c r="L32" s="655">
        <v>0</v>
      </c>
      <c r="M32" s="655">
        <v>0</v>
      </c>
      <c r="N32" s="655">
        <v>0</v>
      </c>
      <c r="O32" s="655">
        <v>0</v>
      </c>
      <c r="P32" s="655">
        <v>0</v>
      </c>
      <c r="Q32" s="655"/>
      <c r="R32" s="655"/>
      <c r="S32" s="655"/>
      <c r="T32" s="655"/>
      <c r="U32" s="652"/>
      <c r="V32" s="685">
        <f t="shared" si="0"/>
        <v>0</v>
      </c>
      <c r="W32" s="686" t="e">
        <f t="shared" si="1"/>
        <v>#DIV/0!</v>
      </c>
    </row>
    <row r="33" spans="1:23" ht="16.5">
      <c r="A33" s="648" t="s">
        <v>687</v>
      </c>
      <c r="B33" s="698" t="s">
        <v>688</v>
      </c>
      <c r="C33" s="649" t="s">
        <v>689</v>
      </c>
      <c r="D33" s="658"/>
      <c r="E33" s="658"/>
      <c r="F33" s="603">
        <v>0</v>
      </c>
      <c r="G33" s="603">
        <v>428</v>
      </c>
      <c r="H33" s="603">
        <v>175</v>
      </c>
      <c r="I33" s="684">
        <v>87</v>
      </c>
      <c r="J33" s="652">
        <v>6</v>
      </c>
      <c r="K33" s="655">
        <v>11</v>
      </c>
      <c r="L33" s="655">
        <v>16</v>
      </c>
      <c r="M33" s="655">
        <v>3</v>
      </c>
      <c r="N33" s="655">
        <v>24</v>
      </c>
      <c r="O33" s="655">
        <v>0</v>
      </c>
      <c r="P33" s="655">
        <v>0</v>
      </c>
      <c r="Q33" s="655"/>
      <c r="R33" s="655"/>
      <c r="S33" s="655"/>
      <c r="T33" s="655"/>
      <c r="U33" s="652"/>
      <c r="V33" s="685">
        <f t="shared" si="0"/>
        <v>60</v>
      </c>
      <c r="W33" s="686">
        <f t="shared" si="1"/>
        <v>68.96551724137932</v>
      </c>
    </row>
    <row r="34" spans="1:23" ht="16.5">
      <c r="A34" s="648" t="s">
        <v>612</v>
      </c>
      <c r="B34" s="698" t="s">
        <v>690</v>
      </c>
      <c r="C34" s="649" t="s">
        <v>691</v>
      </c>
      <c r="D34" s="658">
        <v>318</v>
      </c>
      <c r="E34" s="658">
        <v>252</v>
      </c>
      <c r="F34" s="603">
        <v>99</v>
      </c>
      <c r="G34" s="603">
        <v>104</v>
      </c>
      <c r="H34" s="603">
        <v>134</v>
      </c>
      <c r="I34" s="684">
        <v>127</v>
      </c>
      <c r="J34" s="652">
        <v>10</v>
      </c>
      <c r="K34" s="655">
        <v>11</v>
      </c>
      <c r="L34" s="655">
        <v>11</v>
      </c>
      <c r="M34" s="655">
        <v>10</v>
      </c>
      <c r="N34" s="655">
        <v>10</v>
      </c>
      <c r="O34" s="655">
        <v>11</v>
      </c>
      <c r="P34" s="655">
        <v>11</v>
      </c>
      <c r="Q34" s="655"/>
      <c r="R34" s="655"/>
      <c r="S34" s="655"/>
      <c r="T34" s="655"/>
      <c r="U34" s="652"/>
      <c r="V34" s="685">
        <f t="shared" si="0"/>
        <v>74</v>
      </c>
      <c r="W34" s="686">
        <f t="shared" si="1"/>
        <v>58.26771653543307</v>
      </c>
    </row>
    <row r="35" spans="1:23" ht="17.25" thickBot="1">
      <c r="A35" s="626" t="s">
        <v>650</v>
      </c>
      <c r="B35" s="699"/>
      <c r="C35" s="662"/>
      <c r="D35" s="663">
        <v>98</v>
      </c>
      <c r="E35" s="663">
        <v>128</v>
      </c>
      <c r="F35" s="598">
        <v>77</v>
      </c>
      <c r="G35" s="598">
        <v>64</v>
      </c>
      <c r="H35" s="598">
        <v>60</v>
      </c>
      <c r="I35" s="700">
        <v>71</v>
      </c>
      <c r="J35" s="604">
        <v>1</v>
      </c>
      <c r="K35" s="599">
        <v>2</v>
      </c>
      <c r="L35" s="599">
        <v>4</v>
      </c>
      <c r="M35" s="599">
        <v>6</v>
      </c>
      <c r="N35" s="599">
        <v>11</v>
      </c>
      <c r="O35" s="599">
        <v>3</v>
      </c>
      <c r="P35" s="599">
        <v>3</v>
      </c>
      <c r="Q35" s="599"/>
      <c r="R35" s="599"/>
      <c r="S35" s="599"/>
      <c r="T35" s="599"/>
      <c r="U35" s="599"/>
      <c r="V35" s="701">
        <f t="shared" si="0"/>
        <v>30</v>
      </c>
      <c r="W35" s="702">
        <f t="shared" si="1"/>
        <v>42.25352112676056</v>
      </c>
    </row>
    <row r="36" spans="1:23" ht="17.25" thickBot="1">
      <c r="A36" s="703" t="s">
        <v>692</v>
      </c>
      <c r="B36" s="697"/>
      <c r="C36" s="704" t="s">
        <v>693</v>
      </c>
      <c r="D36" s="584">
        <v>7508</v>
      </c>
      <c r="E36" s="584">
        <f aca="true" t="shared" si="2" ref="E36:U36">SUM(E25:E35)</f>
        <v>7842</v>
      </c>
      <c r="F36" s="669">
        <f>SUM(F25:F35)</f>
        <v>9124</v>
      </c>
      <c r="G36" s="669">
        <f>SUM(G25:G35)</f>
        <v>9489</v>
      </c>
      <c r="H36" s="669">
        <f>SUM(H25:H35)</f>
        <v>9433</v>
      </c>
      <c r="I36" s="705">
        <f t="shared" si="2"/>
        <v>9250</v>
      </c>
      <c r="J36" s="671">
        <f t="shared" si="2"/>
        <v>618</v>
      </c>
      <c r="K36" s="672">
        <f t="shared" si="2"/>
        <v>678</v>
      </c>
      <c r="L36" s="673">
        <f t="shared" si="2"/>
        <v>800</v>
      </c>
      <c r="M36" s="673">
        <f t="shared" si="2"/>
        <v>752</v>
      </c>
      <c r="N36" s="672">
        <f t="shared" si="2"/>
        <v>747</v>
      </c>
      <c r="O36" s="672">
        <f t="shared" si="2"/>
        <v>777</v>
      </c>
      <c r="P36" s="672">
        <f t="shared" si="2"/>
        <v>670</v>
      </c>
      <c r="Q36" s="672">
        <f t="shared" si="2"/>
        <v>0</v>
      </c>
      <c r="R36" s="672">
        <f t="shared" si="2"/>
        <v>0</v>
      </c>
      <c r="S36" s="672">
        <f>SUM(S25:S35)</f>
        <v>0</v>
      </c>
      <c r="T36" s="672">
        <f t="shared" si="2"/>
        <v>0</v>
      </c>
      <c r="U36" s="672">
        <f t="shared" si="2"/>
        <v>0</v>
      </c>
      <c r="V36" s="706">
        <f>V25+V26+V27+V28+V29+V30+V31+V32+V33+V34+V35</f>
        <v>5042</v>
      </c>
      <c r="W36" s="707">
        <f>+V36/I36*100</f>
        <v>54.50810810810811</v>
      </c>
    </row>
    <row r="37" spans="1:23" ht="16.5">
      <c r="A37" s="648" t="s">
        <v>694</v>
      </c>
      <c r="B37" s="695" t="s">
        <v>695</v>
      </c>
      <c r="C37" s="649" t="s">
        <v>696</v>
      </c>
      <c r="D37" s="650">
        <v>0</v>
      </c>
      <c r="E37" s="650">
        <v>0</v>
      </c>
      <c r="F37" s="601">
        <v>0</v>
      </c>
      <c r="G37" s="601">
        <v>0</v>
      </c>
      <c r="H37" s="601">
        <v>0</v>
      </c>
      <c r="I37" s="696">
        <v>0</v>
      </c>
      <c r="J37" s="652">
        <v>0</v>
      </c>
      <c r="K37" s="655">
        <v>0</v>
      </c>
      <c r="L37" s="655">
        <v>0</v>
      </c>
      <c r="M37" s="655">
        <v>0</v>
      </c>
      <c r="N37" s="655">
        <v>0</v>
      </c>
      <c r="O37" s="655">
        <v>0</v>
      </c>
      <c r="P37" s="655">
        <v>0</v>
      </c>
      <c r="Q37" s="655"/>
      <c r="R37" s="655"/>
      <c r="S37" s="655"/>
      <c r="T37" s="655"/>
      <c r="U37" s="652"/>
      <c r="V37" s="685">
        <f aca="true" t="shared" si="3" ref="V37:V42">SUM(J37:U37)</f>
        <v>0</v>
      </c>
      <c r="W37" s="686" t="e">
        <f aca="true" t="shared" si="4" ref="W37:W42">+V37/I37*100</f>
        <v>#DIV/0!</v>
      </c>
    </row>
    <row r="38" spans="1:23" ht="16.5">
      <c r="A38" s="648" t="s">
        <v>697</v>
      </c>
      <c r="B38" s="698" t="s">
        <v>698</v>
      </c>
      <c r="C38" s="649" t="s">
        <v>699</v>
      </c>
      <c r="D38" s="658">
        <v>716</v>
      </c>
      <c r="E38" s="658">
        <v>715</v>
      </c>
      <c r="F38" s="603">
        <v>527</v>
      </c>
      <c r="G38" s="603">
        <v>495</v>
      </c>
      <c r="H38" s="603">
        <v>527</v>
      </c>
      <c r="I38" s="684">
        <v>550</v>
      </c>
      <c r="J38" s="652">
        <v>65</v>
      </c>
      <c r="K38" s="655">
        <v>52</v>
      </c>
      <c r="L38" s="655">
        <v>51</v>
      </c>
      <c r="M38" s="655">
        <v>44</v>
      </c>
      <c r="N38" s="655">
        <v>39</v>
      </c>
      <c r="O38" s="655">
        <v>30</v>
      </c>
      <c r="P38" s="655">
        <v>32</v>
      </c>
      <c r="Q38" s="655"/>
      <c r="R38" s="655"/>
      <c r="S38" s="655"/>
      <c r="T38" s="655"/>
      <c r="U38" s="652"/>
      <c r="V38" s="685">
        <f t="shared" si="3"/>
        <v>313</v>
      </c>
      <c r="W38" s="686">
        <f t="shared" si="4"/>
        <v>56.90909090909091</v>
      </c>
    </row>
    <row r="39" spans="1:23" ht="16.5">
      <c r="A39" s="648" t="s">
        <v>700</v>
      </c>
      <c r="B39" s="697" t="s">
        <v>701</v>
      </c>
      <c r="C39" s="649" t="s">
        <v>702</v>
      </c>
      <c r="D39" s="658">
        <v>26</v>
      </c>
      <c r="E39" s="658">
        <v>32</v>
      </c>
      <c r="F39" s="603">
        <v>2</v>
      </c>
      <c r="G39" s="603">
        <v>0</v>
      </c>
      <c r="H39" s="603">
        <v>0</v>
      </c>
      <c r="I39" s="684">
        <v>0</v>
      </c>
      <c r="J39" s="652">
        <v>0</v>
      </c>
      <c r="K39" s="655">
        <v>0</v>
      </c>
      <c r="L39" s="655">
        <v>0</v>
      </c>
      <c r="M39" s="655">
        <v>0</v>
      </c>
      <c r="N39" s="655">
        <v>0</v>
      </c>
      <c r="O39" s="655">
        <v>0</v>
      </c>
      <c r="P39" s="655">
        <v>0</v>
      </c>
      <c r="Q39" s="655"/>
      <c r="R39" s="655"/>
      <c r="S39" s="655"/>
      <c r="T39" s="655"/>
      <c r="U39" s="652"/>
      <c r="V39" s="685">
        <f t="shared" si="3"/>
        <v>0</v>
      </c>
      <c r="W39" s="686" t="e">
        <f t="shared" si="4"/>
        <v>#DIV/0!</v>
      </c>
    </row>
    <row r="40" spans="1:23" ht="16.5">
      <c r="A40" s="648" t="s">
        <v>624</v>
      </c>
      <c r="B40" s="708"/>
      <c r="C40" s="649" t="s">
        <v>625</v>
      </c>
      <c r="D40" s="658">
        <v>6805</v>
      </c>
      <c r="E40" s="658">
        <v>6979</v>
      </c>
      <c r="F40" s="603">
        <v>8318</v>
      </c>
      <c r="G40" s="603">
        <v>8465</v>
      </c>
      <c r="H40" s="603">
        <v>8627</v>
      </c>
      <c r="I40" s="684">
        <v>8600</v>
      </c>
      <c r="J40" s="652">
        <v>590</v>
      </c>
      <c r="K40" s="655">
        <v>590</v>
      </c>
      <c r="L40" s="655">
        <v>590</v>
      </c>
      <c r="M40" s="655">
        <v>1348</v>
      </c>
      <c r="N40" s="655">
        <v>590</v>
      </c>
      <c r="O40" s="655">
        <v>969</v>
      </c>
      <c r="P40" s="655">
        <v>590</v>
      </c>
      <c r="Q40" s="655"/>
      <c r="R40" s="655"/>
      <c r="S40" s="655"/>
      <c r="T40" s="655"/>
      <c r="U40" s="652"/>
      <c r="V40" s="685">
        <f>SUM(J40:U40)</f>
        <v>5267</v>
      </c>
      <c r="W40" s="686">
        <f t="shared" si="4"/>
        <v>61.24418604651163</v>
      </c>
    </row>
    <row r="41" spans="1:23" ht="17.25" thickBot="1">
      <c r="A41" s="626" t="s">
        <v>627</v>
      </c>
      <c r="B41" s="709"/>
      <c r="C41" s="710"/>
      <c r="D41" s="663">
        <v>25</v>
      </c>
      <c r="E41" s="663">
        <v>406</v>
      </c>
      <c r="F41" s="598">
        <v>306</v>
      </c>
      <c r="G41" s="598">
        <v>554</v>
      </c>
      <c r="H41" s="598">
        <v>309</v>
      </c>
      <c r="I41" s="696">
        <v>100</v>
      </c>
      <c r="J41" s="604">
        <v>48</v>
      </c>
      <c r="K41" s="599">
        <v>16</v>
      </c>
      <c r="L41" s="599">
        <v>10</v>
      </c>
      <c r="M41" s="599">
        <v>11</v>
      </c>
      <c r="N41" s="599">
        <v>53</v>
      </c>
      <c r="O41" s="599">
        <v>5</v>
      </c>
      <c r="P41" s="599">
        <v>6</v>
      </c>
      <c r="Q41" s="599"/>
      <c r="R41" s="599"/>
      <c r="S41" s="599"/>
      <c r="T41" s="599"/>
      <c r="U41" s="599"/>
      <c r="V41" s="685">
        <f>SUM(J41:U41)</f>
        <v>149</v>
      </c>
      <c r="W41" s="686">
        <f t="shared" si="4"/>
        <v>149</v>
      </c>
    </row>
    <row r="42" spans="1:23" ht="17.25" thickBot="1">
      <c r="A42" s="703" t="s">
        <v>703</v>
      </c>
      <c r="B42" s="711"/>
      <c r="C42" s="704" t="s">
        <v>704</v>
      </c>
      <c r="D42" s="584">
        <f aca="true" t="shared" si="5" ref="D42:T42">SUM(D37:D41)</f>
        <v>7572</v>
      </c>
      <c r="E42" s="584">
        <f t="shared" si="5"/>
        <v>8132</v>
      </c>
      <c r="F42" s="669">
        <f>SUM(F37:F41)</f>
        <v>9153</v>
      </c>
      <c r="G42" s="669">
        <f>SUM(G37:G41)</f>
        <v>9514</v>
      </c>
      <c r="H42" s="669">
        <f>SUM(H38:H41)</f>
        <v>9463</v>
      </c>
      <c r="I42" s="705">
        <f t="shared" si="5"/>
        <v>9250</v>
      </c>
      <c r="J42" s="671">
        <f t="shared" si="5"/>
        <v>703</v>
      </c>
      <c r="K42" s="672">
        <f t="shared" si="5"/>
        <v>658</v>
      </c>
      <c r="L42" s="673">
        <f t="shared" si="5"/>
        <v>651</v>
      </c>
      <c r="M42" s="673">
        <f t="shared" si="5"/>
        <v>1403</v>
      </c>
      <c r="N42" s="672">
        <f t="shared" si="5"/>
        <v>682</v>
      </c>
      <c r="O42" s="672">
        <f t="shared" si="5"/>
        <v>1004</v>
      </c>
      <c r="P42" s="672">
        <f t="shared" si="5"/>
        <v>628</v>
      </c>
      <c r="Q42" s="672">
        <f t="shared" si="5"/>
        <v>0</v>
      </c>
      <c r="R42" s="672">
        <f t="shared" si="5"/>
        <v>0</v>
      </c>
      <c r="S42" s="672">
        <f t="shared" si="5"/>
        <v>0</v>
      </c>
      <c r="T42" s="672">
        <f t="shared" si="5"/>
        <v>0</v>
      </c>
      <c r="U42" s="672">
        <f>SUM(U37:U41)</f>
        <v>0</v>
      </c>
      <c r="V42" s="706">
        <f t="shared" si="3"/>
        <v>5729</v>
      </c>
      <c r="W42" s="707">
        <f t="shared" si="4"/>
        <v>61.935135135135134</v>
      </c>
    </row>
    <row r="43" spans="1:23" ht="17.25" thickBot="1">
      <c r="A43" s="626"/>
      <c r="B43" s="666"/>
      <c r="C43" s="710"/>
      <c r="D43" s="663"/>
      <c r="E43" s="663"/>
      <c r="F43" s="605"/>
      <c r="G43" s="605"/>
      <c r="H43" s="605"/>
      <c r="I43" s="712"/>
      <c r="J43" s="664"/>
      <c r="K43" s="599"/>
      <c r="L43" s="632"/>
      <c r="M43" s="632"/>
      <c r="N43" s="599"/>
      <c r="O43" s="599"/>
      <c r="P43" s="599"/>
      <c r="Q43" s="599"/>
      <c r="R43" s="599"/>
      <c r="S43" s="599"/>
      <c r="T43" s="599"/>
      <c r="U43" s="713"/>
      <c r="V43" s="701"/>
      <c r="W43" s="702"/>
    </row>
    <row r="44" spans="1:23" ht="17.25" thickBot="1">
      <c r="A44" s="714" t="s">
        <v>631</v>
      </c>
      <c r="B44" s="715"/>
      <c r="C44" s="716"/>
      <c r="D44" s="584">
        <f>+D42-D40</f>
        <v>767</v>
      </c>
      <c r="E44" s="584">
        <f>+E42-E40</f>
        <v>1153</v>
      </c>
      <c r="F44" s="669">
        <f>F41+F39+F38</f>
        <v>835</v>
      </c>
      <c r="G44" s="669">
        <v>1049</v>
      </c>
      <c r="H44" s="669">
        <f>SUM(H41+H38)</f>
        <v>836</v>
      </c>
      <c r="I44" s="705">
        <f aca="true" t="shared" si="6" ref="I44:U44">I37+I38+I39+I41</f>
        <v>650</v>
      </c>
      <c r="J44" s="671">
        <f t="shared" si="6"/>
        <v>113</v>
      </c>
      <c r="K44" s="672">
        <f t="shared" si="6"/>
        <v>68</v>
      </c>
      <c r="L44" s="672">
        <f t="shared" si="6"/>
        <v>61</v>
      </c>
      <c r="M44" s="672">
        <f t="shared" si="6"/>
        <v>55</v>
      </c>
      <c r="N44" s="672">
        <f t="shared" si="6"/>
        <v>92</v>
      </c>
      <c r="O44" s="672">
        <f t="shared" si="6"/>
        <v>35</v>
      </c>
      <c r="P44" s="672">
        <f t="shared" si="6"/>
        <v>38</v>
      </c>
      <c r="Q44" s="672">
        <f t="shared" si="6"/>
        <v>0</v>
      </c>
      <c r="R44" s="672">
        <f t="shared" si="6"/>
        <v>0</v>
      </c>
      <c r="S44" s="672">
        <f t="shared" si="6"/>
        <v>0</v>
      </c>
      <c r="T44" s="672">
        <f t="shared" si="6"/>
        <v>0</v>
      </c>
      <c r="U44" s="705">
        <f t="shared" si="6"/>
        <v>0</v>
      </c>
      <c r="V44" s="706">
        <f>SUM(J44:U44)</f>
        <v>462</v>
      </c>
      <c r="W44" s="707">
        <f>+V44/I44*100</f>
        <v>71.07692307692308</v>
      </c>
    </row>
    <row r="45" spans="1:23" ht="17.25" thickBot="1">
      <c r="A45" s="703" t="s">
        <v>632</v>
      </c>
      <c r="B45" s="715"/>
      <c r="C45" s="704" t="s">
        <v>705</v>
      </c>
      <c r="D45" s="584">
        <f>+D42-D36</f>
        <v>64</v>
      </c>
      <c r="E45" s="584">
        <f>+E42-E36</f>
        <v>290</v>
      </c>
      <c r="F45" s="669">
        <f>F42-F36</f>
        <v>29</v>
      </c>
      <c r="G45" s="669">
        <v>25</v>
      </c>
      <c r="H45" s="669">
        <f>SUM(H42-H36)</f>
        <v>30</v>
      </c>
      <c r="I45" s="705">
        <f>SUM(I42-I36)</f>
        <v>0</v>
      </c>
      <c r="J45" s="671">
        <f aca="true" t="shared" si="7" ref="J45:U45">J42-J36</f>
        <v>85</v>
      </c>
      <c r="K45" s="672">
        <f t="shared" si="7"/>
        <v>-20</v>
      </c>
      <c r="L45" s="672">
        <f t="shared" si="7"/>
        <v>-149</v>
      </c>
      <c r="M45" s="672">
        <f t="shared" si="7"/>
        <v>651</v>
      </c>
      <c r="N45" s="672">
        <f t="shared" si="7"/>
        <v>-65</v>
      </c>
      <c r="O45" s="672">
        <f t="shared" si="7"/>
        <v>227</v>
      </c>
      <c r="P45" s="672">
        <f>P42-P36</f>
        <v>-42</v>
      </c>
      <c r="Q45" s="672">
        <f t="shared" si="7"/>
        <v>0</v>
      </c>
      <c r="R45" s="672">
        <f t="shared" si="7"/>
        <v>0</v>
      </c>
      <c r="S45" s="672">
        <f t="shared" si="7"/>
        <v>0</v>
      </c>
      <c r="T45" s="672">
        <f t="shared" si="7"/>
        <v>0</v>
      </c>
      <c r="U45" s="673">
        <f t="shared" si="7"/>
        <v>0</v>
      </c>
      <c r="V45" s="706">
        <f>SUM(J45:U45)</f>
        <v>687</v>
      </c>
      <c r="W45" s="707" t="e">
        <f>+V45/I45*100</f>
        <v>#DIV/0!</v>
      </c>
    </row>
    <row r="46" spans="1:23" ht="17.25" thickBot="1">
      <c r="A46" s="714" t="s">
        <v>706</v>
      </c>
      <c r="B46" s="715"/>
      <c r="C46" s="717"/>
      <c r="D46" s="586">
        <f>+D45-D40</f>
        <v>-6741</v>
      </c>
      <c r="E46" s="586">
        <f>+E45-E40</f>
        <v>-6689</v>
      </c>
      <c r="F46" s="669">
        <f>F44-F36</f>
        <v>-8289</v>
      </c>
      <c r="G46" s="669">
        <v>-8440</v>
      </c>
      <c r="H46" s="669">
        <f>SUM(H44-H36)</f>
        <v>-8597</v>
      </c>
      <c r="I46" s="705">
        <f>SUM(I44-I36)</f>
        <v>-8600</v>
      </c>
      <c r="J46" s="718">
        <f aca="true" t="shared" si="8" ref="J46:U46">J45-J40</f>
        <v>-505</v>
      </c>
      <c r="K46" s="672">
        <f t="shared" si="8"/>
        <v>-610</v>
      </c>
      <c r="L46" s="672">
        <f t="shared" si="8"/>
        <v>-739</v>
      </c>
      <c r="M46" s="672">
        <f t="shared" si="8"/>
        <v>-697</v>
      </c>
      <c r="N46" s="672">
        <f t="shared" si="8"/>
        <v>-655</v>
      </c>
      <c r="O46" s="672">
        <f t="shared" si="8"/>
        <v>-742</v>
      </c>
      <c r="P46" s="672">
        <f t="shared" si="8"/>
        <v>-632</v>
      </c>
      <c r="Q46" s="672">
        <f t="shared" si="8"/>
        <v>0</v>
      </c>
      <c r="R46" s="672">
        <f t="shared" si="8"/>
        <v>0</v>
      </c>
      <c r="S46" s="672">
        <f t="shared" si="8"/>
        <v>0</v>
      </c>
      <c r="T46" s="672">
        <f t="shared" si="8"/>
        <v>0</v>
      </c>
      <c r="U46" s="705">
        <f t="shared" si="8"/>
        <v>0</v>
      </c>
      <c r="V46" s="706">
        <f>SUM(J46:U46)</f>
        <v>-4580</v>
      </c>
      <c r="W46" s="707">
        <f>+V46/I46*100</f>
        <v>53.25581395348837</v>
      </c>
    </row>
  </sheetData>
  <sheetProtection/>
  <mergeCells count="1">
    <mergeCell ref="C5:G5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0" sqref="A10"/>
    </sheetView>
  </sheetViews>
  <sheetFormatPr defaultColWidth="12.7109375" defaultRowHeight="12.75"/>
  <cols>
    <col min="1" max="1" width="37.421875" style="140" customWidth="1"/>
    <col min="2" max="2" width="12.7109375" style="140" customWidth="1"/>
    <col min="3" max="4" width="12.7109375" style="140" hidden="1" customWidth="1"/>
    <col min="5" max="5" width="12.7109375" style="750" hidden="1" customWidth="1"/>
    <col min="6" max="7" width="12.7109375" style="140" hidden="1" customWidth="1"/>
    <col min="8" max="16" width="12.7109375" style="140" customWidth="1"/>
    <col min="17" max="21" width="12.7109375" style="140" hidden="1" customWidth="1"/>
    <col min="22" max="23" width="12.7109375" style="140" customWidth="1"/>
    <col min="24" max="24" width="12.7109375" style="750" customWidth="1"/>
    <col min="25" max="16384" width="12.7109375" style="140" customWidth="1"/>
  </cols>
  <sheetData>
    <row r="1" spans="1:24" s="130" customFormat="1" ht="15.75">
      <c r="A1" s="135" t="s">
        <v>635</v>
      </c>
      <c r="E1" s="168"/>
      <c r="J1" s="510"/>
      <c r="X1" s="168"/>
    </row>
    <row r="2" spans="1:10" ht="18">
      <c r="A2" s="506" t="s">
        <v>636</v>
      </c>
      <c r="B2" s="148" t="s">
        <v>553</v>
      </c>
      <c r="J2" s="505"/>
    </row>
    <row r="3" spans="1:10" ht="12.75">
      <c r="A3" s="505"/>
      <c r="J3" s="505"/>
    </row>
    <row r="4" spans="2:10" ht="13.5" thickBot="1">
      <c r="B4" s="608"/>
      <c r="C4" s="608"/>
      <c r="D4" s="608"/>
      <c r="E4" s="751"/>
      <c r="F4" s="608"/>
      <c r="G4" s="608"/>
      <c r="J4" s="505"/>
    </row>
    <row r="5" spans="1:10" ht="16.5" thickBot="1">
      <c r="A5" s="510" t="s">
        <v>533</v>
      </c>
      <c r="B5" s="752" t="s">
        <v>707</v>
      </c>
      <c r="C5" s="753"/>
      <c r="D5" s="753"/>
      <c r="E5" s="754"/>
      <c r="F5" s="753"/>
      <c r="G5" s="755"/>
      <c r="H5" s="610"/>
      <c r="I5" s="610"/>
      <c r="J5" s="510"/>
    </row>
    <row r="6" spans="1:10" ht="13.5" thickBot="1">
      <c r="A6" s="505" t="s">
        <v>535</v>
      </c>
      <c r="J6" s="505"/>
    </row>
    <row r="7" spans="1:24" ht="15">
      <c r="A7" s="756"/>
      <c r="B7" s="757"/>
      <c r="C7" s="757"/>
      <c r="D7" s="757"/>
      <c r="E7" s="758"/>
      <c r="F7" s="757"/>
      <c r="G7" s="759"/>
      <c r="H7" s="759"/>
      <c r="I7" s="760" t="s">
        <v>29</v>
      </c>
      <c r="J7" s="761"/>
      <c r="K7" s="762"/>
      <c r="L7" s="762"/>
      <c r="M7" s="762"/>
      <c r="N7" s="762"/>
      <c r="O7" s="763" t="s">
        <v>536</v>
      </c>
      <c r="P7" s="762"/>
      <c r="Q7" s="762"/>
      <c r="R7" s="762"/>
      <c r="S7" s="762"/>
      <c r="T7" s="762"/>
      <c r="U7" s="762"/>
      <c r="V7" s="760" t="s">
        <v>537</v>
      </c>
      <c r="W7" s="764" t="s">
        <v>538</v>
      </c>
      <c r="X7" s="140"/>
    </row>
    <row r="8" spans="1:24" ht="13.5" thickBot="1">
      <c r="A8" s="765" t="s">
        <v>27</v>
      </c>
      <c r="B8" s="766" t="s">
        <v>539</v>
      </c>
      <c r="C8" s="766" t="s">
        <v>540</v>
      </c>
      <c r="D8" s="766" t="s">
        <v>541</v>
      </c>
      <c r="E8" s="766" t="s">
        <v>542</v>
      </c>
      <c r="F8" s="767" t="s">
        <v>654</v>
      </c>
      <c r="G8" s="768" t="s">
        <v>655</v>
      </c>
      <c r="H8" s="769" t="s">
        <v>638</v>
      </c>
      <c r="I8" s="770">
        <v>2014</v>
      </c>
      <c r="J8" s="771" t="s">
        <v>547</v>
      </c>
      <c r="K8" s="772" t="s">
        <v>548</v>
      </c>
      <c r="L8" s="772" t="s">
        <v>549</v>
      </c>
      <c r="M8" s="772" t="s">
        <v>550</v>
      </c>
      <c r="N8" s="772" t="s">
        <v>551</v>
      </c>
      <c r="O8" s="772" t="s">
        <v>552</v>
      </c>
      <c r="P8" s="772" t="s">
        <v>553</v>
      </c>
      <c r="Q8" s="772" t="s">
        <v>554</v>
      </c>
      <c r="R8" s="772" t="s">
        <v>555</v>
      </c>
      <c r="S8" s="772" t="s">
        <v>556</v>
      </c>
      <c r="T8" s="772" t="s">
        <v>557</v>
      </c>
      <c r="U8" s="771" t="s">
        <v>558</v>
      </c>
      <c r="V8" s="770" t="s">
        <v>559</v>
      </c>
      <c r="W8" s="773" t="s">
        <v>560</v>
      </c>
      <c r="X8" s="140"/>
    </row>
    <row r="9" spans="1:24" ht="12.75">
      <c r="A9" s="774" t="s">
        <v>561</v>
      </c>
      <c r="B9" s="775"/>
      <c r="C9" s="776">
        <v>104</v>
      </c>
      <c r="D9" s="776">
        <v>104</v>
      </c>
      <c r="E9" s="720"/>
      <c r="F9" s="721">
        <v>13</v>
      </c>
      <c r="G9" s="722">
        <v>14</v>
      </c>
      <c r="H9" s="276">
        <v>14</v>
      </c>
      <c r="I9" s="777"/>
      <c r="J9" s="778">
        <v>14</v>
      </c>
      <c r="K9" s="779">
        <v>15</v>
      </c>
      <c r="L9" s="779">
        <v>15</v>
      </c>
      <c r="M9" s="779">
        <v>15</v>
      </c>
      <c r="N9" s="723">
        <v>14</v>
      </c>
      <c r="O9" s="723">
        <v>14</v>
      </c>
      <c r="P9" s="723">
        <v>13</v>
      </c>
      <c r="Q9" s="723"/>
      <c r="R9" s="723"/>
      <c r="S9" s="723"/>
      <c r="T9" s="723"/>
      <c r="U9" s="723"/>
      <c r="V9" s="780" t="s">
        <v>562</v>
      </c>
      <c r="W9" s="781" t="s">
        <v>562</v>
      </c>
      <c r="X9" s="140"/>
    </row>
    <row r="10" spans="1:24" ht="13.5" thickBot="1">
      <c r="A10" s="782" t="s">
        <v>563</v>
      </c>
      <c r="B10" s="783"/>
      <c r="C10" s="784">
        <v>101</v>
      </c>
      <c r="D10" s="784">
        <v>104</v>
      </c>
      <c r="E10" s="785"/>
      <c r="F10" s="784">
        <v>10.5</v>
      </c>
      <c r="G10" s="786">
        <v>11.5</v>
      </c>
      <c r="H10" s="787">
        <v>11</v>
      </c>
      <c r="I10" s="788"/>
      <c r="J10" s="786">
        <v>11</v>
      </c>
      <c r="K10" s="789">
        <v>12.5</v>
      </c>
      <c r="L10" s="790">
        <v>12.5</v>
      </c>
      <c r="M10" s="790">
        <v>12.5</v>
      </c>
      <c r="N10" s="789">
        <v>11.5</v>
      </c>
      <c r="O10" s="789">
        <v>11.5</v>
      </c>
      <c r="P10" s="789">
        <v>10.5</v>
      </c>
      <c r="Q10" s="789"/>
      <c r="R10" s="789"/>
      <c r="S10" s="789"/>
      <c r="T10" s="789"/>
      <c r="U10" s="786"/>
      <c r="V10" s="791"/>
      <c r="W10" s="792" t="s">
        <v>562</v>
      </c>
      <c r="X10" s="140"/>
    </row>
    <row r="11" spans="1:24" ht="12.75">
      <c r="A11" s="793" t="s">
        <v>564</v>
      </c>
      <c r="B11" s="794" t="s">
        <v>565</v>
      </c>
      <c r="C11" s="795">
        <v>37915</v>
      </c>
      <c r="D11" s="795">
        <v>39774</v>
      </c>
      <c r="E11" s="796" t="s">
        <v>566</v>
      </c>
      <c r="F11" s="797">
        <v>6039</v>
      </c>
      <c r="G11" s="798">
        <v>7073</v>
      </c>
      <c r="H11" s="799">
        <v>7780</v>
      </c>
      <c r="I11" s="800" t="s">
        <v>562</v>
      </c>
      <c r="J11" s="801">
        <v>7780</v>
      </c>
      <c r="K11" s="802">
        <v>7780</v>
      </c>
      <c r="L11" s="803">
        <v>7983</v>
      </c>
      <c r="M11" s="803">
        <v>7856</v>
      </c>
      <c r="N11" s="802">
        <v>7856</v>
      </c>
      <c r="O11" s="802">
        <v>8245</v>
      </c>
      <c r="P11" s="804">
        <v>8245</v>
      </c>
      <c r="Q11" s="804"/>
      <c r="R11" s="804"/>
      <c r="S11" s="804"/>
      <c r="T11" s="804"/>
      <c r="U11" s="798"/>
      <c r="V11" s="805" t="s">
        <v>562</v>
      </c>
      <c r="W11" s="806" t="s">
        <v>562</v>
      </c>
      <c r="X11" s="140"/>
    </row>
    <row r="12" spans="1:24" ht="12.75">
      <c r="A12" s="807" t="s">
        <v>567</v>
      </c>
      <c r="B12" s="808" t="s">
        <v>568</v>
      </c>
      <c r="C12" s="809">
        <v>-16164</v>
      </c>
      <c r="D12" s="809">
        <v>-17825</v>
      </c>
      <c r="E12" s="796" t="s">
        <v>569</v>
      </c>
      <c r="F12" s="797">
        <v>-4930</v>
      </c>
      <c r="G12" s="798">
        <v>-5520</v>
      </c>
      <c r="H12" s="799">
        <v>-6152</v>
      </c>
      <c r="I12" s="806" t="s">
        <v>562</v>
      </c>
      <c r="J12" s="810">
        <v>-6180</v>
      </c>
      <c r="K12" s="811">
        <v>-6208</v>
      </c>
      <c r="L12" s="812">
        <v>-6372</v>
      </c>
      <c r="M12" s="812">
        <v>-6273</v>
      </c>
      <c r="N12" s="802">
        <v>-6302</v>
      </c>
      <c r="O12" s="802">
        <v>-6720</v>
      </c>
      <c r="P12" s="804">
        <v>-6749</v>
      </c>
      <c r="Q12" s="804"/>
      <c r="R12" s="804"/>
      <c r="S12" s="804"/>
      <c r="T12" s="804"/>
      <c r="U12" s="798"/>
      <c r="V12" s="805" t="s">
        <v>562</v>
      </c>
      <c r="W12" s="806" t="s">
        <v>562</v>
      </c>
      <c r="X12" s="140"/>
    </row>
    <row r="13" spans="1:24" ht="12.75">
      <c r="A13" s="807" t="s">
        <v>570</v>
      </c>
      <c r="B13" s="808" t="s">
        <v>571</v>
      </c>
      <c r="C13" s="809">
        <v>604</v>
      </c>
      <c r="D13" s="809">
        <v>619</v>
      </c>
      <c r="E13" s="796" t="s">
        <v>572</v>
      </c>
      <c r="F13" s="797">
        <v>49</v>
      </c>
      <c r="G13" s="798">
        <v>69</v>
      </c>
      <c r="H13" s="799">
        <v>36</v>
      </c>
      <c r="I13" s="806" t="s">
        <v>562</v>
      </c>
      <c r="J13" s="810">
        <v>36</v>
      </c>
      <c r="K13" s="811">
        <v>36</v>
      </c>
      <c r="L13" s="812">
        <v>36</v>
      </c>
      <c r="M13" s="812">
        <v>36</v>
      </c>
      <c r="N13" s="802">
        <v>36</v>
      </c>
      <c r="O13" s="802">
        <v>36</v>
      </c>
      <c r="P13" s="804">
        <v>36</v>
      </c>
      <c r="Q13" s="804"/>
      <c r="R13" s="804"/>
      <c r="S13" s="804"/>
      <c r="T13" s="804"/>
      <c r="U13" s="798"/>
      <c r="V13" s="805" t="s">
        <v>562</v>
      </c>
      <c r="W13" s="806" t="s">
        <v>562</v>
      </c>
      <c r="X13" s="140"/>
    </row>
    <row r="14" spans="1:24" ht="12.75">
      <c r="A14" s="807" t="s">
        <v>573</v>
      </c>
      <c r="B14" s="808" t="s">
        <v>574</v>
      </c>
      <c r="C14" s="809">
        <v>221</v>
      </c>
      <c r="D14" s="809">
        <v>610</v>
      </c>
      <c r="E14" s="796" t="s">
        <v>562</v>
      </c>
      <c r="F14" s="797">
        <v>673</v>
      </c>
      <c r="G14" s="798">
        <v>715</v>
      </c>
      <c r="H14" s="799">
        <v>505</v>
      </c>
      <c r="I14" s="806" t="s">
        <v>562</v>
      </c>
      <c r="J14" s="810">
        <v>6332</v>
      </c>
      <c r="K14" s="811">
        <v>6389</v>
      </c>
      <c r="L14" s="812">
        <v>6294</v>
      </c>
      <c r="M14" s="812">
        <v>6287</v>
      </c>
      <c r="N14" s="802">
        <v>6362</v>
      </c>
      <c r="O14" s="802">
        <v>5174</v>
      </c>
      <c r="P14" s="804">
        <v>4709</v>
      </c>
      <c r="Q14" s="804"/>
      <c r="R14" s="804"/>
      <c r="S14" s="804"/>
      <c r="T14" s="804"/>
      <c r="U14" s="798"/>
      <c r="V14" s="805" t="s">
        <v>562</v>
      </c>
      <c r="W14" s="806" t="s">
        <v>562</v>
      </c>
      <c r="X14" s="140"/>
    </row>
    <row r="15" spans="1:24" ht="13.5" thickBot="1">
      <c r="A15" s="774" t="s">
        <v>575</v>
      </c>
      <c r="B15" s="813" t="s">
        <v>576</v>
      </c>
      <c r="C15" s="814">
        <v>2021</v>
      </c>
      <c r="D15" s="814">
        <v>852</v>
      </c>
      <c r="E15" s="724" t="s">
        <v>577</v>
      </c>
      <c r="F15" s="725">
        <v>723</v>
      </c>
      <c r="G15" s="726">
        <v>1007</v>
      </c>
      <c r="H15" s="280">
        <v>607</v>
      </c>
      <c r="I15" s="815" t="s">
        <v>562</v>
      </c>
      <c r="J15" s="402">
        <v>715</v>
      </c>
      <c r="K15" s="816">
        <v>896</v>
      </c>
      <c r="L15" s="817">
        <v>911</v>
      </c>
      <c r="M15" s="817">
        <v>860</v>
      </c>
      <c r="N15" s="816">
        <v>941</v>
      </c>
      <c r="O15" s="816">
        <v>961</v>
      </c>
      <c r="P15" s="727">
        <v>818</v>
      </c>
      <c r="Q15" s="727"/>
      <c r="R15" s="727"/>
      <c r="S15" s="727"/>
      <c r="T15" s="727"/>
      <c r="U15" s="727"/>
      <c r="V15" s="818" t="s">
        <v>562</v>
      </c>
      <c r="W15" s="781" t="s">
        <v>562</v>
      </c>
      <c r="X15" s="140"/>
    </row>
    <row r="16" spans="1:24" ht="13.5" thickBot="1">
      <c r="A16" s="819" t="s">
        <v>578</v>
      </c>
      <c r="B16" s="820"/>
      <c r="C16" s="821">
        <v>24618</v>
      </c>
      <c r="D16" s="821">
        <v>24087</v>
      </c>
      <c r="E16" s="822"/>
      <c r="F16" s="823">
        <v>2553</v>
      </c>
      <c r="G16" s="824">
        <v>3344</v>
      </c>
      <c r="H16" s="825">
        <v>2776</v>
      </c>
      <c r="I16" s="826" t="s">
        <v>562</v>
      </c>
      <c r="J16" s="827">
        <f>SUM(J11:J15)</f>
        <v>8683</v>
      </c>
      <c r="K16" s="828">
        <f>SUM(K11:K15)</f>
        <v>8893</v>
      </c>
      <c r="L16" s="829">
        <f>SUM(L11:L15)</f>
        <v>8852</v>
      </c>
      <c r="M16" s="829">
        <v>8766</v>
      </c>
      <c r="N16" s="830">
        <v>8893</v>
      </c>
      <c r="O16" s="830">
        <v>7696</v>
      </c>
      <c r="P16" s="831">
        <v>7059</v>
      </c>
      <c r="Q16" s="831"/>
      <c r="R16" s="831"/>
      <c r="S16" s="831"/>
      <c r="T16" s="831"/>
      <c r="U16" s="824"/>
      <c r="V16" s="832" t="s">
        <v>562</v>
      </c>
      <c r="W16" s="826" t="s">
        <v>562</v>
      </c>
      <c r="X16" s="140"/>
    </row>
    <row r="17" spans="1:24" ht="12.75">
      <c r="A17" s="774" t="s">
        <v>579</v>
      </c>
      <c r="B17" s="794" t="s">
        <v>580</v>
      </c>
      <c r="C17" s="795">
        <v>7043</v>
      </c>
      <c r="D17" s="795">
        <v>7240</v>
      </c>
      <c r="E17" s="724">
        <v>401</v>
      </c>
      <c r="F17" s="725">
        <v>1108</v>
      </c>
      <c r="G17" s="726">
        <v>1553</v>
      </c>
      <c r="H17" s="280">
        <v>1628</v>
      </c>
      <c r="I17" s="800" t="s">
        <v>562</v>
      </c>
      <c r="J17" s="402">
        <v>1600</v>
      </c>
      <c r="K17" s="816">
        <v>1572</v>
      </c>
      <c r="L17" s="817">
        <v>1611</v>
      </c>
      <c r="M17" s="817">
        <v>1582</v>
      </c>
      <c r="N17" s="816">
        <v>1553</v>
      </c>
      <c r="O17" s="816">
        <v>1524</v>
      </c>
      <c r="P17" s="727">
        <v>1496</v>
      </c>
      <c r="Q17" s="727"/>
      <c r="R17" s="727"/>
      <c r="S17" s="727"/>
      <c r="T17" s="727"/>
      <c r="U17" s="727"/>
      <c r="V17" s="818" t="s">
        <v>562</v>
      </c>
      <c r="W17" s="781" t="s">
        <v>562</v>
      </c>
      <c r="X17" s="140"/>
    </row>
    <row r="18" spans="1:24" ht="12.75">
      <c r="A18" s="807" t="s">
        <v>581</v>
      </c>
      <c r="B18" s="808" t="s">
        <v>582</v>
      </c>
      <c r="C18" s="809">
        <v>1001</v>
      </c>
      <c r="D18" s="809">
        <v>820</v>
      </c>
      <c r="E18" s="796" t="s">
        <v>583</v>
      </c>
      <c r="F18" s="797">
        <v>251</v>
      </c>
      <c r="G18" s="798">
        <v>49</v>
      </c>
      <c r="H18" s="799">
        <v>183</v>
      </c>
      <c r="I18" s="806" t="s">
        <v>562</v>
      </c>
      <c r="J18" s="801">
        <v>203</v>
      </c>
      <c r="K18" s="802">
        <v>230</v>
      </c>
      <c r="L18" s="803">
        <v>193</v>
      </c>
      <c r="M18" s="803">
        <v>220</v>
      </c>
      <c r="N18" s="802">
        <v>252</v>
      </c>
      <c r="O18" s="802">
        <v>330</v>
      </c>
      <c r="P18" s="804">
        <v>359</v>
      </c>
      <c r="Q18" s="804"/>
      <c r="R18" s="804"/>
      <c r="S18" s="804"/>
      <c r="T18" s="804"/>
      <c r="U18" s="798"/>
      <c r="V18" s="805" t="s">
        <v>562</v>
      </c>
      <c r="W18" s="806" t="s">
        <v>562</v>
      </c>
      <c r="X18" s="140"/>
    </row>
    <row r="19" spans="1:24" ht="12.75">
      <c r="A19" s="807" t="s">
        <v>584</v>
      </c>
      <c r="B19" s="808" t="s">
        <v>585</v>
      </c>
      <c r="C19" s="809">
        <v>14718</v>
      </c>
      <c r="D19" s="809">
        <v>14718</v>
      </c>
      <c r="E19" s="796" t="s">
        <v>562</v>
      </c>
      <c r="F19" s="797">
        <v>0</v>
      </c>
      <c r="G19" s="798">
        <v>0</v>
      </c>
      <c r="H19" s="799">
        <v>0</v>
      </c>
      <c r="I19" s="806" t="s">
        <v>562</v>
      </c>
      <c r="J19" s="810">
        <v>0</v>
      </c>
      <c r="K19" s="811">
        <v>0</v>
      </c>
      <c r="L19" s="812">
        <v>0</v>
      </c>
      <c r="M19" s="812">
        <v>0</v>
      </c>
      <c r="N19" s="802">
        <v>0</v>
      </c>
      <c r="O19" s="802">
        <v>0</v>
      </c>
      <c r="P19" s="804">
        <v>0</v>
      </c>
      <c r="Q19" s="804"/>
      <c r="R19" s="804"/>
      <c r="S19" s="804"/>
      <c r="T19" s="804"/>
      <c r="U19" s="798"/>
      <c r="V19" s="805" t="s">
        <v>562</v>
      </c>
      <c r="W19" s="806" t="s">
        <v>562</v>
      </c>
      <c r="X19" s="140"/>
    </row>
    <row r="20" spans="1:24" ht="12.75">
      <c r="A20" s="807" t="s">
        <v>586</v>
      </c>
      <c r="B20" s="808" t="s">
        <v>587</v>
      </c>
      <c r="C20" s="809">
        <v>1758</v>
      </c>
      <c r="D20" s="809">
        <v>1762</v>
      </c>
      <c r="E20" s="796" t="s">
        <v>562</v>
      </c>
      <c r="F20" s="797">
        <v>1146</v>
      </c>
      <c r="G20" s="798">
        <v>1695</v>
      </c>
      <c r="H20" s="799">
        <v>931</v>
      </c>
      <c r="I20" s="806" t="s">
        <v>562</v>
      </c>
      <c r="J20" s="810">
        <v>6668</v>
      </c>
      <c r="K20" s="811">
        <v>6777</v>
      </c>
      <c r="L20" s="812">
        <v>6910</v>
      </c>
      <c r="M20" s="812">
        <v>6800</v>
      </c>
      <c r="N20" s="802">
        <v>6984</v>
      </c>
      <c r="O20" s="802">
        <v>5781</v>
      </c>
      <c r="P20" s="804">
        <v>5132</v>
      </c>
      <c r="Q20" s="804"/>
      <c r="R20" s="804"/>
      <c r="S20" s="804"/>
      <c r="T20" s="804"/>
      <c r="U20" s="798"/>
      <c r="V20" s="805" t="s">
        <v>562</v>
      </c>
      <c r="W20" s="806" t="s">
        <v>562</v>
      </c>
      <c r="X20" s="140"/>
    </row>
    <row r="21" spans="1:24" ht="13.5" thickBot="1">
      <c r="A21" s="782" t="s">
        <v>588</v>
      </c>
      <c r="B21" s="833" t="s">
        <v>589</v>
      </c>
      <c r="C21" s="834">
        <v>0</v>
      </c>
      <c r="D21" s="834">
        <v>0</v>
      </c>
      <c r="E21" s="835" t="s">
        <v>562</v>
      </c>
      <c r="F21" s="797">
        <v>0</v>
      </c>
      <c r="G21" s="798">
        <v>0</v>
      </c>
      <c r="H21" s="799">
        <v>0</v>
      </c>
      <c r="I21" s="792" t="s">
        <v>562</v>
      </c>
      <c r="J21" s="810">
        <v>0</v>
      </c>
      <c r="K21" s="811">
        <v>0</v>
      </c>
      <c r="L21" s="812">
        <v>0</v>
      </c>
      <c r="M21" s="812">
        <v>0</v>
      </c>
      <c r="N21" s="802">
        <v>0</v>
      </c>
      <c r="O21" s="802">
        <v>0</v>
      </c>
      <c r="P21" s="804">
        <v>0</v>
      </c>
      <c r="Q21" s="804"/>
      <c r="R21" s="804"/>
      <c r="S21" s="804"/>
      <c r="T21" s="804"/>
      <c r="U21" s="798"/>
      <c r="V21" s="836" t="s">
        <v>562</v>
      </c>
      <c r="W21" s="815" t="s">
        <v>562</v>
      </c>
      <c r="X21" s="140"/>
    </row>
    <row r="22" spans="1:24" ht="15">
      <c r="A22" s="837" t="s">
        <v>590</v>
      </c>
      <c r="B22" s="794" t="s">
        <v>591</v>
      </c>
      <c r="C22" s="795">
        <v>12472</v>
      </c>
      <c r="D22" s="795">
        <v>13728</v>
      </c>
      <c r="E22" s="728" t="s">
        <v>562</v>
      </c>
      <c r="F22" s="729">
        <v>6434</v>
      </c>
      <c r="G22" s="838">
        <v>6570</v>
      </c>
      <c r="H22" s="839">
        <v>7023</v>
      </c>
      <c r="I22" s="840">
        <v>6620</v>
      </c>
      <c r="J22" s="841">
        <v>550</v>
      </c>
      <c r="K22" s="842">
        <v>550</v>
      </c>
      <c r="L22" s="843">
        <v>550</v>
      </c>
      <c r="M22" s="843">
        <v>550</v>
      </c>
      <c r="N22" s="843">
        <v>600</v>
      </c>
      <c r="O22" s="843">
        <v>550</v>
      </c>
      <c r="P22" s="843">
        <v>550</v>
      </c>
      <c r="Q22" s="843"/>
      <c r="R22" s="843"/>
      <c r="S22" s="843"/>
      <c r="T22" s="843"/>
      <c r="U22" s="838"/>
      <c r="V22" s="844">
        <f aca="true" t="shared" si="0" ref="V22:V40">SUM(J22:U22)</f>
        <v>3900</v>
      </c>
      <c r="W22" s="845">
        <f>IF(I22&lt;&gt;0,+V22/I22*100,"   ???")</f>
        <v>58.91238670694864</v>
      </c>
      <c r="X22" s="140"/>
    </row>
    <row r="23" spans="1:24" ht="15">
      <c r="A23" s="807" t="s">
        <v>592</v>
      </c>
      <c r="B23" s="808" t="s">
        <v>593</v>
      </c>
      <c r="C23" s="809">
        <v>0</v>
      </c>
      <c r="D23" s="809">
        <v>0</v>
      </c>
      <c r="E23" s="730" t="s">
        <v>562</v>
      </c>
      <c r="F23" s="731">
        <v>366</v>
      </c>
      <c r="G23" s="798">
        <v>200</v>
      </c>
      <c r="H23" s="799">
        <v>295</v>
      </c>
      <c r="I23" s="846"/>
      <c r="J23" s="847">
        <v>0</v>
      </c>
      <c r="K23" s="848">
        <v>0</v>
      </c>
      <c r="L23" s="804">
        <v>0</v>
      </c>
      <c r="M23" s="804">
        <v>0</v>
      </c>
      <c r="N23" s="804">
        <v>0</v>
      </c>
      <c r="O23" s="804">
        <v>0</v>
      </c>
      <c r="P23" s="804">
        <v>0</v>
      </c>
      <c r="Q23" s="804"/>
      <c r="R23" s="804"/>
      <c r="S23" s="804"/>
      <c r="T23" s="804"/>
      <c r="U23" s="798"/>
      <c r="V23" s="849">
        <f t="shared" si="0"/>
        <v>0</v>
      </c>
      <c r="W23" s="850">
        <v>0</v>
      </c>
      <c r="X23" s="140"/>
    </row>
    <row r="24" spans="1:24" ht="15.75" thickBot="1">
      <c r="A24" s="782" t="s">
        <v>594</v>
      </c>
      <c r="B24" s="833" t="s">
        <v>593</v>
      </c>
      <c r="C24" s="834">
        <v>0</v>
      </c>
      <c r="D24" s="834">
        <v>1215</v>
      </c>
      <c r="E24" s="732">
        <v>672</v>
      </c>
      <c r="F24" s="733">
        <v>6068</v>
      </c>
      <c r="G24" s="726">
        <v>6570</v>
      </c>
      <c r="H24" s="289">
        <v>6728</v>
      </c>
      <c r="I24" s="851">
        <v>6620</v>
      </c>
      <c r="J24" s="428">
        <v>550</v>
      </c>
      <c r="K24" s="852">
        <v>550</v>
      </c>
      <c r="L24" s="727">
        <v>550</v>
      </c>
      <c r="M24" s="727">
        <v>550</v>
      </c>
      <c r="N24" s="727">
        <v>600</v>
      </c>
      <c r="O24" s="727">
        <v>550</v>
      </c>
      <c r="P24" s="727">
        <v>550</v>
      </c>
      <c r="Q24" s="727"/>
      <c r="R24" s="727"/>
      <c r="S24" s="727"/>
      <c r="T24" s="727"/>
      <c r="U24" s="727"/>
      <c r="V24" s="853">
        <f t="shared" si="0"/>
        <v>3900</v>
      </c>
      <c r="W24" s="854">
        <f aca="true" t="shared" si="1" ref="W24:W31">IF(I24&lt;&gt;0,+V24/I24*100,"   ???")</f>
        <v>58.91238670694864</v>
      </c>
      <c r="X24" s="140"/>
    </row>
    <row r="25" spans="1:24" ht="15">
      <c r="A25" s="793" t="s">
        <v>595</v>
      </c>
      <c r="B25" s="794" t="s">
        <v>596</v>
      </c>
      <c r="C25" s="795">
        <v>6341</v>
      </c>
      <c r="D25" s="795">
        <v>6960</v>
      </c>
      <c r="E25" s="728">
        <v>501</v>
      </c>
      <c r="F25" s="734">
        <v>796</v>
      </c>
      <c r="G25" s="855">
        <v>336</v>
      </c>
      <c r="H25" s="856">
        <v>474</v>
      </c>
      <c r="I25" s="857">
        <v>400</v>
      </c>
      <c r="J25" s="858">
        <v>26</v>
      </c>
      <c r="K25" s="842">
        <v>25</v>
      </c>
      <c r="L25" s="842">
        <v>36</v>
      </c>
      <c r="M25" s="842">
        <v>41</v>
      </c>
      <c r="N25" s="842">
        <v>39</v>
      </c>
      <c r="O25" s="842">
        <v>12</v>
      </c>
      <c r="P25" s="842">
        <v>50</v>
      </c>
      <c r="Q25" s="842"/>
      <c r="R25" s="842"/>
      <c r="S25" s="842"/>
      <c r="T25" s="842"/>
      <c r="U25" s="859"/>
      <c r="V25" s="860">
        <f t="shared" si="0"/>
        <v>229</v>
      </c>
      <c r="W25" s="861">
        <f t="shared" si="1"/>
        <v>57.25</v>
      </c>
      <c r="X25" s="140"/>
    </row>
    <row r="26" spans="1:24" ht="15">
      <c r="A26" s="807" t="s">
        <v>597</v>
      </c>
      <c r="B26" s="808" t="s">
        <v>598</v>
      </c>
      <c r="C26" s="809">
        <v>1745</v>
      </c>
      <c r="D26" s="809">
        <v>2223</v>
      </c>
      <c r="E26" s="730">
        <v>502</v>
      </c>
      <c r="F26" s="731">
        <v>946</v>
      </c>
      <c r="G26" s="862">
        <v>1154</v>
      </c>
      <c r="H26" s="862">
        <v>379</v>
      </c>
      <c r="I26" s="863">
        <v>900</v>
      </c>
      <c r="J26" s="864">
        <v>37</v>
      </c>
      <c r="K26" s="804">
        <v>89</v>
      </c>
      <c r="L26" s="804">
        <v>263</v>
      </c>
      <c r="M26" s="804">
        <v>100</v>
      </c>
      <c r="N26" s="804">
        <v>17</v>
      </c>
      <c r="O26" s="804">
        <v>-206</v>
      </c>
      <c r="P26" s="804">
        <v>57</v>
      </c>
      <c r="Q26" s="804"/>
      <c r="R26" s="804"/>
      <c r="S26" s="804"/>
      <c r="T26" s="804"/>
      <c r="U26" s="862"/>
      <c r="V26" s="860">
        <f t="shared" si="0"/>
        <v>357</v>
      </c>
      <c r="W26" s="850">
        <f t="shared" si="1"/>
        <v>39.666666666666664</v>
      </c>
      <c r="X26" s="140"/>
    </row>
    <row r="27" spans="1:24" ht="15">
      <c r="A27" s="807" t="s">
        <v>599</v>
      </c>
      <c r="B27" s="808" t="s">
        <v>600</v>
      </c>
      <c r="C27" s="809">
        <v>0</v>
      </c>
      <c r="D27" s="809">
        <v>0</v>
      </c>
      <c r="E27" s="730">
        <v>544</v>
      </c>
      <c r="F27" s="731">
        <v>14</v>
      </c>
      <c r="G27" s="862">
        <v>21</v>
      </c>
      <c r="H27" s="862">
        <v>29</v>
      </c>
      <c r="I27" s="863">
        <v>70</v>
      </c>
      <c r="J27" s="864">
        <v>1</v>
      </c>
      <c r="K27" s="804">
        <v>0</v>
      </c>
      <c r="L27" s="804">
        <v>0</v>
      </c>
      <c r="M27" s="804">
        <v>3</v>
      </c>
      <c r="N27" s="804">
        <v>1</v>
      </c>
      <c r="O27" s="804">
        <v>0</v>
      </c>
      <c r="P27" s="804">
        <v>0</v>
      </c>
      <c r="Q27" s="804"/>
      <c r="R27" s="804"/>
      <c r="S27" s="804"/>
      <c r="T27" s="804"/>
      <c r="U27" s="862"/>
      <c r="V27" s="860">
        <f t="shared" si="0"/>
        <v>5</v>
      </c>
      <c r="W27" s="850">
        <f t="shared" si="1"/>
        <v>7.142857142857142</v>
      </c>
      <c r="X27" s="140"/>
    </row>
    <row r="28" spans="1:24" ht="15">
      <c r="A28" s="807" t="s">
        <v>601</v>
      </c>
      <c r="B28" s="808" t="s">
        <v>602</v>
      </c>
      <c r="C28" s="809">
        <v>428</v>
      </c>
      <c r="D28" s="809">
        <v>253</v>
      </c>
      <c r="E28" s="730">
        <v>511</v>
      </c>
      <c r="F28" s="731">
        <v>149</v>
      </c>
      <c r="G28" s="862">
        <v>96</v>
      </c>
      <c r="H28" s="862">
        <v>370</v>
      </c>
      <c r="I28" s="863">
        <v>100</v>
      </c>
      <c r="J28" s="864">
        <v>7</v>
      </c>
      <c r="K28" s="804">
        <v>4</v>
      </c>
      <c r="L28" s="804">
        <v>1</v>
      </c>
      <c r="M28" s="804">
        <v>20</v>
      </c>
      <c r="N28" s="804">
        <v>26</v>
      </c>
      <c r="O28" s="804">
        <v>5</v>
      </c>
      <c r="P28" s="804">
        <v>0</v>
      </c>
      <c r="Q28" s="804"/>
      <c r="R28" s="804"/>
      <c r="S28" s="804"/>
      <c r="T28" s="804"/>
      <c r="U28" s="862"/>
      <c r="V28" s="860">
        <f t="shared" si="0"/>
        <v>63</v>
      </c>
      <c r="W28" s="850">
        <f t="shared" si="1"/>
        <v>63</v>
      </c>
      <c r="X28" s="140"/>
    </row>
    <row r="29" spans="1:24" ht="15">
      <c r="A29" s="807" t="s">
        <v>603</v>
      </c>
      <c r="B29" s="808" t="s">
        <v>604</v>
      </c>
      <c r="C29" s="809">
        <v>1057</v>
      </c>
      <c r="D29" s="809">
        <v>1451</v>
      </c>
      <c r="E29" s="730">
        <v>518</v>
      </c>
      <c r="F29" s="731">
        <v>1216</v>
      </c>
      <c r="G29" s="862">
        <v>1024</v>
      </c>
      <c r="H29" s="862">
        <v>1249</v>
      </c>
      <c r="I29" s="863">
        <v>900</v>
      </c>
      <c r="J29" s="864">
        <v>35</v>
      </c>
      <c r="K29" s="804">
        <v>50</v>
      </c>
      <c r="L29" s="804">
        <v>76</v>
      </c>
      <c r="M29" s="804">
        <v>40</v>
      </c>
      <c r="N29" s="804">
        <v>195</v>
      </c>
      <c r="O29" s="804">
        <v>184</v>
      </c>
      <c r="P29" s="804">
        <v>59</v>
      </c>
      <c r="Q29" s="804"/>
      <c r="R29" s="804"/>
      <c r="S29" s="804"/>
      <c r="T29" s="804"/>
      <c r="U29" s="862"/>
      <c r="V29" s="860">
        <f t="shared" si="0"/>
        <v>639</v>
      </c>
      <c r="W29" s="850">
        <f t="shared" si="1"/>
        <v>71</v>
      </c>
      <c r="X29" s="140"/>
    </row>
    <row r="30" spans="1:24" ht="15">
      <c r="A30" s="807" t="s">
        <v>605</v>
      </c>
      <c r="B30" s="865" t="s">
        <v>606</v>
      </c>
      <c r="C30" s="809">
        <v>10408</v>
      </c>
      <c r="D30" s="809">
        <v>11792</v>
      </c>
      <c r="E30" s="730">
        <v>521</v>
      </c>
      <c r="F30" s="731">
        <v>2445</v>
      </c>
      <c r="G30" s="862">
        <v>2632</v>
      </c>
      <c r="H30" s="862">
        <v>2854</v>
      </c>
      <c r="I30" s="863">
        <v>2850</v>
      </c>
      <c r="J30" s="866">
        <v>199</v>
      </c>
      <c r="K30" s="804">
        <v>208</v>
      </c>
      <c r="L30" s="804">
        <v>219</v>
      </c>
      <c r="M30" s="804">
        <v>202</v>
      </c>
      <c r="N30" s="804">
        <v>204</v>
      </c>
      <c r="O30" s="804">
        <v>337</v>
      </c>
      <c r="P30" s="804">
        <v>210</v>
      </c>
      <c r="Q30" s="804"/>
      <c r="R30" s="804"/>
      <c r="S30" s="804"/>
      <c r="T30" s="804"/>
      <c r="U30" s="862"/>
      <c r="V30" s="860">
        <f t="shared" si="0"/>
        <v>1579</v>
      </c>
      <c r="W30" s="850">
        <f t="shared" si="1"/>
        <v>55.40350877192982</v>
      </c>
      <c r="X30" s="140"/>
    </row>
    <row r="31" spans="1:24" ht="15">
      <c r="A31" s="807" t="s">
        <v>607</v>
      </c>
      <c r="B31" s="865" t="s">
        <v>608</v>
      </c>
      <c r="C31" s="809">
        <v>3640</v>
      </c>
      <c r="D31" s="809">
        <v>4174</v>
      </c>
      <c r="E31" s="730" t="s">
        <v>609</v>
      </c>
      <c r="F31" s="731">
        <v>892</v>
      </c>
      <c r="G31" s="862">
        <v>939</v>
      </c>
      <c r="H31" s="862">
        <v>1053</v>
      </c>
      <c r="I31" s="863">
        <v>1270</v>
      </c>
      <c r="J31" s="866">
        <v>77</v>
      </c>
      <c r="K31" s="804">
        <v>75</v>
      </c>
      <c r="L31" s="804">
        <v>84</v>
      </c>
      <c r="M31" s="804">
        <v>77</v>
      </c>
      <c r="N31" s="804">
        <v>79</v>
      </c>
      <c r="O31" s="804">
        <v>125</v>
      </c>
      <c r="P31" s="804">
        <v>82</v>
      </c>
      <c r="Q31" s="804"/>
      <c r="R31" s="804"/>
      <c r="S31" s="804"/>
      <c r="T31" s="804"/>
      <c r="U31" s="862"/>
      <c r="V31" s="860">
        <f t="shared" si="0"/>
        <v>599</v>
      </c>
      <c r="W31" s="850">
        <f t="shared" si="1"/>
        <v>47.16535433070866</v>
      </c>
      <c r="X31" s="140"/>
    </row>
    <row r="32" spans="1:24" ht="15">
      <c r="A32" s="807" t="s">
        <v>610</v>
      </c>
      <c r="B32" s="808" t="s">
        <v>611</v>
      </c>
      <c r="C32" s="809">
        <v>0</v>
      </c>
      <c r="D32" s="809">
        <v>0</v>
      </c>
      <c r="E32" s="730">
        <v>557</v>
      </c>
      <c r="F32" s="731">
        <v>0</v>
      </c>
      <c r="G32" s="862">
        <v>0</v>
      </c>
      <c r="H32" s="862">
        <v>0</v>
      </c>
      <c r="I32" s="863">
        <v>0</v>
      </c>
      <c r="J32" s="864">
        <v>0</v>
      </c>
      <c r="K32" s="804">
        <v>0</v>
      </c>
      <c r="L32" s="804">
        <v>0</v>
      </c>
      <c r="M32" s="804">
        <v>0</v>
      </c>
      <c r="N32" s="804">
        <v>0</v>
      </c>
      <c r="O32" s="804">
        <v>0</v>
      </c>
      <c r="P32" s="804">
        <v>0</v>
      </c>
      <c r="Q32" s="804"/>
      <c r="R32" s="804"/>
      <c r="S32" s="804"/>
      <c r="T32" s="804"/>
      <c r="U32" s="862"/>
      <c r="V32" s="860">
        <f t="shared" si="0"/>
        <v>0</v>
      </c>
      <c r="W32" s="850">
        <v>0</v>
      </c>
      <c r="X32" s="140"/>
    </row>
    <row r="33" spans="1:24" ht="15">
      <c r="A33" s="807" t="s">
        <v>612</v>
      </c>
      <c r="B33" s="808" t="s">
        <v>613</v>
      </c>
      <c r="C33" s="809">
        <v>1711</v>
      </c>
      <c r="D33" s="809">
        <v>1801</v>
      </c>
      <c r="E33" s="730">
        <v>551</v>
      </c>
      <c r="F33" s="731">
        <v>128</v>
      </c>
      <c r="G33" s="862">
        <v>154</v>
      </c>
      <c r="H33" s="862">
        <v>282</v>
      </c>
      <c r="I33" s="863">
        <v>230</v>
      </c>
      <c r="J33" s="864">
        <v>28</v>
      </c>
      <c r="K33" s="804">
        <v>28</v>
      </c>
      <c r="L33" s="804">
        <v>28</v>
      </c>
      <c r="M33" s="804">
        <v>29</v>
      </c>
      <c r="N33" s="804">
        <v>28</v>
      </c>
      <c r="O33" s="804">
        <v>29</v>
      </c>
      <c r="P33" s="804">
        <v>29</v>
      </c>
      <c r="Q33" s="804"/>
      <c r="R33" s="804"/>
      <c r="S33" s="804"/>
      <c r="T33" s="804"/>
      <c r="U33" s="862"/>
      <c r="V33" s="860">
        <f t="shared" si="0"/>
        <v>199</v>
      </c>
      <c r="W33" s="850">
        <f>IF(I33&lt;&gt;0,+V33/I33*100,"   ???")</f>
        <v>86.52173913043478</v>
      </c>
      <c r="X33" s="140"/>
    </row>
    <row r="34" spans="1:24" ht="15.75" thickBot="1">
      <c r="A34" s="774" t="s">
        <v>614</v>
      </c>
      <c r="B34" s="813"/>
      <c r="C34" s="814">
        <v>569</v>
      </c>
      <c r="D34" s="814">
        <v>614</v>
      </c>
      <c r="E34" s="735" t="s">
        <v>615</v>
      </c>
      <c r="F34" s="736">
        <v>151</v>
      </c>
      <c r="G34" s="737">
        <v>601</v>
      </c>
      <c r="H34" s="737">
        <v>550</v>
      </c>
      <c r="I34" s="867">
        <v>300</v>
      </c>
      <c r="J34" s="738">
        <v>5</v>
      </c>
      <c r="K34" s="868">
        <v>14</v>
      </c>
      <c r="L34" s="868">
        <v>8</v>
      </c>
      <c r="M34" s="868">
        <v>15</v>
      </c>
      <c r="N34" s="868">
        <v>263</v>
      </c>
      <c r="O34" s="868">
        <v>91</v>
      </c>
      <c r="P34" s="868">
        <v>77</v>
      </c>
      <c r="Q34" s="868"/>
      <c r="R34" s="868"/>
      <c r="S34" s="868"/>
      <c r="T34" s="868"/>
      <c r="U34" s="739"/>
      <c r="V34" s="869">
        <f t="shared" si="0"/>
        <v>473</v>
      </c>
      <c r="W34" s="870">
        <f>IF(I34&lt;&gt;0,+V34/I34*100,"   ???")</f>
        <v>157.66666666666666</v>
      </c>
      <c r="X34" s="140"/>
    </row>
    <row r="35" spans="1:24" ht="15.75" thickBot="1">
      <c r="A35" s="871" t="s">
        <v>616</v>
      </c>
      <c r="B35" s="872" t="s">
        <v>617</v>
      </c>
      <c r="C35" s="748">
        <f>SUM(C25:C34)</f>
        <v>25899</v>
      </c>
      <c r="D35" s="748">
        <f>SUM(D25:D34)</f>
        <v>29268</v>
      </c>
      <c r="E35" s="873"/>
      <c r="F35" s="747">
        <v>6737</v>
      </c>
      <c r="G35" s="874">
        <v>6957</v>
      </c>
      <c r="H35" s="874">
        <v>7240</v>
      </c>
      <c r="I35" s="875">
        <f aca="true" t="shared" si="2" ref="I35:U35">SUM(I25:I34)</f>
        <v>7020</v>
      </c>
      <c r="J35" s="876">
        <f>SUM(J25:J34)</f>
        <v>415</v>
      </c>
      <c r="K35" s="877">
        <f>SUM(K25:K34)</f>
        <v>493</v>
      </c>
      <c r="L35" s="877">
        <f t="shared" si="2"/>
        <v>715</v>
      </c>
      <c r="M35" s="878">
        <f t="shared" si="2"/>
        <v>527</v>
      </c>
      <c r="N35" s="877">
        <f t="shared" si="2"/>
        <v>852</v>
      </c>
      <c r="O35" s="877">
        <f t="shared" si="2"/>
        <v>577</v>
      </c>
      <c r="P35" s="877">
        <f t="shared" si="2"/>
        <v>564</v>
      </c>
      <c r="Q35" s="877">
        <f t="shared" si="2"/>
        <v>0</v>
      </c>
      <c r="R35" s="877">
        <f t="shared" si="2"/>
        <v>0</v>
      </c>
      <c r="S35" s="877">
        <f t="shared" si="2"/>
        <v>0</v>
      </c>
      <c r="T35" s="877">
        <f t="shared" si="2"/>
        <v>0</v>
      </c>
      <c r="U35" s="877">
        <f t="shared" si="2"/>
        <v>0</v>
      </c>
      <c r="V35" s="879">
        <f t="shared" si="0"/>
        <v>4143</v>
      </c>
      <c r="W35" s="880">
        <f>IF(I35&lt;&gt;0,+V35/I35*100,"   ???")</f>
        <v>59.01709401709402</v>
      </c>
      <c r="X35" s="140"/>
    </row>
    <row r="36" spans="1:24" ht="15">
      <c r="A36" s="793" t="s">
        <v>618</v>
      </c>
      <c r="B36" s="794" t="s">
        <v>619</v>
      </c>
      <c r="C36" s="795">
        <v>0</v>
      </c>
      <c r="D36" s="795">
        <v>0</v>
      </c>
      <c r="E36" s="728">
        <v>601</v>
      </c>
      <c r="F36" s="740">
        <v>0</v>
      </c>
      <c r="G36" s="734">
        <v>0</v>
      </c>
      <c r="H36" s="734">
        <v>0</v>
      </c>
      <c r="I36" s="881">
        <v>0</v>
      </c>
      <c r="J36" s="847">
        <v>0</v>
      </c>
      <c r="K36" s="804">
        <v>0</v>
      </c>
      <c r="L36" s="804">
        <v>0</v>
      </c>
      <c r="M36" s="804">
        <v>0</v>
      </c>
      <c r="N36" s="804">
        <v>0</v>
      </c>
      <c r="O36" s="804">
        <v>0</v>
      </c>
      <c r="P36" s="804">
        <v>0</v>
      </c>
      <c r="Q36" s="804"/>
      <c r="R36" s="804"/>
      <c r="S36" s="804"/>
      <c r="T36" s="804"/>
      <c r="U36" s="798"/>
      <c r="V36" s="882">
        <f t="shared" si="0"/>
        <v>0</v>
      </c>
      <c r="W36" s="861">
        <v>0</v>
      </c>
      <c r="X36" s="140"/>
    </row>
    <row r="37" spans="1:24" ht="15">
      <c r="A37" s="807" t="s">
        <v>620</v>
      </c>
      <c r="B37" s="808" t="s">
        <v>621</v>
      </c>
      <c r="C37" s="809">
        <v>1190</v>
      </c>
      <c r="D37" s="809">
        <v>1857</v>
      </c>
      <c r="E37" s="730">
        <v>602</v>
      </c>
      <c r="F37" s="741">
        <v>169</v>
      </c>
      <c r="G37" s="731">
        <v>208</v>
      </c>
      <c r="H37" s="731">
        <v>330</v>
      </c>
      <c r="I37" s="883">
        <v>150</v>
      </c>
      <c r="J37" s="847">
        <v>9</v>
      </c>
      <c r="K37" s="804">
        <v>13</v>
      </c>
      <c r="L37" s="804">
        <v>2</v>
      </c>
      <c r="M37" s="804">
        <v>0</v>
      </c>
      <c r="N37" s="804">
        <v>111</v>
      </c>
      <c r="O37" s="804">
        <v>46</v>
      </c>
      <c r="P37" s="804">
        <v>20</v>
      </c>
      <c r="Q37" s="804"/>
      <c r="R37" s="804"/>
      <c r="S37" s="804"/>
      <c r="T37" s="804"/>
      <c r="U37" s="798"/>
      <c r="V37" s="849">
        <f t="shared" si="0"/>
        <v>201</v>
      </c>
      <c r="W37" s="850">
        <f>IF(I37&lt;&gt;0,+V37/I37*100,"   ???")</f>
        <v>134</v>
      </c>
      <c r="X37" s="140"/>
    </row>
    <row r="38" spans="1:24" ht="15">
      <c r="A38" s="807" t="s">
        <v>622</v>
      </c>
      <c r="B38" s="808" t="s">
        <v>623</v>
      </c>
      <c r="C38" s="809">
        <v>0</v>
      </c>
      <c r="D38" s="809">
        <v>0</v>
      </c>
      <c r="E38" s="730">
        <v>604</v>
      </c>
      <c r="F38" s="741">
        <v>29</v>
      </c>
      <c r="G38" s="731">
        <v>63</v>
      </c>
      <c r="H38" s="731">
        <v>65</v>
      </c>
      <c r="I38" s="883">
        <v>50</v>
      </c>
      <c r="J38" s="847">
        <v>1</v>
      </c>
      <c r="K38" s="804">
        <v>1</v>
      </c>
      <c r="L38" s="804">
        <v>2</v>
      </c>
      <c r="M38" s="804">
        <v>1</v>
      </c>
      <c r="N38" s="804">
        <v>6</v>
      </c>
      <c r="O38" s="804">
        <v>4</v>
      </c>
      <c r="P38" s="804">
        <v>2</v>
      </c>
      <c r="Q38" s="804"/>
      <c r="R38" s="804"/>
      <c r="S38" s="804"/>
      <c r="T38" s="804"/>
      <c r="U38" s="798"/>
      <c r="V38" s="849">
        <f t="shared" si="0"/>
        <v>17</v>
      </c>
      <c r="W38" s="850">
        <f>IF(I38&lt;&gt;0,+V38/I38*100,"   ???")</f>
        <v>34</v>
      </c>
      <c r="X38" s="140"/>
    </row>
    <row r="39" spans="1:24" ht="15">
      <c r="A39" s="807" t="s">
        <v>624</v>
      </c>
      <c r="B39" s="808" t="s">
        <v>625</v>
      </c>
      <c r="C39" s="809">
        <v>12472</v>
      </c>
      <c r="D39" s="809">
        <v>13728</v>
      </c>
      <c r="E39" s="730" t="s">
        <v>626</v>
      </c>
      <c r="F39" s="741">
        <v>6257</v>
      </c>
      <c r="G39" s="731">
        <v>6570</v>
      </c>
      <c r="H39" s="731">
        <v>6728</v>
      </c>
      <c r="I39" s="883">
        <v>6620</v>
      </c>
      <c r="J39" s="884">
        <v>550</v>
      </c>
      <c r="K39" s="804">
        <v>550</v>
      </c>
      <c r="L39" s="804">
        <v>550</v>
      </c>
      <c r="M39" s="804">
        <v>550</v>
      </c>
      <c r="N39" s="804">
        <v>600</v>
      </c>
      <c r="O39" s="804">
        <v>550</v>
      </c>
      <c r="P39" s="804">
        <v>550</v>
      </c>
      <c r="Q39" s="804"/>
      <c r="R39" s="804"/>
      <c r="S39" s="804"/>
      <c r="T39" s="804"/>
      <c r="U39" s="798"/>
      <c r="V39" s="849">
        <f t="shared" si="0"/>
        <v>3900</v>
      </c>
      <c r="W39" s="850">
        <f>IF(I39&lt;&gt;0,+V39/I39*100,"   ???")</f>
        <v>58.91238670694864</v>
      </c>
      <c r="X39" s="140"/>
    </row>
    <row r="40" spans="1:24" ht="15.75" thickBot="1">
      <c r="A40" s="774" t="s">
        <v>627</v>
      </c>
      <c r="B40" s="813"/>
      <c r="C40" s="814">
        <v>12330</v>
      </c>
      <c r="D40" s="814">
        <v>13218</v>
      </c>
      <c r="E40" s="735" t="s">
        <v>628</v>
      </c>
      <c r="F40" s="742">
        <v>329</v>
      </c>
      <c r="G40" s="736">
        <v>164</v>
      </c>
      <c r="H40" s="736">
        <v>161</v>
      </c>
      <c r="I40" s="885">
        <v>200</v>
      </c>
      <c r="J40" s="743">
        <v>0</v>
      </c>
      <c r="K40" s="727">
        <v>2</v>
      </c>
      <c r="L40" s="727">
        <v>34</v>
      </c>
      <c r="M40" s="727">
        <v>4</v>
      </c>
      <c r="N40" s="727">
        <v>34</v>
      </c>
      <c r="O40" s="727">
        <v>19</v>
      </c>
      <c r="P40" s="727">
        <v>4</v>
      </c>
      <c r="Q40" s="727"/>
      <c r="R40" s="727"/>
      <c r="S40" s="727"/>
      <c r="T40" s="727"/>
      <c r="U40" s="727"/>
      <c r="V40" s="849">
        <f t="shared" si="0"/>
        <v>97</v>
      </c>
      <c r="W40" s="870">
        <f>IF(I40&lt;&gt;0,+V40/I40*100,"   ???")</f>
        <v>48.5</v>
      </c>
      <c r="X40" s="140"/>
    </row>
    <row r="41" spans="1:24" ht="15.75" thickBot="1">
      <c r="A41" s="871" t="s">
        <v>629</v>
      </c>
      <c r="B41" s="872" t="s">
        <v>630</v>
      </c>
      <c r="C41" s="748">
        <f>SUM(C36:C40)</f>
        <v>25992</v>
      </c>
      <c r="D41" s="748">
        <f>SUM(D36:D40)</f>
        <v>28803</v>
      </c>
      <c r="E41" s="873" t="s">
        <v>562</v>
      </c>
      <c r="F41" s="886">
        <v>6784</v>
      </c>
      <c r="G41" s="747">
        <v>7005</v>
      </c>
      <c r="H41" s="747">
        <v>7284</v>
      </c>
      <c r="I41" s="887">
        <v>7020</v>
      </c>
      <c r="J41" s="877">
        <f>SUM(J36:J40)</f>
        <v>560</v>
      </c>
      <c r="K41" s="877">
        <f>SUM(K36:K40)</f>
        <v>566</v>
      </c>
      <c r="L41" s="878">
        <f aca="true" t="shared" si="3" ref="L41:V41">SUM(L36:L40)</f>
        <v>588</v>
      </c>
      <c r="M41" s="878">
        <f t="shared" si="3"/>
        <v>555</v>
      </c>
      <c r="N41" s="877">
        <f t="shared" si="3"/>
        <v>751</v>
      </c>
      <c r="O41" s="877">
        <f t="shared" si="3"/>
        <v>619</v>
      </c>
      <c r="P41" s="877">
        <f t="shared" si="3"/>
        <v>576</v>
      </c>
      <c r="Q41" s="877">
        <f t="shared" si="3"/>
        <v>0</v>
      </c>
      <c r="R41" s="877">
        <f t="shared" si="3"/>
        <v>0</v>
      </c>
      <c r="S41" s="877">
        <f t="shared" si="3"/>
        <v>0</v>
      </c>
      <c r="T41" s="877">
        <f t="shared" si="3"/>
        <v>0</v>
      </c>
      <c r="U41" s="877">
        <f t="shared" si="3"/>
        <v>0</v>
      </c>
      <c r="V41" s="879">
        <f t="shared" si="3"/>
        <v>4215</v>
      </c>
      <c r="W41" s="880">
        <f>IF(I41&lt;&gt;0,+V41/I41*100,"   ???")</f>
        <v>60.04273504273504</v>
      </c>
      <c r="X41" s="140"/>
    </row>
    <row r="42" spans="1:24" ht="15.75" thickBot="1">
      <c r="A42" s="774"/>
      <c r="B42" s="725"/>
      <c r="C42" s="888"/>
      <c r="D42" s="888"/>
      <c r="E42" s="744"/>
      <c r="F42" s="745"/>
      <c r="G42" s="746"/>
      <c r="H42" s="746"/>
      <c r="I42" s="747"/>
      <c r="J42" s="548"/>
      <c r="K42" s="889"/>
      <c r="L42" s="890"/>
      <c r="M42" s="890"/>
      <c r="N42" s="889"/>
      <c r="O42" s="889"/>
      <c r="P42" s="889"/>
      <c r="Q42" s="889"/>
      <c r="R42" s="889"/>
      <c r="S42" s="889"/>
      <c r="T42" s="889"/>
      <c r="U42" s="591"/>
      <c r="V42" s="748"/>
      <c r="W42" s="749"/>
      <c r="X42" s="140"/>
    </row>
    <row r="43" spans="1:24" ht="15.75" thickBot="1">
      <c r="A43" s="891" t="s">
        <v>631</v>
      </c>
      <c r="B43" s="872" t="s">
        <v>593</v>
      </c>
      <c r="C43" s="748">
        <f>+C41-C39</f>
        <v>13520</v>
      </c>
      <c r="D43" s="748">
        <f>+D41-D39</f>
        <v>15075</v>
      </c>
      <c r="E43" s="873" t="s">
        <v>562</v>
      </c>
      <c r="F43" s="886">
        <v>527</v>
      </c>
      <c r="G43" s="747">
        <v>435</v>
      </c>
      <c r="H43" s="747">
        <v>556</v>
      </c>
      <c r="I43" s="875">
        <v>540</v>
      </c>
      <c r="J43" s="876">
        <v>10</v>
      </c>
      <c r="K43" s="877">
        <v>16</v>
      </c>
      <c r="L43" s="877">
        <f aca="true" t="shared" si="4" ref="L43:U43">+L41-L39</f>
        <v>38</v>
      </c>
      <c r="M43" s="877">
        <f t="shared" si="4"/>
        <v>5</v>
      </c>
      <c r="N43" s="877">
        <f t="shared" si="4"/>
        <v>151</v>
      </c>
      <c r="O43" s="877">
        <f t="shared" si="4"/>
        <v>69</v>
      </c>
      <c r="P43" s="877">
        <f t="shared" si="4"/>
        <v>26</v>
      </c>
      <c r="Q43" s="877">
        <f t="shared" si="4"/>
        <v>0</v>
      </c>
      <c r="R43" s="877">
        <f t="shared" si="4"/>
        <v>0</v>
      </c>
      <c r="S43" s="877">
        <f t="shared" si="4"/>
        <v>0</v>
      </c>
      <c r="T43" s="877">
        <f t="shared" si="4"/>
        <v>0</v>
      </c>
      <c r="U43" s="877">
        <f t="shared" si="4"/>
        <v>0</v>
      </c>
      <c r="V43" s="748">
        <f>SUM(J43:U43)</f>
        <v>315</v>
      </c>
      <c r="W43" s="880">
        <f>IF(I43&lt;&gt;0,+V43/I43*100,"   ???")</f>
        <v>58.333333333333336</v>
      </c>
      <c r="X43" s="140"/>
    </row>
    <row r="44" spans="1:24" ht="15.75" thickBot="1">
      <c r="A44" s="871" t="s">
        <v>632</v>
      </c>
      <c r="B44" s="872" t="s">
        <v>633</v>
      </c>
      <c r="C44" s="748">
        <f>+C41-C35</f>
        <v>93</v>
      </c>
      <c r="D44" s="748">
        <f>+D41-D35</f>
        <v>-465</v>
      </c>
      <c r="E44" s="873" t="s">
        <v>562</v>
      </c>
      <c r="F44" s="886">
        <v>47</v>
      </c>
      <c r="G44" s="747">
        <v>47</v>
      </c>
      <c r="H44" s="747">
        <v>44</v>
      </c>
      <c r="I44" s="875">
        <v>1</v>
      </c>
      <c r="J44" s="876">
        <v>145</v>
      </c>
      <c r="K44" s="877">
        <v>73</v>
      </c>
      <c r="L44" s="877">
        <v>-127</v>
      </c>
      <c r="M44" s="877">
        <f aca="true" t="shared" si="5" ref="M44:U44">+M41-M35</f>
        <v>28</v>
      </c>
      <c r="N44" s="877">
        <f t="shared" si="5"/>
        <v>-101</v>
      </c>
      <c r="O44" s="877">
        <f t="shared" si="5"/>
        <v>42</v>
      </c>
      <c r="P44" s="877">
        <f t="shared" si="5"/>
        <v>12</v>
      </c>
      <c r="Q44" s="877">
        <f t="shared" si="5"/>
        <v>0</v>
      </c>
      <c r="R44" s="877">
        <f t="shared" si="5"/>
        <v>0</v>
      </c>
      <c r="S44" s="877">
        <f t="shared" si="5"/>
        <v>0</v>
      </c>
      <c r="T44" s="877">
        <f t="shared" si="5"/>
        <v>0</v>
      </c>
      <c r="U44" s="892">
        <f t="shared" si="5"/>
        <v>0</v>
      </c>
      <c r="V44" s="748">
        <f>SUM(J44:U44)</f>
        <v>72</v>
      </c>
      <c r="W44" s="880">
        <f>IF(I44&lt;&gt;0,+V44/I44*100,"   ???")</f>
        <v>7200</v>
      </c>
      <c r="X44" s="140"/>
    </row>
    <row r="45" spans="1:24" ht="15.75" thickBot="1">
      <c r="A45" s="893" t="s">
        <v>634</v>
      </c>
      <c r="B45" s="894" t="s">
        <v>593</v>
      </c>
      <c r="C45" s="895">
        <f>+C44-C39</f>
        <v>-12379</v>
      </c>
      <c r="D45" s="895">
        <f>+D44-D39</f>
        <v>-14193</v>
      </c>
      <c r="E45" s="896" t="s">
        <v>562</v>
      </c>
      <c r="F45" s="897">
        <v>-6210</v>
      </c>
      <c r="G45" s="898">
        <v>-6522</v>
      </c>
      <c r="H45" s="898">
        <v>-6684</v>
      </c>
      <c r="I45" s="875">
        <v>-8556</v>
      </c>
      <c r="J45" s="876">
        <v>-405</v>
      </c>
      <c r="K45" s="877">
        <v>-477</v>
      </c>
      <c r="L45" s="877">
        <f aca="true" t="shared" si="6" ref="L45:U45">+L44-L39</f>
        <v>-677</v>
      </c>
      <c r="M45" s="877">
        <f t="shared" si="6"/>
        <v>-522</v>
      </c>
      <c r="N45" s="877">
        <f t="shared" si="6"/>
        <v>-701</v>
      </c>
      <c r="O45" s="877">
        <f t="shared" si="6"/>
        <v>-508</v>
      </c>
      <c r="P45" s="877">
        <f t="shared" si="6"/>
        <v>-538</v>
      </c>
      <c r="Q45" s="877">
        <f t="shared" si="6"/>
        <v>0</v>
      </c>
      <c r="R45" s="877">
        <f t="shared" si="6"/>
        <v>0</v>
      </c>
      <c r="S45" s="877">
        <f t="shared" si="6"/>
        <v>0</v>
      </c>
      <c r="T45" s="877">
        <f t="shared" si="6"/>
        <v>0</v>
      </c>
      <c r="U45" s="877">
        <f t="shared" si="6"/>
        <v>0</v>
      </c>
      <c r="V45" s="748">
        <f>SUM(J45:U45)</f>
        <v>-3828</v>
      </c>
      <c r="W45" s="880">
        <f>IF(I45&lt;&gt;0,+V45/I45*100,"   ???")</f>
        <v>44.74053295932679</v>
      </c>
      <c r="X45" s="140"/>
    </row>
  </sheetData>
  <sheetProtection/>
  <printOptions/>
  <pageMargins left="0.7086614173228347" right="0.5118110236220472" top="0.5905511811023623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2014-09-01T05:47:30Z</cp:lastPrinted>
  <dcterms:created xsi:type="dcterms:W3CDTF">2014-08-26T12:55:35Z</dcterms:created>
  <dcterms:modified xsi:type="dcterms:W3CDTF">2014-09-01T07:11:34Z</dcterms:modified>
  <cp:category/>
  <cp:version/>
  <cp:contentType/>
  <cp:contentStatus/>
</cp:coreProperties>
</file>