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Doplň. ukaz. 9_2014 " sheetId="1" r:id="rId1"/>
    <sheet name="Město_příjmy" sheetId="2" r:id="rId2"/>
    <sheet name="Město_výdaje " sheetId="3" r:id="rId3"/>
    <sheet name="Domov seniorů" sheetId="4" r:id="rId4"/>
    <sheet name="Tereza" sheetId="5" r:id="rId5"/>
    <sheet name="Knihovna" sheetId="6" r:id="rId6"/>
    <sheet name="Muzeum" sheetId="7" r:id="rId7"/>
    <sheet name="MŠ Břetislavova" sheetId="8" r:id="rId8"/>
    <sheet name="MŠ Hřbitovní" sheetId="9" r:id="rId9"/>
    <sheet name="MŠ Na Valtické" sheetId="10" r:id="rId10"/>
    <sheet name="MŠ Slovácká" sheetId="11" r:id="rId11"/>
    <sheet name="MŠ U Splavu" sheetId="12" r:id="rId12"/>
    <sheet name="MŠ Okružní" sheetId="13" r:id="rId13"/>
    <sheet name="MŠ Osvobození" sheetId="14" r:id="rId14"/>
    <sheet name="ZŠ Komenského" sheetId="15" r:id="rId15"/>
    <sheet name="ZŠ Kpt.Náleky" sheetId="16" r:id="rId16"/>
    <sheet name="ZŠ Kupkova" sheetId="17" r:id="rId17"/>
    <sheet name="ZŠ Na Valtické" sheetId="18" r:id="rId18"/>
    <sheet name="ZŠ Slovácká" sheetId="19" r:id="rId19"/>
    <sheet name="ZŠ Jana Noháče" sheetId="20" r:id="rId20"/>
    <sheet name="ZUŠ" sheetId="21" r:id="rId21"/>
  </sheets>
  <definedNames/>
  <calcPr fullCalcOnLoad="1"/>
</workbook>
</file>

<file path=xl/comments15.xml><?xml version="1.0" encoding="utf-8"?>
<comments xmlns="http://schemas.openxmlformats.org/spreadsheetml/2006/main">
  <authors>
    <author>sykorova</author>
  </authors>
  <commentList>
    <comment ref="I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839,87 tis. Kč z projektu EU Peníze školám. V roce 2011 bylo vyčerpáno 803,32 tis. Kč.</t>
        </r>
      </text>
    </comment>
  </commentList>
</comments>
</file>

<file path=xl/comments16.xml><?xml version="1.0" encoding="utf-8"?>
<comments xmlns="http://schemas.openxmlformats.org/spreadsheetml/2006/main">
  <authors>
    <author>sykorova</author>
  </authors>
  <commentList>
    <comment ref="J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608,26 tis. Kč z projektu EU Peníze školám. V roce 2011 bylo vyčerpáno 278,35 tis. Kč.</t>
        </r>
      </text>
    </comment>
  </commentList>
</comments>
</file>

<file path=xl/comments18.xml><?xml version="1.0" encoding="utf-8"?>
<comments xmlns="http://schemas.openxmlformats.org/spreadsheetml/2006/main">
  <authors>
    <author>sykorova</author>
  </authors>
  <commentList>
    <comment ref="J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793,87 tis. Kč z projektu EU Peníze školám. V roce 2011 bylo vyčerpáno 380,2 tis. Kč.</t>
        </r>
      </text>
    </comment>
  </commentList>
</comments>
</file>

<file path=xl/comments19.xml><?xml version="1.0" encoding="utf-8"?>
<comments xmlns="http://schemas.openxmlformats.org/spreadsheetml/2006/main">
  <authors>
    <author>sykorova</author>
  </authors>
  <commentList>
    <comment ref="J22" authorId="0">
      <text>
        <r>
          <rPr>
            <b/>
            <sz val="8"/>
            <rFont val="Tahoma"/>
            <family val="0"/>
          </rPr>
          <t>sykorova:</t>
        </r>
        <r>
          <rPr>
            <sz val="8"/>
            <rFont val="Tahoma"/>
            <family val="0"/>
          </rPr>
          <t xml:space="preserve">
Škola získala 1.983,8 tis. Kč z projektu EU Peníze školám. V roce 2011 nebylo čerpáno.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J22" authorId="0">
      <text>
        <r>
          <rPr>
            <b/>
            <sz val="8"/>
            <color indexed="8"/>
            <rFont val="Tahoma"/>
            <family val="2"/>
          </rPr>
          <t xml:space="preserve">sykorova:
</t>
        </r>
        <r>
          <rPr>
            <sz val="8"/>
            <color indexed="8"/>
            <rFont val="Tahoma"/>
            <family val="2"/>
          </rPr>
          <t>Škola získala 522,65 tis. Kč z projektu EU Peníze školám. V roce 2011 bylo vyčerpáno.</t>
        </r>
      </text>
    </comment>
  </commentList>
</comments>
</file>

<file path=xl/comments5.xml><?xml version="1.0" encoding="utf-8"?>
<comments xmlns="http://schemas.openxmlformats.org/spreadsheetml/2006/main">
  <authors>
    <author>Ekonom</author>
  </authors>
  <commentList>
    <comment ref="D4" authorId="0">
      <text>
        <r>
          <rPr>
            <b/>
            <sz val="8"/>
            <rFont val="Tahoma"/>
            <family val="0"/>
          </rPr>
          <t>Ekonom: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S?korov? Mark?ta Ing.</author>
  </authors>
  <commentList>
    <comment ref="M30" authorId="0">
      <text>
        <r>
          <rPr>
            <b/>
            <sz val="8"/>
            <rFont val="Tahoma"/>
            <family val="2"/>
          </rPr>
          <t>Sýkorová Markéta Ing.:</t>
        </r>
        <r>
          <rPr>
            <sz val="8"/>
            <rFont val="Tahoma"/>
            <family val="2"/>
          </rPr>
          <t xml:space="preserve">
kraj: 1.465,0
zřizovatel.  5,0</t>
        </r>
      </text>
    </comment>
  </commentList>
</comments>
</file>

<file path=xl/sharedStrings.xml><?xml version="1.0" encoding="utf-8"?>
<sst xmlns="http://schemas.openxmlformats.org/spreadsheetml/2006/main" count="3793" uniqueCount="798">
  <si>
    <t xml:space="preserve">                       kdy dochází pouze k přesunu finančních prostředků mezi účty.</t>
  </si>
  <si>
    <t>*/ Poznámka: konsolidace = převody z rozpočtových účtů a ostatní převody z vlastních fondů (sociálního),</t>
  </si>
  <si>
    <t xml:space="preserve">          Schodek ve výši</t>
  </si>
  <si>
    <t xml:space="preserve">          Přebytek ve výši</t>
  </si>
  <si>
    <t xml:space="preserve">Výsledek hospodaření </t>
  </si>
  <si>
    <t>Výdaje celkem</t>
  </si>
  <si>
    <t xml:space="preserve">          Kapitálové výdaje</t>
  </si>
  <si>
    <t xml:space="preserve">          Běžné výdaje-konsolidace */</t>
  </si>
  <si>
    <t>Příjmy celkem</t>
  </si>
  <si>
    <t xml:space="preserve">          Přijaté dotace-konsolidace */</t>
  </si>
  <si>
    <t xml:space="preserve">          Kapitálové příjmy</t>
  </si>
  <si>
    <t xml:space="preserve">          Nedaňové příjmy</t>
  </si>
  <si>
    <t xml:space="preserve">          Daňové příjmy</t>
  </si>
  <si>
    <t>minus konsolidace</t>
  </si>
  <si>
    <t>Skutečnost</t>
  </si>
  <si>
    <t>Rozpočet upravený</t>
  </si>
  <si>
    <t>Rozpočet schválený</t>
  </si>
  <si>
    <t>TEXT</t>
  </si>
  <si>
    <t>v tis. Kč</t>
  </si>
  <si>
    <t xml:space="preserve">                    Tabulka doplňujících ukazatelů za období 9/2014</t>
  </si>
  <si>
    <t>Město: Břeclav</t>
  </si>
  <si>
    <t>Okres: Břeclav</t>
  </si>
  <si>
    <t>Kraj: Jihomoravský</t>
  </si>
  <si>
    <t>Město Břeclav</t>
  </si>
  <si>
    <t>ROZPOČET PŘÍJMŮ NA ROK 2014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</si>
  <si>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</si>
  <si>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</si>
  <si>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</si>
  <si>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</si>
  <si>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</si>
  <si>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</si>
  <si>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</si>
  <si>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</si>
  <si>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1-9/2014</t>
  </si>
  <si>
    <t>plnění</t>
  </si>
  <si>
    <t>ODBOR ŠKOLSTVÍ, KULT., MLÁDEŽE A SPORTU</t>
  </si>
  <si>
    <t xml:space="preserve">Místní poplatek ze vstupného </t>
  </si>
  <si>
    <t>Správní poplatky</t>
  </si>
  <si>
    <t>Splátky půjčených prostř. od ost. zříz. a podob. subjektů</t>
  </si>
  <si>
    <t>Ostat. neinv. přijaté transfery ze SR-Měst. knih. - rozvoj infosítě</t>
  </si>
  <si>
    <t>Ostat. neinv. přijaté transfery ze SR- na kulturní akce</t>
  </si>
  <si>
    <t xml:space="preserve">Ostat. neinv. přijaté transfery - EU peníze školám </t>
  </si>
  <si>
    <t xml:space="preserve">Neinvestiční přijaté transfery od obcí  </t>
  </si>
  <si>
    <t>Neinvestič. přij. transfery od krajů - Memoriál Ivana Hlinky CUP 2013</t>
  </si>
  <si>
    <t>Neinvestič. přij. transfery od krajů -Dotace EVVO-MŠ Břeclav, Hřbitovní</t>
  </si>
  <si>
    <t>Neinvestič. přij. transfery od krajů - Zdravé municipality v JMK</t>
  </si>
  <si>
    <t>Neinvestič. přij. transfery od krajů - Zkvlitnění služeb TIC</t>
  </si>
  <si>
    <t>Neinvestič. přij. transfery od krajů - Podpora profes. rozv. pedagogů</t>
  </si>
  <si>
    <t>Investič. přij. transfery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</si>
  <si>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</si>
  <si>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</si>
  <si>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</si>
  <si>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</si>
  <si>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</si>
  <si>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</si>
  <si>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Ostatní příjmy z vlastní činnosti</t>
  </si>
  <si>
    <t xml:space="preserve">Odvody příspěvkových organizací </t>
  </si>
  <si>
    <t>Ostatní přijaté vratky transferů (ZŠ J. Noháče-EU peníze školám)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</si>
  <si>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</si>
  <si>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</si>
  <si>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</si>
  <si>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</si>
  <si>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</si>
  <si>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</si>
  <si>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</si>
  <si>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Ostatní nedaňové příjmy j. n.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</si>
  <si>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</si>
  <si>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</si>
  <si>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</si>
  <si>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prodeje zboží - hody</t>
  </si>
  <si>
    <t>Příjmy z pronájmu movitých věcí</t>
  </si>
  <si>
    <t>Přijaté neinvestiční dary - na ples, apod.</t>
  </si>
  <si>
    <t>Přijaté nekapitálové příspěvky - ples</t>
  </si>
  <si>
    <t>Ostatní nedaňové příjmy jinde nezařazené</t>
  </si>
  <si>
    <t>Přijaté nekapitálové příspěvky a náhrady - MSK Břeclav</t>
  </si>
  <si>
    <t>Ostatní přijaté  vratky transferů - ostatní tělovýchovná činnost</t>
  </si>
  <si>
    <t>Přijaté nekapitálové příspěvky - využití vol. času dětí a ml.</t>
  </si>
  <si>
    <t xml:space="preserve">Ostat. přij. vratky transferů - ostat. zájmová činnost </t>
  </si>
  <si>
    <t>Sankční platby od jiných subjektů - činnost místní správy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</si>
  <si>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</si>
  <si>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</si>
  <si>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</si>
  <si>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</si>
  <si>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Neinv. přij.transf. ze SF-revit. Podzámčí a Zámecká louka</t>
  </si>
  <si>
    <t>Neinv. přij.transf. ze SF-Výsadba dřevi n lok. Rytopeky</t>
  </si>
  <si>
    <t>Neinv. přij.transf. ze SF-Obnova krajin. struktur-Včelínek</t>
  </si>
  <si>
    <t>Ost. neinv. přij. transfery ze SR - Opr. pomníku obětem 1. svět. války</t>
  </si>
  <si>
    <t>Ost. neinv. přij. transfery ze SR - prevence kriminality</t>
  </si>
  <si>
    <t>Ostat. neinv. přij. transfery ze SR a ESF - aktiv. politika zaměst.</t>
  </si>
  <si>
    <t>Neinv. přij. transf. od krajů-Zelená dětem</t>
  </si>
  <si>
    <t>Neinv. přij. transf. od krajů -Zdravé municipality</t>
  </si>
  <si>
    <t>Inv. přij. transfery ze stát. fondů - OPŽP- MŠ Kpt. Nálepky - zateplení</t>
  </si>
  <si>
    <t>Inv. přij. transfery ze stát. fondů - OPŽP- MŠ Na Valtické - zateplení</t>
  </si>
  <si>
    <t>Inv. přij. transfery ze stát. fondů - OPŽP - ZŠ Kupkova -  zateplení</t>
  </si>
  <si>
    <t>Inv. přij. transfery ze stát. fondů - SFDI - Břeclav bez bariér II. et.</t>
  </si>
  <si>
    <t>Inv. přij. transfery ze stát. fondů - OPŽP - MŠ Osvobození</t>
  </si>
  <si>
    <t>Inv. přij. transfery ze stát. fondů - OPŽP - Nákup zametacího stroje</t>
  </si>
  <si>
    <t>Inv. přij. transfery ze stát. fondů - OPŽP - MŠ Slovácká - zateplení</t>
  </si>
  <si>
    <t>Inv. přij. transfery ze stát. fondů - OPŽP - MŠ Dukel. hrdinů - zateplení</t>
  </si>
  <si>
    <t>Inv. přij. transfery ze stát. fondů - OPŽP -  ZUŠ - zateplení</t>
  </si>
  <si>
    <t>Inv. přij. transfery ze stát. fondů - OPŽP -  MěÚ OSVD - zateplení</t>
  </si>
  <si>
    <t xml:space="preserve">Inv. přij. transfery ze stát. fondů </t>
  </si>
  <si>
    <t xml:space="preserve">Inv. přij. transfery ze stát. fondů - </t>
  </si>
  <si>
    <t>Ostat. investič. přij. transf. ze SR - Azylový dům</t>
  </si>
  <si>
    <t>Ostat. investič. přij. transf. ze SR - IPRM Valtická - kamerový systém</t>
  </si>
  <si>
    <t>Ostat. investič. přij. transf. ze SR - MŠ Kpt. Nálepky - zateplení</t>
  </si>
  <si>
    <t>Ostat. investič. přij. transf. ze SR - MŠ Na Valtické - zateplení</t>
  </si>
  <si>
    <t>Ostat. investič. přij. transf. ze SR - ZŠ Kupkova -  zateplení</t>
  </si>
  <si>
    <t>Ostat. investič. přij. transf. ze SR - MŠ Osvobození</t>
  </si>
  <si>
    <t>Ostat. investič. přij. transf. ze SR - OPŽP - Nákup zametacího stroje</t>
  </si>
  <si>
    <t>Ostat. investič. přij. transf. ze SR - MŠ U Splavu - přírodní zahrada</t>
  </si>
  <si>
    <t>Ostat. investič. přij. transf. ze SR - Poznejme naše města - Zámecká věž</t>
  </si>
  <si>
    <t>Ostat. investič. přij. transf. ze SR - MŠ Slovácká - zateplení</t>
  </si>
  <si>
    <t>Ostat. investič. přij. transf. ze SR - MŠ Dukel. hrdinů - zateplení</t>
  </si>
  <si>
    <t>Ostat. investič. přij. transf. ze SR - ZUŠ - zateplení</t>
  </si>
  <si>
    <t>Ostat. investič. přij. transf. ze SR -  Infociti Trnava - infopanely</t>
  </si>
  <si>
    <t>Ostat. investič. přij. transf. ze SR - Systém protipovodňových opatření</t>
  </si>
  <si>
    <t>Ostat. investič. přij. transf. ze SR -  MěÚ OSVD - zateplení</t>
  </si>
  <si>
    <t>Ostat. investič. přij. transf. ze SR</t>
  </si>
  <si>
    <t xml:space="preserve">Ostat. investič. přij. transf. ze SR </t>
  </si>
  <si>
    <t>Investič. přij. transf. od krajů</t>
  </si>
  <si>
    <t>Ostat. investič. přij. transf. ze SR -  Regenerace sídl. Slovácká, et. III.A</t>
  </si>
  <si>
    <t>Investič. přij. transf. od regionál. rad - Přestupní terminál IDS</t>
  </si>
  <si>
    <t>Přijaté pojistné náhrady - silnice</t>
  </si>
  <si>
    <t>Investič. přij. transf. od regionál. rad - Cyklostezka Cukrovar-Poštorná</t>
  </si>
  <si>
    <t>Investič. přij. transf. od regionál. rad - Obnova židovské obřadní síně</t>
  </si>
  <si>
    <t>Investič. přij. transf. od mezinárod. instit. - Poznej naše města - Zám. věž</t>
  </si>
  <si>
    <t>Investič. přij. transf. od mezinárod. instit. - Infociti Trnava - infopanely</t>
  </si>
  <si>
    <t>Investič. přij. transf. od mezinárod. instit. - Systém protipovod. opatření</t>
  </si>
  <si>
    <t>Sankční platby přijaté od jin. subj.- ostat. správa v obch., stav. a službách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</si>
  <si>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</si>
  <si>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</si>
  <si>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</si>
  <si>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</si>
  <si>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Příjmy z poskyt. služeb a výrobků - využití volného času dětí a mládeže</t>
  </si>
  <si>
    <t>Přijaté dary na pořízení dlouhodobého maj. - Skatepark Na Valtické</t>
  </si>
  <si>
    <t>Přijaté pojistné náhrady - veřejné osvětlení</t>
  </si>
  <si>
    <t>Přijaté nekapitál. přísp. a náhrady - veřejné osvětlení</t>
  </si>
  <si>
    <t>Přijaté příspěvky na poříz. dlouhodobého majetku - územní plánování</t>
  </si>
  <si>
    <t>Přijaté nekapitál. přísp. a náhrady - využív. a zneškod. komun. odpadů</t>
  </si>
  <si>
    <t>Přijaté nekapitál. přísp. a náhrady - péče o vzhled obcí a veřej. zeleň</t>
  </si>
  <si>
    <t>PŘÍJMY ORJ 20 CELKEM</t>
  </si>
  <si>
    <t>ODBOR KANCELÁŘE TAJEMNÍKA</t>
  </si>
  <si>
    <t>Splátky půjček ze sociálního fondu</t>
  </si>
  <si>
    <t>Neinvestič. přij. transf. ze SR-volby do Parlamentu ČR</t>
  </si>
  <si>
    <t>Neinvestič. přij. transf. ze SR-volby do zastupitelstev ÚSC</t>
  </si>
  <si>
    <t>Neinvestič. přij. transf. ze SR - volby prezidenta ČR</t>
  </si>
  <si>
    <t>Neinvestič. přij. transf. ze SR - volby do Evropského parlamentu</t>
  </si>
  <si>
    <t>Ostat. neinv. přij. transfery ze SR - Aktiv. pol. zam. ze SR a EU</t>
  </si>
  <si>
    <t>Neinvestič. přij. transfery ze SR - Sociálně-právní ochrana dětí</t>
  </si>
  <si>
    <t>Neinvestič. přij. transfery ze SR - Good Governance na MěÚ</t>
  </si>
  <si>
    <t>Neinvestiční přij. transfery od obcí a krajů</t>
  </si>
  <si>
    <t>Neinvestiční přij. transfery od krajů - JSDH</t>
  </si>
  <si>
    <t xml:space="preserve">Převody z ostatních vlastních fondů </t>
  </si>
  <si>
    <t xml:space="preserve">Investiční přijaté transfery ze SR </t>
  </si>
  <si>
    <t xml:space="preserve">Investič. příj. transfery od krajů </t>
  </si>
  <si>
    <t xml:space="preserve">Neinvestič. přij. transfery od krajů - JSDH obcí </t>
  </si>
  <si>
    <t>Neinvestič. přij. transfery od krajů - JSDH obcí - vybavení jednotky</t>
  </si>
  <si>
    <t>Příjmy z poskyt. služeb - rozhlas a televize</t>
  </si>
  <si>
    <t>Příjmy z poskyt. služeb - ostat. zál. sdělovacích prostředků</t>
  </si>
  <si>
    <t>Příjmy z poskyt. služeb - Požární ochrana</t>
  </si>
  <si>
    <t>Přijaté pojistné náhrady - požární ochrana</t>
  </si>
  <si>
    <t>Přijaté nekapitálové příspěvky a náhrady - požární ochrana</t>
  </si>
  <si>
    <t>Příjmy z prodeje ostat. hmot. dlouhodobého majetku</t>
  </si>
  <si>
    <t>Přijaté příspěvky na poříz. dlouhodob. maj. - požární vozidlo</t>
  </si>
  <si>
    <t>Příjmy z poskytovaných služeb - místní relace - § vnitřní správa</t>
  </si>
  <si>
    <t>Příjmy z pronájmu ostatních nemovitostí - vnitřní správa</t>
  </si>
  <si>
    <t>Přijaté sankční poplatky</t>
  </si>
  <si>
    <t>Příjmy z pronájmu movitých věcí -vnitřní správa</t>
  </si>
  <si>
    <t>Příjmy z prodeje krátk. a drob. dlouhodobého majetku</t>
  </si>
  <si>
    <t>Přijaté pojistné náhrady-vnitřní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</si>
  <si>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</si>
  <si>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</si>
  <si>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</si>
  <si>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</si>
  <si>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</si>
  <si>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 (DS Břeclav)</t>
  </si>
  <si>
    <t xml:space="preserve">Ost. neinvest.přij. transfery ze SR-Výkon pěstounské péče </t>
  </si>
  <si>
    <t>Ost. neinv. přij. transfery od krajů - komunitní plánování</t>
  </si>
  <si>
    <t xml:space="preserve">Ost. neinvest.přij. transfery ze SR a EU-Standardizace služeb SPOD </t>
  </si>
  <si>
    <t>Neinv. přij. transfery od krajů - Podpora Family point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</si>
  <si>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</si>
  <si>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</si>
  <si>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</si>
  <si>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</si>
  <si>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</si>
  <si>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</si>
  <si>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</si>
  <si>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</si>
  <si>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</si>
  <si>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</si>
  <si>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Odvody příspěvkových organizací - Domov seniorů Břeclav</t>
  </si>
  <si>
    <t>Přijaté sankční poplatky od jiných subjektů</t>
  </si>
  <si>
    <t>Přijaté nekapitálové příspěvky a náhrady - ostat. zál. soc. věcí</t>
  </si>
  <si>
    <t>Přijaté nekapitálové příspěvky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</si>
  <si>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</si>
  <si>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</si>
  <si>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</si>
  <si>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</si>
  <si>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</si>
  <si>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</si>
  <si>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</si>
  <si>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</si>
  <si>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</si>
  <si>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>Neinvestiční přijaté dotace od krajů-Břeclavané sázejí stromy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</si>
  <si>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</si>
  <si>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</si>
  <si>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</si>
  <si>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nekapitálové příspěvky - náklady řízení</t>
  </si>
  <si>
    <t>PŘÍJMY ORJ 60 CELKEM</t>
  </si>
  <si>
    <t>ODBOR SPRÁVNÍCH VĚCÍ A DOPRAVY</t>
  </si>
  <si>
    <t>Příjmy za zkoušky z odborné způsobilosti (řidičská oprávnění)</t>
  </si>
  <si>
    <t>Ost. odvody z vybr. čin. a služ. j. n.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</si>
  <si>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</si>
  <si>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</si>
  <si>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</si>
  <si>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</si>
  <si>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</si>
  <si>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</si>
  <si>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</si>
  <si>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</si>
  <si>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nezařaz.-vnitřní správa</t>
  </si>
  <si>
    <t>Přijaté nekapitálové příspěvky jinde nezařaz.-čin. místní86,6 správy</t>
  </si>
  <si>
    <t>Ostatní nedaňové příjmy jinde nezařazené-činnost místní správy</t>
  </si>
  <si>
    <t>PŘÍJMY ORJ 80 CELKEM</t>
  </si>
  <si>
    <t>MĚSTSKÁ POLICIE</t>
  </si>
  <si>
    <t>Neinv. příjaté dodace od obcí - veřejnoprávní smlouvy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</si>
  <si>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</si>
  <si>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</si>
  <si>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</si>
  <si>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</si>
  <si>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</si>
  <si>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</si>
  <si>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</si>
  <si>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</si>
  <si>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</si>
  <si>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</si>
  <si>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</si>
  <si>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</si>
  <si>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</si>
  <si>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</si>
  <si>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</si>
  <si>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</si>
  <si>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</si>
  <si>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</si>
  <si>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</si>
  <si>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</si>
  <si>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</si>
  <si>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</si>
  <si>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</si>
  <si>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Odvod z loterií a podob. her kromě VHP</t>
  </si>
  <si>
    <t>Zrušené místní poplatky-dopl.min.let-komunální odpad</t>
  </si>
  <si>
    <t>Odvod z výherních hracích přístrojů</t>
  </si>
  <si>
    <t xml:space="preserve">Správní poplatky </t>
  </si>
  <si>
    <t>Daň z nemovitostí</t>
  </si>
  <si>
    <t>Splátky půjček od obyvatelstva</t>
  </si>
  <si>
    <t xml:space="preserve">Neinv. přijaté dotace ze SR - přísp. na výkon stát. správy </t>
  </si>
  <si>
    <t>Přijaté sankč. platby -  výher. hrací přístroje</t>
  </si>
  <si>
    <t>Převody z ostatních vlastních fondů</t>
  </si>
  <si>
    <t>Sankční platby přijaté od jiných subjektů</t>
  </si>
  <si>
    <t>Příjmy z úroků - § Obecné příjmy z fin. operací</t>
  </si>
  <si>
    <t>Příjmy z podílu na zisku a dividend - Tempos, a. s.</t>
  </si>
  <si>
    <t>Kursové rozdíly v příjmech</t>
  </si>
  <si>
    <t xml:space="preserve">Přijaté nekapítálové příspěvky a náhrady </t>
  </si>
  <si>
    <t xml:space="preserve">Ostatní nedaňové příjmy j. n. </t>
  </si>
  <si>
    <t>Neidentifikované příjmy - ostat. činnosti</t>
  </si>
  <si>
    <t>PŘÍJMY ORJ 110 CELKEM</t>
  </si>
  <si>
    <t xml:space="preserve">ODBOR MAJETKOVÝ 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</si>
  <si>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</si>
  <si>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</si>
  <si>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</si>
  <si>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</si>
  <si>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</si>
  <si>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</si>
  <si>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</si>
  <si>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</si>
  <si>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</si>
  <si>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</si>
  <si>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</si>
  <si>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</si>
  <si>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</si>
  <si>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</si>
  <si>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</si>
  <si>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</si>
  <si>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</si>
  <si>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</si>
  <si>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</si>
  <si>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</si>
  <si>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Ostatní  příjmy z vlastní činnosti - komunál. služby a rozvoj</t>
  </si>
  <si>
    <t>Příjmy z pronájmu pozemků</t>
  </si>
  <si>
    <t>Příjmy z pronájmu ostatních nemovitostí</t>
  </si>
  <si>
    <t xml:space="preserve">Přijaté nekapitálové příspěvky </t>
  </si>
  <si>
    <t>Neidentifikované příjmy - komunální služby a rozvoj</t>
  </si>
  <si>
    <t xml:space="preserve">Příjmy z prodeje pozemků </t>
  </si>
  <si>
    <t>Příjmy z prodeje ost. nemovitostí a jejich částí</t>
  </si>
  <si>
    <t xml:space="preserve">Příj. z prodeje ost. hmot. dlouhodob. maj. </t>
  </si>
  <si>
    <t>Ostatní příjmy z prodeje dlouhodobého majetku - VAK</t>
  </si>
  <si>
    <t>Příjmy z pronájmu pozemku</t>
  </si>
  <si>
    <t>Příijaté nekapitálové příspěvky</t>
  </si>
  <si>
    <t>Příjmy z pronájmu pozemků - vnitřní správa</t>
  </si>
  <si>
    <t>Příjmy z pronájmu movitých věcí - vnitřní správa</t>
  </si>
  <si>
    <t>Neidentifikované příjmy - ostatní činnosti j.n.</t>
  </si>
  <si>
    <t>Příjmy z úroků (část)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</si>
  <si>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</si>
  <si>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</si>
  <si>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</si>
  <si>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</si>
  <si>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</si>
  <si>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</si>
  <si>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</si>
  <si>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</si>
  <si>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</si>
  <si>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>Dlouhodobě přijaté půjčené prostředky</t>
  </si>
  <si>
    <t xml:space="preserve">Uhrazené splátky dlouhodobě přijatých půjček </t>
  </si>
  <si>
    <t>Nerealizované kurzové rozdíly</t>
  </si>
  <si>
    <t>Nepřevedené částky vyrovnávající schodek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</si>
  <si>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</si>
  <si>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</si>
  <si>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</si>
  <si>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</si>
  <si>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</si>
  <si>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</si>
  <si>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</si>
  <si>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</si>
  <si>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</si>
  <si>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</si>
  <si>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</si>
  <si>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</si>
  <si>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</si>
  <si>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</si>
  <si>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</si>
  <si>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</si>
  <si>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</si>
  <si>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</si>
  <si>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>CELKEM VÝDAJE MĚSTA</t>
  </si>
  <si>
    <t>čerpání</t>
  </si>
  <si>
    <t xml:space="preserve">% </t>
  </si>
  <si>
    <t>VÝDAJE ORJ 120  CELKEM</t>
  </si>
  <si>
    <t>Ostatní nakládání s odpady-výkup pozemku a nájem za skládku</t>
  </si>
  <si>
    <t>Komunální služby a územní rozvoj - výkupy pozemků</t>
  </si>
  <si>
    <t>Komunální služby a územní rozvoj - výkupy budov</t>
  </si>
  <si>
    <t>Komunální služby a územní rozvoj</t>
  </si>
  <si>
    <t>Zásobování teplem - TEPLO (opravy a údržba)</t>
  </si>
  <si>
    <t>Pohřebnictví</t>
  </si>
  <si>
    <t xml:space="preserve">Nebytové hospodářství </t>
  </si>
  <si>
    <t>Bytové hospodářství - "BYT 2000"+náhrady za byt</t>
  </si>
  <si>
    <t>Odvádění a čištění odpadních vod a nakl. s kaly</t>
  </si>
  <si>
    <t>Pitná voda (opravy a udržování,nákup ost. služeb)</t>
  </si>
  <si>
    <t>VÝDAJE ORJ 110  CELKEM</t>
  </si>
  <si>
    <t>Rozpočtová rezerva města</t>
  </si>
  <si>
    <t>Ostatní činnosti jinde nezařazené - ost. neinv. výdaje</t>
  </si>
  <si>
    <t>Výdaje finančního vypořádání-vratky nevyčerp.účel.dotací</t>
  </si>
  <si>
    <t>Finanční operace jinde nezař.(daň z příjmu, daň z převodu nemov., DPH)</t>
  </si>
  <si>
    <t>Příjmy a výdaje z finančních úvěrových operací-úroky</t>
  </si>
  <si>
    <t>Vnitřní správa - poskyt. záloha hlavní pokladně (k poslednímu dni roku =  0)</t>
  </si>
  <si>
    <t>VÝDAJE ORJ 100 CELKEM</t>
  </si>
  <si>
    <t>Činnost místní správy</t>
  </si>
  <si>
    <t>Stavební úřad</t>
  </si>
  <si>
    <t>VÝDAJE ORJ  90 CELKEM</t>
  </si>
  <si>
    <t xml:space="preserve">Bezpečnost a veřejný pořádek </t>
  </si>
  <si>
    <t>VÝDAJE ORJ 80 CELKEM</t>
  </si>
  <si>
    <t>Ostatní činnosti j. n.</t>
  </si>
  <si>
    <t>Finanční vypořádání minulých let</t>
  </si>
  <si>
    <t xml:space="preserve">Činnost místní správy - zálohy </t>
  </si>
  <si>
    <t>Ostatní záležitosti v dopravě</t>
  </si>
  <si>
    <t>Provoz vnitrozemské plavby (Břeclav-Pohansko-Janohrad)</t>
  </si>
  <si>
    <t>Provoz veřejné silniční dopravy - MHD, IDS JMK, ztráty žák. jízdného</t>
  </si>
  <si>
    <t>Záležitosti pozem. komunikací j. n. - BESIP</t>
  </si>
  <si>
    <t>VÝDAJE ORJ 60 CELKEM</t>
  </si>
  <si>
    <t>Ostatní neinv. výdaje j. n. - místní správa</t>
  </si>
  <si>
    <t>Činnost orgánů krizového řízení-dary obcím postiženým povodní</t>
  </si>
  <si>
    <t>Ostatní činnosti k ochraně přírody a krajiny</t>
  </si>
  <si>
    <t>Ostatní ochrana půdy a spodních vod</t>
  </si>
  <si>
    <t>Úpravy vodohosp. význam. a vodárenských toků - protipovodňová opatření</t>
  </si>
  <si>
    <t>Rybářství - výdaje spojené s myslivostí - hodnocení trofejí</t>
  </si>
  <si>
    <t>Ostatní záležitosti lesního hospodářství</t>
  </si>
  <si>
    <t>Celospolečenská funkce lesů - výsadba melioračních dřevin</t>
  </si>
  <si>
    <t>Správa v les. hosp.- činnost odbor. les.hospodáře</t>
  </si>
  <si>
    <t xml:space="preserve">Pěstební činnost </t>
  </si>
  <si>
    <t>Ozdravování hosp. zvířat a spec. plodin (útulek, čipování psů)</t>
  </si>
  <si>
    <t>VÝDAJE ORJ  50 CELKEM</t>
  </si>
  <si>
    <t xml:space="preserve"> </t>
  </si>
  <si>
    <t>Ostatní činnosti jinde nezařazené - ostat. neivestiční výdaje</t>
  </si>
  <si>
    <t>Finanční vypořádání min. let - vratky poskytnutých transferů</t>
  </si>
  <si>
    <t>Komunit. plán. v oblasti soc.služeb, lék. vyšetř., znal. pos., tlumočníci</t>
  </si>
  <si>
    <t xml:space="preserve">Zvláštní zařízení soc. péče - azylový dům </t>
  </si>
  <si>
    <t>Raná péče a soc. aktivizační sl. pro rodiny s dětmi</t>
  </si>
  <si>
    <t>Remedia Plus - Respitní péče</t>
  </si>
  <si>
    <t>Remedia Plus - Domov se zvláštním režimem</t>
  </si>
  <si>
    <t xml:space="preserve">Domov seniorů Břeclav </t>
  </si>
  <si>
    <t>Denní stacionáře a centra denních služeb</t>
  </si>
  <si>
    <t xml:space="preserve">Osob. asistence., pečovatelská služba a podpora samostat. bydlení </t>
  </si>
  <si>
    <t>Soc. péče a pomoc ost. skupinám</t>
  </si>
  <si>
    <t>Soc. pomoc osobám v souv. s živel. pohromou nebo pož.</t>
  </si>
  <si>
    <t>Sociální péče a pomoc vybraným etnikům</t>
  </si>
  <si>
    <t>Ostatní sociální péče a pomoc rodině a manželství</t>
  </si>
  <si>
    <t>Penziony pro matky s dětmi</t>
  </si>
  <si>
    <t>Ostatní soc.péče a pomoc dětem a mládeže</t>
  </si>
  <si>
    <t>Dávky a odškodnění válečným veteránům a perzek. osobám</t>
  </si>
  <si>
    <t>Ostatní činnost ve zdravotnictví</t>
  </si>
  <si>
    <t xml:space="preserve">Prevence před drogami              </t>
  </si>
  <si>
    <t>VÝDAJE ORJ 30 + 31  CELKEM</t>
  </si>
  <si>
    <t>Činnosti místní správy</t>
  </si>
  <si>
    <t>30+31</t>
  </si>
  <si>
    <t>Sčítání domů, bytů a lidu</t>
  </si>
  <si>
    <t>Volba prezidenta republiky</t>
  </si>
  <si>
    <t>Volby do Evropského parlamentu</t>
  </si>
  <si>
    <t>Volby do zastupitelstev obcí</t>
  </si>
  <si>
    <t>Volby do Parlamentu ČR</t>
  </si>
  <si>
    <t>Místní zastupitelské orgány</t>
  </si>
  <si>
    <t xml:space="preserve">Požární ochrana </t>
  </si>
  <si>
    <t>Záležitosti krizového řízení jinde nezařazené</t>
  </si>
  <si>
    <t>Ochrana obyvatelstva - rezerva</t>
  </si>
  <si>
    <t xml:space="preserve">Záležitosti sdělovacích prostředků  </t>
  </si>
  <si>
    <t>Místní rozhlas</t>
  </si>
  <si>
    <t>VÝDAJE ORJ 20 CELKEM</t>
  </si>
  <si>
    <t xml:space="preserve">          z toho dotace se SR</t>
  </si>
  <si>
    <t>Sledované akce celkem</t>
  </si>
  <si>
    <t>MěÚ - OSVD - zateplení objektu</t>
  </si>
  <si>
    <t>Městská policie - zlepš. tepel. tech. vlastností budovy</t>
  </si>
  <si>
    <t>Azylový dům</t>
  </si>
  <si>
    <t>Kuchyňský nákladní výtah v DS Břeclav</t>
  </si>
  <si>
    <t>Prev. kriminality-Bezpeč. Břeclav - Měst. kamer. dohlížecí systém</t>
  </si>
  <si>
    <t>Sport. a odpočink. plochy v ar. cukrovaru</t>
  </si>
  <si>
    <t>Cestní síť a doplň. prvky v lokalitě Podzámčí</t>
  </si>
  <si>
    <t>Zlepšení stavu přír. a krajiny - Obnova krajin. struktur-Včelínek</t>
  </si>
  <si>
    <t>Zlepšení stavu přír. a krajiny - Výsadba dřevin lokalita Rytopeky</t>
  </si>
  <si>
    <t>Zlepšení stavu přír. a krajiny - Revital. lokality Podzámčí a Zámecká louka</t>
  </si>
  <si>
    <t>Přeshranič. spolupráce - Systém protipovodňových opatření</t>
  </si>
  <si>
    <t>IOP - územní plán</t>
  </si>
  <si>
    <t>Obnova veřej. osvětlení Chodská, K. H. Máchy</t>
  </si>
  <si>
    <t>Obnova veřej. osvětlení Chaloupky</t>
  </si>
  <si>
    <t>Staveb. úpravy Domu školství</t>
  </si>
  <si>
    <t>Bezbariérový přístup Dům školství</t>
  </si>
  <si>
    <t>Rek. obj. Kupkova-zázemí tech. služeb</t>
  </si>
  <si>
    <t>Dětské dopravní hřiště - II. etapa</t>
  </si>
  <si>
    <t>Dětské dopravní hřiště - I. etapa</t>
  </si>
  <si>
    <t>Skatepark Na Valtické</t>
  </si>
  <si>
    <t>Krytý bazén - rekonstrukce</t>
  </si>
  <si>
    <t>Koupaliště - oprava venk. bazénu - I. et.</t>
  </si>
  <si>
    <t>Obnova židovské obřadní síně  v Břeclavi</t>
  </si>
  <si>
    <t>Přeshranič. spolupráce - Poznejme naše města - Zámecká věž</t>
  </si>
  <si>
    <t>Kino Koruna -  vzduchotechnika</t>
  </si>
  <si>
    <t>ZUŠ Břeclav - zateplení objektu</t>
  </si>
  <si>
    <t>ZŠ Kpt. Nálepky-hřiště</t>
  </si>
  <si>
    <t>ZŠ J. Noháče - zateplení, vým. otvor. výplní</t>
  </si>
  <si>
    <t>ZŠ Kupkova - zateplení</t>
  </si>
  <si>
    <t>MŠ Okružní, výměna zdrav. tech. instalace</t>
  </si>
  <si>
    <t>MŠ Dukelských hrdinů - zateplení objektu</t>
  </si>
  <si>
    <t>MŠ Slovácká - zateplení objektu</t>
  </si>
  <si>
    <t>MŠ U Splavu - přírodní zahrada</t>
  </si>
  <si>
    <t>MŠ Osvobození-zateplení, otvor. výplně</t>
  </si>
  <si>
    <t>MŠ Na Valtické - zateplení</t>
  </si>
  <si>
    <t>MŠ Kpt. Nálepky - zateplení</t>
  </si>
  <si>
    <t>175. výročí železnice v Břeclavi</t>
  </si>
  <si>
    <t>Integr. přestupní terminál IDS JMK</t>
  </si>
  <si>
    <t>IDS-okružní křižovatka + roč. nájem za pozemky ČD</t>
  </si>
  <si>
    <t>Regenerace sídliště Slovácká, III. A etapa</t>
  </si>
  <si>
    <t>Cyklostezka cukrovar-městská část Poštorná</t>
  </si>
  <si>
    <t>IPRM Valtická-kamerový systém</t>
  </si>
  <si>
    <t>Chodník a veř. osv. Agrotex BV-OCTesco</t>
  </si>
  <si>
    <t>Bezpečný přechod</t>
  </si>
  <si>
    <t>Břeclav bez bariér II. etapa</t>
  </si>
  <si>
    <t>Mánesova - chodník pravá strana</t>
  </si>
  <si>
    <t>Úpr. předprostor Kina Koruna</t>
  </si>
  <si>
    <t>Cyklostezka Na Zahradách-Bratislavská</t>
  </si>
  <si>
    <t>Mánesova - chodník levá strana</t>
  </si>
  <si>
    <t>Břeclav bez bariér I. etapa</t>
  </si>
  <si>
    <t>Cyklostezka Cukrovar-Poštorná</t>
  </si>
  <si>
    <t>Modernizace světel. signalizač. zařízení na I/55</t>
  </si>
  <si>
    <t>Nákup zametacího stroje</t>
  </si>
  <si>
    <t>Komunikace Fibichova</t>
  </si>
  <si>
    <t>Přeshraniční spolupráce - Infociti Trnava-infopanely</t>
  </si>
  <si>
    <t>Z toho sledované akce:</t>
  </si>
  <si>
    <t>Mezisoučet</t>
  </si>
  <si>
    <t>Projektová a manažerská příprava na vybrané investiční akce</t>
  </si>
  <si>
    <t>Finanční vypořádání minulých let (vratka dotace na Azylový dům)</t>
  </si>
  <si>
    <t>Vnitřní správa</t>
  </si>
  <si>
    <t xml:space="preserve">Mezinárodní spolupráce </t>
  </si>
  <si>
    <t>Bezpečnost a veřejný pořádek</t>
  </si>
  <si>
    <t>Azylové domy</t>
  </si>
  <si>
    <t>Domovy seniorů</t>
  </si>
  <si>
    <t xml:space="preserve">Ostat. soc. péče a pomoc ostat. skup. obyvatelstva - Prevence kriminality </t>
  </si>
  <si>
    <t>Péče o vzhled obcí a veřejnou zeleň</t>
  </si>
  <si>
    <t>Protierozní, protilavinová a protipožární ochrana</t>
  </si>
  <si>
    <t>Monitoring půdy a podzemní vody</t>
  </si>
  <si>
    <t>Využívání a zneškodňování ostatních odpadů</t>
  </si>
  <si>
    <t>Sběr a svoz komunálních odpadů</t>
  </si>
  <si>
    <t>Ost. zálež.  bydlení, kom. služeb a územ. rozvoje</t>
  </si>
  <si>
    <t>Komunální služby a územní rozvoj j. n.</t>
  </si>
  <si>
    <t>Územní plánování</t>
  </si>
  <si>
    <t>Veřejné osvětlení</t>
  </si>
  <si>
    <t>Nebytové hospodářství</t>
  </si>
  <si>
    <t>Bytové hospodářství</t>
  </si>
  <si>
    <t>Využití volného času dětí a mládeže - hřiště</t>
  </si>
  <si>
    <t>Sportovní zařízení v majetku obce</t>
  </si>
  <si>
    <t>Ostatní záležitosti kultury, církví a sděl. prostř.</t>
  </si>
  <si>
    <t>Zachování a obnova kulturních památek nár. histor. povědomí</t>
  </si>
  <si>
    <t xml:space="preserve">Zachování a obnova kulturních památek </t>
  </si>
  <si>
    <t>Kina</t>
  </si>
  <si>
    <t>Základní umělecké školy</t>
  </si>
  <si>
    <t>Základní školy</t>
  </si>
  <si>
    <t xml:space="preserve">Předškolní zařízení </t>
  </si>
  <si>
    <t>Úpravy vodohosp. významných a vodárenských toků</t>
  </si>
  <si>
    <t>Odvádění a čištění odpadních vod   (havárie)</t>
  </si>
  <si>
    <t>Pitná voda</t>
  </si>
  <si>
    <t>Ostatní záležitosti železniční dopravy</t>
  </si>
  <si>
    <t>Železniční dráhy</t>
  </si>
  <si>
    <t>Ostatní záležitosti v silniční dopravě</t>
  </si>
  <si>
    <t>Provoz veřejné silniční dopravy</t>
  </si>
  <si>
    <t>Ostatní záležitosti pozemních komunikací</t>
  </si>
  <si>
    <t>Silnice</t>
  </si>
  <si>
    <t>Cestovní ruch</t>
  </si>
  <si>
    <t>Objemy jsou vyčísleny včetně příslušných sledovaných akcí</t>
  </si>
  <si>
    <t xml:space="preserve">ODBOR ROZVOJE A SPRÁVY             </t>
  </si>
  <si>
    <t>VÝDAJE ORJ 10  CELKEM</t>
  </si>
  <si>
    <t>Rezerva ORJ 10</t>
  </si>
  <si>
    <t>Finanční vypořádání minulých let (vratka ZŠ Noháče-EU peníze školám)</t>
  </si>
  <si>
    <t>Mezinárodní spolupráce (jinde nezařazená)</t>
  </si>
  <si>
    <t xml:space="preserve">Zájmová činnost, klub.zařízení, rekreace, sport  - dospělí </t>
  </si>
  <si>
    <t xml:space="preserve">Využití vol.času dětí a mládeže, DUHOVKA aj.    </t>
  </si>
  <si>
    <t>Podpora sport.oddílů - dotace (HC Dyje, KRASO, IHC, TJ Lokomotiva)</t>
  </si>
  <si>
    <t xml:space="preserve">Sportov.zaříz. v maj. obce - dotace krytý bazén, MSK, zázemí Olympia, </t>
  </si>
  <si>
    <t xml:space="preserve">Sportovní zařízení v majetku obce -TEREZA   příspěvek provozní </t>
  </si>
  <si>
    <t>Záležitosti kultury (Svatováclavské slavnosti, Moravský den, ples aj.)</t>
  </si>
  <si>
    <t>Zájmová činnost v kultuře (kulturní domy)</t>
  </si>
  <si>
    <t xml:space="preserve">Činnost registrovaných církví  </t>
  </si>
  <si>
    <t>Zachování hodnot míst.kult.povědomí</t>
  </si>
  <si>
    <t>Zachování a obnova kult.památek</t>
  </si>
  <si>
    <t>Záležitosti kultury</t>
  </si>
  <si>
    <t xml:space="preserve">Činnosti muzeí a galerií   (Městské muzeum -běžný provoz)    </t>
  </si>
  <si>
    <t>Činnosti knihovnické              z ÚSC</t>
  </si>
  <si>
    <t xml:space="preserve">Činnosti knihovnické  (Městská knihovna-běžný provoz)            </t>
  </si>
  <si>
    <t>Činnosti knihovnické - dotace ze SR (region.funkce)</t>
  </si>
  <si>
    <t>Filmová tvorba, kina  (KINO) - dotace nájemci, platby energií a služeb</t>
  </si>
  <si>
    <t xml:space="preserve">Základní umělecké školy  (ZUŠ)   </t>
  </si>
  <si>
    <t>Střední odborné školy - půjčka na projekt "Němčina do škol"</t>
  </si>
  <si>
    <t>Speciální ZŠ (stacionář - projekt "Žijeme s Vámi")</t>
  </si>
  <si>
    <t xml:space="preserve">Základní školy                        </t>
  </si>
  <si>
    <t xml:space="preserve">Předškolní zařízení  - mateřské školy              </t>
  </si>
  <si>
    <t xml:space="preserve">Cestovní ruch - Turistické informační centrum (TIC) </t>
  </si>
  <si>
    <t>ODBOR ŠKOLSTVÍ, KULTURY, MLÁDEŽE A SPORTU</t>
  </si>
  <si>
    <t xml:space="preserve">                                       ROZPOČET  VÝDAJŮ  NA  ROK  2014</t>
  </si>
  <si>
    <t xml:space="preserve">Město Břeclav </t>
  </si>
  <si>
    <t>Pasport vybraných rozvahových a výsledovkových položek - HODNOCENÍ - rok 2014</t>
  </si>
  <si>
    <t>Příloha č.7 - Pravidla vztahů Města Břeclavi k PO</t>
  </si>
  <si>
    <t xml:space="preserve">Příspěvková organizace :   </t>
  </si>
  <si>
    <t>Domov seniorů Břeclav, p.o.</t>
  </si>
  <si>
    <t>v  tisicích Kč, bez des.míst</t>
  </si>
  <si>
    <t>měsíc</t>
  </si>
  <si>
    <t>r.2014</t>
  </si>
  <si>
    <t>Plnění</t>
  </si>
  <si>
    <t>řádek</t>
  </si>
  <si>
    <t>r.2000</t>
  </si>
  <si>
    <t>r.2001</t>
  </si>
  <si>
    <t>účet</t>
  </si>
  <si>
    <t>r.2010</t>
  </si>
  <si>
    <t>R.2011</t>
  </si>
  <si>
    <t>R.2012</t>
  </si>
  <si>
    <t>R.2013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</si>
  <si>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</si>
  <si>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</si>
  <si>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</si>
  <si>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</si>
  <si>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</si>
  <si>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</si>
  <si>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</si>
  <si>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</si>
  <si>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</si>
  <si>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</si>
  <si>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</si>
  <si>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</si>
  <si>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</si>
  <si>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</si>
  <si>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</si>
  <si>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</si>
  <si>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</si>
  <si>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</si>
  <si>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</si>
  <si>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</si>
  <si>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</si>
  <si>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</si>
  <si>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</si>
  <si>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</si>
  <si>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</si>
  <si>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</si>
  <si>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</si>
  <si>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</si>
  <si>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</si>
  <si>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</si>
  <si>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</si>
  <si>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</si>
  <si>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</si>
  <si>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</si>
  <si>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</si>
  <si>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</si>
  <si>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</si>
  <si>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</si>
  <si>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</si>
  <si>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</si>
  <si>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</si>
  <si>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</si>
  <si>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</si>
  <si>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</si>
  <si>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</si>
  <si>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</si>
  <si>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</si>
  <si>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</si>
  <si>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</si>
  <si>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</si>
  <si>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</si>
  <si>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</si>
  <si>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</si>
  <si>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</si>
  <si>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</si>
  <si>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</si>
  <si>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</si>
  <si>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</si>
  <si>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</si>
  <si>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</si>
  <si>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</si>
  <si>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</si>
  <si>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</si>
  <si>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</si>
  <si>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</si>
  <si>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</si>
  <si>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</si>
  <si>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</si>
  <si>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</si>
  <si>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</si>
  <si>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</si>
  <si>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</si>
  <si>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</si>
  <si>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</si>
  <si>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</si>
  <si>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</si>
  <si>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</si>
  <si>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</si>
  <si>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</si>
  <si>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</si>
  <si>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</si>
  <si>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</si>
  <si>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</si>
  <si>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</si>
  <si>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</si>
  <si>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</si>
  <si>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</si>
  <si>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</si>
  <si>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>Pasport vybraných rozvahových a výsledovkových položek</t>
  </si>
  <si>
    <t>Rozpočet na rok 2014</t>
  </si>
  <si>
    <t xml:space="preserve"> Tereza Břeclav</t>
  </si>
  <si>
    <t>r.2013</t>
  </si>
  <si>
    <t>Dlouhodobý hm.majetek (DHIM)</t>
  </si>
  <si>
    <t>Oprávky k DHIM</t>
  </si>
  <si>
    <t>-12089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</si>
  <si>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</si>
  <si>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</si>
  <si>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</si>
  <si>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</si>
  <si>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</si>
  <si>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</si>
  <si>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</si>
  <si>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</si>
  <si>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Ostátní náklady</t>
  </si>
  <si>
    <t>Náklady celkem (ÚT 5)</t>
  </si>
  <si>
    <t xml:space="preserve"> 59-57</t>
  </si>
  <si>
    <t>Městská knihovna Břeclav</t>
  </si>
  <si>
    <t>r.2011</t>
  </si>
  <si>
    <t>r.2012</t>
  </si>
  <si>
    <t>Fyzický stav pracovníků</t>
  </si>
  <si>
    <t>Přepočtený stav pracovníků</t>
  </si>
  <si>
    <t>Dlouhodobý hmotný majetek</t>
  </si>
  <si>
    <t>A II, sl. 1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</si>
  <si>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</si>
  <si>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</si>
  <si>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</si>
  <si>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</si>
  <si>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</si>
  <si>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</si>
  <si>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</si>
  <si>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</si>
  <si>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</si>
  <si>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</si>
  <si>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</si>
  <si>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</si>
  <si>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</si>
  <si>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</si>
  <si>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</si>
  <si>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</si>
  <si>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</si>
  <si>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</si>
  <si>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</si>
  <si>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</si>
  <si>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</si>
  <si>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</si>
  <si>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</si>
  <si>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</si>
  <si>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</si>
  <si>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</si>
  <si>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</si>
  <si>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</si>
  <si>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</si>
  <si>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</si>
  <si>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</si>
  <si>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</si>
  <si>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</si>
  <si>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</si>
  <si>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</si>
  <si>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</si>
  <si>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</si>
  <si>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</si>
  <si>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</si>
  <si>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</si>
  <si>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</si>
  <si>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</si>
  <si>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</si>
  <si>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</si>
  <si>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</si>
  <si>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</si>
  <si>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</si>
  <si>
    <t>Městské muzeum a galerie Břeclav</t>
  </si>
  <si>
    <t>Pasport vybraných rozvahových a výsledovkových položek - ze závěrky k 30.09.2014</t>
  </si>
  <si>
    <t>4002 MŠ Břeclav, Břetislavova</t>
  </si>
  <si>
    <t>r.2007</t>
  </si>
  <si>
    <t>r.2008</t>
  </si>
  <si>
    <t>r. 2010</t>
  </si>
  <si>
    <t>r. 2011</t>
  </si>
  <si>
    <t>r. 2012</t>
  </si>
  <si>
    <t>r. 2013</t>
  </si>
  <si>
    <t>Rozpočet 2014</t>
  </si>
  <si>
    <t>Měsíc</t>
  </si>
  <si>
    <t>r. 2014</t>
  </si>
  <si>
    <t xml:space="preserve">Závěrka </t>
  </si>
  <si>
    <t>k 30.6.14</t>
  </si>
  <si>
    <t>k 30.9.14</t>
  </si>
  <si>
    <t>k 31.12.14</t>
  </si>
  <si>
    <t>B I, sl.3</t>
  </si>
  <si>
    <t>A IV+B II, sl.3</t>
  </si>
  <si>
    <t>B III, sl.3</t>
  </si>
  <si>
    <t>D II, sl.1</t>
  </si>
  <si>
    <t>A I,ř.1, sl. 1a2</t>
  </si>
  <si>
    <t>A I, ř.2; sl. 1a2</t>
  </si>
  <si>
    <t>A I, ř.4; sl. 1a2</t>
  </si>
  <si>
    <t>A I, ř.8; sl. 1a2</t>
  </si>
  <si>
    <t>A I, ř.12; sl. 1a2</t>
  </si>
  <si>
    <t>A I, ř.13; sl. 1a2</t>
  </si>
  <si>
    <t>A I, ř.14-17; sl. 1a2</t>
  </si>
  <si>
    <t>A I, ř.34; sl. 1a2</t>
  </si>
  <si>
    <t>A I, ř.28; sl. 1a2</t>
  </si>
  <si>
    <t>zbylé řádky; sl.1a2</t>
  </si>
  <si>
    <t>B I, ř.1; sl. 1a2</t>
  </si>
  <si>
    <t>B I, ř.2; sl. 1a2</t>
  </si>
  <si>
    <t>B I, ř.4; sl. 1a2</t>
  </si>
  <si>
    <t>B IV; sl. 1a2</t>
  </si>
  <si>
    <t xml:space="preserve">Postup vyplnění:  </t>
  </si>
  <si>
    <t>Vyplnit pouze sloupec "Závěrka - 30.09.14". Zelené buňky nevyplňovat, jsou zavzorcované, vypočte se samo.</t>
  </si>
  <si>
    <t>Vyplnit také počty pracovníků - fyzický i přepočtený stav.</t>
  </si>
  <si>
    <t>V Břeclavi dne: 9.10.2014</t>
  </si>
  <si>
    <t>Zpracoval: PETS – Hajdinová  (Novotná)</t>
  </si>
  <si>
    <t>4004 MŠ Břeclav, Hřbitovní</t>
  </si>
  <si>
    <t>V Břeclavi dne: 15.10.2014</t>
  </si>
  <si>
    <t>Zpracoval: Trněná, 519327369</t>
  </si>
  <si>
    <t>4005 MŠ Břeclav, Na Valtické</t>
  </si>
  <si>
    <t xml:space="preserve">V Břeclavi dne: 17.10.2014 </t>
  </si>
  <si>
    <t>Zpracoval: Lenka Cyprisová</t>
  </si>
  <si>
    <t xml:space="preserve">Příspěvková organizace:   </t>
  </si>
  <si>
    <t>4006 MŠ Břeclav,  Slovácká</t>
  </si>
  <si>
    <t>r. 2007</t>
  </si>
  <si>
    <t>r. 2008</t>
  </si>
  <si>
    <t>V Břeclavi dne:  14.10.2014</t>
  </si>
  <si>
    <t>Zpracoval: Strýčková Blanka</t>
  </si>
  <si>
    <t>4007 MŠ Břeclav, U Splavu</t>
  </si>
  <si>
    <t>Rozpočet 2013</t>
  </si>
  <si>
    <t xml:space="preserve">V Břeclavi dne:17.10.2014 </t>
  </si>
  <si>
    <t>Zpracoval: Césarová</t>
  </si>
  <si>
    <t>4010 MŠ Břeclav, Okružní</t>
  </si>
  <si>
    <t>V Břeclavi dne: 17.10.2014</t>
  </si>
  <si>
    <t>4011 MŠ Břeclav, Osvobození</t>
  </si>
  <si>
    <t>Zpracovala: Lenka Cyprisová</t>
  </si>
  <si>
    <t>4204 ZŠ Břeclav, Komenského</t>
  </si>
  <si>
    <t>V Břeclavi dne:  15.10.2014</t>
  </si>
  <si>
    <t>Zpracoval: Hlávková Renata</t>
  </si>
  <si>
    <t>4205 ZŠ a MŠ Břeclav, Kpt. Nálepky</t>
  </si>
  <si>
    <t>r.2009</t>
  </si>
  <si>
    <t>V Břeclavi dne:9.10.2014</t>
  </si>
  <si>
    <t>Zpracoval: Alžběta Komárková</t>
  </si>
  <si>
    <t xml:space="preserve">4206 ZŠ a MŠ Břeclav, Kupkova </t>
  </si>
  <si>
    <t>V Břeclavi dne: 03.10.2014</t>
  </si>
  <si>
    <t>Zpracoval:  Cupalová</t>
  </si>
  <si>
    <t>4207 ZŠ Břeclav,  Na Valtické 31 A</t>
  </si>
  <si>
    <t>r. 2009</t>
  </si>
  <si>
    <t>Vypracovala: I. Frýbertová</t>
  </si>
  <si>
    <t xml:space="preserve">  </t>
  </si>
  <si>
    <t>4209 - ZŠ Břeclav, Slovácká 40</t>
  </si>
  <si>
    <t>Zpracoval: Menšíková Jana</t>
  </si>
  <si>
    <t>4211 ZŠ J. Noháče, Břeclav</t>
  </si>
  <si>
    <t>4306 ZUŠ Břeclav</t>
  </si>
  <si>
    <t>Zpracoval: PETS – Hajdinová (Novotná)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</si>
</sst>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  <numFmt numFmtId="167" formatCode="#,##0.000"/>
  </numFmts>
  <fonts count="11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 CE"/>
      <family val="1"/>
    </font>
    <font>
      <b/>
      <sz val="12"/>
      <name val="Times New Roman CE"/>
      <family val="1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2"/>
      <color indexed="22"/>
      <name val="Arial CE"/>
      <family val="2"/>
    </font>
    <font>
      <sz val="10"/>
      <name val="Arial CE"/>
      <family val="2"/>
    </font>
    <font>
      <sz val="11"/>
      <name val="Arial CE"/>
      <family val="0"/>
    </font>
    <font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4"/>
      <name val="Arial Narrow"/>
      <family val="2"/>
    </font>
    <font>
      <sz val="14"/>
      <name val="Arial CE"/>
      <family val="2"/>
    </font>
    <font>
      <i/>
      <sz val="10"/>
      <name val="Arial CE"/>
      <family val="2"/>
    </font>
    <font>
      <i/>
      <sz val="11"/>
      <name val="Arial CE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i/>
      <sz val="10"/>
      <name val="Arial Narrow"/>
      <family val="2"/>
    </font>
    <font>
      <sz val="8"/>
      <name val="Arial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1"/>
      <color indexed="12"/>
      <name val="Arial CE"/>
      <family val="2"/>
    </font>
    <font>
      <i/>
      <sz val="11"/>
      <color indexed="12"/>
      <name val="Arial"/>
      <family val="2"/>
    </font>
    <font>
      <sz val="10"/>
      <color indexed="10"/>
      <name val="Arial CE"/>
      <family val="2"/>
    </font>
    <font>
      <sz val="12"/>
      <color indexed="20"/>
      <name val="Arial CE"/>
      <family val="2"/>
    </font>
    <font>
      <sz val="11"/>
      <color indexed="10"/>
      <name val="Arial CE"/>
      <family val="2"/>
    </font>
    <font>
      <sz val="12"/>
      <color indexed="30"/>
      <name val="Arial CE"/>
      <family val="2"/>
    </font>
    <font>
      <i/>
      <sz val="11"/>
      <color indexed="30"/>
      <name val="Arial CE"/>
      <family val="2"/>
    </font>
    <font>
      <i/>
      <sz val="11"/>
      <color indexed="30"/>
      <name val="Arial"/>
      <family val="2"/>
    </font>
    <font>
      <u val="single"/>
      <sz val="11"/>
      <name val="Arial CE"/>
      <family val="2"/>
    </font>
    <font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indexed="22"/>
      <name val="Arial CE"/>
      <family val="2"/>
    </font>
    <font>
      <sz val="7"/>
      <name val="Arial"/>
      <family val="2"/>
    </font>
    <font>
      <sz val="7"/>
      <name val="Arial CE"/>
      <family val="2"/>
    </font>
    <font>
      <i/>
      <sz val="8"/>
      <name val="Arial"/>
      <family val="2"/>
    </font>
    <font>
      <sz val="8"/>
      <color indexed="30"/>
      <name val="Arial CE"/>
      <family val="2"/>
    </font>
    <font>
      <i/>
      <sz val="7"/>
      <name val="Arial CE"/>
      <family val="2"/>
    </font>
    <font>
      <i/>
      <sz val="8"/>
      <color indexed="30"/>
      <name val="Arial CE"/>
      <family val="2"/>
    </font>
    <font>
      <i/>
      <sz val="8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36"/>
      <name val="Arial CE"/>
      <family val="2"/>
    </font>
    <font>
      <sz val="14"/>
      <color indexed="10"/>
      <name val="Arial"/>
      <family val="2"/>
    </font>
    <font>
      <sz val="11"/>
      <color indexed="3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7030A0"/>
      <name val="Arial CE"/>
      <family val="2"/>
    </font>
    <font>
      <sz val="11"/>
      <color rgb="FFFF0000"/>
      <name val="Arial CE"/>
      <family val="2"/>
    </font>
    <font>
      <sz val="12"/>
      <color rgb="FF0070C0"/>
      <name val="Arial CE"/>
      <family val="2"/>
    </font>
    <font>
      <i/>
      <sz val="11"/>
      <color rgb="FF0070C0"/>
      <name val="Arial CE"/>
      <family val="2"/>
    </font>
    <font>
      <i/>
      <sz val="11"/>
      <color rgb="FF0070C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1"/>
      <color rgb="FF0070C0"/>
      <name val="Arial CE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0" fontId="85" fillId="20" borderId="0" applyNumberFormat="0" applyBorder="0" applyAlignment="0" applyProtection="0"/>
    <xf numFmtId="0" fontId="86" fillId="21" borderId="2" applyNumberFormat="0" applyAlignment="0" applyProtection="0"/>
    <xf numFmtId="44" fontId="82" fillId="0" borderId="0" applyFont="0" applyFill="0" applyBorder="0" applyAlignment="0" applyProtection="0"/>
    <xf numFmtId="42" fontId="82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2" fillId="23" borderId="6" applyNumberFormat="0" applyFont="0" applyAlignment="0" applyProtection="0"/>
    <xf numFmtId="9" fontId="82" fillId="0" borderId="0" applyFont="0" applyFill="0" applyBorder="0" applyAlignment="0" applyProtection="0"/>
    <xf numFmtId="0" fontId="92" fillId="0" borderId="7" applyNumberFormat="0" applyFill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8" applyNumberFormat="0" applyAlignment="0" applyProtection="0"/>
    <xf numFmtId="0" fontId="96" fillId="26" borderId="8" applyNumberFormat="0" applyAlignment="0" applyProtection="0"/>
    <xf numFmtId="0" fontId="97" fillId="26" borderId="9" applyNumberFormat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1883">
    <xf numFmtId="0" fontId="0" fillId="0" borderId="0" xfId="0" applyAlignment="1">
      <alignment/>
    </xf>
    <xf numFmtId="14" fontId="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0" xfId="0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4" fillId="0" borderId="27" xfId="0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2" fillId="0" borderId="2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0" fontId="2" fillId="0" borderId="37" xfId="0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4" fontId="7" fillId="0" borderId="38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7" fillId="0" borderId="17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right"/>
    </xf>
    <xf numFmtId="0" fontId="2" fillId="0" borderId="34" xfId="0" applyFont="1" applyFill="1" applyBorder="1" applyAlignment="1">
      <alignment/>
    </xf>
    <xf numFmtId="0" fontId="2" fillId="0" borderId="17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 horizontal="right"/>
    </xf>
    <xf numFmtId="0" fontId="2" fillId="0" borderId="34" xfId="46" applyFont="1" applyFill="1" applyBorder="1" applyAlignment="1">
      <alignment horizontal="left"/>
      <protection/>
    </xf>
    <xf numFmtId="0" fontId="2" fillId="0" borderId="34" xfId="46" applyFont="1" applyFill="1" applyBorder="1" applyAlignment="1">
      <alignment horizontal="right"/>
      <protection/>
    </xf>
    <xf numFmtId="0" fontId="2" fillId="0" borderId="36" xfId="46" applyFont="1" applyFill="1" applyBorder="1" applyAlignment="1">
      <alignment horizontal="right"/>
      <protection/>
    </xf>
    <xf numFmtId="0" fontId="2" fillId="0" borderId="35" xfId="46" applyFont="1" applyFill="1" applyBorder="1" applyAlignment="1">
      <alignment horizontal="right"/>
      <protection/>
    </xf>
    <xf numFmtId="0" fontId="2" fillId="0" borderId="37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3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4" fontId="14" fillId="0" borderId="33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4" fontId="7" fillId="0" borderId="4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/>
    </xf>
    <xf numFmtId="4" fontId="2" fillId="0" borderId="34" xfId="0" applyNumberFormat="1" applyFont="1" applyFill="1" applyBorder="1" applyAlignment="1" applyProtection="1">
      <alignment horizontal="right"/>
      <protection locked="0"/>
    </xf>
    <xf numFmtId="4" fontId="2" fillId="0" borderId="34" xfId="0" applyNumberFormat="1" applyFont="1" applyFill="1" applyBorder="1" applyAlignment="1" applyProtection="1">
      <alignment/>
      <protection locked="0"/>
    </xf>
    <xf numFmtId="0" fontId="7" fillId="0" borderId="34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7" fillId="0" borderId="4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4" fontId="2" fillId="0" borderId="43" xfId="0" applyNumberFormat="1" applyFont="1" applyFill="1" applyBorder="1" applyAlignment="1">
      <alignment/>
    </xf>
    <xf numFmtId="0" fontId="7" fillId="0" borderId="38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left" vertical="center"/>
    </xf>
    <xf numFmtId="4" fontId="7" fillId="0" borderId="4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/>
    </xf>
    <xf numFmtId="4" fontId="7" fillId="0" borderId="34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4" fontId="99" fillId="0" borderId="0" xfId="0" applyNumberFormat="1" applyFont="1" applyFill="1" applyBorder="1" applyAlignment="1">
      <alignment/>
    </xf>
    <xf numFmtId="4" fontId="10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7" fillId="0" borderId="38" xfId="0" applyNumberFormat="1" applyFont="1" applyFill="1" applyBorder="1" applyAlignment="1">
      <alignment vertical="center"/>
    </xf>
    <xf numFmtId="4" fontId="7" fillId="0" borderId="42" xfId="0" applyNumberFormat="1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center"/>
    </xf>
    <xf numFmtId="0" fontId="7" fillId="0" borderId="42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38" xfId="0" applyNumberFormat="1" applyFont="1" applyFill="1" applyBorder="1" applyAlignment="1">
      <alignment/>
    </xf>
    <xf numFmtId="4" fontId="7" fillId="0" borderId="42" xfId="0" applyNumberFormat="1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2" fillId="0" borderId="42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1" xfId="0" applyFont="1" applyFill="1" applyBorder="1" applyAlignment="1">
      <alignment horizontal="center"/>
    </xf>
    <xf numFmtId="4" fontId="7" fillId="0" borderId="34" xfId="0" applyNumberFormat="1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4" fontId="2" fillId="0" borderId="43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" fontId="2" fillId="0" borderId="37" xfId="0" applyNumberFormat="1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2" fillId="0" borderId="3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4" fontId="99" fillId="0" borderId="0" xfId="0" applyNumberFormat="1" applyFont="1" applyFill="1" applyBorder="1" applyAlignment="1">
      <alignment horizontal="center"/>
    </xf>
    <xf numFmtId="0" fontId="7" fillId="0" borderId="45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101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9" xfId="0" applyFont="1" applyFill="1" applyBorder="1" applyAlignment="1">
      <alignment/>
    </xf>
    <xf numFmtId="4" fontId="7" fillId="0" borderId="37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37" xfId="0" applyFont="1" applyFill="1" applyBorder="1" applyAlignment="1">
      <alignment/>
    </xf>
    <xf numFmtId="0" fontId="7" fillId="0" borderId="0" xfId="0" applyFont="1" applyFill="1" applyAlignment="1">
      <alignment/>
    </xf>
    <xf numFmtId="4" fontId="7" fillId="0" borderId="34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" fontId="7" fillId="0" borderId="0" xfId="0" applyNumberFormat="1" applyFont="1" applyFill="1" applyAlignment="1">
      <alignment/>
    </xf>
    <xf numFmtId="0" fontId="2" fillId="0" borderId="24" xfId="46" applyFont="1" applyFill="1" applyBorder="1" applyAlignment="1">
      <alignment horizontal="left"/>
      <protection/>
    </xf>
    <xf numFmtId="3" fontId="2" fillId="0" borderId="34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4" fontId="7" fillId="0" borderId="33" xfId="0" applyNumberFormat="1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4" fontId="15" fillId="0" borderId="34" xfId="0" applyNumberFormat="1" applyFon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4" fontId="7" fillId="0" borderId="46" xfId="46" applyNumberFormat="1" applyFont="1" applyFill="1" applyBorder="1" applyAlignment="1">
      <alignment horizontal="center"/>
      <protection/>
    </xf>
    <xf numFmtId="0" fontId="7" fillId="0" borderId="43" xfId="0" applyFont="1" applyFill="1" applyBorder="1" applyAlignment="1">
      <alignment horizontal="center"/>
    </xf>
    <xf numFmtId="0" fontId="7" fillId="0" borderId="48" xfId="0" applyFont="1" applyFill="1" applyBorder="1" applyAlignment="1">
      <alignment/>
    </xf>
    <xf numFmtId="4" fontId="7" fillId="0" borderId="43" xfId="46" applyNumberFormat="1" applyFont="1" applyFill="1" applyBorder="1" applyAlignment="1">
      <alignment horizontal="center"/>
      <protection/>
    </xf>
    <xf numFmtId="49" fontId="7" fillId="0" borderId="43" xfId="46" applyNumberFormat="1" applyFont="1" applyFill="1" applyBorder="1" applyAlignment="1">
      <alignment horizontal="center"/>
      <protection/>
    </xf>
    <xf numFmtId="4" fontId="2" fillId="0" borderId="33" xfId="0" applyNumberFormat="1" applyFont="1" applyFill="1" applyBorder="1" applyAlignment="1">
      <alignment horizontal="right"/>
    </xf>
    <xf numFmtId="0" fontId="7" fillId="0" borderId="4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43" xfId="0" applyFont="1" applyFill="1" applyBorder="1" applyAlignment="1">
      <alignment/>
    </xf>
    <xf numFmtId="49" fontId="7" fillId="0" borderId="43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/>
      <protection hidden="1"/>
    </xf>
    <xf numFmtId="3" fontId="0" fillId="0" borderId="49" xfId="0" applyNumberFormat="1" applyFont="1" applyFill="1" applyBorder="1" applyAlignment="1" applyProtection="1">
      <alignment horizontal="center"/>
      <protection hidden="1"/>
    </xf>
    <xf numFmtId="3" fontId="20" fillId="0" borderId="50" xfId="0" applyNumberFormat="1" applyFont="1" applyFill="1" applyBorder="1" applyAlignment="1" applyProtection="1">
      <alignment horizontal="center"/>
      <protection hidden="1"/>
    </xf>
    <xf numFmtId="3" fontId="20" fillId="0" borderId="51" xfId="0" applyNumberFormat="1" applyFont="1" applyFill="1" applyBorder="1" applyAlignment="1" applyProtection="1">
      <alignment horizontal="center"/>
      <protection hidden="1"/>
    </xf>
    <xf numFmtId="3" fontId="20" fillId="0" borderId="52" xfId="0" applyNumberFormat="1" applyFont="1" applyFill="1" applyBorder="1" applyAlignment="1" applyProtection="1">
      <alignment horizontal="center"/>
      <protection hidden="1"/>
    </xf>
    <xf numFmtId="3" fontId="20" fillId="0" borderId="50" xfId="0" applyNumberFormat="1" applyFont="1" applyFill="1" applyBorder="1" applyAlignment="1" applyProtection="1">
      <alignment horizontal="center"/>
      <protection hidden="1"/>
    </xf>
    <xf numFmtId="3" fontId="20" fillId="0" borderId="51" xfId="0" applyNumberFormat="1" applyFont="1" applyFill="1" applyBorder="1" applyAlignment="1" applyProtection="1">
      <alignment horizontal="center"/>
      <protection hidden="1"/>
    </xf>
    <xf numFmtId="3" fontId="20" fillId="0" borderId="53" xfId="0" applyNumberFormat="1" applyFont="1" applyFill="1" applyBorder="1" applyAlignment="1" applyProtection="1">
      <alignment horizontal="center"/>
      <protection hidden="1"/>
    </xf>
    <xf numFmtId="3" fontId="21" fillId="0" borderId="18" xfId="0" applyNumberFormat="1" applyFont="1" applyFill="1" applyBorder="1" applyAlignment="1" applyProtection="1">
      <alignment/>
      <protection hidden="1"/>
    </xf>
    <xf numFmtId="3" fontId="21" fillId="0" borderId="50" xfId="0" applyNumberFormat="1" applyFont="1" applyFill="1" applyBorder="1" applyAlignment="1" applyProtection="1">
      <alignment/>
      <protection locked="0"/>
    </xf>
    <xf numFmtId="3" fontId="21" fillId="0" borderId="18" xfId="0" applyNumberFormat="1" applyFont="1" applyFill="1" applyBorder="1" applyAlignment="1" applyProtection="1">
      <alignment/>
      <protection locked="0"/>
    </xf>
    <xf numFmtId="3" fontId="21" fillId="0" borderId="54" xfId="0" applyNumberFormat="1" applyFont="1" applyFill="1" applyBorder="1" applyAlignment="1" applyProtection="1">
      <alignment/>
      <protection hidden="1"/>
    </xf>
    <xf numFmtId="3" fontId="21" fillId="0" borderId="51" xfId="0" applyNumberFormat="1" applyFont="1" applyFill="1" applyBorder="1" applyAlignment="1" applyProtection="1">
      <alignment/>
      <protection locked="0"/>
    </xf>
    <xf numFmtId="3" fontId="21" fillId="0" borderId="54" xfId="0" applyNumberFormat="1" applyFont="1" applyFill="1" applyBorder="1" applyAlignment="1" applyProtection="1">
      <alignment/>
      <protection locked="0"/>
    </xf>
    <xf numFmtId="3" fontId="21" fillId="0" borderId="55" xfId="0" applyNumberFormat="1" applyFont="1" applyFill="1" applyBorder="1" applyAlignment="1" applyProtection="1">
      <alignment/>
      <protection hidden="1"/>
    </xf>
    <xf numFmtId="3" fontId="21" fillId="0" borderId="53" xfId="0" applyNumberFormat="1" applyFont="1" applyFill="1" applyBorder="1" applyAlignment="1" applyProtection="1">
      <alignment/>
      <protection locked="0"/>
    </xf>
    <xf numFmtId="0" fontId="19" fillId="0" borderId="56" xfId="0" applyFont="1" applyFill="1" applyBorder="1" applyAlignment="1" applyProtection="1">
      <alignment/>
      <protection hidden="1"/>
    </xf>
    <xf numFmtId="0" fontId="19" fillId="0" borderId="57" xfId="0" applyFont="1" applyFill="1" applyBorder="1" applyAlignment="1" applyProtection="1">
      <alignment/>
      <protection hidden="1"/>
    </xf>
    <xf numFmtId="0" fontId="2" fillId="0" borderId="58" xfId="0" applyFont="1" applyFill="1" applyBorder="1" applyAlignment="1" applyProtection="1">
      <alignment horizontal="center"/>
      <protection hidden="1"/>
    </xf>
    <xf numFmtId="3" fontId="0" fillId="0" borderId="51" xfId="0" applyNumberFormat="1" applyFont="1" applyFill="1" applyBorder="1" applyAlignment="1" applyProtection="1">
      <alignment horizontal="center"/>
      <protection hidden="1"/>
    </xf>
    <xf numFmtId="3" fontId="0" fillId="0" borderId="52" xfId="0" applyNumberFormat="1" applyFont="1" applyFill="1" applyBorder="1" applyAlignment="1" applyProtection="1">
      <alignment horizontal="center"/>
      <protection hidden="1"/>
    </xf>
    <xf numFmtId="0" fontId="20" fillId="0" borderId="51" xfId="0" applyFont="1" applyFill="1" applyBorder="1" applyAlignment="1" applyProtection="1">
      <alignment horizontal="center"/>
      <protection hidden="1"/>
    </xf>
    <xf numFmtId="0" fontId="22" fillId="0" borderId="0" xfId="0" applyFont="1" applyFill="1" applyAlignment="1" applyProtection="1">
      <alignment/>
      <protection hidden="1"/>
    </xf>
    <xf numFmtId="0" fontId="20" fillId="0" borderId="59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164" fontId="20" fillId="0" borderId="62" xfId="0" applyNumberFormat="1" applyFont="1" applyFill="1" applyBorder="1" applyAlignment="1">
      <alignment horizontal="right"/>
    </xf>
    <xf numFmtId="164" fontId="20" fillId="0" borderId="63" xfId="0" applyNumberFormat="1" applyFont="1" applyFill="1" applyBorder="1" applyAlignment="1">
      <alignment horizontal="right"/>
    </xf>
    <xf numFmtId="3" fontId="20" fillId="0" borderId="64" xfId="0" applyNumberFormat="1" applyFont="1" applyFill="1" applyBorder="1" applyAlignment="1">
      <alignment horizontal="right"/>
    </xf>
    <xf numFmtId="3" fontId="20" fillId="0" borderId="62" xfId="0" applyNumberFormat="1" applyFont="1" applyFill="1" applyBorder="1" applyAlignment="1">
      <alignment horizontal="right"/>
    </xf>
    <xf numFmtId="3" fontId="21" fillId="0" borderId="65" xfId="0" applyNumberFormat="1" applyFont="1" applyFill="1" applyBorder="1" applyAlignment="1">
      <alignment/>
    </xf>
    <xf numFmtId="3" fontId="21" fillId="0" borderId="47" xfId="0" applyNumberFormat="1" applyFont="1" applyFill="1" applyBorder="1" applyAlignment="1">
      <alignment/>
    </xf>
    <xf numFmtId="3" fontId="21" fillId="0" borderId="66" xfId="0" applyNumberFormat="1" applyFont="1" applyFill="1" applyBorder="1" applyAlignment="1">
      <alignment/>
    </xf>
    <xf numFmtId="3" fontId="21" fillId="0" borderId="51" xfId="0" applyNumberFormat="1" applyFont="1" applyFill="1" applyBorder="1" applyAlignment="1">
      <alignment/>
    </xf>
    <xf numFmtId="3" fontId="21" fillId="0" borderId="54" xfId="0" applyNumberFormat="1" applyFont="1" applyFill="1" applyBorder="1" applyAlignment="1">
      <alignment/>
    </xf>
    <xf numFmtId="3" fontId="21" fillId="0" borderId="59" xfId="0" applyNumberFormat="1" applyFont="1" applyFill="1" applyBorder="1" applyAlignment="1">
      <alignment/>
    </xf>
    <xf numFmtId="3" fontId="21" fillId="0" borderId="60" xfId="0" applyNumberFormat="1" applyFont="1" applyFill="1" applyBorder="1" applyAlignment="1">
      <alignment/>
    </xf>
    <xf numFmtId="3" fontId="21" fillId="0" borderId="61" xfId="0" applyNumberFormat="1" applyFont="1" applyFill="1" applyBorder="1" applyAlignment="1">
      <alignment/>
    </xf>
    <xf numFmtId="3" fontId="21" fillId="0" borderId="67" xfId="0" applyNumberFormat="1" applyFont="1" applyFill="1" applyBorder="1" applyAlignment="1">
      <alignment/>
    </xf>
    <xf numFmtId="3" fontId="21" fillId="0" borderId="68" xfId="0" applyNumberFormat="1" applyFont="1" applyFill="1" applyBorder="1" applyAlignment="1">
      <alignment/>
    </xf>
    <xf numFmtId="3" fontId="21" fillId="0" borderId="53" xfId="0" applyNumberFormat="1" applyFont="1" applyFill="1" applyBorder="1" applyAlignment="1">
      <alignment/>
    </xf>
    <xf numFmtId="3" fontId="21" fillId="0" borderId="62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1" fillId="0" borderId="49" xfId="0" applyNumberFormat="1" applyFont="1" applyFill="1" applyBorder="1" applyAlignment="1">
      <alignment/>
    </xf>
    <xf numFmtId="3" fontId="21" fillId="0" borderId="69" xfId="0" applyNumberFormat="1" applyFont="1" applyFill="1" applyBorder="1" applyAlignment="1">
      <alignment/>
    </xf>
    <xf numFmtId="3" fontId="21" fillId="0" borderId="70" xfId="0" applyNumberFormat="1" applyFont="1" applyFill="1" applyBorder="1" applyAlignment="1">
      <alignment/>
    </xf>
    <xf numFmtId="3" fontId="21" fillId="0" borderId="5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9" fillId="0" borderId="56" xfId="0" applyFont="1" applyFill="1" applyBorder="1" applyAlignment="1">
      <alignment/>
    </xf>
    <xf numFmtId="0" fontId="2" fillId="0" borderId="58" xfId="0" applyFont="1" applyFill="1" applyBorder="1" applyAlignment="1">
      <alignment horizontal="center"/>
    </xf>
    <xf numFmtId="0" fontId="20" fillId="0" borderId="51" xfId="0" applyFont="1" applyFill="1" applyBorder="1" applyAlignment="1">
      <alignment/>
    </xf>
    <xf numFmtId="0" fontId="20" fillId="0" borderId="51" xfId="0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7" fillId="0" borderId="49" xfId="0" applyFont="1" applyFill="1" applyBorder="1" applyAlignment="1">
      <alignment/>
    </xf>
    <xf numFmtId="0" fontId="27" fillId="0" borderId="37" xfId="0" applyFont="1" applyFill="1" applyBorder="1" applyAlignment="1">
      <alignment vertical="center"/>
    </xf>
    <xf numFmtId="3" fontId="27" fillId="0" borderId="49" xfId="0" applyNumberFormat="1" applyFont="1" applyFill="1" applyBorder="1" applyAlignment="1">
      <alignment/>
    </xf>
    <xf numFmtId="3" fontId="27" fillId="0" borderId="37" xfId="0" applyNumberFormat="1" applyFont="1" applyFill="1" applyBorder="1" applyAlignment="1">
      <alignment vertical="center"/>
    </xf>
    <xf numFmtId="3" fontId="27" fillId="0" borderId="71" xfId="0" applyNumberFormat="1" applyFont="1" applyFill="1" applyBorder="1" applyAlignment="1">
      <alignment/>
    </xf>
    <xf numFmtId="3" fontId="27" fillId="0" borderId="51" xfId="0" applyNumberFormat="1" applyFont="1" applyFill="1" applyBorder="1" applyAlignment="1">
      <alignment/>
    </xf>
    <xf numFmtId="3" fontId="27" fillId="0" borderId="61" xfId="0" applyNumberFormat="1" applyFont="1" applyFill="1" applyBorder="1" applyAlignment="1">
      <alignment/>
    </xf>
    <xf numFmtId="3" fontId="27" fillId="0" borderId="50" xfId="0" applyNumberFormat="1" applyFont="1" applyFill="1" applyBorder="1" applyAlignment="1">
      <alignment/>
    </xf>
    <xf numFmtId="3" fontId="27" fillId="0" borderId="15" xfId="0" applyNumberFormat="1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5" fillId="0" borderId="72" xfId="0" applyFont="1" applyFill="1" applyBorder="1" applyAlignment="1">
      <alignment/>
    </xf>
    <xf numFmtId="0" fontId="25" fillId="0" borderId="65" xfId="0" applyFont="1" applyFill="1" applyBorder="1" applyAlignment="1">
      <alignment/>
    </xf>
    <xf numFmtId="0" fontId="25" fillId="0" borderId="73" xfId="0" applyFont="1" applyFill="1" applyBorder="1" applyAlignment="1">
      <alignment/>
    </xf>
    <xf numFmtId="0" fontId="25" fillId="0" borderId="58" xfId="0" applyFont="1" applyFill="1" applyBorder="1" applyAlignment="1">
      <alignment/>
    </xf>
    <xf numFmtId="0" fontId="25" fillId="0" borderId="60" xfId="0" applyFont="1" applyFill="1" applyBorder="1" applyAlignment="1">
      <alignment horizontal="center"/>
    </xf>
    <xf numFmtId="0" fontId="25" fillId="0" borderId="74" xfId="0" applyFont="1" applyFill="1" applyBorder="1" applyAlignment="1">
      <alignment horizontal="center"/>
    </xf>
    <xf numFmtId="0" fontId="25" fillId="0" borderId="15" xfId="0" applyFont="1" applyFill="1" applyBorder="1" applyAlignment="1">
      <alignment vertical="center"/>
    </xf>
    <xf numFmtId="3" fontId="27" fillId="0" borderId="75" xfId="0" applyNumberFormat="1" applyFont="1" applyFill="1" applyBorder="1" applyAlignment="1">
      <alignment vertical="center"/>
    </xf>
    <xf numFmtId="3" fontId="27" fillId="0" borderId="76" xfId="0" applyNumberFormat="1" applyFont="1" applyFill="1" applyBorder="1" applyAlignment="1">
      <alignment vertical="center"/>
    </xf>
    <xf numFmtId="0" fontId="25" fillId="0" borderId="77" xfId="0" applyFont="1" applyFill="1" applyBorder="1" applyAlignment="1">
      <alignment vertical="center"/>
    </xf>
    <xf numFmtId="2" fontId="27" fillId="0" borderId="52" xfId="0" applyNumberFormat="1" applyFont="1" applyFill="1" applyBorder="1" applyAlignment="1">
      <alignment/>
    </xf>
    <xf numFmtId="4" fontId="27" fillId="0" borderId="78" xfId="0" applyNumberFormat="1" applyFont="1" applyFill="1" applyBorder="1" applyAlignment="1">
      <alignment vertical="center"/>
    </xf>
    <xf numFmtId="4" fontId="27" fillId="0" borderId="74" xfId="0" applyNumberFormat="1" applyFont="1" applyFill="1" applyBorder="1" applyAlignment="1">
      <alignment vertical="center"/>
    </xf>
    <xf numFmtId="4" fontId="27" fillId="0" borderId="79" xfId="0" applyNumberFormat="1" applyFont="1" applyFill="1" applyBorder="1" applyAlignment="1">
      <alignment vertical="center"/>
    </xf>
    <xf numFmtId="2" fontId="27" fillId="0" borderId="74" xfId="0" applyNumberFormat="1" applyFont="1" applyFill="1" applyBorder="1" applyAlignment="1">
      <alignment vertical="center"/>
    </xf>
    <xf numFmtId="2" fontId="27" fillId="0" borderId="78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vertical="center"/>
    </xf>
    <xf numFmtId="0" fontId="28" fillId="0" borderId="64" xfId="0" applyFont="1" applyFill="1" applyBorder="1" applyAlignment="1">
      <alignment horizontal="center" vertical="center"/>
    </xf>
    <xf numFmtId="3" fontId="27" fillId="0" borderId="22" xfId="0" applyNumberFormat="1" applyFont="1" applyFill="1" applyBorder="1" applyAlignment="1">
      <alignment vertical="center"/>
    </xf>
    <xf numFmtId="3" fontId="27" fillId="0" borderId="80" xfId="0" applyNumberFormat="1" applyFont="1" applyFill="1" applyBorder="1" applyAlignment="1">
      <alignment vertical="center"/>
    </xf>
    <xf numFmtId="3" fontId="27" fillId="0" borderId="81" xfId="0" applyNumberFormat="1" applyFont="1" applyFill="1" applyBorder="1" applyAlignment="1">
      <alignment vertical="center"/>
    </xf>
    <xf numFmtId="3" fontId="27" fillId="0" borderId="34" xfId="0" applyNumberFormat="1" applyFont="1" applyFill="1" applyBorder="1" applyAlignment="1">
      <alignment vertical="center"/>
    </xf>
    <xf numFmtId="3" fontId="27" fillId="0" borderId="70" xfId="0" applyNumberFormat="1" applyFont="1" applyFill="1" applyBorder="1" applyAlignment="1">
      <alignment vertical="center"/>
    </xf>
    <xf numFmtId="3" fontId="27" fillId="0" borderId="33" xfId="0" applyNumberFormat="1" applyFont="1" applyFill="1" applyBorder="1" applyAlignment="1">
      <alignment vertical="center"/>
    </xf>
    <xf numFmtId="3" fontId="27" fillId="0" borderId="82" xfId="0" applyNumberFormat="1" applyFont="1" applyFill="1" applyBorder="1" applyAlignment="1">
      <alignment vertical="center"/>
    </xf>
    <xf numFmtId="0" fontId="28" fillId="0" borderId="62" xfId="0" applyFont="1" applyFill="1" applyBorder="1" applyAlignment="1">
      <alignment horizontal="center" vertical="center"/>
    </xf>
    <xf numFmtId="3" fontId="27" fillId="0" borderId="0" xfId="0" applyNumberFormat="1" applyFont="1" applyFill="1" applyAlignment="1">
      <alignment vertical="center"/>
    </xf>
    <xf numFmtId="3" fontId="27" fillId="0" borderId="52" xfId="0" applyNumberFormat="1" applyFont="1" applyFill="1" applyBorder="1" applyAlignment="1">
      <alignment/>
    </xf>
    <xf numFmtId="0" fontId="25" fillId="0" borderId="73" xfId="0" applyFont="1" applyFill="1" applyBorder="1" applyAlignment="1">
      <alignment vertical="center"/>
    </xf>
    <xf numFmtId="0" fontId="29" fillId="0" borderId="83" xfId="0" applyFont="1" applyFill="1" applyBorder="1" applyAlignment="1">
      <alignment horizontal="center"/>
    </xf>
    <xf numFmtId="3" fontId="27" fillId="0" borderId="58" xfId="0" applyNumberFormat="1" applyFont="1" applyFill="1" applyBorder="1" applyAlignment="1">
      <alignment vertical="center"/>
    </xf>
    <xf numFmtId="0" fontId="29" fillId="0" borderId="64" xfId="0" applyFont="1" applyFill="1" applyBorder="1" applyAlignment="1">
      <alignment horizontal="center"/>
    </xf>
    <xf numFmtId="0" fontId="25" fillId="0" borderId="84" xfId="0" applyFont="1" applyFill="1" applyBorder="1" applyAlignment="1">
      <alignment vertical="center"/>
    </xf>
    <xf numFmtId="0" fontId="29" fillId="0" borderId="59" xfId="0" applyFont="1" applyFill="1" applyBorder="1" applyAlignment="1">
      <alignment horizontal="center"/>
    </xf>
    <xf numFmtId="3" fontId="27" fillId="0" borderId="60" xfId="0" applyNumberFormat="1" applyFont="1" applyFill="1" applyBorder="1" applyAlignment="1">
      <alignment vertical="center"/>
    </xf>
    <xf numFmtId="3" fontId="27" fillId="0" borderId="42" xfId="0" applyNumberFormat="1" applyFont="1" applyFill="1" applyBorder="1" applyAlignment="1">
      <alignment vertical="center"/>
    </xf>
    <xf numFmtId="0" fontId="25" fillId="0" borderId="83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/>
    </xf>
    <xf numFmtId="0" fontId="28" fillId="0" borderId="63" xfId="0" applyFont="1" applyFill="1" applyBorder="1" applyAlignment="1">
      <alignment/>
    </xf>
    <xf numFmtId="0" fontId="28" fillId="0" borderId="62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vertical="center"/>
    </xf>
    <xf numFmtId="0" fontId="27" fillId="0" borderId="85" xfId="0" applyFont="1" applyFill="1" applyBorder="1" applyAlignment="1">
      <alignment vertical="center"/>
    </xf>
    <xf numFmtId="0" fontId="30" fillId="0" borderId="0" xfId="0" applyFont="1" applyFill="1" applyAlignment="1">
      <alignment/>
    </xf>
    <xf numFmtId="3" fontId="21" fillId="0" borderId="86" xfId="0" applyNumberFormat="1" applyFont="1" applyFill="1" applyBorder="1" applyAlignment="1">
      <alignment horizontal="center"/>
    </xf>
    <xf numFmtId="3" fontId="21" fillId="0" borderId="87" xfId="0" applyNumberFormat="1" applyFont="1" applyFill="1" applyBorder="1" applyAlignment="1" applyProtection="1">
      <alignment/>
      <protection locked="0"/>
    </xf>
    <xf numFmtId="3" fontId="21" fillId="0" borderId="88" xfId="0" applyNumberFormat="1" applyFont="1" applyFill="1" applyBorder="1" applyAlignment="1">
      <alignment horizontal="center"/>
    </xf>
    <xf numFmtId="3" fontId="21" fillId="0" borderId="88" xfId="0" applyNumberFormat="1" applyFont="1" applyFill="1" applyBorder="1" applyAlignment="1" applyProtection="1">
      <alignment/>
      <protection locked="0"/>
    </xf>
    <xf numFmtId="3" fontId="21" fillId="0" borderId="89" xfId="0" applyNumberFormat="1" applyFont="1" applyFill="1" applyBorder="1" applyAlignment="1">
      <alignment horizontal="center"/>
    </xf>
    <xf numFmtId="3" fontId="21" fillId="0" borderId="89" xfId="0" applyNumberFormat="1" applyFont="1" applyFill="1" applyBorder="1" applyAlignment="1" applyProtection="1">
      <alignment/>
      <protection locked="0"/>
    </xf>
    <xf numFmtId="3" fontId="21" fillId="0" borderId="86" xfId="0" applyNumberFormat="1" applyFont="1" applyFill="1" applyBorder="1" applyAlignment="1" applyProtection="1">
      <alignment/>
      <protection locked="0"/>
    </xf>
    <xf numFmtId="3" fontId="21" fillId="0" borderId="90" xfId="0" applyNumberFormat="1" applyFont="1" applyFill="1" applyBorder="1" applyAlignment="1">
      <alignment horizontal="center"/>
    </xf>
    <xf numFmtId="3" fontId="21" fillId="0" borderId="90" xfId="0" applyNumberFormat="1" applyFont="1" applyFill="1" applyBorder="1" applyAlignment="1" applyProtection="1">
      <alignment/>
      <protection locked="0"/>
    </xf>
    <xf numFmtId="3" fontId="21" fillId="0" borderId="91" xfId="0" applyNumberFormat="1" applyFont="1" applyFill="1" applyBorder="1" applyAlignment="1" applyProtection="1">
      <alignment/>
      <protection locked="0"/>
    </xf>
    <xf numFmtId="3" fontId="21" fillId="0" borderId="92" xfId="0" applyNumberFormat="1" applyFont="1" applyFill="1" applyBorder="1" applyAlignment="1" applyProtection="1">
      <alignment/>
      <protection locked="0"/>
    </xf>
    <xf numFmtId="3" fontId="21" fillId="0" borderId="93" xfId="0" applyNumberFormat="1" applyFont="1" applyFill="1" applyBorder="1" applyAlignment="1" applyProtection="1">
      <alignment/>
      <protection locked="0"/>
    </xf>
    <xf numFmtId="0" fontId="19" fillId="0" borderId="94" xfId="0" applyFont="1" applyFill="1" applyBorder="1" applyAlignment="1">
      <alignment/>
    </xf>
    <xf numFmtId="0" fontId="19" fillId="0" borderId="95" xfId="0" applyFont="1" applyFill="1" applyBorder="1" applyAlignment="1">
      <alignment/>
    </xf>
    <xf numFmtId="0" fontId="2" fillId="0" borderId="96" xfId="0" applyFont="1" applyFill="1" applyBorder="1" applyAlignment="1">
      <alignment horizontal="center"/>
    </xf>
    <xf numFmtId="0" fontId="20" fillId="0" borderId="88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31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4" fillId="0" borderId="85" xfId="0" applyFont="1" applyFill="1" applyBorder="1" applyAlignment="1" applyProtection="1">
      <alignment/>
      <protection hidden="1"/>
    </xf>
    <xf numFmtId="0" fontId="19" fillId="0" borderId="56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/>
      <protection hidden="1"/>
    </xf>
    <xf numFmtId="0" fontId="0" fillId="0" borderId="72" xfId="0" applyFont="1" applyFill="1" applyBorder="1" applyAlignment="1" applyProtection="1">
      <alignment/>
      <protection hidden="1"/>
    </xf>
    <xf numFmtId="0" fontId="0" fillId="0" borderId="66" xfId="0" applyFont="1" applyFill="1" applyBorder="1" applyAlignment="1" applyProtection="1">
      <alignment/>
      <protection hidden="1"/>
    </xf>
    <xf numFmtId="0" fontId="0" fillId="0" borderId="66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/>
      <protection hidden="1"/>
    </xf>
    <xf numFmtId="0" fontId="20" fillId="0" borderId="66" xfId="0" applyFont="1" applyFill="1" applyBorder="1" applyAlignment="1" applyProtection="1">
      <alignment horizontal="center"/>
      <protection hidden="1"/>
    </xf>
    <xf numFmtId="0" fontId="0" fillId="0" borderId="73" xfId="0" applyFont="1" applyFill="1" applyBorder="1" applyAlignment="1" applyProtection="1">
      <alignment/>
      <protection hidden="1"/>
    </xf>
    <xf numFmtId="0" fontId="0" fillId="0" borderId="58" xfId="0" applyFont="1" applyFill="1" applyBorder="1" applyAlignment="1" applyProtection="1">
      <alignment/>
      <protection hidden="1"/>
    </xf>
    <xf numFmtId="0" fontId="25" fillId="0" borderId="65" xfId="0" applyFont="1" applyFill="1" applyBorder="1" applyAlignment="1" applyProtection="1">
      <alignment horizontal="center"/>
      <protection hidden="1"/>
    </xf>
    <xf numFmtId="0" fontId="0" fillId="0" borderId="61" xfId="0" applyFont="1" applyFill="1" applyBorder="1" applyAlignment="1" applyProtection="1">
      <alignment horizontal="center"/>
      <protection hidden="1"/>
    </xf>
    <xf numFmtId="0" fontId="20" fillId="0" borderId="61" xfId="0" applyFont="1" applyFill="1" applyBorder="1" applyAlignment="1" applyProtection="1">
      <alignment horizontal="center"/>
      <protection hidden="1"/>
    </xf>
    <xf numFmtId="0" fontId="0" fillId="0" borderId="60" xfId="0" applyFont="1" applyFill="1" applyBorder="1" applyAlignment="1" applyProtection="1">
      <alignment horizontal="center"/>
      <protection hidden="1"/>
    </xf>
    <xf numFmtId="0" fontId="0" fillId="0" borderId="74" xfId="0" applyFont="1" applyFill="1" applyBorder="1" applyAlignment="1" applyProtection="1">
      <alignment horizontal="center"/>
      <protection hidden="1"/>
    </xf>
    <xf numFmtId="0" fontId="25" fillId="0" borderId="59" xfId="0" applyFont="1" applyFill="1" applyBorder="1" applyAlignment="1" applyProtection="1">
      <alignment horizontal="center"/>
      <protection hidden="1"/>
    </xf>
    <xf numFmtId="0" fontId="0" fillId="0" borderId="50" xfId="0" applyFont="1" applyFill="1" applyBorder="1" applyAlignment="1" applyProtection="1">
      <alignment/>
      <protection hidden="1"/>
    </xf>
    <xf numFmtId="164" fontId="0" fillId="0" borderId="50" xfId="0" applyNumberFormat="1" applyFont="1" applyFill="1" applyBorder="1" applyAlignment="1" applyProtection="1">
      <alignment/>
      <protection hidden="1"/>
    </xf>
    <xf numFmtId="164" fontId="0" fillId="0" borderId="66" xfId="0" applyNumberFormat="1" applyFont="1" applyFill="1" applyBorder="1" applyAlignment="1" applyProtection="1">
      <alignment horizontal="center"/>
      <protection hidden="1"/>
    </xf>
    <xf numFmtId="164" fontId="0" fillId="0" borderId="49" xfId="0" applyNumberFormat="1" applyFont="1" applyFill="1" applyBorder="1" applyAlignment="1" applyProtection="1">
      <alignment/>
      <protection hidden="1"/>
    </xf>
    <xf numFmtId="164" fontId="0" fillId="0" borderId="49" xfId="0" applyNumberFormat="1" applyFont="1" applyFill="1" applyBorder="1" applyAlignment="1" applyProtection="1">
      <alignment/>
      <protection locked="0"/>
    </xf>
    <xf numFmtId="164" fontId="0" fillId="0" borderId="15" xfId="0" applyNumberFormat="1" applyFont="1" applyFill="1" applyBorder="1" applyAlignment="1" applyProtection="1">
      <alignment/>
      <protection locked="0"/>
    </xf>
    <xf numFmtId="164" fontId="0" fillId="0" borderId="66" xfId="0" applyNumberFormat="1" applyFont="1" applyFill="1" applyBorder="1" applyAlignment="1" applyProtection="1">
      <alignment/>
      <protection locked="0"/>
    </xf>
    <xf numFmtId="164" fontId="20" fillId="0" borderId="69" xfId="0" applyNumberFormat="1" applyFont="1" applyFill="1" applyBorder="1" applyAlignment="1" applyProtection="1">
      <alignment horizontal="right"/>
      <protection locked="0"/>
    </xf>
    <xf numFmtId="164" fontId="0" fillId="0" borderId="75" xfId="0" applyNumberFormat="1" applyFont="1" applyFill="1" applyBorder="1" applyAlignment="1" applyProtection="1">
      <alignment/>
      <protection locked="0"/>
    </xf>
    <xf numFmtId="164" fontId="0" fillId="0" borderId="76" xfId="0" applyNumberFormat="1" applyFont="1" applyFill="1" applyBorder="1" applyAlignment="1" applyProtection="1">
      <alignment/>
      <protection locked="0"/>
    </xf>
    <xf numFmtId="164" fontId="0" fillId="0" borderId="37" xfId="0" applyNumberFormat="1" applyFont="1" applyFill="1" applyBorder="1" applyAlignment="1" applyProtection="1">
      <alignment/>
      <protection locked="0"/>
    </xf>
    <xf numFmtId="164" fontId="20" fillId="0" borderId="49" xfId="0" applyNumberFormat="1" applyFont="1" applyFill="1" applyBorder="1" applyAlignment="1" applyProtection="1">
      <alignment horizontal="center"/>
      <protection hidden="1"/>
    </xf>
    <xf numFmtId="3" fontId="20" fillId="0" borderId="62" xfId="0" applyNumberFormat="1" applyFont="1" applyFill="1" applyBorder="1" applyAlignment="1" applyProtection="1">
      <alignment horizontal="center"/>
      <protection hidden="1"/>
    </xf>
    <xf numFmtId="0" fontId="0" fillId="0" borderId="52" xfId="0" applyFont="1" applyFill="1" applyBorder="1" applyAlignment="1" applyProtection="1">
      <alignment/>
      <protection hidden="1"/>
    </xf>
    <xf numFmtId="164" fontId="0" fillId="0" borderId="52" xfId="0" applyNumberFormat="1" applyFont="1" applyFill="1" applyBorder="1" applyAlignment="1" applyProtection="1">
      <alignment/>
      <protection hidden="1"/>
    </xf>
    <xf numFmtId="164" fontId="0" fillId="0" borderId="52" xfId="0" applyNumberFormat="1" applyFont="1" applyFill="1" applyBorder="1" applyAlignment="1" applyProtection="1">
      <alignment horizontal="center"/>
      <protection hidden="1"/>
    </xf>
    <xf numFmtId="164" fontId="0" fillId="0" borderId="52" xfId="0" applyNumberFormat="1" applyFont="1" applyFill="1" applyBorder="1" applyAlignment="1" applyProtection="1">
      <alignment/>
      <protection locked="0"/>
    </xf>
    <xf numFmtId="164" fontId="0" fillId="0" borderId="77" xfId="0" applyNumberFormat="1" applyFont="1" applyFill="1" applyBorder="1" applyAlignment="1" applyProtection="1">
      <alignment/>
      <protection locked="0"/>
    </xf>
    <xf numFmtId="164" fontId="20" fillId="0" borderId="63" xfId="0" applyNumberFormat="1" applyFont="1" applyFill="1" applyBorder="1" applyAlignment="1" applyProtection="1">
      <alignment horizontal="right"/>
      <protection locked="0"/>
    </xf>
    <xf numFmtId="164" fontId="0" fillId="0" borderId="78" xfId="0" applyNumberFormat="1" applyFont="1" applyFill="1" applyBorder="1" applyAlignment="1" applyProtection="1">
      <alignment/>
      <protection locked="0"/>
    </xf>
    <xf numFmtId="164" fontId="0" fillId="0" borderId="74" xfId="0" applyNumberFormat="1" applyFont="1" applyFill="1" applyBorder="1" applyAlignment="1" applyProtection="1">
      <alignment/>
      <protection locked="0"/>
    </xf>
    <xf numFmtId="164" fontId="0" fillId="0" borderId="79" xfId="0" applyNumberFormat="1" applyFont="1" applyFill="1" applyBorder="1" applyAlignment="1" applyProtection="1">
      <alignment/>
      <protection locked="0"/>
    </xf>
    <xf numFmtId="164" fontId="20" fillId="0" borderId="52" xfId="0" applyNumberFormat="1" applyFont="1" applyFill="1" applyBorder="1" applyAlignment="1" applyProtection="1">
      <alignment/>
      <protection hidden="1"/>
    </xf>
    <xf numFmtId="3" fontId="20" fillId="0" borderId="63" xfId="0" applyNumberFormat="1" applyFont="1" applyFill="1" applyBorder="1" applyAlignment="1" applyProtection="1">
      <alignment horizontal="center"/>
      <protection hidden="1"/>
    </xf>
    <xf numFmtId="0" fontId="0" fillId="0" borderId="50" xfId="0" applyFont="1" applyFill="1" applyBorder="1" applyAlignment="1" applyProtection="1">
      <alignment horizontal="center"/>
      <protection hidden="1"/>
    </xf>
    <xf numFmtId="3" fontId="0" fillId="0" borderId="50" xfId="0" applyNumberFormat="1" applyFont="1" applyFill="1" applyBorder="1" applyAlignment="1" applyProtection="1">
      <alignment/>
      <protection hidden="1"/>
    </xf>
    <xf numFmtId="0" fontId="0" fillId="0" borderId="51" xfId="0" applyFont="1" applyFill="1" applyBorder="1" applyAlignment="1" applyProtection="1">
      <alignment/>
      <protection hidden="1"/>
    </xf>
    <xf numFmtId="0" fontId="0" fillId="0" borderId="51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50" xfId="0" applyFont="1" applyFill="1" applyBorder="1" applyAlignment="1" applyProtection="1">
      <alignment/>
      <protection locked="0"/>
    </xf>
    <xf numFmtId="3" fontId="20" fillId="0" borderId="69" xfId="0" applyNumberFormat="1" applyFont="1" applyFill="1" applyBorder="1" applyAlignment="1" applyProtection="1">
      <alignment horizontal="center"/>
      <protection locked="0"/>
    </xf>
    <xf numFmtId="0" fontId="0" fillId="0" borderId="75" xfId="0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3" fontId="20" fillId="0" borderId="64" xfId="0" applyNumberFormat="1" applyFont="1" applyFill="1" applyBorder="1" applyAlignment="1" applyProtection="1">
      <alignment horizontal="center"/>
      <protection hidden="1"/>
    </xf>
    <xf numFmtId="0" fontId="0" fillId="0" borderId="51" xfId="0" applyFont="1" applyFill="1" applyBorder="1" applyAlignment="1" applyProtection="1">
      <alignment horizontal="center"/>
      <protection hidden="1"/>
    </xf>
    <xf numFmtId="3" fontId="0" fillId="0" borderId="51" xfId="0" applyNumberFormat="1" applyFont="1" applyFill="1" applyBorder="1" applyAlignment="1" applyProtection="1">
      <alignment/>
      <protection hidden="1"/>
    </xf>
    <xf numFmtId="0" fontId="0" fillId="0" borderId="54" xfId="0" applyFont="1" applyFill="1" applyBorder="1" applyAlignment="1" applyProtection="1">
      <alignment/>
      <protection locked="0"/>
    </xf>
    <xf numFmtId="3" fontId="20" fillId="0" borderId="64" xfId="0" applyNumberFormat="1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/>
      <protection locked="0"/>
    </xf>
    <xf numFmtId="3" fontId="0" fillId="0" borderId="33" xfId="0" applyNumberFormat="1" applyFont="1" applyFill="1" applyBorder="1" applyAlignment="1" applyProtection="1">
      <alignment/>
      <protection locked="0"/>
    </xf>
    <xf numFmtId="3" fontId="0" fillId="0" borderId="82" xfId="0" applyNumberFormat="1" applyFont="1" applyFill="1" applyBorder="1" applyAlignment="1" applyProtection="1">
      <alignment/>
      <protection locked="0"/>
    </xf>
    <xf numFmtId="0" fontId="0" fillId="0" borderId="53" xfId="0" applyFont="1" applyFill="1" applyBorder="1" applyAlignment="1" applyProtection="1">
      <alignment horizontal="center"/>
      <protection hidden="1"/>
    </xf>
    <xf numFmtId="3" fontId="0" fillId="0" borderId="53" xfId="0" applyNumberFormat="1" applyFont="1" applyFill="1" applyBorder="1" applyAlignment="1" applyProtection="1">
      <alignment/>
      <protection hidden="1"/>
    </xf>
    <xf numFmtId="0" fontId="0" fillId="0" borderId="49" xfId="0" applyFont="1" applyFill="1" applyBorder="1" applyAlignment="1" applyProtection="1">
      <alignment/>
      <protection hidden="1"/>
    </xf>
    <xf numFmtId="0" fontId="0" fillId="0" borderId="49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3" fontId="20" fillId="0" borderId="67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37" xfId="0" applyNumberFormat="1" applyFont="1" applyFill="1" applyBorder="1" applyAlignment="1" applyProtection="1">
      <alignment/>
      <protection locked="0"/>
    </xf>
    <xf numFmtId="0" fontId="0" fillId="0" borderId="37" xfId="0" applyFont="1" applyFill="1" applyBorder="1" applyAlignment="1" applyProtection="1">
      <alignment/>
      <protection locked="0"/>
    </xf>
    <xf numFmtId="3" fontId="20" fillId="0" borderId="49" xfId="0" applyNumberFormat="1" applyFont="1" applyFill="1" applyBorder="1" applyAlignment="1" applyProtection="1">
      <alignment horizontal="center"/>
      <protection hidden="1"/>
    </xf>
    <xf numFmtId="0" fontId="20" fillId="0" borderId="97" xfId="0" applyFont="1" applyFill="1" applyBorder="1" applyAlignment="1" applyProtection="1">
      <alignment horizontal="center"/>
      <protection hidden="1"/>
    </xf>
    <xf numFmtId="3" fontId="20" fillId="0" borderId="97" xfId="0" applyNumberFormat="1" applyFont="1" applyFill="1" applyBorder="1" applyAlignment="1" applyProtection="1">
      <alignment/>
      <protection hidden="1"/>
    </xf>
    <xf numFmtId="3" fontId="20" fillId="0" borderId="97" xfId="0" applyNumberFormat="1" applyFont="1" applyFill="1" applyBorder="1" applyAlignment="1" applyProtection="1">
      <alignment horizontal="center"/>
      <protection hidden="1"/>
    </xf>
    <xf numFmtId="0" fontId="20" fillId="0" borderId="97" xfId="0" applyFont="1" applyFill="1" applyBorder="1" applyAlignment="1" applyProtection="1">
      <alignment/>
      <protection hidden="1"/>
    </xf>
    <xf numFmtId="0" fontId="20" fillId="0" borderId="85" xfId="0" applyFont="1" applyFill="1" applyBorder="1" applyAlignment="1" applyProtection="1">
      <alignment/>
      <protection hidden="1"/>
    </xf>
    <xf numFmtId="3" fontId="20" fillId="0" borderId="57" xfId="0" applyNumberFormat="1" applyFont="1" applyFill="1" applyBorder="1" applyAlignment="1" applyProtection="1">
      <alignment horizontal="center"/>
      <protection hidden="1"/>
    </xf>
    <xf numFmtId="3" fontId="20" fillId="0" borderId="56" xfId="0" applyNumberFormat="1" applyFont="1" applyFill="1" applyBorder="1" applyAlignment="1" applyProtection="1">
      <alignment/>
      <protection locked="0"/>
    </xf>
    <xf numFmtId="3" fontId="20" fillId="0" borderId="98" xfId="0" applyNumberFormat="1" applyFont="1" applyFill="1" applyBorder="1" applyAlignment="1" applyProtection="1">
      <alignment/>
      <protection locked="0"/>
    </xf>
    <xf numFmtId="3" fontId="20" fillId="0" borderId="99" xfId="0" applyNumberFormat="1" applyFont="1" applyFill="1" applyBorder="1" applyAlignment="1" applyProtection="1">
      <alignment/>
      <protection locked="0"/>
    </xf>
    <xf numFmtId="0" fontId="20" fillId="0" borderId="98" xfId="0" applyFont="1" applyFill="1" applyBorder="1" applyAlignment="1" applyProtection="1">
      <alignment/>
      <protection locked="0"/>
    </xf>
    <xf numFmtId="0" fontId="20" fillId="0" borderId="56" xfId="0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0" fontId="0" fillId="0" borderId="52" xfId="0" applyFont="1" applyFill="1" applyBorder="1" applyAlignment="1" applyProtection="1">
      <alignment horizontal="center"/>
      <protection hidden="1"/>
    </xf>
    <xf numFmtId="3" fontId="0" fillId="0" borderId="52" xfId="0" applyNumberFormat="1" applyFont="1" applyFill="1" applyBorder="1" applyAlignment="1" applyProtection="1">
      <alignment/>
      <protection hidden="1"/>
    </xf>
    <xf numFmtId="0" fontId="0" fillId="0" borderId="55" xfId="0" applyFont="1" applyFill="1" applyBorder="1" applyAlignment="1" applyProtection="1">
      <alignment/>
      <protection locked="0"/>
    </xf>
    <xf numFmtId="0" fontId="0" fillId="0" borderId="53" xfId="0" applyFont="1" applyFill="1" applyBorder="1" applyAlignment="1" applyProtection="1">
      <alignment/>
      <protection locked="0"/>
    </xf>
    <xf numFmtId="3" fontId="20" fillId="0" borderId="63" xfId="0" applyNumberFormat="1" applyFont="1" applyFill="1" applyBorder="1" applyAlignment="1" applyProtection="1">
      <alignment horizontal="center"/>
      <protection locked="0"/>
    </xf>
    <xf numFmtId="3" fontId="20" fillId="0" borderId="53" xfId="0" applyNumberFormat="1" applyFont="1" applyFill="1" applyBorder="1" applyAlignment="1" applyProtection="1">
      <alignment horizontal="center"/>
      <protection hidden="1"/>
    </xf>
    <xf numFmtId="3" fontId="20" fillId="0" borderId="67" xfId="0" applyNumberFormat="1" applyFont="1" applyFill="1" applyBorder="1" applyAlignment="1" applyProtection="1">
      <alignment horizontal="center"/>
      <protection hidden="1"/>
    </xf>
    <xf numFmtId="0" fontId="0" fillId="0" borderId="71" xfId="0" applyFont="1" applyFill="1" applyBorder="1" applyAlignment="1" applyProtection="1">
      <alignment/>
      <protection locked="0"/>
    </xf>
    <xf numFmtId="0" fontId="0" fillId="0" borderId="73" xfId="0" applyFont="1" applyFill="1" applyBorder="1" applyAlignment="1" applyProtection="1">
      <alignment/>
      <protection locked="0"/>
    </xf>
    <xf numFmtId="3" fontId="21" fillId="0" borderId="69" xfId="0" applyNumberFormat="1" applyFont="1" applyFill="1" applyBorder="1" applyAlignment="1" applyProtection="1">
      <alignment/>
      <protection locked="0"/>
    </xf>
    <xf numFmtId="1" fontId="0" fillId="0" borderId="58" xfId="0" applyNumberFormat="1" applyFont="1" applyFill="1" applyBorder="1" applyAlignment="1" applyProtection="1">
      <alignment/>
      <protection locked="0"/>
    </xf>
    <xf numFmtId="1" fontId="0" fillId="0" borderId="80" xfId="0" applyNumberFormat="1" applyFont="1" applyFill="1" applyBorder="1" applyAlignment="1" applyProtection="1">
      <alignment/>
      <protection locked="0"/>
    </xf>
    <xf numFmtId="0" fontId="0" fillId="0" borderId="80" xfId="0" applyFont="1" applyFill="1" applyBorder="1" applyAlignment="1" applyProtection="1">
      <alignment/>
      <protection locked="0"/>
    </xf>
    <xf numFmtId="0" fontId="0" fillId="0" borderId="58" xfId="0" applyFont="1" applyFill="1" applyBorder="1" applyAlignment="1" applyProtection="1">
      <alignment/>
      <protection locked="0"/>
    </xf>
    <xf numFmtId="3" fontId="21" fillId="0" borderId="73" xfId="0" applyNumberFormat="1" applyFont="1" applyFill="1" applyBorder="1" applyAlignment="1" applyProtection="1">
      <alignment horizontal="right" indent="1"/>
      <protection hidden="1"/>
    </xf>
    <xf numFmtId="165" fontId="21" fillId="0" borderId="71" xfId="49" applyNumberFormat="1" applyFont="1" applyFill="1" applyBorder="1" applyAlignment="1" applyProtection="1">
      <alignment horizontal="center"/>
      <protection hidden="1"/>
    </xf>
    <xf numFmtId="0" fontId="0" fillId="0" borderId="22" xfId="0" applyFont="1" applyFill="1" applyBorder="1" applyAlignment="1" applyProtection="1">
      <alignment/>
      <protection hidden="1"/>
    </xf>
    <xf numFmtId="3" fontId="21" fillId="0" borderId="64" xfId="0" applyNumberFormat="1" applyFont="1" applyFill="1" applyBorder="1" applyAlignment="1" applyProtection="1">
      <alignment/>
      <protection locked="0"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3" fontId="21" fillId="0" borderId="54" xfId="0" applyNumberFormat="1" applyFont="1" applyFill="1" applyBorder="1" applyAlignment="1" applyProtection="1">
      <alignment horizontal="right" indent="1"/>
      <protection hidden="1"/>
    </xf>
    <xf numFmtId="165" fontId="21" fillId="0" borderId="51" xfId="49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84" xfId="0" applyFont="1" applyFill="1" applyBorder="1" applyAlignment="1" applyProtection="1">
      <alignment/>
      <protection locked="0"/>
    </xf>
    <xf numFmtId="0" fontId="0" fillId="0" borderId="61" xfId="0" applyFont="1" applyFill="1" applyBorder="1" applyAlignment="1" applyProtection="1">
      <alignment/>
      <protection locked="0"/>
    </xf>
    <xf numFmtId="3" fontId="21" fillId="0" borderId="63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0" borderId="37" xfId="0" applyNumberFormat="1" applyFont="1" applyFill="1" applyBorder="1" applyAlignment="1" applyProtection="1">
      <alignment/>
      <protection locked="0"/>
    </xf>
    <xf numFmtId="3" fontId="21" fillId="0" borderId="84" xfId="0" applyNumberFormat="1" applyFont="1" applyFill="1" applyBorder="1" applyAlignment="1" applyProtection="1">
      <alignment horizontal="right" indent="1"/>
      <protection hidden="1"/>
    </xf>
    <xf numFmtId="165" fontId="21" fillId="0" borderId="52" xfId="49" applyNumberFormat="1" applyFont="1" applyFill="1" applyBorder="1" applyAlignment="1" applyProtection="1">
      <alignment horizontal="center"/>
      <protection hidden="1"/>
    </xf>
    <xf numFmtId="3" fontId="21" fillId="0" borderId="70" xfId="0" applyNumberFormat="1" applyFont="1" applyFill="1" applyBorder="1" applyAlignment="1" applyProtection="1">
      <alignment/>
      <protection locked="0"/>
    </xf>
    <xf numFmtId="1" fontId="0" fillId="0" borderId="75" xfId="0" applyNumberFormat="1" applyFont="1" applyFill="1" applyBorder="1" applyAlignment="1" applyProtection="1">
      <alignment/>
      <protection locked="0"/>
    </xf>
    <xf numFmtId="0" fontId="0" fillId="0" borderId="100" xfId="0" applyFont="1" applyFill="1" applyBorder="1" applyAlignment="1" applyProtection="1">
      <alignment/>
      <protection locked="0"/>
    </xf>
    <xf numFmtId="3" fontId="21" fillId="0" borderId="22" xfId="0" applyNumberFormat="1" applyFont="1" applyFill="1" applyBorder="1" applyAlignment="1" applyProtection="1">
      <alignment horizontal="right" indent="1"/>
      <protection hidden="1"/>
    </xf>
    <xf numFmtId="165" fontId="21" fillId="0" borderId="50" xfId="49" applyNumberFormat="1" applyFont="1" applyFill="1" applyBorder="1" applyAlignment="1" applyProtection="1">
      <alignment horizontal="center"/>
      <protection hidden="1"/>
    </xf>
    <xf numFmtId="3" fontId="21" fillId="0" borderId="22" xfId="0" applyNumberFormat="1" applyFont="1" applyFill="1" applyBorder="1" applyAlignment="1" applyProtection="1">
      <alignment/>
      <protection locked="0"/>
    </xf>
    <xf numFmtId="1" fontId="0" fillId="0" borderId="54" xfId="0" applyNumberFormat="1" applyFont="1" applyFill="1" applyBorder="1" applyAlignment="1" applyProtection="1">
      <alignment/>
      <protection locked="0"/>
    </xf>
    <xf numFmtId="0" fontId="0" fillId="0" borderId="64" xfId="0" applyFont="1" applyFill="1" applyBorder="1" applyAlignment="1" applyProtection="1">
      <alignment/>
      <protection locked="0"/>
    </xf>
    <xf numFmtId="0" fontId="0" fillId="0" borderId="60" xfId="0" applyFont="1" applyFill="1" applyBorder="1" applyAlignment="1" applyProtection="1">
      <alignment/>
      <protection hidden="1"/>
    </xf>
    <xf numFmtId="3" fontId="21" fillId="0" borderId="68" xfId="0" applyNumberFormat="1" applyFont="1" applyFill="1" applyBorder="1" applyAlignment="1" applyProtection="1">
      <alignment/>
      <protection locked="0"/>
    </xf>
    <xf numFmtId="1" fontId="0" fillId="0" borderId="84" xfId="0" applyNumberFormat="1" applyFont="1" applyFill="1" applyBorder="1" applyAlignment="1" applyProtection="1">
      <alignment/>
      <protection locked="0"/>
    </xf>
    <xf numFmtId="0" fontId="0" fillId="0" borderId="42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3" fontId="21" fillId="0" borderId="68" xfId="0" applyNumberFormat="1" applyFont="1" applyFill="1" applyBorder="1" applyAlignment="1" applyProtection="1">
      <alignment horizontal="right" indent="1"/>
      <protection hidden="1"/>
    </xf>
    <xf numFmtId="165" fontId="21" fillId="0" borderId="53" xfId="49" applyNumberFormat="1" applyFont="1" applyFill="1" applyBorder="1" applyAlignment="1" applyProtection="1">
      <alignment horizontal="center"/>
      <protection hidden="1"/>
    </xf>
    <xf numFmtId="0" fontId="21" fillId="0" borderId="97" xfId="0" applyFont="1" applyFill="1" applyBorder="1" applyAlignment="1" applyProtection="1">
      <alignment horizontal="center"/>
      <protection hidden="1"/>
    </xf>
    <xf numFmtId="3" fontId="21" fillId="0" borderId="97" xfId="0" applyNumberFormat="1" applyFont="1" applyFill="1" applyBorder="1" applyAlignment="1" applyProtection="1">
      <alignment/>
      <protection hidden="1"/>
    </xf>
    <xf numFmtId="3" fontId="21" fillId="0" borderId="56" xfId="0" applyNumberFormat="1" applyFont="1" applyFill="1" applyBorder="1" applyAlignment="1" applyProtection="1">
      <alignment/>
      <protection hidden="1"/>
    </xf>
    <xf numFmtId="3" fontId="21" fillId="0" borderId="85" xfId="0" applyNumberFormat="1" applyFont="1" applyFill="1" applyBorder="1" applyAlignment="1" applyProtection="1">
      <alignment/>
      <protection hidden="1"/>
    </xf>
    <xf numFmtId="3" fontId="21" fillId="0" borderId="57" xfId="0" applyNumberFormat="1" applyFont="1" applyFill="1" applyBorder="1" applyAlignment="1" applyProtection="1">
      <alignment/>
      <protection hidden="1"/>
    </xf>
    <xf numFmtId="3" fontId="21" fillId="0" borderId="98" xfId="0" applyNumberFormat="1" applyFont="1" applyFill="1" applyBorder="1" applyAlignment="1" applyProtection="1">
      <alignment/>
      <protection hidden="1"/>
    </xf>
    <xf numFmtId="3" fontId="21" fillId="0" borderId="85" xfId="0" applyNumberFormat="1" applyFont="1" applyFill="1" applyBorder="1" applyAlignment="1" applyProtection="1">
      <alignment horizontal="right" indent="1"/>
      <protection hidden="1"/>
    </xf>
    <xf numFmtId="165" fontId="21" fillId="0" borderId="97" xfId="49" applyNumberFormat="1" applyFont="1" applyFill="1" applyBorder="1" applyAlignment="1" applyProtection="1">
      <alignment horizontal="center"/>
      <protection hidden="1"/>
    </xf>
    <xf numFmtId="3" fontId="21" fillId="0" borderId="18" xfId="0" applyNumberFormat="1" applyFont="1" applyFill="1" applyBorder="1" applyAlignment="1" applyProtection="1">
      <alignment horizontal="right" indent="1"/>
      <protection hidden="1"/>
    </xf>
    <xf numFmtId="3" fontId="21" fillId="0" borderId="67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3" fontId="21" fillId="0" borderId="97" xfId="0" applyNumberFormat="1" applyFont="1" applyFill="1" applyBorder="1" applyAlignment="1" applyProtection="1">
      <alignment horizontal="center"/>
      <protection hidden="1"/>
    </xf>
    <xf numFmtId="3" fontId="21" fillId="0" borderId="99" xfId="0" applyNumberFormat="1" applyFont="1" applyFill="1" applyBorder="1" applyAlignment="1" applyProtection="1">
      <alignment/>
      <protection hidden="1"/>
    </xf>
    <xf numFmtId="3" fontId="0" fillId="0" borderId="49" xfId="0" applyNumberFormat="1" applyFont="1" applyFill="1" applyBorder="1" applyAlignment="1" applyProtection="1">
      <alignment/>
      <protection hidden="1"/>
    </xf>
    <xf numFmtId="3" fontId="21" fillId="0" borderId="49" xfId="0" applyNumberFormat="1" applyFont="1" applyFill="1" applyBorder="1" applyAlignment="1" applyProtection="1">
      <alignment horizontal="center"/>
      <protection hidden="1"/>
    </xf>
    <xf numFmtId="3" fontId="21" fillId="0" borderId="49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0" fillId="0" borderId="37" xfId="0" applyNumberFormat="1" applyFont="1" applyFill="1" applyBorder="1" applyAlignment="1" applyProtection="1">
      <alignment/>
      <protection hidden="1"/>
    </xf>
    <xf numFmtId="3" fontId="0" fillId="0" borderId="76" xfId="0" applyNumberFormat="1" applyFont="1" applyFill="1" applyBorder="1" applyAlignment="1" applyProtection="1">
      <alignment/>
      <protection hidden="1"/>
    </xf>
    <xf numFmtId="3" fontId="0" fillId="0" borderId="101" xfId="0" applyNumberFormat="1" applyFont="1" applyFill="1" applyBorder="1" applyAlignment="1" applyProtection="1">
      <alignment/>
      <protection hidden="1"/>
    </xf>
    <xf numFmtId="3" fontId="21" fillId="0" borderId="56" xfId="0" applyNumberFormat="1" applyFont="1" applyFill="1" applyBorder="1" applyAlignment="1" applyProtection="1">
      <alignment horizontal="right" indent="1"/>
      <protection hidden="1"/>
    </xf>
    <xf numFmtId="9" fontId="21" fillId="0" borderId="56" xfId="49" applyFont="1" applyFill="1" applyBorder="1" applyAlignment="1" applyProtection="1">
      <alignment horizontal="center"/>
      <protection hidden="1"/>
    </xf>
    <xf numFmtId="3" fontId="21" fillId="0" borderId="97" xfId="0" applyNumberFormat="1" applyFont="1" applyFill="1" applyBorder="1" applyAlignment="1" applyProtection="1">
      <alignment horizontal="right" indent="1"/>
      <protection hidden="1"/>
    </xf>
    <xf numFmtId="3" fontId="21" fillId="0" borderId="101" xfId="0" applyNumberFormat="1" applyFont="1" applyFill="1" applyBorder="1" applyAlignment="1" applyProtection="1">
      <alignment/>
      <protection hidden="1"/>
    </xf>
    <xf numFmtId="0" fontId="21" fillId="0" borderId="61" xfId="0" applyFont="1" applyFill="1" applyBorder="1" applyAlignment="1" applyProtection="1">
      <alignment horizontal="center"/>
      <protection hidden="1"/>
    </xf>
    <xf numFmtId="3" fontId="21" fillId="0" borderId="61" xfId="0" applyNumberFormat="1" applyFont="1" applyFill="1" applyBorder="1" applyAlignment="1" applyProtection="1">
      <alignment/>
      <protection hidden="1"/>
    </xf>
    <xf numFmtId="3" fontId="21" fillId="0" borderId="61" xfId="0" applyNumberFormat="1" applyFont="1" applyFill="1" applyBorder="1" applyAlignment="1" applyProtection="1">
      <alignment horizontal="center"/>
      <protection hidden="1"/>
    </xf>
    <xf numFmtId="0" fontId="20" fillId="0" borderId="84" xfId="0" applyFont="1" applyFill="1" applyBorder="1" applyAlignment="1" applyProtection="1">
      <alignment horizontal="center"/>
      <protection hidden="1"/>
    </xf>
    <xf numFmtId="0" fontId="20" fillId="0" borderId="15" xfId="0" applyFont="1" applyFill="1" applyBorder="1" applyAlignment="1" applyProtection="1">
      <alignment/>
      <protection hidden="1"/>
    </xf>
    <xf numFmtId="0" fontId="20" fillId="0" borderId="77" xfId="0" applyFont="1" applyFill="1" applyBorder="1" applyAlignment="1" applyProtection="1">
      <alignment/>
      <protection hidden="1"/>
    </xf>
    <xf numFmtId="0" fontId="20" fillId="0" borderId="18" xfId="0" applyFont="1" applyFill="1" applyBorder="1" applyAlignment="1" applyProtection="1">
      <alignment/>
      <protection hidden="1"/>
    </xf>
    <xf numFmtId="0" fontId="20" fillId="0" borderId="54" xfId="0" applyFont="1" applyFill="1" applyBorder="1" applyAlignment="1" applyProtection="1">
      <alignment/>
      <protection hidden="1"/>
    </xf>
    <xf numFmtId="0" fontId="20" fillId="0" borderId="50" xfId="0" applyFont="1" applyFill="1" applyBorder="1" applyAlignment="1" applyProtection="1">
      <alignment/>
      <protection hidden="1"/>
    </xf>
    <xf numFmtId="0" fontId="21" fillId="0" borderId="85" xfId="0" applyFont="1" applyFill="1" applyBorder="1" applyAlignment="1" applyProtection="1">
      <alignment/>
      <protection hidden="1"/>
    </xf>
    <xf numFmtId="0" fontId="21" fillId="0" borderId="72" xfId="0" applyFont="1" applyFill="1" applyBorder="1" applyAlignment="1" applyProtection="1">
      <alignment/>
      <protection hidden="1"/>
    </xf>
    <xf numFmtId="0" fontId="21" fillId="0" borderId="84" xfId="0" applyFont="1" applyFill="1" applyBorder="1" applyAlignment="1" applyProtection="1">
      <alignment/>
      <protection hidden="1"/>
    </xf>
    <xf numFmtId="0" fontId="3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4" fillId="0" borderId="85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20" fillId="0" borderId="66" xfId="0" applyFont="1" applyFill="1" applyBorder="1" applyAlignment="1">
      <alignment horizontal="center"/>
    </xf>
    <xf numFmtId="0" fontId="0" fillId="0" borderId="73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20" fillId="0" borderId="65" xfId="0" applyFont="1" applyFill="1" applyBorder="1" applyAlignment="1">
      <alignment horizontal="center"/>
    </xf>
    <xf numFmtId="0" fontId="32" fillId="0" borderId="84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32" fillId="0" borderId="15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6" fontId="0" fillId="0" borderId="49" xfId="0" applyNumberFormat="1" applyFont="1" applyFill="1" applyBorder="1" applyAlignment="1">
      <alignment/>
    </xf>
    <xf numFmtId="164" fontId="20" fillId="0" borderId="49" xfId="0" applyNumberFormat="1" applyFont="1" applyFill="1" applyBorder="1" applyAlignment="1">
      <alignment horizontal="right"/>
    </xf>
    <xf numFmtId="166" fontId="0" fillId="0" borderId="75" xfId="0" applyNumberFormat="1" applyFont="1" applyFill="1" applyBorder="1" applyAlignment="1">
      <alignment/>
    </xf>
    <xf numFmtId="166" fontId="0" fillId="0" borderId="76" xfId="0" applyNumberFormat="1" applyFont="1" applyFill="1" applyBorder="1" applyAlignment="1">
      <alignment/>
    </xf>
    <xf numFmtId="166" fontId="0" fillId="0" borderId="37" xfId="0" applyNumberFormat="1" applyFont="1" applyFill="1" applyBorder="1" applyAlignment="1">
      <alignment/>
    </xf>
    <xf numFmtId="3" fontId="20" fillId="0" borderId="49" xfId="0" applyNumberFormat="1" applyFont="1" applyFill="1" applyBorder="1" applyAlignment="1">
      <alignment horizontal="center"/>
    </xf>
    <xf numFmtId="3" fontId="20" fillId="0" borderId="62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/>
    </xf>
    <xf numFmtId="0" fontId="32" fillId="0" borderId="77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166" fontId="0" fillId="0" borderId="78" xfId="0" applyNumberFormat="1" applyFont="1" applyFill="1" applyBorder="1" applyAlignment="1">
      <alignment/>
    </xf>
    <xf numFmtId="166" fontId="0" fillId="0" borderId="52" xfId="0" applyNumberFormat="1" applyFont="1" applyFill="1" applyBorder="1" applyAlignment="1">
      <alignment/>
    </xf>
    <xf numFmtId="164" fontId="20" fillId="0" borderId="52" xfId="0" applyNumberFormat="1" applyFont="1" applyFill="1" applyBorder="1" applyAlignment="1">
      <alignment horizontal="right"/>
    </xf>
    <xf numFmtId="166" fontId="0" fillId="0" borderId="74" xfId="0" applyNumberFormat="1" applyFont="1" applyFill="1" applyBorder="1" applyAlignment="1">
      <alignment/>
    </xf>
    <xf numFmtId="166" fontId="0" fillId="0" borderId="79" xfId="0" applyNumberFormat="1" applyFont="1" applyFill="1" applyBorder="1" applyAlignment="1">
      <alignment/>
    </xf>
    <xf numFmtId="166" fontId="20" fillId="0" borderId="52" xfId="0" applyNumberFormat="1" applyFont="1" applyFill="1" applyBorder="1" applyAlignment="1">
      <alignment/>
    </xf>
    <xf numFmtId="3" fontId="20" fillId="0" borderId="63" xfId="0" applyNumberFormat="1" applyFont="1" applyFill="1" applyBorder="1" applyAlignment="1">
      <alignment horizontal="center"/>
    </xf>
    <xf numFmtId="0" fontId="32" fillId="0" borderId="54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20" fillId="0" borderId="51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/>
    </xf>
    <xf numFmtId="3" fontId="0" fillId="0" borderId="81" xfId="0" applyNumberFormat="1" applyFont="1" applyFill="1" applyBorder="1" applyAlignment="1">
      <alignment/>
    </xf>
    <xf numFmtId="3" fontId="20" fillId="0" borderId="64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51" xfId="0" applyNumberFormat="1" applyFont="1" applyFill="1" applyBorder="1" applyAlignment="1">
      <alignment horizontal="right"/>
    </xf>
    <xf numFmtId="3" fontId="0" fillId="0" borderId="70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82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49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76" xfId="0" applyNumberFormat="1" applyFont="1" applyFill="1" applyBorder="1" applyAlignment="1">
      <alignment/>
    </xf>
    <xf numFmtId="0" fontId="32" fillId="0" borderId="85" xfId="0" applyFont="1" applyFill="1" applyBorder="1" applyAlignment="1">
      <alignment/>
    </xf>
    <xf numFmtId="0" fontId="20" fillId="0" borderId="97" xfId="0" applyFont="1" applyFill="1" applyBorder="1" applyAlignment="1">
      <alignment/>
    </xf>
    <xf numFmtId="3" fontId="20" fillId="0" borderId="57" xfId="0" applyNumberFormat="1" applyFont="1" applyFill="1" applyBorder="1" applyAlignment="1">
      <alignment horizontal="right"/>
    </xf>
    <xf numFmtId="3" fontId="20" fillId="0" borderId="56" xfId="0" applyNumberFormat="1" applyFont="1" applyFill="1" applyBorder="1" applyAlignment="1">
      <alignment/>
    </xf>
    <xf numFmtId="3" fontId="20" fillId="0" borderId="97" xfId="0" applyNumberFormat="1" applyFont="1" applyFill="1" applyBorder="1" applyAlignment="1">
      <alignment/>
    </xf>
    <xf numFmtId="3" fontId="20" fillId="0" borderId="97" xfId="0" applyNumberFormat="1" applyFont="1" applyFill="1" applyBorder="1" applyAlignment="1">
      <alignment horizontal="center"/>
    </xf>
    <xf numFmtId="3" fontId="20" fillId="0" borderId="98" xfId="0" applyNumberFormat="1" applyFont="1" applyFill="1" applyBorder="1" applyAlignment="1">
      <alignment/>
    </xf>
    <xf numFmtId="3" fontId="20" fillId="0" borderId="99" xfId="0" applyNumberFormat="1" applyFont="1" applyFill="1" applyBorder="1" applyAlignment="1">
      <alignment/>
    </xf>
    <xf numFmtId="3" fontId="20" fillId="0" borderId="57" xfId="0" applyNumberFormat="1" applyFont="1" applyFill="1" applyBorder="1" applyAlignment="1">
      <alignment horizontal="center"/>
    </xf>
    <xf numFmtId="0" fontId="32" fillId="0" borderId="71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3" fontId="21" fillId="0" borderId="66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0" fillId="0" borderId="80" xfId="0" applyNumberFormat="1" applyFont="1" applyFill="1" applyBorder="1" applyAlignment="1">
      <alignment/>
    </xf>
    <xf numFmtId="166" fontId="21" fillId="0" borderId="65" xfId="0" applyNumberFormat="1" applyFont="1" applyFill="1" applyBorder="1" applyAlignment="1">
      <alignment/>
    </xf>
    <xf numFmtId="3" fontId="21" fillId="0" borderId="51" xfId="0" applyNumberFormat="1" applyFont="1" applyFill="1" applyBorder="1" applyAlignment="1">
      <alignment/>
    </xf>
    <xf numFmtId="166" fontId="21" fillId="0" borderId="64" xfId="0" applyNumberFormat="1" applyFont="1" applyFill="1" applyBorder="1" applyAlignment="1">
      <alignment/>
    </xf>
    <xf numFmtId="0" fontId="32" fillId="0" borderId="84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3" fontId="21" fillId="0" borderId="61" xfId="0" applyNumberFormat="1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166" fontId="21" fillId="0" borderId="59" xfId="0" applyNumberFormat="1" applyFont="1" applyFill="1" applyBorder="1" applyAlignment="1">
      <alignment/>
    </xf>
    <xf numFmtId="3" fontId="21" fillId="0" borderId="53" xfId="0" applyNumberFormat="1" applyFont="1" applyFill="1" applyBorder="1" applyAlignment="1">
      <alignment/>
    </xf>
    <xf numFmtId="3" fontId="21" fillId="0" borderId="49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166" fontId="21" fillId="0" borderId="62" xfId="0" applyNumberFormat="1" applyFont="1" applyFill="1" applyBorder="1" applyAlignment="1">
      <alignment/>
    </xf>
    <xf numFmtId="0" fontId="33" fillId="0" borderId="85" xfId="0" applyFont="1" applyFill="1" applyBorder="1" applyAlignment="1">
      <alignment/>
    </xf>
    <xf numFmtId="0" fontId="21" fillId="0" borderId="97" xfId="0" applyFont="1" applyFill="1" applyBorder="1" applyAlignment="1">
      <alignment/>
    </xf>
    <xf numFmtId="3" fontId="21" fillId="0" borderId="57" xfId="0" applyNumberFormat="1" applyFont="1" applyFill="1" applyBorder="1" applyAlignment="1">
      <alignment/>
    </xf>
    <xf numFmtId="3" fontId="21" fillId="0" borderId="56" xfId="0" applyNumberFormat="1" applyFont="1" applyFill="1" applyBorder="1" applyAlignment="1">
      <alignment/>
    </xf>
    <xf numFmtId="3" fontId="21" fillId="0" borderId="97" xfId="0" applyNumberFormat="1" applyFont="1" applyFill="1" applyBorder="1" applyAlignment="1">
      <alignment/>
    </xf>
    <xf numFmtId="3" fontId="21" fillId="0" borderId="98" xfId="0" applyNumberFormat="1" applyFont="1" applyFill="1" applyBorder="1" applyAlignment="1">
      <alignment/>
    </xf>
    <xf numFmtId="3" fontId="21" fillId="0" borderId="99" xfId="0" applyNumberFormat="1" applyFont="1" applyFill="1" applyBorder="1" applyAlignment="1">
      <alignment/>
    </xf>
    <xf numFmtId="166" fontId="21" fillId="0" borderId="57" xfId="0" applyNumberFormat="1" applyFont="1" applyFill="1" applyBorder="1" applyAlignment="1">
      <alignment/>
    </xf>
    <xf numFmtId="3" fontId="21" fillId="0" borderId="50" xfId="0" applyNumberFormat="1" applyFont="1" applyFill="1" applyBorder="1" applyAlignment="1">
      <alignment/>
    </xf>
    <xf numFmtId="3" fontId="21" fillId="0" borderId="62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1" fillId="0" borderId="97" xfId="0" applyFont="1" applyFill="1" applyBorder="1" applyAlignment="1">
      <alignment horizontal="right"/>
    </xf>
    <xf numFmtId="3" fontId="21" fillId="0" borderId="85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65" xfId="0" applyFont="1" applyFill="1" applyBorder="1" applyAlignment="1">
      <alignment/>
    </xf>
    <xf numFmtId="0" fontId="25" fillId="0" borderId="65" xfId="0" applyFont="1" applyFill="1" applyBorder="1" applyAlignment="1">
      <alignment horizontal="center"/>
    </xf>
    <xf numFmtId="0" fontId="26" fillId="0" borderId="58" xfId="0" applyFont="1" applyFill="1" applyBorder="1" applyAlignment="1">
      <alignment horizontal="center"/>
    </xf>
    <xf numFmtId="0" fontId="25" fillId="0" borderId="66" xfId="0" applyFont="1" applyFill="1" applyBorder="1" applyAlignment="1">
      <alignment horizontal="center"/>
    </xf>
    <xf numFmtId="0" fontId="36" fillId="0" borderId="84" xfId="0" applyFont="1" applyFill="1" applyBorder="1" applyAlignment="1">
      <alignment horizontal="center"/>
    </xf>
    <xf numFmtId="0" fontId="36" fillId="0" borderId="59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25" fillId="0" borderId="61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25" fillId="0" borderId="62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164" fontId="0" fillId="0" borderId="62" xfId="0" applyNumberFormat="1" applyFont="1" applyFill="1" applyBorder="1" applyAlignment="1">
      <alignment/>
    </xf>
    <xf numFmtId="1" fontId="27" fillId="0" borderId="62" xfId="0" applyNumberFormat="1" applyFont="1" applyFill="1" applyBorder="1" applyAlignment="1">
      <alignment horizontal="right" vertical="center"/>
    </xf>
    <xf numFmtId="3" fontId="27" fillId="0" borderId="49" xfId="0" applyNumberFormat="1" applyFont="1" applyFill="1" applyBorder="1" applyAlignment="1">
      <alignment horizontal="center" vertical="center"/>
    </xf>
    <xf numFmtId="3" fontId="27" fillId="0" borderId="62" xfId="0" applyNumberFormat="1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164" fontId="0" fillId="0" borderId="63" xfId="0" applyNumberFormat="1" applyFont="1" applyFill="1" applyBorder="1" applyAlignment="1">
      <alignment/>
    </xf>
    <xf numFmtId="2" fontId="27" fillId="0" borderId="63" xfId="0" applyNumberFormat="1" applyFont="1" applyFill="1" applyBorder="1" applyAlignment="1">
      <alignment horizontal="right" vertical="center"/>
    </xf>
    <xf numFmtId="166" fontId="27" fillId="0" borderId="52" xfId="0" applyNumberFormat="1" applyFont="1" applyFill="1" applyBorder="1" applyAlignment="1">
      <alignment vertical="center"/>
    </xf>
    <xf numFmtId="3" fontId="27" fillId="0" borderId="63" xfId="0" applyNumberFormat="1" applyFont="1" applyFill="1" applyBorder="1" applyAlignment="1">
      <alignment horizontal="center" vertical="center"/>
    </xf>
    <xf numFmtId="3" fontId="0" fillId="0" borderId="64" xfId="0" applyNumberFormat="1" applyFont="1" applyFill="1" applyBorder="1" applyAlignment="1">
      <alignment/>
    </xf>
    <xf numFmtId="3" fontId="27" fillId="0" borderId="64" xfId="0" applyNumberFormat="1" applyFont="1" applyFill="1" applyBorder="1" applyAlignment="1">
      <alignment horizontal="center" vertical="center"/>
    </xf>
    <xf numFmtId="3" fontId="27" fillId="0" borderId="51" xfId="0" applyNumberFormat="1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/>
    </xf>
    <xf numFmtId="3" fontId="0" fillId="0" borderId="69" xfId="0" applyNumberFormat="1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0" fontId="25" fillId="0" borderId="85" xfId="0" applyFont="1" applyFill="1" applyBorder="1" applyAlignment="1">
      <alignment vertical="center"/>
    </xf>
    <xf numFmtId="0" fontId="25" fillId="0" borderId="57" xfId="0" applyFont="1" applyFill="1" applyBorder="1" applyAlignment="1">
      <alignment/>
    </xf>
    <xf numFmtId="3" fontId="20" fillId="0" borderId="57" xfId="0" applyNumberFormat="1" applyFont="1" applyFill="1" applyBorder="1" applyAlignment="1">
      <alignment/>
    </xf>
    <xf numFmtId="3" fontId="27" fillId="0" borderId="97" xfId="0" applyNumberFormat="1" applyFont="1" applyFill="1" applyBorder="1" applyAlignment="1">
      <alignment/>
    </xf>
    <xf numFmtId="3" fontId="27" fillId="0" borderId="57" xfId="0" applyNumberFormat="1" applyFont="1" applyFill="1" applyBorder="1" applyAlignment="1">
      <alignment horizontal="center" vertical="center"/>
    </xf>
    <xf numFmtId="3" fontId="27" fillId="0" borderId="56" xfId="0" applyNumberFormat="1" applyFont="1" applyFill="1" applyBorder="1" applyAlignment="1">
      <alignment vertical="center"/>
    </xf>
    <xf numFmtId="3" fontId="27" fillId="0" borderId="98" xfId="0" applyNumberFormat="1" applyFont="1" applyFill="1" applyBorder="1" applyAlignment="1">
      <alignment vertical="center"/>
    </xf>
    <xf numFmtId="3" fontId="27" fillId="0" borderId="99" xfId="0" applyNumberFormat="1" applyFont="1" applyFill="1" applyBorder="1" applyAlignment="1">
      <alignment vertical="center"/>
    </xf>
    <xf numFmtId="3" fontId="27" fillId="0" borderId="97" xfId="0" applyNumberFormat="1" applyFont="1" applyFill="1" applyBorder="1" applyAlignment="1">
      <alignment horizontal="center" vertical="center"/>
    </xf>
    <xf numFmtId="3" fontId="0" fillId="0" borderId="83" xfId="0" applyNumberFormat="1" applyFont="1" applyFill="1" applyBorder="1" applyAlignment="1">
      <alignment/>
    </xf>
    <xf numFmtId="3" fontId="27" fillId="0" borderId="65" xfId="0" applyNumberFormat="1" applyFont="1" applyFill="1" applyBorder="1" applyAlignment="1">
      <alignment vertical="center"/>
    </xf>
    <xf numFmtId="3" fontId="27" fillId="0" borderId="66" xfId="0" applyNumberFormat="1" applyFont="1" applyFill="1" applyBorder="1" applyAlignment="1">
      <alignment vertical="center"/>
    </xf>
    <xf numFmtId="166" fontId="27" fillId="0" borderId="65" xfId="0" applyNumberFormat="1" applyFont="1" applyFill="1" applyBorder="1" applyAlignment="1">
      <alignment vertical="center"/>
    </xf>
    <xf numFmtId="3" fontId="27" fillId="0" borderId="64" xfId="0" applyNumberFormat="1" applyFont="1" applyFill="1" applyBorder="1" applyAlignment="1">
      <alignment vertical="center"/>
    </xf>
    <xf numFmtId="3" fontId="27" fillId="0" borderId="51" xfId="0" applyNumberFormat="1" applyFont="1" applyFill="1" applyBorder="1" applyAlignment="1">
      <alignment vertical="center"/>
    </xf>
    <xf numFmtId="166" fontId="27" fillId="0" borderId="64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/>
    </xf>
    <xf numFmtId="3" fontId="27" fillId="0" borderId="63" xfId="0" applyNumberFormat="1" applyFont="1" applyFill="1" applyBorder="1" applyAlignment="1">
      <alignment vertical="center"/>
    </xf>
    <xf numFmtId="3" fontId="27" fillId="0" borderId="61" xfId="0" applyNumberFormat="1" applyFont="1" applyFill="1" applyBorder="1" applyAlignment="1">
      <alignment vertical="center"/>
    </xf>
    <xf numFmtId="166" fontId="27" fillId="0" borderId="59" xfId="0" applyNumberFormat="1" applyFont="1" applyFill="1" applyBorder="1" applyAlignment="1">
      <alignment vertical="center"/>
    </xf>
    <xf numFmtId="3" fontId="27" fillId="0" borderId="69" xfId="0" applyNumberFormat="1" applyFont="1" applyFill="1" applyBorder="1" applyAlignment="1">
      <alignment vertical="center"/>
    </xf>
    <xf numFmtId="3" fontId="27" fillId="0" borderId="67" xfId="0" applyNumberFormat="1" applyFont="1" applyFill="1" applyBorder="1" applyAlignment="1">
      <alignment vertical="center"/>
    </xf>
    <xf numFmtId="3" fontId="27" fillId="0" borderId="49" xfId="0" applyNumberFormat="1" applyFont="1" applyFill="1" applyBorder="1" applyAlignment="1">
      <alignment vertical="center"/>
    </xf>
    <xf numFmtId="166" fontId="27" fillId="0" borderId="62" xfId="0" applyNumberFormat="1" applyFont="1" applyFill="1" applyBorder="1" applyAlignment="1">
      <alignment vertical="center"/>
    </xf>
    <xf numFmtId="3" fontId="27" fillId="0" borderId="57" xfId="0" applyNumberFormat="1" applyFont="1" applyFill="1" applyBorder="1" applyAlignment="1">
      <alignment vertical="center"/>
    </xf>
    <xf numFmtId="3" fontId="27" fillId="0" borderId="97" xfId="0" applyNumberFormat="1" applyFont="1" applyFill="1" applyBorder="1" applyAlignment="1">
      <alignment vertical="center"/>
    </xf>
    <xf numFmtId="166" fontId="27" fillId="0" borderId="57" xfId="0" applyNumberFormat="1" applyFont="1" applyFill="1" applyBorder="1" applyAlignment="1">
      <alignment vertical="center"/>
    </xf>
    <xf numFmtId="0" fontId="27" fillId="0" borderId="62" xfId="0" applyFont="1" applyFill="1" applyBorder="1" applyAlignment="1">
      <alignment/>
    </xf>
    <xf numFmtId="3" fontId="27" fillId="0" borderId="62" xfId="0" applyNumberFormat="1" applyFont="1" applyFill="1" applyBorder="1" applyAlignment="1">
      <alignment vertical="center"/>
    </xf>
    <xf numFmtId="0" fontId="27" fillId="0" borderId="57" xfId="0" applyFont="1" applyFill="1" applyBorder="1" applyAlignment="1">
      <alignment/>
    </xf>
    <xf numFmtId="0" fontId="28" fillId="0" borderId="57" xfId="0" applyFont="1" applyFill="1" applyBorder="1" applyAlignment="1">
      <alignment horizontal="center"/>
    </xf>
    <xf numFmtId="0" fontId="29" fillId="0" borderId="57" xfId="0" applyFont="1" applyFill="1" applyBorder="1" applyAlignment="1">
      <alignment horizontal="center"/>
    </xf>
    <xf numFmtId="3" fontId="27" fillId="0" borderId="85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102" xfId="0" applyFont="1" applyFill="1" applyBorder="1" applyAlignment="1">
      <alignment/>
    </xf>
    <xf numFmtId="0" fontId="19" fillId="0" borderId="94" xfId="0" applyFont="1" applyFill="1" applyBorder="1" applyAlignment="1">
      <alignment horizontal="center"/>
    </xf>
    <xf numFmtId="0" fontId="0" fillId="0" borderId="103" xfId="0" applyFont="1" applyFill="1" applyBorder="1" applyAlignment="1">
      <alignment/>
    </xf>
    <xf numFmtId="0" fontId="0" fillId="0" borderId="104" xfId="0" applyFont="1" applyFill="1" applyBorder="1" applyAlignment="1">
      <alignment/>
    </xf>
    <xf numFmtId="0" fontId="0" fillId="0" borderId="104" xfId="0" applyFont="1" applyFill="1" applyBorder="1" applyAlignment="1">
      <alignment horizontal="center"/>
    </xf>
    <xf numFmtId="0" fontId="0" fillId="0" borderId="105" xfId="0" applyFont="1" applyFill="1" applyBorder="1" applyAlignment="1">
      <alignment/>
    </xf>
    <xf numFmtId="0" fontId="20" fillId="0" borderId="104" xfId="0" applyFont="1" applyFill="1" applyBorder="1" applyAlignment="1">
      <alignment horizontal="center"/>
    </xf>
    <xf numFmtId="0" fontId="0" fillId="0" borderId="106" xfId="0" applyFont="1" applyFill="1" applyBorder="1" applyAlignment="1">
      <alignment/>
    </xf>
    <xf numFmtId="0" fontId="0" fillId="0" borderId="96" xfId="0" applyFont="1" applyFill="1" applyBorder="1" applyAlignment="1">
      <alignment/>
    </xf>
    <xf numFmtId="0" fontId="20" fillId="0" borderId="105" xfId="0" applyFont="1" applyFill="1" applyBorder="1" applyAlignment="1">
      <alignment horizontal="center"/>
    </xf>
    <xf numFmtId="0" fontId="32" fillId="0" borderId="107" xfId="0" applyFont="1" applyFill="1" applyBorder="1" applyAlignment="1">
      <alignment horizontal="center"/>
    </xf>
    <xf numFmtId="0" fontId="0" fillId="0" borderId="108" xfId="0" applyFont="1" applyFill="1" applyBorder="1" applyAlignment="1">
      <alignment horizontal="center"/>
    </xf>
    <xf numFmtId="0" fontId="0" fillId="0" borderId="109" xfId="0" applyFont="1" applyFill="1" applyBorder="1" applyAlignment="1">
      <alignment horizontal="center"/>
    </xf>
    <xf numFmtId="0" fontId="0" fillId="0" borderId="110" xfId="0" applyFont="1" applyFill="1" applyBorder="1" applyAlignment="1">
      <alignment horizontal="center"/>
    </xf>
    <xf numFmtId="0" fontId="20" fillId="0" borderId="108" xfId="0" applyFont="1" applyFill="1" applyBorder="1" applyAlignment="1">
      <alignment horizontal="center"/>
    </xf>
    <xf numFmtId="0" fontId="0" fillId="0" borderId="111" xfId="0" applyFont="1" applyFill="1" applyBorder="1" applyAlignment="1">
      <alignment horizontal="center"/>
    </xf>
    <xf numFmtId="0" fontId="0" fillId="0" borderId="112" xfId="0" applyFont="1" applyFill="1" applyBorder="1" applyAlignment="1">
      <alignment horizontal="center"/>
    </xf>
    <xf numFmtId="0" fontId="20" fillId="0" borderId="109" xfId="0" applyFont="1" applyFill="1" applyBorder="1" applyAlignment="1">
      <alignment horizontal="center"/>
    </xf>
    <xf numFmtId="0" fontId="32" fillId="0" borderId="113" xfId="0" applyFont="1" applyFill="1" applyBorder="1" applyAlignment="1">
      <alignment/>
    </xf>
    <xf numFmtId="0" fontId="0" fillId="0" borderId="86" xfId="0" applyFont="1" applyFill="1" applyBorder="1" applyAlignment="1">
      <alignment/>
    </xf>
    <xf numFmtId="164" fontId="0" fillId="0" borderId="86" xfId="0" applyNumberFormat="1" applyFont="1" applyFill="1" applyBorder="1" applyAlignment="1">
      <alignment/>
    </xf>
    <xf numFmtId="164" fontId="0" fillId="0" borderId="114" xfId="0" applyNumberFormat="1" applyFont="1" applyFill="1" applyBorder="1" applyAlignment="1">
      <alignment horizontal="center"/>
    </xf>
    <xf numFmtId="164" fontId="0" fillId="0" borderId="104" xfId="0" applyNumberFormat="1" applyFont="1" applyFill="1" applyBorder="1" applyAlignment="1">
      <alignment/>
    </xf>
    <xf numFmtId="164" fontId="0" fillId="0" borderId="0" xfId="0" applyNumberFormat="1" applyFont="1" applyFill="1" applyBorder="1" applyAlignment="1" applyProtection="1">
      <alignment/>
      <protection locked="0"/>
    </xf>
    <xf numFmtId="164" fontId="20" fillId="0" borderId="115" xfId="0" applyNumberFormat="1" applyFont="1" applyFill="1" applyBorder="1" applyAlignment="1">
      <alignment horizontal="right"/>
    </xf>
    <xf numFmtId="164" fontId="0" fillId="0" borderId="116" xfId="0" applyNumberFormat="1" applyFont="1" applyFill="1" applyBorder="1" applyAlignment="1" applyProtection="1">
      <alignment/>
      <protection locked="0"/>
    </xf>
    <xf numFmtId="164" fontId="0" fillId="0" borderId="117" xfId="0" applyNumberFormat="1" applyFont="1" applyFill="1" applyBorder="1" applyAlignment="1" applyProtection="1">
      <alignment/>
      <protection locked="0"/>
    </xf>
    <xf numFmtId="164" fontId="0" fillId="0" borderId="118" xfId="0" applyNumberFormat="1" applyFont="1" applyFill="1" applyBorder="1" applyAlignment="1" applyProtection="1">
      <alignment/>
      <protection locked="0"/>
    </xf>
    <xf numFmtId="164" fontId="20" fillId="0" borderId="119" xfId="0" applyNumberFormat="1" applyFont="1" applyFill="1" applyBorder="1" applyAlignment="1">
      <alignment horizontal="center"/>
    </xf>
    <xf numFmtId="3" fontId="20" fillId="0" borderId="110" xfId="0" applyNumberFormat="1" applyFont="1" applyFill="1" applyBorder="1" applyAlignment="1">
      <alignment horizontal="center"/>
    </xf>
    <xf numFmtId="0" fontId="32" fillId="0" borderId="120" xfId="0" applyFont="1" applyFill="1" applyBorder="1" applyAlignment="1">
      <alignment/>
    </xf>
    <xf numFmtId="0" fontId="0" fillId="0" borderId="89" xfId="0" applyFont="1" applyFill="1" applyBorder="1" applyAlignment="1">
      <alignment/>
    </xf>
    <xf numFmtId="164" fontId="0" fillId="0" borderId="89" xfId="0" applyNumberFormat="1" applyFont="1" applyFill="1" applyBorder="1" applyAlignment="1">
      <alignment/>
    </xf>
    <xf numFmtId="164" fontId="0" fillId="0" borderId="121" xfId="0" applyNumberFormat="1" applyFont="1" applyFill="1" applyBorder="1" applyAlignment="1">
      <alignment horizontal="center"/>
    </xf>
    <xf numFmtId="164" fontId="0" fillId="0" borderId="121" xfId="0" applyNumberFormat="1" applyFont="1" applyFill="1" applyBorder="1" applyAlignment="1" applyProtection="1">
      <alignment/>
      <protection locked="0"/>
    </xf>
    <xf numFmtId="164" fontId="0" fillId="0" borderId="122" xfId="0" applyNumberFormat="1" applyFont="1" applyFill="1" applyBorder="1" applyAlignment="1" applyProtection="1">
      <alignment/>
      <protection locked="0"/>
    </xf>
    <xf numFmtId="164" fontId="20" fillId="0" borderId="123" xfId="0" applyNumberFormat="1" applyFont="1" applyFill="1" applyBorder="1" applyAlignment="1">
      <alignment horizontal="right"/>
    </xf>
    <xf numFmtId="164" fontId="0" fillId="0" borderId="112" xfId="0" applyNumberFormat="1" applyFont="1" applyFill="1" applyBorder="1" applyAlignment="1" applyProtection="1">
      <alignment/>
      <protection locked="0"/>
    </xf>
    <xf numFmtId="164" fontId="0" fillId="0" borderId="124" xfId="0" applyNumberFormat="1" applyFont="1" applyFill="1" applyBorder="1" applyAlignment="1" applyProtection="1">
      <alignment/>
      <protection locked="0"/>
    </xf>
    <xf numFmtId="164" fontId="20" fillId="0" borderId="89" xfId="0" applyNumberFormat="1" applyFont="1" applyFill="1" applyBorder="1" applyAlignment="1">
      <alignment/>
    </xf>
    <xf numFmtId="3" fontId="20" fillId="0" borderId="123" xfId="0" applyNumberFormat="1" applyFont="1" applyFill="1" applyBorder="1" applyAlignment="1">
      <alignment horizontal="center"/>
    </xf>
    <xf numFmtId="0" fontId="32" fillId="0" borderId="91" xfId="0" applyFont="1" applyFill="1" applyBorder="1" applyAlignment="1">
      <alignment/>
    </xf>
    <xf numFmtId="0" fontId="0" fillId="0" borderId="86" xfId="0" applyFont="1" applyFill="1" applyBorder="1" applyAlignment="1">
      <alignment horizontal="center"/>
    </xf>
    <xf numFmtId="3" fontId="0" fillId="0" borderId="86" xfId="0" applyNumberFormat="1" applyFont="1" applyFill="1" applyBorder="1" applyAlignment="1">
      <alignment/>
    </xf>
    <xf numFmtId="3" fontId="0" fillId="0" borderId="125" xfId="0" applyNumberFormat="1" applyFont="1" applyFill="1" applyBorder="1" applyAlignment="1">
      <alignment horizontal="center"/>
    </xf>
    <xf numFmtId="0" fontId="0" fillId="0" borderId="88" xfId="0" applyFont="1" applyFill="1" applyBorder="1" applyAlignment="1">
      <alignment/>
    </xf>
    <xf numFmtId="0" fontId="0" fillId="0" borderId="125" xfId="0" applyFont="1" applyFill="1" applyBorder="1" applyAlignment="1" applyProtection="1">
      <alignment/>
      <protection locked="0"/>
    </xf>
    <xf numFmtId="0" fontId="0" fillId="0" borderId="126" xfId="0" applyFont="1" applyFill="1" applyBorder="1" applyAlignment="1" applyProtection="1">
      <alignment/>
      <protection locked="0"/>
    </xf>
    <xf numFmtId="3" fontId="20" fillId="0" borderId="115" xfId="0" applyNumberFormat="1" applyFont="1" applyFill="1" applyBorder="1" applyAlignment="1">
      <alignment horizontal="center"/>
    </xf>
    <xf numFmtId="3" fontId="0" fillId="0" borderId="125" xfId="0" applyNumberFormat="1" applyFont="1" applyFill="1" applyBorder="1" applyAlignment="1" applyProtection="1">
      <alignment/>
      <protection locked="0"/>
    </xf>
    <xf numFmtId="3" fontId="0" fillId="0" borderId="127" xfId="0" applyNumberFormat="1" applyFont="1" applyFill="1" applyBorder="1" applyAlignment="1" applyProtection="1">
      <alignment/>
      <protection locked="0"/>
    </xf>
    <xf numFmtId="3" fontId="0" fillId="0" borderId="128" xfId="0" applyNumberFormat="1" applyFont="1" applyFill="1" applyBorder="1" applyAlignment="1" applyProtection="1">
      <alignment/>
      <protection locked="0"/>
    </xf>
    <xf numFmtId="0" fontId="0" fillId="0" borderId="127" xfId="0" applyFont="1" applyFill="1" applyBorder="1" applyAlignment="1" applyProtection="1">
      <alignment/>
      <protection locked="0"/>
    </xf>
    <xf numFmtId="3" fontId="20" fillId="0" borderId="88" xfId="0" applyNumberFormat="1" applyFont="1" applyFill="1" applyBorder="1" applyAlignment="1">
      <alignment horizontal="center"/>
    </xf>
    <xf numFmtId="3" fontId="20" fillId="0" borderId="129" xfId="0" applyNumberFormat="1" applyFont="1" applyFill="1" applyBorder="1" applyAlignment="1">
      <alignment horizontal="center"/>
    </xf>
    <xf numFmtId="0" fontId="32" fillId="0" borderId="92" xfId="0" applyFont="1" applyFill="1" applyBorder="1" applyAlignment="1">
      <alignment/>
    </xf>
    <xf numFmtId="0" fontId="0" fillId="0" borderId="88" xfId="0" applyFont="1" applyFill="1" applyBorder="1" applyAlignment="1">
      <alignment horizontal="center"/>
    </xf>
    <xf numFmtId="3" fontId="0" fillId="0" borderId="88" xfId="0" applyNumberFormat="1" applyFont="1" applyFill="1" applyBorder="1" applyAlignment="1">
      <alignment/>
    </xf>
    <xf numFmtId="3" fontId="0" fillId="0" borderId="130" xfId="0" applyNumberFormat="1" applyFont="1" applyFill="1" applyBorder="1" applyAlignment="1" applyProtection="1">
      <alignment/>
      <protection locked="0"/>
    </xf>
    <xf numFmtId="3" fontId="0" fillId="0" borderId="131" xfId="0" applyNumberFormat="1" applyFont="1" applyFill="1" applyBorder="1" applyAlignment="1" applyProtection="1">
      <alignment/>
      <protection locked="0"/>
    </xf>
    <xf numFmtId="3" fontId="0" fillId="0" borderId="132" xfId="0" applyNumberFormat="1" applyFont="1" applyFill="1" applyBorder="1" applyAlignment="1" applyProtection="1">
      <alignment/>
      <protection locked="0"/>
    </xf>
    <xf numFmtId="0" fontId="0" fillId="0" borderId="90" xfId="0" applyFont="1" applyFill="1" applyBorder="1" applyAlignment="1">
      <alignment horizontal="center"/>
    </xf>
    <xf numFmtId="3" fontId="0" fillId="0" borderId="90" xfId="0" applyNumberFormat="1" applyFont="1" applyFill="1" applyBorder="1" applyAlignment="1">
      <alignment/>
    </xf>
    <xf numFmtId="3" fontId="0" fillId="0" borderId="114" xfId="0" applyNumberFormat="1" applyFont="1" applyFill="1" applyBorder="1" applyAlignment="1">
      <alignment horizontal="center"/>
    </xf>
    <xf numFmtId="0" fontId="0" fillId="0" borderId="119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3" fontId="20" fillId="0" borderId="133" xfId="0" applyNumberFormat="1" applyFont="1" applyFill="1" applyBorder="1" applyAlignment="1">
      <alignment horizontal="center"/>
    </xf>
    <xf numFmtId="3" fontId="0" fillId="0" borderId="118" xfId="0" applyNumberFormat="1" applyFont="1" applyFill="1" applyBorder="1" applyAlignment="1" applyProtection="1">
      <alignment/>
      <protection locked="0"/>
    </xf>
    <xf numFmtId="3" fontId="0" fillId="0" borderId="117" xfId="0" applyNumberFormat="1" applyFont="1" applyFill="1" applyBorder="1" applyAlignment="1" applyProtection="1">
      <alignment/>
      <protection locked="0"/>
    </xf>
    <xf numFmtId="0" fontId="0" fillId="0" borderId="118" xfId="0" applyFont="1" applyFill="1" applyBorder="1" applyAlignment="1" applyProtection="1">
      <alignment/>
      <protection locked="0"/>
    </xf>
    <xf numFmtId="3" fontId="20" fillId="0" borderId="119" xfId="0" applyNumberFormat="1" applyFont="1" applyFill="1" applyBorder="1" applyAlignment="1">
      <alignment horizontal="center"/>
    </xf>
    <xf numFmtId="0" fontId="32" fillId="0" borderId="102" xfId="0" applyFont="1" applyFill="1" applyBorder="1" applyAlignment="1">
      <alignment/>
    </xf>
    <xf numFmtId="0" fontId="20" fillId="0" borderId="134" xfId="0" applyFont="1" applyFill="1" applyBorder="1" applyAlignment="1">
      <alignment horizontal="center"/>
    </xf>
    <xf numFmtId="3" fontId="20" fillId="0" borderId="134" xfId="0" applyNumberFormat="1" applyFont="1" applyFill="1" applyBorder="1" applyAlignment="1">
      <alignment/>
    </xf>
    <xf numFmtId="3" fontId="20" fillId="0" borderId="94" xfId="0" applyNumberFormat="1" applyFont="1" applyFill="1" applyBorder="1" applyAlignment="1">
      <alignment horizontal="center"/>
    </xf>
    <xf numFmtId="0" fontId="20" fillId="0" borderId="134" xfId="0" applyFont="1" applyFill="1" applyBorder="1" applyAlignment="1">
      <alignment/>
    </xf>
    <xf numFmtId="0" fontId="20" fillId="0" borderId="94" xfId="0" applyFont="1" applyFill="1" applyBorder="1" applyAlignment="1" applyProtection="1">
      <alignment/>
      <protection locked="0"/>
    </xf>
    <xf numFmtId="0" fontId="20" fillId="0" borderId="135" xfId="0" applyFont="1" applyFill="1" applyBorder="1" applyAlignment="1" applyProtection="1">
      <alignment/>
      <protection locked="0"/>
    </xf>
    <xf numFmtId="3" fontId="20" fillId="0" borderId="95" xfId="0" applyNumberFormat="1" applyFont="1" applyFill="1" applyBorder="1" applyAlignment="1">
      <alignment horizontal="center"/>
    </xf>
    <xf numFmtId="3" fontId="20" fillId="0" borderId="94" xfId="0" applyNumberFormat="1" applyFont="1" applyFill="1" applyBorder="1" applyAlignment="1" applyProtection="1">
      <alignment/>
      <protection locked="0"/>
    </xf>
    <xf numFmtId="3" fontId="20" fillId="0" borderId="136" xfId="0" applyNumberFormat="1" applyFont="1" applyFill="1" applyBorder="1" applyAlignment="1" applyProtection="1">
      <alignment/>
      <protection locked="0"/>
    </xf>
    <xf numFmtId="3" fontId="20" fillId="0" borderId="137" xfId="0" applyNumberFormat="1" applyFont="1" applyFill="1" applyBorder="1" applyAlignment="1" applyProtection="1">
      <alignment/>
      <protection locked="0"/>
    </xf>
    <xf numFmtId="3" fontId="20" fillId="0" borderId="136" xfId="0" applyNumberFormat="1" applyFont="1" applyFill="1" applyBorder="1" applyAlignment="1" applyProtection="1">
      <alignment/>
      <protection locked="0"/>
    </xf>
    <xf numFmtId="0" fontId="20" fillId="0" borderId="136" xfId="0" applyFont="1" applyFill="1" applyBorder="1" applyAlignment="1" applyProtection="1">
      <alignment/>
      <protection locked="0"/>
    </xf>
    <xf numFmtId="3" fontId="20" fillId="0" borderId="134" xfId="0" applyNumberFormat="1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3" fontId="0" fillId="0" borderId="89" xfId="0" applyNumberFormat="1" applyFont="1" applyFill="1" applyBorder="1" applyAlignment="1">
      <alignment/>
    </xf>
    <xf numFmtId="3" fontId="0" fillId="0" borderId="120" xfId="0" applyNumberFormat="1" applyFont="1" applyFill="1" applyBorder="1" applyAlignment="1">
      <alignment horizontal="center"/>
    </xf>
    <xf numFmtId="3" fontId="20" fillId="0" borderId="90" xfId="0" applyNumberFormat="1" applyFont="1" applyFill="1" applyBorder="1" applyAlignment="1">
      <alignment horizontal="center"/>
    </xf>
    <xf numFmtId="0" fontId="32" fillId="0" borderId="86" xfId="0" applyFont="1" applyFill="1" applyBorder="1" applyAlignment="1">
      <alignment/>
    </xf>
    <xf numFmtId="0" fontId="0" fillId="0" borderId="96" xfId="0" applyFont="1" applyFill="1" applyBorder="1" applyAlignment="1" applyProtection="1">
      <alignment/>
      <protection locked="0"/>
    </xf>
    <xf numFmtId="0" fontId="0" fillId="0" borderId="138" xfId="0" applyFont="1" applyFill="1" applyBorder="1" applyAlignment="1" applyProtection="1">
      <alignment/>
      <protection locked="0"/>
    </xf>
    <xf numFmtId="3" fontId="21" fillId="0" borderId="115" xfId="0" applyNumberFormat="1" applyFont="1" applyFill="1" applyBorder="1" applyAlignment="1" applyProtection="1">
      <alignment/>
      <protection locked="0"/>
    </xf>
    <xf numFmtId="1" fontId="0" fillId="0" borderId="96" xfId="0" applyNumberFormat="1" applyFont="1" applyFill="1" applyBorder="1" applyAlignment="1" applyProtection="1">
      <alignment/>
      <protection locked="0"/>
    </xf>
    <xf numFmtId="1" fontId="0" fillId="0" borderId="139" xfId="0" applyNumberFormat="1" applyFont="1" applyFill="1" applyBorder="1" applyAlignment="1" applyProtection="1">
      <alignment/>
      <protection locked="0"/>
    </xf>
    <xf numFmtId="0" fontId="0" fillId="0" borderId="139" xfId="0" applyFont="1" applyFill="1" applyBorder="1" applyAlignment="1" applyProtection="1">
      <alignment/>
      <protection locked="0"/>
    </xf>
    <xf numFmtId="3" fontId="21" fillId="0" borderId="106" xfId="0" applyNumberFormat="1" applyFont="1" applyFill="1" applyBorder="1" applyAlignment="1">
      <alignment/>
    </xf>
    <xf numFmtId="166" fontId="21" fillId="0" borderId="87" xfId="0" applyNumberFormat="1" applyFont="1" applyFill="1" applyBorder="1" applyAlignment="1">
      <alignment horizontal="center"/>
    </xf>
    <xf numFmtId="3" fontId="21" fillId="0" borderId="129" xfId="0" applyNumberFormat="1" applyFont="1" applyFill="1" applyBorder="1" applyAlignment="1" applyProtection="1">
      <alignment/>
      <protection locked="0"/>
    </xf>
    <xf numFmtId="1" fontId="0" fillId="0" borderId="125" xfId="0" applyNumberFormat="1" applyFont="1" applyFill="1" applyBorder="1" applyAlignment="1" applyProtection="1">
      <alignment/>
      <protection locked="0"/>
    </xf>
    <xf numFmtId="1" fontId="0" fillId="0" borderId="127" xfId="0" applyNumberFormat="1" applyFont="1" applyFill="1" applyBorder="1" applyAlignment="1" applyProtection="1">
      <alignment/>
      <protection locked="0"/>
    </xf>
    <xf numFmtId="3" fontId="21" fillId="0" borderId="92" xfId="0" applyNumberFormat="1" applyFont="1" applyFill="1" applyBorder="1" applyAlignment="1">
      <alignment/>
    </xf>
    <xf numFmtId="166" fontId="21" fillId="0" borderId="88" xfId="0" applyNumberFormat="1" applyFont="1" applyFill="1" applyBorder="1" applyAlignment="1">
      <alignment horizontal="center"/>
    </xf>
    <xf numFmtId="3" fontId="21" fillId="0" borderId="123" xfId="0" applyNumberFormat="1" applyFont="1" applyFill="1" applyBorder="1" applyAlignment="1" applyProtection="1">
      <alignment/>
      <protection locked="0"/>
    </xf>
    <xf numFmtId="1" fontId="0" fillId="0" borderId="118" xfId="0" applyNumberFormat="1" applyFont="1" applyFill="1" applyBorder="1" applyAlignment="1" applyProtection="1">
      <alignment/>
      <protection locked="0"/>
    </xf>
    <xf numFmtId="3" fontId="21" fillId="0" borderId="107" xfId="0" applyNumberFormat="1" applyFont="1" applyFill="1" applyBorder="1" applyAlignment="1">
      <alignment/>
    </xf>
    <xf numFmtId="166" fontId="21" fillId="0" borderId="89" xfId="0" applyNumberFormat="1" applyFont="1" applyFill="1" applyBorder="1" applyAlignment="1">
      <alignment horizontal="center"/>
    </xf>
    <xf numFmtId="0" fontId="0" fillId="0" borderId="140" xfId="0" applyFont="1" applyFill="1" applyBorder="1" applyAlignment="1" applyProtection="1">
      <alignment/>
      <protection locked="0"/>
    </xf>
    <xf numFmtId="0" fontId="0" fillId="0" borderId="115" xfId="0" applyFont="1" applyFill="1" applyBorder="1" applyAlignment="1" applyProtection="1">
      <alignment/>
      <protection locked="0"/>
    </xf>
    <xf numFmtId="1" fontId="0" fillId="0" borderId="116" xfId="0" applyNumberFormat="1" applyFont="1" applyFill="1" applyBorder="1" applyAlignment="1" applyProtection="1">
      <alignment/>
      <protection locked="0"/>
    </xf>
    <xf numFmtId="0" fontId="0" fillId="0" borderId="141" xfId="0" applyFont="1" applyFill="1" applyBorder="1" applyAlignment="1" applyProtection="1">
      <alignment/>
      <protection locked="0"/>
    </xf>
    <xf numFmtId="3" fontId="21" fillId="0" borderId="125" xfId="0" applyNumberFormat="1" applyFont="1" applyFill="1" applyBorder="1" applyAlignment="1">
      <alignment/>
    </xf>
    <xf numFmtId="166" fontId="21" fillId="0" borderId="86" xfId="0" applyNumberFormat="1" applyFont="1" applyFill="1" applyBorder="1" applyAlignment="1">
      <alignment horizontal="center"/>
    </xf>
    <xf numFmtId="0" fontId="0" fillId="0" borderId="129" xfId="0" applyFont="1" applyFill="1" applyBorder="1" applyAlignment="1" applyProtection="1">
      <alignment/>
      <protection locked="0"/>
    </xf>
    <xf numFmtId="1" fontId="0" fillId="0" borderId="92" xfId="0" applyNumberFormat="1" applyFont="1" applyFill="1" applyBorder="1" applyAlignment="1" applyProtection="1">
      <alignment/>
      <protection locked="0"/>
    </xf>
    <xf numFmtId="0" fontId="0" fillId="0" borderId="92" xfId="0" applyFont="1" applyFill="1" applyBorder="1" applyAlignment="1" applyProtection="1">
      <alignment/>
      <protection locked="0"/>
    </xf>
    <xf numFmtId="0" fontId="0" fillId="0" borderId="109" xfId="0" applyFont="1" applyFill="1" applyBorder="1" applyAlignment="1" applyProtection="1">
      <alignment/>
      <protection locked="0"/>
    </xf>
    <xf numFmtId="1" fontId="0" fillId="0" borderId="107" xfId="0" applyNumberFormat="1" applyFont="1" applyFill="1" applyBorder="1" applyAlignment="1" applyProtection="1">
      <alignment/>
      <protection locked="0"/>
    </xf>
    <xf numFmtId="0" fontId="0" fillId="0" borderId="142" xfId="0" applyFont="1" applyFill="1" applyBorder="1" applyAlignment="1" applyProtection="1">
      <alignment/>
      <protection locked="0"/>
    </xf>
    <xf numFmtId="0" fontId="0" fillId="0" borderId="143" xfId="0" applyFont="1" applyFill="1" applyBorder="1" applyAlignment="1" applyProtection="1">
      <alignment/>
      <protection locked="0"/>
    </xf>
    <xf numFmtId="3" fontId="21" fillId="0" borderId="144" xfId="0" applyNumberFormat="1" applyFont="1" applyFill="1" applyBorder="1" applyAlignment="1">
      <alignment/>
    </xf>
    <xf numFmtId="166" fontId="21" fillId="0" borderId="90" xfId="0" applyNumberFormat="1" applyFont="1" applyFill="1" applyBorder="1" applyAlignment="1">
      <alignment horizontal="center"/>
    </xf>
    <xf numFmtId="0" fontId="33" fillId="0" borderId="102" xfId="0" applyFont="1" applyFill="1" applyBorder="1" applyAlignment="1">
      <alignment/>
    </xf>
    <xf numFmtId="0" fontId="21" fillId="0" borderId="134" xfId="0" applyFont="1" applyFill="1" applyBorder="1" applyAlignment="1">
      <alignment horizontal="center"/>
    </xf>
    <xf numFmtId="3" fontId="21" fillId="0" borderId="134" xfId="0" applyNumberFormat="1" applyFont="1" applyFill="1" applyBorder="1" applyAlignment="1">
      <alignment/>
    </xf>
    <xf numFmtId="3" fontId="21" fillId="0" borderId="134" xfId="0" applyNumberFormat="1" applyFont="1" applyFill="1" applyBorder="1" applyAlignment="1">
      <alignment horizontal="center"/>
    </xf>
    <xf numFmtId="3" fontId="21" fillId="0" borderId="134" xfId="0" applyNumberFormat="1" applyFont="1" applyFill="1" applyBorder="1" applyAlignment="1" applyProtection="1">
      <alignment/>
      <protection locked="0"/>
    </xf>
    <xf numFmtId="3" fontId="21" fillId="0" borderId="95" xfId="0" applyNumberFormat="1" applyFont="1" applyFill="1" applyBorder="1" applyAlignment="1" applyProtection="1">
      <alignment/>
      <protection locked="0"/>
    </xf>
    <xf numFmtId="3" fontId="21" fillId="0" borderId="134" xfId="0" applyNumberFormat="1" applyFont="1" applyFill="1" applyBorder="1" applyAlignment="1" applyProtection="1">
      <alignment/>
      <protection/>
    </xf>
    <xf numFmtId="3" fontId="21" fillId="0" borderId="94" xfId="0" applyNumberFormat="1" applyFont="1" applyFill="1" applyBorder="1" applyAlignment="1">
      <alignment/>
    </xf>
    <xf numFmtId="3" fontId="21" fillId="0" borderId="136" xfId="0" applyNumberFormat="1" applyFont="1" applyFill="1" applyBorder="1" applyAlignment="1">
      <alignment/>
    </xf>
    <xf numFmtId="3" fontId="21" fillId="0" borderId="137" xfId="0" applyNumberFormat="1" applyFont="1" applyFill="1" applyBorder="1" applyAlignment="1">
      <alignment/>
    </xf>
    <xf numFmtId="3" fontId="21" fillId="0" borderId="102" xfId="0" applyNumberFormat="1" applyFont="1" applyFill="1" applyBorder="1" applyAlignment="1">
      <alignment/>
    </xf>
    <xf numFmtId="166" fontId="21" fillId="0" borderId="134" xfId="0" applyNumberFormat="1" applyFont="1" applyFill="1" applyBorder="1" applyAlignment="1">
      <alignment horizontal="center"/>
    </xf>
    <xf numFmtId="3" fontId="21" fillId="0" borderId="91" xfId="0" applyNumberFormat="1" applyFont="1" applyFill="1" applyBorder="1" applyAlignment="1">
      <alignment/>
    </xf>
    <xf numFmtId="1" fontId="0" fillId="0" borderId="125" xfId="0" applyNumberFormat="1" applyFont="1" applyFill="1" applyBorder="1" applyAlignment="1" applyProtection="1">
      <alignment horizontal="right"/>
      <protection locked="0"/>
    </xf>
    <xf numFmtId="1" fontId="0" fillId="0" borderId="113" xfId="0" applyNumberFormat="1" applyFont="1" applyFill="1" applyBorder="1" applyAlignment="1" applyProtection="1">
      <alignment/>
      <protection locked="0"/>
    </xf>
    <xf numFmtId="3" fontId="21" fillId="0" borderId="102" xfId="0" applyNumberFormat="1" applyFont="1" applyFill="1" applyBorder="1" applyAlignment="1" applyProtection="1">
      <alignment/>
      <protection locked="0"/>
    </xf>
    <xf numFmtId="3" fontId="21" fillId="0" borderId="136" xfId="0" applyNumberFormat="1" applyFont="1" applyFill="1" applyBorder="1" applyAlignment="1" applyProtection="1">
      <alignment/>
      <protection/>
    </xf>
    <xf numFmtId="3" fontId="0" fillId="0" borderId="119" xfId="0" applyNumberFormat="1" applyFont="1" applyFill="1" applyBorder="1" applyAlignment="1">
      <alignment/>
    </xf>
    <xf numFmtId="3" fontId="21" fillId="0" borderId="119" xfId="0" applyNumberFormat="1" applyFont="1" applyFill="1" applyBorder="1" applyAlignment="1">
      <alignment horizontal="center"/>
    </xf>
    <xf numFmtId="3" fontId="21" fillId="0" borderId="113" xfId="0" applyNumberFormat="1" applyFont="1" applyFill="1" applyBorder="1" applyAlignment="1" applyProtection="1">
      <alignment/>
      <protection locked="0"/>
    </xf>
    <xf numFmtId="3" fontId="21" fillId="0" borderId="119" xfId="0" applyNumberFormat="1" applyFont="1" applyFill="1" applyBorder="1" applyAlignment="1" applyProtection="1">
      <alignment/>
      <protection locked="0"/>
    </xf>
    <xf numFmtId="3" fontId="0" fillId="0" borderId="118" xfId="0" applyNumberFormat="1" applyFont="1" applyFill="1" applyBorder="1" applyAlignment="1">
      <alignment/>
    </xf>
    <xf numFmtId="3" fontId="0" fillId="0" borderId="117" xfId="0" applyNumberFormat="1" applyFont="1" applyFill="1" applyBorder="1" applyAlignment="1">
      <alignment/>
    </xf>
    <xf numFmtId="166" fontId="21" fillId="0" borderId="95" xfId="0" applyNumberFormat="1" applyFont="1" applyFill="1" applyBorder="1" applyAlignment="1">
      <alignment horizontal="center"/>
    </xf>
    <xf numFmtId="0" fontId="33" fillId="0" borderId="103" xfId="0" applyFont="1" applyFill="1" applyBorder="1" applyAlignment="1">
      <alignment/>
    </xf>
    <xf numFmtId="3" fontId="21" fillId="0" borderId="145" xfId="0" applyNumberFormat="1" applyFont="1" applyFill="1" applyBorder="1" applyAlignment="1">
      <alignment/>
    </xf>
    <xf numFmtId="0" fontId="33" fillId="0" borderId="107" xfId="0" applyFont="1" applyFill="1" applyBorder="1" applyAlignment="1">
      <alignment/>
    </xf>
    <xf numFmtId="0" fontId="21" fillId="0" borderId="108" xfId="0" applyFont="1" applyFill="1" applyBorder="1" applyAlignment="1">
      <alignment horizontal="center"/>
    </xf>
    <xf numFmtId="3" fontId="21" fillId="0" borderId="108" xfId="0" applyNumberFormat="1" applyFont="1" applyFill="1" applyBorder="1" applyAlignment="1">
      <alignment/>
    </xf>
    <xf numFmtId="3" fontId="21" fillId="0" borderId="108" xfId="0" applyNumberFormat="1" applyFont="1" applyFill="1" applyBorder="1" applyAlignment="1">
      <alignment horizontal="center"/>
    </xf>
    <xf numFmtId="3" fontId="21" fillId="0" borderId="107" xfId="0" applyNumberFormat="1" applyFont="1" applyFill="1" applyBorder="1" applyAlignment="1" applyProtection="1">
      <alignment/>
      <protection locked="0"/>
    </xf>
    <xf numFmtId="3" fontId="21" fillId="0" borderId="108" xfId="0" applyNumberFormat="1" applyFont="1" applyFill="1" applyBorder="1" applyAlignment="1" applyProtection="1">
      <alignment/>
      <protection locked="0"/>
    </xf>
    <xf numFmtId="3" fontId="19" fillId="0" borderId="95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37" fillId="0" borderId="86" xfId="0" applyFont="1" applyFill="1" applyBorder="1" applyAlignment="1">
      <alignment/>
    </xf>
    <xf numFmtId="164" fontId="37" fillId="0" borderId="86" xfId="0" applyNumberFormat="1" applyFont="1" applyFill="1" applyBorder="1" applyAlignment="1">
      <alignment/>
    </xf>
    <xf numFmtId="164" fontId="37" fillId="0" borderId="91" xfId="0" applyNumberFormat="1" applyFont="1" applyFill="1" applyBorder="1" applyAlignment="1">
      <alignment/>
    </xf>
    <xf numFmtId="164" fontId="37" fillId="0" borderId="119" xfId="0" applyNumberFormat="1" applyFont="1" applyFill="1" applyBorder="1" applyAlignment="1">
      <alignment horizontal="center"/>
    </xf>
    <xf numFmtId="3" fontId="37" fillId="0" borderId="105" xfId="0" applyNumberFormat="1" applyFont="1" applyFill="1" applyBorder="1" applyAlignment="1">
      <alignment horizontal="right"/>
    </xf>
    <xf numFmtId="3" fontId="37" fillId="0" borderId="119" xfId="0" applyNumberFormat="1" applyFont="1" applyFill="1" applyBorder="1" applyAlignment="1">
      <alignment horizontal="right"/>
    </xf>
    <xf numFmtId="3" fontId="37" fillId="0" borderId="103" xfId="0" applyNumberFormat="1" applyFont="1" applyFill="1" applyBorder="1" applyAlignment="1">
      <alignment horizontal="right"/>
    </xf>
    <xf numFmtId="3" fontId="38" fillId="0" borderId="104" xfId="0" applyNumberFormat="1" applyFont="1" applyFill="1" applyBorder="1" applyAlignment="1">
      <alignment horizontal="right"/>
    </xf>
    <xf numFmtId="3" fontId="38" fillId="0" borderId="113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 applyProtection="1">
      <alignment horizontal="right"/>
      <protection locked="0"/>
    </xf>
    <xf numFmtId="4" fontId="37" fillId="0" borderId="87" xfId="0" applyNumberFormat="1" applyFont="1" applyFill="1" applyBorder="1" applyAlignment="1" applyProtection="1">
      <alignment horizontal="right"/>
      <protection locked="0"/>
    </xf>
    <xf numFmtId="0" fontId="37" fillId="0" borderId="0" xfId="0" applyFont="1" applyFill="1" applyAlignment="1">
      <alignment horizontal="right"/>
    </xf>
    <xf numFmtId="2" fontId="37" fillId="0" borderId="87" xfId="0" applyNumberFormat="1" applyFont="1" applyFill="1" applyBorder="1" applyAlignment="1">
      <alignment horizontal="right"/>
    </xf>
    <xf numFmtId="0" fontId="37" fillId="0" borderId="89" xfId="0" applyFont="1" applyFill="1" applyBorder="1" applyAlignment="1">
      <alignment/>
    </xf>
    <xf numFmtId="164" fontId="37" fillId="0" borderId="89" xfId="0" applyNumberFormat="1" applyFont="1" applyFill="1" applyBorder="1" applyAlignment="1">
      <alignment/>
    </xf>
    <xf numFmtId="164" fontId="37" fillId="0" borderId="120" xfId="0" applyNumberFormat="1" applyFont="1" applyFill="1" applyBorder="1" applyAlignment="1">
      <alignment/>
    </xf>
    <xf numFmtId="164" fontId="37" fillId="0" borderId="89" xfId="0" applyNumberFormat="1" applyFont="1" applyFill="1" applyBorder="1" applyAlignment="1">
      <alignment horizontal="center"/>
    </xf>
    <xf numFmtId="3" fontId="37" fillId="0" borderId="123" xfId="0" applyNumberFormat="1" applyFont="1" applyFill="1" applyBorder="1" applyAlignment="1">
      <alignment horizontal="right"/>
    </xf>
    <xf numFmtId="3" fontId="37" fillId="0" borderId="89" xfId="0" applyNumberFormat="1" applyFont="1" applyFill="1" applyBorder="1" applyAlignment="1">
      <alignment horizontal="right"/>
    </xf>
    <xf numFmtId="3" fontId="37" fillId="0" borderId="120" xfId="0" applyNumberFormat="1" applyFont="1" applyFill="1" applyBorder="1" applyAlignment="1">
      <alignment horizontal="right"/>
    </xf>
    <xf numFmtId="3" fontId="38" fillId="0" borderId="89" xfId="0" applyNumberFormat="1" applyFont="1" applyFill="1" applyBorder="1" applyAlignment="1">
      <alignment horizontal="right"/>
    </xf>
    <xf numFmtId="3" fontId="38" fillId="0" borderId="120" xfId="0" applyNumberFormat="1" applyFont="1" applyFill="1" applyBorder="1" applyAlignment="1">
      <alignment horizontal="right"/>
    </xf>
    <xf numFmtId="4" fontId="37" fillId="0" borderId="121" xfId="0" applyNumberFormat="1" applyFont="1" applyFill="1" applyBorder="1" applyAlignment="1" applyProtection="1">
      <alignment horizontal="right"/>
      <protection locked="0"/>
    </xf>
    <xf numFmtId="4" fontId="37" fillId="0" borderId="89" xfId="0" applyNumberFormat="1" applyFont="1" applyFill="1" applyBorder="1" applyAlignment="1" applyProtection="1">
      <alignment horizontal="right"/>
      <protection locked="0"/>
    </xf>
    <xf numFmtId="2" fontId="37" fillId="0" borderId="90" xfId="0" applyNumberFormat="1" applyFont="1" applyFill="1" applyBorder="1" applyAlignment="1">
      <alignment horizontal="right"/>
    </xf>
    <xf numFmtId="0" fontId="37" fillId="0" borderId="86" xfId="0" applyFont="1" applyFill="1" applyBorder="1" applyAlignment="1">
      <alignment horizontal="center"/>
    </xf>
    <xf numFmtId="3" fontId="37" fillId="0" borderId="86" xfId="0" applyNumberFormat="1" applyFont="1" applyFill="1" applyBorder="1" applyAlignment="1">
      <alignment/>
    </xf>
    <xf numFmtId="3" fontId="37" fillId="0" borderId="91" xfId="0" applyNumberFormat="1" applyFont="1" applyFill="1" applyBorder="1" applyAlignment="1">
      <alignment/>
    </xf>
    <xf numFmtId="3" fontId="37" fillId="0" borderId="88" xfId="0" applyNumberFormat="1" applyFont="1" applyFill="1" applyBorder="1" applyAlignment="1">
      <alignment horizontal="center"/>
    </xf>
    <xf numFmtId="3" fontId="37" fillId="0" borderId="129" xfId="0" applyNumberFormat="1" applyFont="1" applyFill="1" applyBorder="1" applyAlignment="1">
      <alignment horizontal="right"/>
    </xf>
    <xf numFmtId="3" fontId="37" fillId="0" borderId="86" xfId="0" applyNumberFormat="1" applyFont="1" applyFill="1" applyBorder="1" applyAlignment="1">
      <alignment horizontal="right"/>
    </xf>
    <xf numFmtId="3" fontId="37" fillId="0" borderId="92" xfId="0" applyNumberFormat="1" applyFont="1" applyFill="1" applyBorder="1" applyAlignment="1">
      <alignment horizontal="right"/>
    </xf>
    <xf numFmtId="3" fontId="38" fillId="0" borderId="88" xfId="0" applyNumberFormat="1" applyFont="1" applyFill="1" applyBorder="1" applyAlignment="1">
      <alignment horizontal="right"/>
    </xf>
    <xf numFmtId="3" fontId="38" fillId="0" borderId="91" xfId="0" applyNumberFormat="1" applyFont="1" applyFill="1" applyBorder="1" applyAlignment="1">
      <alignment horizontal="right"/>
    </xf>
    <xf numFmtId="3" fontId="38" fillId="0" borderId="115" xfId="0" applyNumberFormat="1" applyFont="1" applyFill="1" applyBorder="1" applyAlignment="1">
      <alignment horizontal="right"/>
    </xf>
    <xf numFmtId="3" fontId="37" fillId="0" borderId="125" xfId="0" applyNumberFormat="1" applyFont="1" applyFill="1" applyBorder="1" applyAlignment="1" applyProtection="1">
      <alignment horizontal="right"/>
      <protection locked="0"/>
    </xf>
    <xf numFmtId="3" fontId="37" fillId="0" borderId="87" xfId="0" applyNumberFormat="1" applyFont="1" applyFill="1" applyBorder="1" applyAlignment="1" applyProtection="1">
      <alignment horizontal="right"/>
      <protection locked="0"/>
    </xf>
    <xf numFmtId="0" fontId="37" fillId="0" borderId="87" xfId="0" applyFont="1" applyFill="1" applyBorder="1" applyAlignment="1">
      <alignment horizontal="right"/>
    </xf>
    <xf numFmtId="0" fontId="37" fillId="0" borderId="88" xfId="0" applyFont="1" applyFill="1" applyBorder="1" applyAlignment="1">
      <alignment horizontal="center"/>
    </xf>
    <xf numFmtId="3" fontId="37" fillId="0" borderId="88" xfId="0" applyNumberFormat="1" applyFont="1" applyFill="1" applyBorder="1" applyAlignment="1">
      <alignment/>
    </xf>
    <xf numFmtId="3" fontId="37" fillId="0" borderId="92" xfId="0" applyNumberFormat="1" applyFont="1" applyFill="1" applyBorder="1" applyAlignment="1">
      <alignment/>
    </xf>
    <xf numFmtId="3" fontId="38" fillId="0" borderId="92" xfId="0" applyNumberFormat="1" applyFont="1" applyFill="1" applyBorder="1" applyAlignment="1">
      <alignment horizontal="right"/>
    </xf>
    <xf numFmtId="3" fontId="38" fillId="0" borderId="129" xfId="0" applyNumberFormat="1" applyFont="1" applyFill="1" applyBorder="1" applyAlignment="1">
      <alignment horizontal="right"/>
    </xf>
    <xf numFmtId="3" fontId="37" fillId="0" borderId="88" xfId="0" applyNumberFormat="1" applyFont="1" applyFill="1" applyBorder="1" applyAlignment="1" applyProtection="1">
      <alignment horizontal="right"/>
      <protection locked="0"/>
    </xf>
    <xf numFmtId="0" fontId="37" fillId="0" borderId="88" xfId="0" applyFont="1" applyFill="1" applyBorder="1" applyAlignment="1">
      <alignment horizontal="right"/>
    </xf>
    <xf numFmtId="0" fontId="37" fillId="0" borderId="90" xfId="0" applyFont="1" applyFill="1" applyBorder="1" applyAlignment="1">
      <alignment horizontal="center"/>
    </xf>
    <xf numFmtId="3" fontId="37" fillId="0" borderId="90" xfId="0" applyNumberFormat="1" applyFont="1" applyFill="1" applyBorder="1" applyAlignment="1">
      <alignment/>
    </xf>
    <xf numFmtId="3" fontId="37" fillId="0" borderId="93" xfId="0" applyNumberFormat="1" applyFont="1" applyFill="1" applyBorder="1" applyAlignment="1">
      <alignment/>
    </xf>
    <xf numFmtId="3" fontId="37" fillId="0" borderId="119" xfId="0" applyNumberFormat="1" applyFont="1" applyFill="1" applyBorder="1" applyAlignment="1">
      <alignment horizontal="center"/>
    </xf>
    <xf numFmtId="3" fontId="37" fillId="0" borderId="110" xfId="0" applyNumberFormat="1" applyFont="1" applyFill="1" applyBorder="1" applyAlignment="1">
      <alignment horizontal="right"/>
    </xf>
    <xf numFmtId="3" fontId="37" fillId="0" borderId="113" xfId="0" applyNumberFormat="1" applyFont="1" applyFill="1" applyBorder="1" applyAlignment="1">
      <alignment horizontal="right"/>
    </xf>
    <xf numFmtId="3" fontId="38" fillId="0" borderId="119" xfId="0" applyNumberFormat="1" applyFont="1" applyFill="1" applyBorder="1" applyAlignment="1">
      <alignment horizontal="right"/>
    </xf>
    <xf numFmtId="3" fontId="38" fillId="0" borderId="110" xfId="0" applyNumberFormat="1" applyFont="1" applyFill="1" applyBorder="1" applyAlignment="1">
      <alignment horizontal="right"/>
    </xf>
    <xf numFmtId="3" fontId="37" fillId="0" borderId="144" xfId="0" applyNumberFormat="1" applyFont="1" applyFill="1" applyBorder="1" applyAlignment="1" applyProtection="1">
      <alignment horizontal="right"/>
      <protection locked="0"/>
    </xf>
    <xf numFmtId="3" fontId="37" fillId="0" borderId="90" xfId="0" applyNumberFormat="1" applyFont="1" applyFill="1" applyBorder="1" applyAlignment="1" applyProtection="1">
      <alignment horizontal="right"/>
      <protection locked="0"/>
    </xf>
    <xf numFmtId="0" fontId="37" fillId="0" borderId="89" xfId="0" applyFont="1" applyFill="1" applyBorder="1" applyAlignment="1">
      <alignment horizontal="right"/>
    </xf>
    <xf numFmtId="3" fontId="38" fillId="0" borderId="95" xfId="0" applyNumberFormat="1" applyFont="1" applyFill="1" applyBorder="1" applyAlignment="1">
      <alignment horizontal="right"/>
    </xf>
    <xf numFmtId="3" fontId="38" fillId="0" borderId="134" xfId="0" applyNumberFormat="1" applyFont="1" applyFill="1" applyBorder="1" applyAlignment="1">
      <alignment horizontal="right"/>
    </xf>
    <xf numFmtId="3" fontId="38" fillId="0" borderId="102" xfId="0" applyNumberFormat="1" applyFont="1" applyFill="1" applyBorder="1" applyAlignment="1">
      <alignment horizontal="right"/>
    </xf>
    <xf numFmtId="3" fontId="38" fillId="0" borderId="96" xfId="0" applyNumberFormat="1" applyFont="1" applyFill="1" applyBorder="1" applyAlignment="1">
      <alignment horizontal="right"/>
    </xf>
    <xf numFmtId="3" fontId="37" fillId="0" borderId="86" xfId="0" applyNumberFormat="1" applyFont="1" applyFill="1" applyBorder="1" applyAlignment="1" applyProtection="1">
      <alignment horizontal="right"/>
      <protection locked="0"/>
    </xf>
    <xf numFmtId="3" fontId="37" fillId="0" borderId="115" xfId="0" applyNumberFormat="1" applyFont="1" applyFill="1" applyBorder="1" applyAlignment="1" applyProtection="1">
      <alignment horizontal="right"/>
      <protection locked="0"/>
    </xf>
    <xf numFmtId="0" fontId="37" fillId="0" borderId="86" xfId="0" applyFont="1" applyFill="1" applyBorder="1" applyAlignment="1">
      <alignment horizontal="right"/>
    </xf>
    <xf numFmtId="3" fontId="37" fillId="0" borderId="88" xfId="0" applyNumberFormat="1" applyFont="1" applyFill="1" applyBorder="1" applyAlignment="1">
      <alignment horizontal="right"/>
    </xf>
    <xf numFmtId="3" fontId="38" fillId="0" borderId="125" xfId="0" applyNumberFormat="1" applyFont="1" applyFill="1" applyBorder="1" applyAlignment="1">
      <alignment horizontal="right"/>
    </xf>
    <xf numFmtId="0" fontId="37" fillId="0" borderId="89" xfId="0" applyFont="1" applyFill="1" applyBorder="1" applyAlignment="1">
      <alignment horizontal="center"/>
    </xf>
    <xf numFmtId="3" fontId="37" fillId="0" borderId="89" xfId="0" applyNumberFormat="1" applyFont="1" applyFill="1" applyBorder="1" applyAlignment="1">
      <alignment/>
    </xf>
    <xf numFmtId="3" fontId="37" fillId="0" borderId="120" xfId="0" applyNumberFormat="1" applyFont="1" applyFill="1" applyBorder="1" applyAlignment="1">
      <alignment/>
    </xf>
    <xf numFmtId="3" fontId="37" fillId="0" borderId="89" xfId="0" applyNumberFormat="1" applyFont="1" applyFill="1" applyBorder="1" applyAlignment="1">
      <alignment horizontal="center"/>
    </xf>
    <xf numFmtId="3" fontId="38" fillId="0" borderId="93" xfId="0" applyNumberFormat="1" applyFont="1" applyFill="1" applyBorder="1" applyAlignment="1">
      <alignment horizontal="right"/>
    </xf>
    <xf numFmtId="3" fontId="37" fillId="0" borderId="89" xfId="0" applyNumberFormat="1" applyFont="1" applyFill="1" applyBorder="1" applyAlignment="1" applyProtection="1">
      <alignment horizontal="right"/>
      <protection locked="0"/>
    </xf>
    <xf numFmtId="3" fontId="37" fillId="0" borderId="110" xfId="0" applyNumberFormat="1" applyFont="1" applyFill="1" applyBorder="1" applyAlignment="1" applyProtection="1">
      <alignment horizontal="right"/>
      <protection locked="0"/>
    </xf>
    <xf numFmtId="3" fontId="37" fillId="0" borderId="119" xfId="0" applyNumberFormat="1" applyFont="1" applyFill="1" applyBorder="1" applyAlignment="1" applyProtection="1">
      <alignment horizontal="right"/>
      <protection locked="0"/>
    </xf>
    <xf numFmtId="0" fontId="37" fillId="0" borderId="90" xfId="0" applyFont="1" applyFill="1" applyBorder="1" applyAlignment="1">
      <alignment horizontal="right"/>
    </xf>
    <xf numFmtId="3" fontId="38" fillId="0" borderId="86" xfId="0" applyNumberFormat="1" applyFont="1" applyFill="1" applyBorder="1" applyAlignment="1">
      <alignment horizontal="center"/>
    </xf>
    <xf numFmtId="3" fontId="37" fillId="0" borderId="140" xfId="0" applyNumberFormat="1" applyFont="1" applyFill="1" applyBorder="1" applyAlignment="1">
      <alignment horizontal="right"/>
    </xf>
    <xf numFmtId="3" fontId="37" fillId="0" borderId="87" xfId="0" applyNumberFormat="1" applyFont="1" applyFill="1" applyBorder="1" applyAlignment="1">
      <alignment horizontal="right"/>
    </xf>
    <xf numFmtId="3" fontId="37" fillId="0" borderId="106" xfId="0" applyNumberFormat="1" applyFont="1" applyFill="1" applyBorder="1" applyAlignment="1">
      <alignment horizontal="right"/>
    </xf>
    <xf numFmtId="3" fontId="38" fillId="0" borderId="87" xfId="0" applyNumberFormat="1" applyFont="1" applyFill="1" applyBorder="1" applyAlignment="1">
      <alignment horizontal="right"/>
    </xf>
    <xf numFmtId="3" fontId="38" fillId="0" borderId="106" xfId="0" applyNumberFormat="1" applyFont="1" applyFill="1" applyBorder="1" applyAlignment="1">
      <alignment horizontal="right"/>
    </xf>
    <xf numFmtId="3" fontId="38" fillId="0" borderId="106" xfId="0" applyNumberFormat="1" applyFont="1" applyFill="1" applyBorder="1" applyAlignment="1" applyProtection="1">
      <alignment horizontal="right"/>
      <protection locked="0"/>
    </xf>
    <xf numFmtId="3" fontId="38" fillId="0" borderId="140" xfId="0" applyNumberFormat="1" applyFont="1" applyFill="1" applyBorder="1" applyAlignment="1" applyProtection="1">
      <alignment horizontal="right"/>
      <protection locked="0"/>
    </xf>
    <xf numFmtId="3" fontId="37" fillId="0" borderId="130" xfId="0" applyNumberFormat="1" applyFont="1" applyFill="1" applyBorder="1" applyAlignment="1" applyProtection="1">
      <alignment horizontal="right"/>
      <protection locked="0"/>
    </xf>
    <xf numFmtId="3" fontId="37" fillId="0" borderId="71" xfId="0" applyNumberFormat="1" applyFont="1" applyFill="1" applyBorder="1" applyAlignment="1" applyProtection="1">
      <alignment horizontal="right"/>
      <protection locked="0"/>
    </xf>
    <xf numFmtId="3" fontId="37" fillId="0" borderId="140" xfId="0" applyNumberFormat="1" applyFont="1" applyFill="1" applyBorder="1" applyAlignment="1" applyProtection="1">
      <alignment horizontal="right"/>
      <protection locked="0"/>
    </xf>
    <xf numFmtId="166" fontId="38" fillId="0" borderId="87" xfId="0" applyNumberFormat="1" applyFont="1" applyFill="1" applyBorder="1" applyAlignment="1">
      <alignment horizontal="right"/>
    </xf>
    <xf numFmtId="3" fontId="38" fillId="0" borderId="88" xfId="0" applyNumberFormat="1" applyFont="1" applyFill="1" applyBorder="1" applyAlignment="1">
      <alignment horizontal="center"/>
    </xf>
    <xf numFmtId="3" fontId="38" fillId="0" borderId="92" xfId="0" applyNumberFormat="1" applyFont="1" applyFill="1" applyBorder="1" applyAlignment="1" applyProtection="1">
      <alignment horizontal="right"/>
      <protection locked="0"/>
    </xf>
    <xf numFmtId="3" fontId="38" fillId="0" borderId="129" xfId="0" applyNumberFormat="1" applyFont="1" applyFill="1" applyBorder="1" applyAlignment="1" applyProtection="1">
      <alignment horizontal="right"/>
      <protection locked="0"/>
    </xf>
    <xf numFmtId="3" fontId="37" fillId="0" borderId="51" xfId="0" applyNumberFormat="1" applyFont="1" applyFill="1" applyBorder="1" applyAlignment="1" applyProtection="1">
      <alignment horizontal="right"/>
      <protection locked="0"/>
    </xf>
    <xf numFmtId="3" fontId="37" fillId="0" borderId="129" xfId="0" applyNumberFormat="1" applyFont="1" applyFill="1" applyBorder="1" applyAlignment="1" applyProtection="1">
      <alignment horizontal="right"/>
      <protection locked="0"/>
    </xf>
    <xf numFmtId="166" fontId="38" fillId="0" borderId="88" xfId="0" applyNumberFormat="1" applyFont="1" applyFill="1" applyBorder="1" applyAlignment="1">
      <alignment horizontal="right"/>
    </xf>
    <xf numFmtId="3" fontId="38" fillId="0" borderId="89" xfId="0" applyNumberFormat="1" applyFont="1" applyFill="1" applyBorder="1" applyAlignment="1">
      <alignment horizontal="center"/>
    </xf>
    <xf numFmtId="3" fontId="37" fillId="0" borderId="109" xfId="0" applyNumberFormat="1" applyFont="1" applyFill="1" applyBorder="1" applyAlignment="1">
      <alignment horizontal="right"/>
    </xf>
    <xf numFmtId="3" fontId="37" fillId="0" borderId="108" xfId="0" applyNumberFormat="1" applyFont="1" applyFill="1" applyBorder="1" applyAlignment="1">
      <alignment horizontal="right"/>
    </xf>
    <xf numFmtId="3" fontId="37" fillId="0" borderId="107" xfId="0" applyNumberFormat="1" applyFont="1" applyFill="1" applyBorder="1" applyAlignment="1">
      <alignment horizontal="right"/>
    </xf>
    <xf numFmtId="3" fontId="38" fillId="0" borderId="120" xfId="0" applyNumberFormat="1" applyFont="1" applyFill="1" applyBorder="1" applyAlignment="1" applyProtection="1">
      <alignment horizontal="right"/>
      <protection locked="0"/>
    </xf>
    <xf numFmtId="3" fontId="38" fillId="0" borderId="109" xfId="0" applyNumberFormat="1" applyFont="1" applyFill="1" applyBorder="1" applyAlignment="1" applyProtection="1">
      <alignment horizontal="right"/>
      <protection locked="0"/>
    </xf>
    <xf numFmtId="3" fontId="37" fillId="0" borderId="0" xfId="0" applyNumberFormat="1" applyFont="1" applyFill="1" applyBorder="1" applyAlignment="1" applyProtection="1">
      <alignment horizontal="right"/>
      <protection locked="0"/>
    </xf>
    <xf numFmtId="3" fontId="37" fillId="0" borderId="52" xfId="0" applyNumberFormat="1" applyFont="1" applyFill="1" applyBorder="1" applyAlignment="1" applyProtection="1">
      <alignment horizontal="right"/>
      <protection locked="0"/>
    </xf>
    <xf numFmtId="3" fontId="37" fillId="0" borderId="123" xfId="0" applyNumberFormat="1" applyFont="1" applyFill="1" applyBorder="1" applyAlignment="1" applyProtection="1">
      <alignment horizontal="right"/>
      <protection locked="0"/>
    </xf>
    <xf numFmtId="166" fontId="38" fillId="0" borderId="89" xfId="0" applyNumberFormat="1" applyFont="1" applyFill="1" applyBorder="1" applyAlignment="1">
      <alignment horizontal="right"/>
    </xf>
    <xf numFmtId="3" fontId="38" fillId="0" borderId="86" xfId="0" applyNumberFormat="1" applyFont="1" applyFill="1" applyBorder="1" applyAlignment="1">
      <alignment horizontal="right"/>
    </xf>
    <xf numFmtId="3" fontId="38" fillId="0" borderId="91" xfId="0" applyNumberFormat="1" applyFont="1" applyFill="1" applyBorder="1" applyAlignment="1" applyProtection="1">
      <alignment horizontal="right"/>
      <protection locked="0"/>
    </xf>
    <xf numFmtId="3" fontId="38" fillId="0" borderId="130" xfId="0" applyNumberFormat="1" applyFont="1" applyFill="1" applyBorder="1" applyAlignment="1" applyProtection="1">
      <alignment horizontal="right"/>
      <protection locked="0"/>
    </xf>
    <xf numFmtId="3" fontId="37" fillId="0" borderId="106" xfId="0" applyNumberFormat="1" applyFont="1" applyFill="1" applyBorder="1" applyAlignment="1" applyProtection="1">
      <alignment horizontal="right"/>
      <protection locked="0"/>
    </xf>
    <xf numFmtId="166" fontId="38" fillId="0" borderId="86" xfId="0" applyNumberFormat="1" applyFont="1" applyFill="1" applyBorder="1" applyAlignment="1">
      <alignment horizontal="right"/>
    </xf>
    <xf numFmtId="3" fontId="38" fillId="0" borderId="125" xfId="0" applyNumberFormat="1" applyFont="1" applyFill="1" applyBorder="1" applyAlignment="1" applyProtection="1">
      <alignment horizontal="right"/>
      <protection locked="0"/>
    </xf>
    <xf numFmtId="3" fontId="37" fillId="0" borderId="92" xfId="0" applyNumberFormat="1" applyFont="1" applyFill="1" applyBorder="1" applyAlignment="1" applyProtection="1">
      <alignment horizontal="right"/>
      <protection locked="0"/>
    </xf>
    <xf numFmtId="0" fontId="38" fillId="0" borderId="88" xfId="0" applyFont="1" applyFill="1" applyBorder="1" applyAlignment="1">
      <alignment horizontal="center"/>
    </xf>
    <xf numFmtId="3" fontId="38" fillId="0" borderId="90" xfId="0" applyNumberFormat="1" applyFont="1" applyFill="1" applyBorder="1" applyAlignment="1">
      <alignment horizontal="center"/>
    </xf>
    <xf numFmtId="3" fontId="38" fillId="0" borderId="90" xfId="0" applyNumberFormat="1" applyFont="1" applyFill="1" applyBorder="1" applyAlignment="1">
      <alignment horizontal="right"/>
    </xf>
    <xf numFmtId="3" fontId="38" fillId="0" borderId="93" xfId="0" applyNumberFormat="1" applyFont="1" applyFill="1" applyBorder="1" applyAlignment="1" applyProtection="1">
      <alignment horizontal="right"/>
      <protection locked="0"/>
    </xf>
    <xf numFmtId="3" fontId="38" fillId="0" borderId="0" xfId="0" applyNumberFormat="1" applyFont="1" applyFill="1" applyBorder="1" applyAlignment="1" applyProtection="1">
      <alignment horizontal="right"/>
      <protection locked="0"/>
    </xf>
    <xf numFmtId="3" fontId="37" fillId="0" borderId="120" xfId="0" applyNumberFormat="1" applyFont="1" applyFill="1" applyBorder="1" applyAlignment="1" applyProtection="1">
      <alignment horizontal="right"/>
      <protection locked="0"/>
    </xf>
    <xf numFmtId="166" fontId="38" fillId="0" borderId="90" xfId="0" applyNumberFormat="1" applyFont="1" applyFill="1" applyBorder="1" applyAlignment="1">
      <alignment horizontal="right"/>
    </xf>
    <xf numFmtId="3" fontId="37" fillId="0" borderId="115" xfId="0" applyNumberFormat="1" applyFont="1" applyFill="1" applyBorder="1" applyAlignment="1">
      <alignment horizontal="right"/>
    </xf>
    <xf numFmtId="3" fontId="37" fillId="0" borderId="91" xfId="0" applyNumberFormat="1" applyFont="1" applyFill="1" applyBorder="1" applyAlignment="1">
      <alignment horizontal="right"/>
    </xf>
    <xf numFmtId="3" fontId="38" fillId="0" borderId="96" xfId="0" applyNumberFormat="1" applyFont="1" applyFill="1" applyBorder="1" applyAlignment="1" applyProtection="1">
      <alignment horizontal="right"/>
      <protection locked="0"/>
    </xf>
    <xf numFmtId="3" fontId="37" fillId="0" borderId="93" xfId="0" applyNumberFormat="1" applyFont="1" applyFill="1" applyBorder="1" applyAlignment="1" applyProtection="1">
      <alignment horizontal="right"/>
      <protection locked="0"/>
    </xf>
    <xf numFmtId="3" fontId="37" fillId="0" borderId="133" xfId="0" applyNumberFormat="1" applyFont="1" applyFill="1" applyBorder="1" applyAlignment="1" applyProtection="1">
      <alignment horizontal="right"/>
      <protection locked="0"/>
    </xf>
    <xf numFmtId="0" fontId="37" fillId="0" borderId="119" xfId="0" applyFont="1" applyFill="1" applyBorder="1" applyAlignment="1">
      <alignment/>
    </xf>
    <xf numFmtId="3" fontId="37" fillId="0" borderId="119" xfId="0" applyNumberFormat="1" applyFont="1" applyFill="1" applyBorder="1" applyAlignment="1">
      <alignment/>
    </xf>
    <xf numFmtId="3" fontId="37" fillId="0" borderId="113" xfId="0" applyNumberFormat="1" applyFont="1" applyFill="1" applyBorder="1" applyAlignment="1">
      <alignment/>
    </xf>
    <xf numFmtId="3" fontId="37" fillId="0" borderId="104" xfId="0" applyNumberFormat="1" applyFont="1" applyFill="1" applyBorder="1" applyAlignment="1" applyProtection="1">
      <alignment horizontal="right"/>
      <protection locked="0"/>
    </xf>
    <xf numFmtId="2" fontId="38" fillId="0" borderId="105" xfId="0" applyNumberFormat="1" applyFont="1" applyFill="1" applyBorder="1" applyAlignment="1">
      <alignment horizontal="right"/>
    </xf>
    <xf numFmtId="2" fontId="38" fillId="0" borderId="123" xfId="0" applyNumberFormat="1" applyFont="1" applyFill="1" applyBorder="1" applyAlignment="1">
      <alignment horizontal="right"/>
    </xf>
    <xf numFmtId="3" fontId="38" fillId="0" borderId="87" xfId="0" applyNumberFormat="1" applyFont="1" applyFill="1" applyBorder="1" applyAlignment="1" applyProtection="1">
      <alignment horizontal="right"/>
      <protection locked="0"/>
    </xf>
    <xf numFmtId="166" fontId="38" fillId="0" borderId="140" xfId="0" applyNumberFormat="1" applyFont="1" applyFill="1" applyBorder="1" applyAlignment="1">
      <alignment horizontal="right"/>
    </xf>
    <xf numFmtId="166" fontId="38" fillId="0" borderId="88" xfId="0" applyNumberFormat="1" applyFont="1" applyFill="1" applyBorder="1" applyAlignment="1" applyProtection="1">
      <alignment horizontal="right"/>
      <protection locked="0"/>
    </xf>
    <xf numFmtId="166" fontId="38" fillId="0" borderId="129" xfId="0" applyNumberFormat="1" applyFont="1" applyFill="1" applyBorder="1" applyAlignment="1">
      <alignment horizontal="right"/>
    </xf>
    <xf numFmtId="3" fontId="38" fillId="0" borderId="89" xfId="0" applyNumberFormat="1" applyFont="1" applyFill="1" applyBorder="1" applyAlignment="1" applyProtection="1">
      <alignment horizontal="right"/>
      <protection locked="0"/>
    </xf>
    <xf numFmtId="166" fontId="38" fillId="0" borderId="123" xfId="0" applyNumberFormat="1" applyFont="1" applyFill="1" applyBorder="1" applyAlignment="1">
      <alignment horizontal="right"/>
    </xf>
    <xf numFmtId="166" fontId="38" fillId="0" borderId="86" xfId="0" applyNumberFormat="1" applyFont="1" applyFill="1" applyBorder="1" applyAlignment="1" applyProtection="1">
      <alignment horizontal="right"/>
      <protection locked="0"/>
    </xf>
    <xf numFmtId="166" fontId="38" fillId="0" borderId="115" xfId="0" applyNumberFormat="1" applyFont="1" applyFill="1" applyBorder="1" applyAlignment="1">
      <alignment horizontal="right"/>
    </xf>
    <xf numFmtId="166" fontId="38" fillId="0" borderId="90" xfId="0" applyNumberFormat="1" applyFont="1" applyFill="1" applyBorder="1" applyAlignment="1" applyProtection="1">
      <alignment horizontal="right"/>
      <protection locked="0"/>
    </xf>
    <xf numFmtId="166" fontId="38" fillId="0" borderId="133" xfId="0" applyNumberFormat="1" applyFont="1" applyFill="1" applyBorder="1" applyAlignment="1">
      <alignment horizontal="right"/>
    </xf>
    <xf numFmtId="3" fontId="37" fillId="0" borderId="110" xfId="0" applyNumberFormat="1" applyFont="1" applyFill="1" applyBorder="1" applyAlignment="1">
      <alignment/>
    </xf>
    <xf numFmtId="0" fontId="37" fillId="0" borderId="119" xfId="0" applyFont="1" applyFill="1" applyBorder="1" applyAlignment="1">
      <alignment horizontal="right"/>
    </xf>
    <xf numFmtId="0" fontId="12" fillId="0" borderId="0" xfId="0" applyFont="1" applyFill="1" applyAlignment="1">
      <alignment horizontal="left" indent="1"/>
    </xf>
    <xf numFmtId="0" fontId="14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right"/>
    </xf>
    <xf numFmtId="3" fontId="20" fillId="0" borderId="0" xfId="0" applyNumberFormat="1" applyFont="1" applyFill="1" applyAlignment="1">
      <alignment/>
    </xf>
    <xf numFmtId="10" fontId="14" fillId="0" borderId="0" xfId="0" applyNumberFormat="1" applyFont="1" applyFill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3" fontId="14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 indent="1"/>
    </xf>
    <xf numFmtId="3" fontId="0" fillId="0" borderId="134" xfId="0" applyNumberFormat="1" applyFont="1" applyFill="1" applyBorder="1" applyAlignment="1">
      <alignment horizontal="center"/>
    </xf>
    <xf numFmtId="0" fontId="0" fillId="0" borderId="134" xfId="0" applyFont="1" applyFill="1" applyBorder="1" applyAlignment="1">
      <alignment horizontal="center"/>
    </xf>
    <xf numFmtId="0" fontId="0" fillId="0" borderId="107" xfId="0" applyFont="1" applyFill="1" applyBorder="1" applyAlignment="1">
      <alignment horizontal="center"/>
    </xf>
    <xf numFmtId="3" fontId="0" fillId="0" borderId="108" xfId="0" applyNumberFormat="1" applyFont="1" applyFill="1" applyBorder="1" applyAlignment="1">
      <alignment horizontal="center" shrinkToFit="1"/>
    </xf>
    <xf numFmtId="3" fontId="20" fillId="0" borderId="108" xfId="0" applyNumberFormat="1" applyFont="1" applyFill="1" applyBorder="1" applyAlignment="1">
      <alignment horizontal="center"/>
    </xf>
    <xf numFmtId="3" fontId="20" fillId="0" borderId="111" xfId="0" applyNumberFormat="1" applyFont="1" applyFill="1" applyBorder="1" applyAlignment="1">
      <alignment horizontal="center"/>
    </xf>
    <xf numFmtId="3" fontId="0" fillId="0" borderId="142" xfId="0" applyNumberFormat="1" applyFont="1" applyFill="1" applyBorder="1" applyAlignment="1">
      <alignment horizontal="center"/>
    </xf>
    <xf numFmtId="3" fontId="0" fillId="0" borderId="118" xfId="0" applyNumberFormat="1" applyFont="1" applyFill="1" applyBorder="1" applyAlignment="1">
      <alignment horizontal="center"/>
    </xf>
    <xf numFmtId="3" fontId="0" fillId="0" borderId="111" xfId="0" applyNumberFormat="1" applyFont="1" applyFill="1" applyBorder="1" applyAlignment="1">
      <alignment horizontal="center"/>
    </xf>
    <xf numFmtId="0" fontId="20" fillId="0" borderId="109" xfId="0" applyFont="1" applyFill="1" applyBorder="1" applyAlignment="1">
      <alignment horizontal="center" shrinkToFit="1"/>
    </xf>
    <xf numFmtId="0" fontId="0" fillId="0" borderId="119" xfId="0" applyFont="1" applyFill="1" applyBorder="1" applyAlignment="1">
      <alignment horizontal="center"/>
    </xf>
    <xf numFmtId="0" fontId="39" fillId="0" borderId="113" xfId="0" applyFont="1" applyFill="1" applyBorder="1" applyAlignment="1">
      <alignment horizontal="left" indent="1"/>
    </xf>
    <xf numFmtId="164" fontId="38" fillId="0" borderId="87" xfId="0" applyNumberFormat="1" applyFont="1" applyFill="1" applyBorder="1" applyAlignment="1">
      <alignment horizontal="right"/>
    </xf>
    <xf numFmtId="4" fontId="38" fillId="0" borderId="105" xfId="0" applyNumberFormat="1" applyFont="1" applyFill="1" applyBorder="1" applyAlignment="1">
      <alignment horizontal="right"/>
    </xf>
    <xf numFmtId="3" fontId="38" fillId="0" borderId="140" xfId="0" applyNumberFormat="1" applyFont="1" applyFill="1" applyBorder="1" applyAlignment="1">
      <alignment horizontal="right"/>
    </xf>
    <xf numFmtId="0" fontId="39" fillId="0" borderId="120" xfId="0" applyFont="1" applyFill="1" applyBorder="1" applyAlignment="1">
      <alignment horizontal="left" indent="1"/>
    </xf>
    <xf numFmtId="164" fontId="38" fillId="0" borderId="89" xfId="0" applyNumberFormat="1" applyFont="1" applyFill="1" applyBorder="1" applyAlignment="1">
      <alignment horizontal="right"/>
    </xf>
    <xf numFmtId="4" fontId="38" fillId="0" borderId="123" xfId="0" applyNumberFormat="1" applyFont="1" applyFill="1" applyBorder="1" applyAlignment="1">
      <alignment horizontal="right"/>
    </xf>
    <xf numFmtId="3" fontId="38" fillId="0" borderId="123" xfId="0" applyNumberFormat="1" applyFont="1" applyFill="1" applyBorder="1" applyAlignment="1">
      <alignment horizontal="right"/>
    </xf>
    <xf numFmtId="0" fontId="39" fillId="0" borderId="91" xfId="0" applyFont="1" applyFill="1" applyBorder="1" applyAlignment="1">
      <alignment horizontal="left" indent="1"/>
    </xf>
    <xf numFmtId="0" fontId="39" fillId="0" borderId="92" xfId="0" applyFont="1" applyFill="1" applyBorder="1" applyAlignment="1">
      <alignment horizontal="left" indent="1"/>
    </xf>
    <xf numFmtId="0" fontId="39" fillId="0" borderId="102" xfId="0" applyFont="1" applyFill="1" applyBorder="1" applyAlignment="1">
      <alignment horizontal="left" indent="1"/>
    </xf>
    <xf numFmtId="0" fontId="38" fillId="0" borderId="134" xfId="0" applyFont="1" applyFill="1" applyBorder="1" applyAlignment="1">
      <alignment horizontal="center"/>
    </xf>
    <xf numFmtId="3" fontId="38" fillId="0" borderId="134" xfId="0" applyNumberFormat="1" applyFont="1" applyFill="1" applyBorder="1" applyAlignment="1">
      <alignment/>
    </xf>
    <xf numFmtId="3" fontId="38" fillId="0" borderId="102" xfId="0" applyNumberFormat="1" applyFont="1" applyFill="1" applyBorder="1" applyAlignment="1">
      <alignment/>
    </xf>
    <xf numFmtId="3" fontId="38" fillId="0" borderId="134" xfId="0" applyNumberFormat="1" applyFont="1" applyFill="1" applyBorder="1" applyAlignment="1">
      <alignment horizontal="center"/>
    </xf>
    <xf numFmtId="3" fontId="38" fillId="0" borderId="94" xfId="0" applyNumberFormat="1" applyFont="1" applyFill="1" applyBorder="1" applyAlignment="1">
      <alignment horizontal="right"/>
    </xf>
    <xf numFmtId="0" fontId="37" fillId="0" borderId="134" xfId="0" applyFont="1" applyFill="1" applyBorder="1" applyAlignment="1">
      <alignment horizontal="right"/>
    </xf>
    <xf numFmtId="3" fontId="38" fillId="0" borderId="121" xfId="0" applyNumberFormat="1" applyFont="1" applyFill="1" applyBorder="1" applyAlignment="1">
      <alignment horizontal="right"/>
    </xf>
    <xf numFmtId="3" fontId="38" fillId="0" borderId="133" xfId="0" applyNumberFormat="1" applyFont="1" applyFill="1" applyBorder="1" applyAlignment="1">
      <alignment horizontal="right"/>
    </xf>
    <xf numFmtId="0" fontId="39" fillId="0" borderId="86" xfId="0" applyFont="1" applyFill="1" applyBorder="1" applyAlignment="1">
      <alignment horizontal="left" indent="1"/>
    </xf>
    <xf numFmtId="3" fontId="38" fillId="0" borderId="102" xfId="0" applyNumberFormat="1" applyFont="1" applyFill="1" applyBorder="1" applyAlignment="1" applyProtection="1">
      <alignment horizontal="right"/>
      <protection/>
    </xf>
    <xf numFmtId="166" fontId="38" fillId="0" borderId="134" xfId="0" applyNumberFormat="1" applyFont="1" applyFill="1" applyBorder="1" applyAlignment="1" applyProtection="1">
      <alignment horizontal="right"/>
      <protection/>
    </xf>
    <xf numFmtId="166" fontId="38" fillId="0" borderId="94" xfId="0" applyNumberFormat="1" applyFont="1" applyFill="1" applyBorder="1" applyAlignment="1" applyProtection="1">
      <alignment horizontal="right"/>
      <protection/>
    </xf>
    <xf numFmtId="3" fontId="38" fillId="0" borderId="97" xfId="0" applyNumberFormat="1" applyFont="1" applyFill="1" applyBorder="1" applyAlignment="1">
      <alignment horizontal="right"/>
    </xf>
    <xf numFmtId="166" fontId="38" fillId="0" borderId="95" xfId="0" applyNumberFormat="1" applyFont="1" applyFill="1" applyBorder="1" applyAlignment="1">
      <alignment horizontal="right"/>
    </xf>
    <xf numFmtId="166" fontId="38" fillId="0" borderId="134" xfId="0" applyNumberFormat="1" applyFont="1" applyFill="1" applyBorder="1" applyAlignment="1">
      <alignment horizontal="right"/>
    </xf>
    <xf numFmtId="166" fontId="38" fillId="0" borderId="108" xfId="0" applyNumberFormat="1" applyFont="1" applyFill="1" applyBorder="1" applyAlignment="1" applyProtection="1">
      <alignment horizontal="right"/>
      <protection/>
    </xf>
    <xf numFmtId="3" fontId="38" fillId="0" borderId="119" xfId="0" applyNumberFormat="1" applyFont="1" applyFill="1" applyBorder="1" applyAlignment="1">
      <alignment horizontal="center"/>
    </xf>
    <xf numFmtId="3" fontId="38" fillId="0" borderId="111" xfId="0" applyNumberFormat="1" applyFont="1" applyFill="1" applyBorder="1" applyAlignment="1">
      <alignment horizontal="right"/>
    </xf>
    <xf numFmtId="3" fontId="38" fillId="0" borderId="107" xfId="0" applyNumberFormat="1" applyFont="1" applyFill="1" applyBorder="1" applyAlignment="1" applyProtection="1">
      <alignment horizontal="right"/>
      <protection locked="0"/>
    </xf>
    <xf numFmtId="166" fontId="38" fillId="0" borderId="111" xfId="0" applyNumberFormat="1" applyFont="1" applyFill="1" applyBorder="1" applyAlignment="1" applyProtection="1">
      <alignment horizontal="right"/>
      <protection locked="0"/>
    </xf>
    <xf numFmtId="0" fontId="39" fillId="0" borderId="103" xfId="0" applyFont="1" applyFill="1" applyBorder="1" applyAlignment="1">
      <alignment horizontal="left" indent="1"/>
    </xf>
    <xf numFmtId="166" fontId="38" fillId="0" borderId="94" xfId="0" applyNumberFormat="1" applyFont="1" applyFill="1" applyBorder="1" applyAlignment="1">
      <alignment horizontal="right"/>
    </xf>
    <xf numFmtId="0" fontId="39" fillId="0" borderId="107" xfId="0" applyFont="1" applyFill="1" applyBorder="1" applyAlignment="1">
      <alignment horizontal="left" indent="1"/>
    </xf>
    <xf numFmtId="0" fontId="38" fillId="0" borderId="108" xfId="0" applyFont="1" applyFill="1" applyBorder="1" applyAlignment="1">
      <alignment horizontal="center"/>
    </xf>
    <xf numFmtId="3" fontId="38" fillId="0" borderId="108" xfId="0" applyNumberFormat="1" applyFont="1" applyFill="1" applyBorder="1" applyAlignment="1">
      <alignment/>
    </xf>
    <xf numFmtId="3" fontId="38" fillId="0" borderId="107" xfId="0" applyNumberFormat="1" applyFont="1" applyFill="1" applyBorder="1" applyAlignment="1">
      <alignment/>
    </xf>
    <xf numFmtId="3" fontId="38" fillId="0" borderId="108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indent="1"/>
    </xf>
    <xf numFmtId="0" fontId="40" fillId="0" borderId="0" xfId="0" applyFont="1" applyFill="1" applyBorder="1" applyAlignment="1">
      <alignment horizontal="left" indent="1"/>
    </xf>
    <xf numFmtId="0" fontId="41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4" fontId="20" fillId="0" borderId="103" xfId="0" applyNumberFormat="1" applyFont="1" applyFill="1" applyBorder="1" applyAlignment="1">
      <alignment horizontal="right"/>
    </xf>
    <xf numFmtId="4" fontId="20" fillId="0" borderId="120" xfId="0" applyNumberFormat="1" applyFont="1" applyFill="1" applyBorder="1" applyAlignment="1">
      <alignment horizontal="right"/>
    </xf>
    <xf numFmtId="3" fontId="20" fillId="0" borderId="129" xfId="0" applyNumberFormat="1" applyFont="1" applyFill="1" applyBorder="1" applyAlignment="1">
      <alignment horizontal="right"/>
    </xf>
    <xf numFmtId="3" fontId="20" fillId="0" borderId="115" xfId="0" applyNumberFormat="1" applyFont="1" applyFill="1" applyBorder="1" applyAlignment="1">
      <alignment horizontal="right"/>
    </xf>
    <xf numFmtId="3" fontId="20" fillId="0" borderId="91" xfId="0" applyNumberFormat="1" applyFont="1" applyFill="1" applyBorder="1" applyAlignment="1">
      <alignment horizontal="right"/>
    </xf>
    <xf numFmtId="3" fontId="20" fillId="0" borderId="92" xfId="0" applyNumberFormat="1" applyFont="1" applyFill="1" applyBorder="1" applyAlignment="1">
      <alignment horizontal="right"/>
    </xf>
    <xf numFmtId="3" fontId="20" fillId="0" borderId="110" xfId="0" applyNumberFormat="1" applyFont="1" applyFill="1" applyBorder="1" applyAlignment="1">
      <alignment horizontal="right"/>
    </xf>
    <xf numFmtId="3" fontId="20" fillId="0" borderId="113" xfId="0" applyNumberFormat="1" applyFont="1" applyFill="1" applyBorder="1" applyAlignment="1">
      <alignment horizontal="right"/>
    </xf>
    <xf numFmtId="3" fontId="20" fillId="0" borderId="133" xfId="0" applyNumberFormat="1" applyFont="1" applyFill="1" applyBorder="1" applyAlignment="1">
      <alignment horizontal="right"/>
    </xf>
    <xf numFmtId="3" fontId="20" fillId="0" borderId="93" xfId="0" applyNumberFormat="1" applyFont="1" applyFill="1" applyBorder="1" applyAlignment="1">
      <alignment horizontal="right"/>
    </xf>
    <xf numFmtId="3" fontId="21" fillId="0" borderId="146" xfId="0" applyNumberFormat="1" applyFont="1" applyFill="1" applyBorder="1" applyAlignment="1">
      <alignment horizontal="center"/>
    </xf>
    <xf numFmtId="3" fontId="21" fillId="0" borderId="106" xfId="0" applyNumberFormat="1" applyFont="1" applyFill="1" applyBorder="1" applyAlignment="1">
      <alignment horizontal="right"/>
    </xf>
    <xf numFmtId="3" fontId="21" fillId="0" borderId="87" xfId="0" applyNumberFormat="1" applyFont="1" applyFill="1" applyBorder="1" applyAlignment="1">
      <alignment horizontal="right"/>
    </xf>
    <xf numFmtId="3" fontId="21" fillId="0" borderId="115" xfId="0" applyNumberFormat="1" applyFont="1" applyFill="1" applyBorder="1" applyAlignment="1">
      <alignment horizontal="right"/>
    </xf>
    <xf numFmtId="3" fontId="21" fillId="0" borderId="115" xfId="0" applyNumberFormat="1" applyFont="1" applyFill="1" applyBorder="1" applyAlignment="1" applyProtection="1">
      <alignment horizontal="right"/>
      <protection locked="0"/>
    </xf>
    <xf numFmtId="3" fontId="21" fillId="0" borderId="106" xfId="0" applyNumberFormat="1" applyFont="1" applyFill="1" applyBorder="1" applyAlignment="1" applyProtection="1">
      <alignment horizontal="right"/>
      <protection locked="0"/>
    </xf>
    <xf numFmtId="3" fontId="21" fillId="0" borderId="126" xfId="0" applyNumberFormat="1" applyFont="1" applyFill="1" applyBorder="1" applyAlignment="1">
      <alignment horizontal="center"/>
    </xf>
    <xf numFmtId="3" fontId="21" fillId="0" borderId="92" xfId="0" applyNumberFormat="1" applyFont="1" applyFill="1" applyBorder="1" applyAlignment="1">
      <alignment horizontal="right"/>
    </xf>
    <xf numFmtId="3" fontId="21" fillId="0" borderId="88" xfId="0" applyNumberFormat="1" applyFont="1" applyFill="1" applyBorder="1" applyAlignment="1">
      <alignment horizontal="right"/>
    </xf>
    <xf numFmtId="3" fontId="21" fillId="0" borderId="129" xfId="0" applyNumberFormat="1" applyFont="1" applyFill="1" applyBorder="1" applyAlignment="1">
      <alignment horizontal="right"/>
    </xf>
    <xf numFmtId="3" fontId="21" fillId="0" borderId="129" xfId="0" applyNumberFormat="1" applyFont="1" applyFill="1" applyBorder="1" applyAlignment="1" applyProtection="1">
      <alignment horizontal="right"/>
      <protection locked="0"/>
    </xf>
    <xf numFmtId="3" fontId="21" fillId="0" borderId="92" xfId="0" applyNumberFormat="1" applyFont="1" applyFill="1" applyBorder="1" applyAlignment="1" applyProtection="1">
      <alignment horizontal="right"/>
      <protection locked="0"/>
    </xf>
    <xf numFmtId="3" fontId="21" fillId="0" borderId="122" xfId="0" applyNumberFormat="1" applyFont="1" applyFill="1" applyBorder="1" applyAlignment="1">
      <alignment horizontal="center"/>
    </xf>
    <xf numFmtId="3" fontId="21" fillId="0" borderId="120" xfId="0" applyNumberFormat="1" applyFont="1" applyFill="1" applyBorder="1" applyAlignment="1">
      <alignment horizontal="right"/>
    </xf>
    <xf numFmtId="3" fontId="21" fillId="0" borderId="89" xfId="0" applyNumberFormat="1" applyFont="1" applyFill="1" applyBorder="1" applyAlignment="1">
      <alignment horizontal="right"/>
    </xf>
    <xf numFmtId="3" fontId="21" fillId="0" borderId="123" xfId="0" applyNumberFormat="1" applyFont="1" applyFill="1" applyBorder="1" applyAlignment="1">
      <alignment horizontal="right"/>
    </xf>
    <xf numFmtId="3" fontId="21" fillId="0" borderId="123" xfId="0" applyNumberFormat="1" applyFont="1" applyFill="1" applyBorder="1" applyAlignment="1" applyProtection="1">
      <alignment horizontal="right"/>
      <protection locked="0"/>
    </xf>
    <xf numFmtId="3" fontId="21" fillId="0" borderId="107" xfId="0" applyNumberFormat="1" applyFont="1" applyFill="1" applyBorder="1" applyAlignment="1" applyProtection="1">
      <alignment horizontal="right"/>
      <protection locked="0"/>
    </xf>
    <xf numFmtId="3" fontId="21" fillId="0" borderId="86" xfId="0" applyNumberFormat="1" applyFont="1" applyFill="1" applyBorder="1" applyAlignment="1">
      <alignment horizontal="right"/>
    </xf>
    <xf numFmtId="3" fontId="21" fillId="0" borderId="86" xfId="0" applyNumberFormat="1" applyFont="1" applyFill="1" applyBorder="1" applyAlignment="1" applyProtection="1">
      <alignment horizontal="right"/>
      <protection locked="0"/>
    </xf>
    <xf numFmtId="3" fontId="21" fillId="0" borderId="91" xfId="0" applyNumberFormat="1" applyFont="1" applyFill="1" applyBorder="1" applyAlignment="1" applyProtection="1">
      <alignment horizontal="right"/>
      <protection locked="0"/>
    </xf>
    <xf numFmtId="3" fontId="21" fillId="0" borderId="88" xfId="0" applyNumberFormat="1" applyFont="1" applyFill="1" applyBorder="1" applyAlignment="1" applyProtection="1">
      <alignment horizontal="right"/>
      <protection locked="0"/>
    </xf>
    <xf numFmtId="3" fontId="21" fillId="0" borderId="147" xfId="0" applyNumberFormat="1" applyFont="1" applyFill="1" applyBorder="1" applyAlignment="1">
      <alignment horizontal="center"/>
    </xf>
    <xf numFmtId="3" fontId="21" fillId="0" borderId="90" xfId="0" applyNumberFormat="1" applyFont="1" applyFill="1" applyBorder="1" applyAlignment="1">
      <alignment horizontal="right"/>
    </xf>
    <xf numFmtId="3" fontId="21" fillId="0" borderId="90" xfId="0" applyNumberFormat="1" applyFont="1" applyFill="1" applyBorder="1" applyAlignment="1" applyProtection="1">
      <alignment horizontal="right"/>
      <protection locked="0"/>
    </xf>
    <xf numFmtId="3" fontId="21" fillId="0" borderId="113" xfId="0" applyNumberFormat="1" applyFont="1" applyFill="1" applyBorder="1" applyAlignment="1" applyProtection="1">
      <alignment horizontal="right"/>
      <protection locked="0"/>
    </xf>
    <xf numFmtId="3" fontId="21" fillId="0" borderId="87" xfId="0" applyNumberFormat="1" applyFont="1" applyFill="1" applyBorder="1" applyAlignment="1" applyProtection="1">
      <alignment horizontal="right"/>
      <protection locked="0"/>
    </xf>
    <xf numFmtId="3" fontId="21" fillId="0" borderId="119" xfId="0" applyNumberFormat="1" applyFont="1" applyFill="1" applyBorder="1" applyAlignment="1" applyProtection="1">
      <alignment horizontal="right"/>
      <protection locked="0"/>
    </xf>
    <xf numFmtId="0" fontId="31" fillId="0" borderId="0" xfId="0" applyFont="1" applyFill="1" applyAlignment="1">
      <alignment horizontal="left" indent="1"/>
    </xf>
    <xf numFmtId="0" fontId="102" fillId="0" borderId="0" xfId="0" applyFont="1" applyFill="1" applyBorder="1" applyAlignment="1">
      <alignment horizontal="left" indent="1"/>
    </xf>
    <xf numFmtId="3" fontId="20" fillId="0" borderId="104" xfId="0" applyNumberFormat="1" applyFont="1" applyFill="1" applyBorder="1" applyAlignment="1">
      <alignment horizontal="center"/>
    </xf>
    <xf numFmtId="166" fontId="20" fillId="0" borderId="105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6" fontId="20" fillId="0" borderId="109" xfId="0" applyNumberFormat="1" applyFont="1" applyFill="1" applyBorder="1" applyAlignment="1">
      <alignment horizontal="center" shrinkToFit="1"/>
    </xf>
    <xf numFmtId="3" fontId="0" fillId="0" borderId="119" xfId="0" applyNumberFormat="1" applyFont="1" applyFill="1" applyBorder="1" applyAlignment="1">
      <alignment horizontal="center"/>
    </xf>
    <xf numFmtId="3" fontId="0" fillId="0" borderId="108" xfId="0" applyNumberFormat="1" applyFont="1" applyFill="1" applyBorder="1" applyAlignment="1">
      <alignment horizontal="center"/>
    </xf>
    <xf numFmtId="0" fontId="32" fillId="0" borderId="113" xfId="0" applyFont="1" applyFill="1" applyBorder="1" applyAlignment="1">
      <alignment horizontal="left" indent="1"/>
    </xf>
    <xf numFmtId="164" fontId="0" fillId="0" borderId="91" xfId="0" applyNumberFormat="1" applyFont="1" applyFill="1" applyBorder="1" applyAlignment="1">
      <alignment/>
    </xf>
    <xf numFmtId="164" fontId="0" fillId="0" borderId="49" xfId="0" applyNumberFormat="1" applyFont="1" applyFill="1" applyBorder="1" applyAlignment="1">
      <alignment horizontal="center"/>
    </xf>
    <xf numFmtId="3" fontId="0" fillId="0" borderId="105" xfId="0" applyNumberFormat="1" applyFont="1" applyFill="1" applyBorder="1" applyAlignment="1">
      <alignment horizontal="right"/>
    </xf>
    <xf numFmtId="3" fontId="0" fillId="0" borderId="104" xfId="0" applyNumberFormat="1" applyFont="1" applyFill="1" applyBorder="1" applyAlignment="1">
      <alignment horizontal="right"/>
    </xf>
    <xf numFmtId="3" fontId="20" fillId="0" borderId="105" xfId="0" applyNumberFormat="1" applyFont="1" applyFill="1" applyBorder="1" applyAlignment="1">
      <alignment horizontal="right"/>
    </xf>
    <xf numFmtId="3" fontId="20" fillId="0" borderId="87" xfId="0" applyNumberFormat="1" applyFont="1" applyFill="1" applyBorder="1" applyAlignment="1">
      <alignment horizontal="right"/>
    </xf>
    <xf numFmtId="4" fontId="0" fillId="0" borderId="73" xfId="0" applyNumberFormat="1" applyFont="1" applyFill="1" applyBorder="1" applyAlignment="1" applyProtection="1">
      <alignment horizontal="right"/>
      <protection locked="0"/>
    </xf>
    <xf numFmtId="4" fontId="0" fillId="0" borderId="71" xfId="0" applyNumberFormat="1" applyFont="1" applyFill="1" applyBorder="1" applyAlignment="1" applyProtection="1">
      <alignment horizontal="right"/>
      <protection locked="0"/>
    </xf>
    <xf numFmtId="4" fontId="0" fillId="0" borderId="83" xfId="0" applyNumberFormat="1" applyFont="1" applyFill="1" applyBorder="1" applyAlignment="1" applyProtection="1">
      <alignment horizontal="right"/>
      <protection locked="0"/>
    </xf>
    <xf numFmtId="166" fontId="20" fillId="0" borderId="11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87" xfId="0" applyNumberFormat="1" applyFont="1" applyFill="1" applyBorder="1" applyAlignment="1">
      <alignment horizontal="right"/>
    </xf>
    <xf numFmtId="4" fontId="20" fillId="0" borderId="105" xfId="0" applyNumberFormat="1" applyFont="1" applyFill="1" applyBorder="1" applyAlignment="1">
      <alignment horizontal="right"/>
    </xf>
    <xf numFmtId="0" fontId="32" fillId="0" borderId="120" xfId="0" applyFont="1" applyFill="1" applyBorder="1" applyAlignment="1">
      <alignment horizontal="left" indent="1"/>
    </xf>
    <xf numFmtId="164" fontId="0" fillId="0" borderId="120" xfId="0" applyNumberFormat="1" applyFont="1" applyFill="1" applyBorder="1" applyAlignment="1">
      <alignment/>
    </xf>
    <xf numFmtId="164" fontId="0" fillId="0" borderId="122" xfId="0" applyNumberFormat="1" applyFont="1" applyFill="1" applyBorder="1" applyAlignment="1">
      <alignment horizontal="center"/>
    </xf>
    <xf numFmtId="3" fontId="0" fillId="0" borderId="123" xfId="0" applyNumberFormat="1" applyFont="1" applyFill="1" applyBorder="1" applyAlignment="1">
      <alignment horizontal="right"/>
    </xf>
    <xf numFmtId="3" fontId="0" fillId="0" borderId="89" xfId="0" applyNumberFormat="1" applyFont="1" applyFill="1" applyBorder="1" applyAlignment="1">
      <alignment horizontal="right"/>
    </xf>
    <xf numFmtId="3" fontId="20" fillId="0" borderId="123" xfId="0" applyNumberFormat="1" applyFont="1" applyFill="1" applyBorder="1" applyAlignment="1">
      <alignment horizontal="right"/>
    </xf>
    <xf numFmtId="3" fontId="20" fillId="0" borderId="89" xfId="0" applyNumberFormat="1" applyFont="1" applyFill="1" applyBorder="1" applyAlignment="1">
      <alignment horizontal="right"/>
    </xf>
    <xf numFmtId="4" fontId="0" fillId="0" borderId="77" xfId="0" applyNumberFormat="1" applyFont="1" applyFill="1" applyBorder="1" applyAlignment="1" applyProtection="1">
      <alignment horizontal="right"/>
      <protection locked="0"/>
    </xf>
    <xf numFmtId="4" fontId="0" fillId="0" borderId="52" xfId="0" applyNumberFormat="1" applyFont="1" applyFill="1" applyBorder="1" applyAlignment="1" applyProtection="1">
      <alignment horizontal="right"/>
      <protection locked="0"/>
    </xf>
    <xf numFmtId="4" fontId="0" fillId="0" borderId="63" xfId="0" applyNumberFormat="1" applyFont="1" applyFill="1" applyBorder="1" applyAlignment="1" applyProtection="1">
      <alignment horizontal="right"/>
      <protection locked="0"/>
    </xf>
    <xf numFmtId="166" fontId="20" fillId="0" borderId="123" xfId="0" applyNumberFormat="1" applyFont="1" applyFill="1" applyBorder="1" applyAlignment="1">
      <alignment horizontal="right"/>
    </xf>
    <xf numFmtId="4" fontId="0" fillId="0" borderId="90" xfId="0" applyNumberFormat="1" applyFont="1" applyFill="1" applyBorder="1" applyAlignment="1">
      <alignment horizontal="right"/>
    </xf>
    <xf numFmtId="4" fontId="20" fillId="0" borderId="123" xfId="0" applyNumberFormat="1" applyFont="1" applyFill="1" applyBorder="1" applyAlignment="1">
      <alignment horizontal="right"/>
    </xf>
    <xf numFmtId="0" fontId="32" fillId="0" borderId="91" xfId="0" applyFont="1" applyFill="1" applyBorder="1" applyAlignment="1">
      <alignment horizontal="left" indent="1"/>
    </xf>
    <xf numFmtId="3" fontId="0" fillId="0" borderId="91" xfId="0" applyNumberFormat="1" applyFont="1" applyFill="1" applyBorder="1" applyAlignment="1">
      <alignment/>
    </xf>
    <xf numFmtId="3" fontId="0" fillId="0" borderId="126" xfId="0" applyNumberFormat="1" applyFont="1" applyFill="1" applyBorder="1" applyAlignment="1">
      <alignment horizontal="center"/>
    </xf>
    <xf numFmtId="3" fontId="0" fillId="0" borderId="129" xfId="0" applyNumberFormat="1" applyFont="1" applyFill="1" applyBorder="1" applyAlignment="1">
      <alignment horizontal="right"/>
    </xf>
    <xf numFmtId="3" fontId="0" fillId="0" borderId="88" xfId="0" applyNumberFormat="1" applyFont="1" applyFill="1" applyBorder="1" applyAlignment="1">
      <alignment horizontal="right"/>
    </xf>
    <xf numFmtId="3" fontId="20" fillId="0" borderId="86" xfId="0" applyNumberFormat="1" applyFont="1" applyFill="1" applyBorder="1" applyAlignment="1">
      <alignment horizontal="right"/>
    </xf>
    <xf numFmtId="3" fontId="0" fillId="0" borderId="73" xfId="0" applyNumberFormat="1" applyFont="1" applyFill="1" applyBorder="1" applyAlignment="1" applyProtection="1">
      <alignment horizontal="right"/>
      <protection locked="0"/>
    </xf>
    <xf numFmtId="3" fontId="0" fillId="0" borderId="50" xfId="0" applyNumberFormat="1" applyFont="1" applyFill="1" applyBorder="1" applyAlignment="1" applyProtection="1">
      <alignment horizontal="right"/>
      <protection locked="0"/>
    </xf>
    <xf numFmtId="3" fontId="0" fillId="0" borderId="83" xfId="0" applyNumberFormat="1" applyFont="1" applyFill="1" applyBorder="1" applyAlignment="1" applyProtection="1">
      <alignment horizontal="right"/>
      <protection locked="0"/>
    </xf>
    <xf numFmtId="166" fontId="20" fillId="0" borderId="129" xfId="0" applyNumberFormat="1" applyFont="1" applyFill="1" applyBorder="1" applyAlignment="1">
      <alignment horizontal="right"/>
    </xf>
    <xf numFmtId="3" fontId="0" fillId="0" borderId="87" xfId="0" applyNumberFormat="1" applyFont="1" applyFill="1" applyBorder="1" applyAlignment="1">
      <alignment horizontal="right"/>
    </xf>
    <xf numFmtId="0" fontId="32" fillId="0" borderId="92" xfId="0" applyFont="1" applyFill="1" applyBorder="1" applyAlignment="1">
      <alignment horizontal="left" indent="1"/>
    </xf>
    <xf numFmtId="3" fontId="0" fillId="0" borderId="92" xfId="0" applyNumberFormat="1" applyFont="1" applyFill="1" applyBorder="1" applyAlignment="1">
      <alignment/>
    </xf>
    <xf numFmtId="3" fontId="20" fillId="0" borderId="88" xfId="0" applyNumberFormat="1" applyFont="1" applyFill="1" applyBorder="1" applyAlignment="1">
      <alignment horizontal="right"/>
    </xf>
    <xf numFmtId="3" fontId="0" fillId="0" borderId="54" xfId="0" applyNumberFormat="1" applyFont="1" applyFill="1" applyBorder="1" applyAlignment="1" applyProtection="1">
      <alignment horizontal="right"/>
      <protection locked="0"/>
    </xf>
    <xf numFmtId="3" fontId="0" fillId="0" borderId="51" xfId="0" applyNumberFormat="1" applyFont="1" applyFill="1" applyBorder="1" applyAlignment="1" applyProtection="1">
      <alignment horizontal="right"/>
      <protection locked="0"/>
    </xf>
    <xf numFmtId="3" fontId="0" fillId="0" borderId="64" xfId="0" applyNumberFormat="1" applyFont="1" applyFill="1" applyBorder="1" applyAlignment="1" applyProtection="1">
      <alignment horizontal="right"/>
      <protection locked="0"/>
    </xf>
    <xf numFmtId="3" fontId="0" fillId="0" borderId="93" xfId="0" applyNumberFormat="1" applyFont="1" applyFill="1" applyBorder="1" applyAlignment="1">
      <alignment/>
    </xf>
    <xf numFmtId="3" fontId="0" fillId="0" borderId="49" xfId="0" applyNumberFormat="1" applyFont="1" applyFill="1" applyBorder="1" applyAlignment="1">
      <alignment horizontal="center"/>
    </xf>
    <xf numFmtId="3" fontId="0" fillId="0" borderId="110" xfId="0" applyNumberFormat="1" applyFont="1" applyFill="1" applyBorder="1" applyAlignment="1">
      <alignment horizontal="right"/>
    </xf>
    <xf numFmtId="3" fontId="0" fillId="0" borderId="119" xfId="0" applyNumberFormat="1" applyFont="1" applyFill="1" applyBorder="1" applyAlignment="1">
      <alignment horizontal="right"/>
    </xf>
    <xf numFmtId="3" fontId="20" fillId="0" borderId="90" xfId="0" applyNumberFormat="1" applyFont="1" applyFill="1" applyBorder="1" applyAlignment="1">
      <alignment horizontal="right"/>
    </xf>
    <xf numFmtId="3" fontId="0" fillId="0" borderId="53" xfId="0" applyNumberFormat="1" applyFont="1" applyFill="1" applyBorder="1" applyAlignment="1" applyProtection="1">
      <alignment horizontal="right"/>
      <protection locked="0"/>
    </xf>
    <xf numFmtId="3" fontId="0" fillId="0" borderId="63" xfId="0" applyNumberFormat="1" applyFont="1" applyFill="1" applyBorder="1" applyAlignment="1" applyProtection="1">
      <alignment horizontal="right"/>
      <protection locked="0"/>
    </xf>
    <xf numFmtId="0" fontId="32" fillId="0" borderId="102" xfId="0" applyFont="1" applyFill="1" applyBorder="1" applyAlignment="1">
      <alignment horizontal="left" indent="1"/>
    </xf>
    <xf numFmtId="3" fontId="20" fillId="0" borderId="102" xfId="0" applyNumberFormat="1" applyFont="1" applyFill="1" applyBorder="1" applyAlignment="1">
      <alignment/>
    </xf>
    <xf numFmtId="3" fontId="20" fillId="0" borderId="135" xfId="0" applyNumberFormat="1" applyFont="1" applyFill="1" applyBorder="1" applyAlignment="1">
      <alignment horizontal="center"/>
    </xf>
    <xf numFmtId="3" fontId="21" fillId="0" borderId="95" xfId="0" applyNumberFormat="1" applyFont="1" applyFill="1" applyBorder="1" applyAlignment="1">
      <alignment horizontal="right"/>
    </xf>
    <xf numFmtId="3" fontId="21" fillId="0" borderId="134" xfId="0" applyNumberFormat="1" applyFont="1" applyFill="1" applyBorder="1" applyAlignment="1">
      <alignment horizontal="right"/>
    </xf>
    <xf numFmtId="3" fontId="20" fillId="0" borderId="95" xfId="0" applyNumberFormat="1" applyFont="1" applyFill="1" applyBorder="1" applyAlignment="1">
      <alignment horizontal="right"/>
    </xf>
    <xf numFmtId="3" fontId="20" fillId="0" borderId="134" xfId="0" applyNumberFormat="1" applyFont="1" applyFill="1" applyBorder="1" applyAlignment="1">
      <alignment horizontal="right"/>
    </xf>
    <xf numFmtId="3" fontId="20" fillId="0" borderId="102" xfId="0" applyNumberFormat="1" applyFont="1" applyFill="1" applyBorder="1" applyAlignment="1">
      <alignment horizontal="right"/>
    </xf>
    <xf numFmtId="3" fontId="20" fillId="0" borderId="148" xfId="0" applyNumberFormat="1" applyFont="1" applyFill="1" applyBorder="1" applyAlignment="1">
      <alignment horizontal="right"/>
    </xf>
    <xf numFmtId="166" fontId="20" fillId="0" borderId="95" xfId="0" applyNumberFormat="1" applyFont="1" applyFill="1" applyBorder="1" applyAlignment="1">
      <alignment horizontal="right"/>
    </xf>
    <xf numFmtId="3" fontId="0" fillId="0" borderId="134" xfId="0" applyNumberFormat="1" applyFont="1" applyFill="1" applyBorder="1" applyAlignment="1">
      <alignment horizontal="right"/>
    </xf>
    <xf numFmtId="3" fontId="0" fillId="0" borderId="86" xfId="0" applyNumberFormat="1" applyFont="1" applyFill="1" applyBorder="1" applyAlignment="1">
      <alignment horizontal="right"/>
    </xf>
    <xf numFmtId="3" fontId="42" fillId="0" borderId="110" xfId="0" applyNumberFormat="1" applyFont="1" applyFill="1" applyBorder="1" applyAlignment="1">
      <alignment horizontal="right"/>
    </xf>
    <xf numFmtId="3" fontId="0" fillId="0" borderId="120" xfId="0" applyNumberFormat="1" applyFont="1" applyFill="1" applyBorder="1" applyAlignment="1">
      <alignment/>
    </xf>
    <xf numFmtId="3" fontId="0" fillId="0" borderId="122" xfId="0" applyNumberFormat="1" applyFont="1" applyFill="1" applyBorder="1" applyAlignment="1">
      <alignment horizontal="center"/>
    </xf>
    <xf numFmtId="3" fontId="0" fillId="0" borderId="77" xfId="0" applyNumberFormat="1" applyFont="1" applyFill="1" applyBorder="1" applyAlignment="1" applyProtection="1">
      <alignment horizontal="right"/>
      <protection locked="0"/>
    </xf>
    <xf numFmtId="166" fontId="20" fillId="0" borderId="133" xfId="0" applyNumberFormat="1" applyFont="1" applyFill="1" applyBorder="1" applyAlignment="1">
      <alignment horizontal="right"/>
    </xf>
    <xf numFmtId="3" fontId="0" fillId="0" borderId="90" xfId="0" applyNumberFormat="1" applyFont="1" applyFill="1" applyBorder="1" applyAlignment="1">
      <alignment horizontal="right"/>
    </xf>
    <xf numFmtId="0" fontId="32" fillId="0" borderId="86" xfId="0" applyFont="1" applyFill="1" applyBorder="1" applyAlignment="1">
      <alignment horizontal="left" indent="1"/>
    </xf>
    <xf numFmtId="3" fontId="0" fillId="0" borderId="140" xfId="0" applyNumberFormat="1" applyFont="1" applyFill="1" applyBorder="1" applyAlignment="1">
      <alignment horizontal="right"/>
    </xf>
    <xf numFmtId="3" fontId="0" fillId="0" borderId="149" xfId="0" applyNumberFormat="1" applyFont="1" applyFill="1" applyBorder="1" applyAlignment="1" applyProtection="1">
      <alignment horizontal="right"/>
      <protection locked="0"/>
    </xf>
    <xf numFmtId="3" fontId="0" fillId="0" borderId="71" xfId="0" applyNumberFormat="1" applyFont="1" applyFill="1" applyBorder="1" applyAlignment="1" applyProtection="1">
      <alignment horizontal="right"/>
      <protection locked="0"/>
    </xf>
    <xf numFmtId="3" fontId="0" fillId="0" borderId="150" xfId="0" applyNumberFormat="1" applyFont="1" applyFill="1" applyBorder="1" applyAlignment="1" applyProtection="1">
      <alignment horizontal="right"/>
      <protection locked="0"/>
    </xf>
    <xf numFmtId="3" fontId="21" fillId="0" borderId="140" xfId="0" applyNumberFormat="1" applyFont="1" applyFill="1" applyBorder="1" applyAlignment="1">
      <alignment horizontal="right"/>
    </xf>
    <xf numFmtId="166" fontId="21" fillId="0" borderId="140" xfId="0" applyNumberFormat="1" applyFont="1" applyFill="1" applyBorder="1" applyAlignment="1">
      <alignment horizontal="right"/>
    </xf>
    <xf numFmtId="3" fontId="0" fillId="0" borderId="151" xfId="0" applyNumberFormat="1" applyFont="1" applyFill="1" applyBorder="1" applyAlignment="1" applyProtection="1">
      <alignment horizontal="right"/>
      <protection locked="0"/>
    </xf>
    <xf numFmtId="3" fontId="0" fillId="0" borderId="109" xfId="0" applyNumberFormat="1" applyFont="1" applyFill="1" applyBorder="1" applyAlignment="1">
      <alignment horizontal="right"/>
    </xf>
    <xf numFmtId="3" fontId="0" fillId="0" borderId="108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 applyProtection="1">
      <alignment horizontal="right"/>
      <protection locked="0"/>
    </xf>
    <xf numFmtId="3" fontId="0" fillId="0" borderId="52" xfId="0" applyNumberFormat="1" applyFont="1" applyFill="1" applyBorder="1" applyAlignment="1" applyProtection="1">
      <alignment horizontal="right"/>
      <protection locked="0"/>
    </xf>
    <xf numFmtId="3" fontId="0" fillId="0" borderId="59" xfId="0" applyNumberFormat="1" applyFont="1" applyFill="1" applyBorder="1" applyAlignment="1" applyProtection="1">
      <alignment horizontal="right"/>
      <protection locked="0"/>
    </xf>
    <xf numFmtId="3" fontId="0" fillId="0" borderId="152" xfId="0" applyNumberFormat="1" applyFont="1" applyFill="1" applyBorder="1" applyAlignment="1" applyProtection="1">
      <alignment horizontal="right"/>
      <protection locked="0"/>
    </xf>
    <xf numFmtId="3" fontId="21" fillId="0" borderId="132" xfId="0" applyNumberFormat="1" applyFont="1" applyFill="1" applyBorder="1" applyAlignment="1">
      <alignment horizontal="right"/>
    </xf>
    <xf numFmtId="3" fontId="21" fillId="0" borderId="128" xfId="0" applyNumberFormat="1" applyFont="1" applyFill="1" applyBorder="1" applyAlignment="1">
      <alignment horizontal="right"/>
    </xf>
    <xf numFmtId="3" fontId="0" fillId="0" borderId="84" xfId="0" applyNumberFormat="1" applyFont="1" applyFill="1" applyBorder="1" applyAlignment="1" applyProtection="1">
      <alignment horizontal="right"/>
      <protection locked="0"/>
    </xf>
    <xf numFmtId="3" fontId="21" fillId="0" borderId="153" xfId="0" applyNumberFormat="1" applyFont="1" applyFill="1" applyBorder="1" applyAlignment="1">
      <alignment horizontal="right"/>
    </xf>
    <xf numFmtId="0" fontId="33" fillId="0" borderId="102" xfId="0" applyFont="1" applyFill="1" applyBorder="1" applyAlignment="1">
      <alignment horizontal="left" indent="1"/>
    </xf>
    <xf numFmtId="3" fontId="21" fillId="0" borderId="135" xfId="0" applyNumberFormat="1" applyFont="1" applyFill="1" applyBorder="1" applyAlignment="1">
      <alignment horizontal="center"/>
    </xf>
    <xf numFmtId="3" fontId="21" fillId="0" borderId="134" xfId="0" applyNumberFormat="1" applyFont="1" applyFill="1" applyBorder="1" applyAlignment="1" applyProtection="1">
      <alignment horizontal="right"/>
      <protection/>
    </xf>
    <xf numFmtId="166" fontId="21" fillId="0" borderId="134" xfId="0" applyNumberFormat="1" applyFont="1" applyFill="1" applyBorder="1" applyAlignment="1" applyProtection="1">
      <alignment horizontal="right"/>
      <protection/>
    </xf>
    <xf numFmtId="166" fontId="21" fillId="0" borderId="107" xfId="0" applyNumberFormat="1" applyFont="1" applyFill="1" applyBorder="1" applyAlignment="1" applyProtection="1">
      <alignment horizontal="right"/>
      <protection/>
    </xf>
    <xf numFmtId="166" fontId="21" fillId="0" borderId="97" xfId="0" applyNumberFormat="1" applyFont="1" applyFill="1" applyBorder="1" applyAlignment="1" applyProtection="1">
      <alignment horizontal="right"/>
      <protection/>
    </xf>
    <xf numFmtId="166" fontId="21" fillId="0" borderId="109" xfId="0" applyNumberFormat="1" applyFont="1" applyFill="1" applyBorder="1" applyAlignment="1" applyProtection="1">
      <alignment horizontal="right"/>
      <protection/>
    </xf>
    <xf numFmtId="3" fontId="0" fillId="0" borderId="115" xfId="0" applyNumberFormat="1" applyFont="1" applyFill="1" applyBorder="1" applyAlignment="1">
      <alignment horizontal="right"/>
    </xf>
    <xf numFmtId="166" fontId="21" fillId="0" borderId="108" xfId="0" applyNumberFormat="1" applyFont="1" applyFill="1" applyBorder="1" applyAlignment="1" applyProtection="1">
      <alignment horizontal="right"/>
      <protection/>
    </xf>
    <xf numFmtId="166" fontId="21" fillId="0" borderId="87" xfId="0" applyNumberFormat="1" applyFont="1" applyFill="1" applyBorder="1" applyAlignment="1">
      <alignment horizontal="right"/>
    </xf>
    <xf numFmtId="3" fontId="0" fillId="0" borderId="113" xfId="0" applyNumberFormat="1" applyFont="1" applyFill="1" applyBorder="1" applyAlignment="1">
      <alignment/>
    </xf>
    <xf numFmtId="3" fontId="21" fillId="0" borderId="49" xfId="0" applyNumberFormat="1" applyFont="1" applyFill="1" applyBorder="1" applyAlignment="1">
      <alignment horizontal="center"/>
    </xf>
    <xf numFmtId="3" fontId="21" fillId="0" borderId="134" xfId="0" applyNumberFormat="1" applyFont="1" applyFill="1" applyBorder="1" applyAlignment="1" applyProtection="1">
      <alignment horizontal="right"/>
      <protection locked="0"/>
    </xf>
    <xf numFmtId="3" fontId="0" fillId="0" borderId="130" xfId="0" applyNumberFormat="1" applyFont="1" applyFill="1" applyBorder="1" applyAlignment="1" applyProtection="1">
      <alignment horizontal="right"/>
      <protection locked="0"/>
    </xf>
    <xf numFmtId="3" fontId="0" fillId="0" borderId="104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>
      <alignment horizontal="right"/>
    </xf>
    <xf numFmtId="3" fontId="21" fillId="0" borderId="103" xfId="0" applyNumberFormat="1" applyFont="1" applyFill="1" applyBorder="1" applyAlignment="1">
      <alignment horizontal="right"/>
    </xf>
    <xf numFmtId="0" fontId="33" fillId="0" borderId="103" xfId="0" applyFont="1" applyFill="1" applyBorder="1" applyAlignment="1">
      <alignment horizontal="left" indent="1"/>
    </xf>
    <xf numFmtId="166" fontId="21" fillId="0" borderId="134" xfId="0" applyNumberFormat="1" applyFont="1" applyFill="1" applyBorder="1" applyAlignment="1">
      <alignment horizontal="right"/>
    </xf>
    <xf numFmtId="3" fontId="21" fillId="0" borderId="154" xfId="0" applyNumberFormat="1" applyFont="1" applyFill="1" applyBorder="1" applyAlignment="1">
      <alignment horizontal="right"/>
    </xf>
    <xf numFmtId="3" fontId="21" fillId="0" borderId="138" xfId="0" applyNumberFormat="1" applyFont="1" applyFill="1" applyBorder="1" applyAlignment="1">
      <alignment horizontal="right"/>
    </xf>
    <xf numFmtId="0" fontId="33" fillId="0" borderId="107" xfId="0" applyFont="1" applyFill="1" applyBorder="1" applyAlignment="1">
      <alignment horizontal="left" indent="1"/>
    </xf>
    <xf numFmtId="3" fontId="21" fillId="0" borderId="61" xfId="0" applyNumberFormat="1" applyFont="1" applyFill="1" applyBorder="1" applyAlignment="1">
      <alignment horizontal="center"/>
    </xf>
    <xf numFmtId="3" fontId="21" fillId="0" borderId="155" xfId="0" applyNumberFormat="1" applyFont="1" applyFill="1" applyBorder="1" applyAlignment="1">
      <alignment horizontal="right"/>
    </xf>
    <xf numFmtId="166" fontId="21" fillId="0" borderId="95" xfId="0" applyNumberFormat="1" applyFont="1" applyFill="1" applyBorder="1" applyAlignment="1">
      <alignment horizontal="right"/>
    </xf>
    <xf numFmtId="166" fontId="20" fillId="0" borderId="86" xfId="0" applyNumberFormat="1" applyFont="1" applyFill="1" applyBorder="1" applyAlignment="1">
      <alignment horizontal="right"/>
    </xf>
    <xf numFmtId="166" fontId="20" fillId="0" borderId="88" xfId="0" applyNumberFormat="1" applyFont="1" applyFill="1" applyBorder="1" applyAlignment="1">
      <alignment horizontal="right"/>
    </xf>
    <xf numFmtId="166" fontId="20" fillId="0" borderId="90" xfId="0" applyNumberFormat="1" applyFont="1" applyFill="1" applyBorder="1" applyAlignment="1">
      <alignment horizontal="right"/>
    </xf>
    <xf numFmtId="166" fontId="20" fillId="0" borderId="134" xfId="0" applyNumberFormat="1" applyFont="1" applyFill="1" applyBorder="1" applyAlignment="1">
      <alignment horizontal="right"/>
    </xf>
    <xf numFmtId="166" fontId="20" fillId="0" borderId="89" xfId="0" applyNumberFormat="1" applyFont="1" applyFill="1" applyBorder="1" applyAlignment="1">
      <alignment horizontal="right"/>
    </xf>
    <xf numFmtId="166" fontId="21" fillId="0" borderId="88" xfId="0" applyNumberFormat="1" applyFont="1" applyFill="1" applyBorder="1" applyAlignment="1" applyProtection="1">
      <alignment horizontal="right"/>
      <protection locked="0"/>
    </xf>
    <xf numFmtId="3" fontId="21" fillId="0" borderId="133" xfId="0" applyNumberFormat="1" applyFont="1" applyFill="1" applyBorder="1" applyAlignment="1">
      <alignment horizontal="right"/>
    </xf>
    <xf numFmtId="166" fontId="21" fillId="0" borderId="86" xfId="0" applyNumberFormat="1" applyFont="1" applyFill="1" applyBorder="1" applyAlignment="1" applyProtection="1">
      <alignment horizontal="right"/>
      <protection locked="0"/>
    </xf>
    <xf numFmtId="166" fontId="21" fillId="0" borderId="90" xfId="0" applyNumberFormat="1" applyFont="1" applyFill="1" applyBorder="1" applyAlignment="1" applyProtection="1">
      <alignment horizontal="right"/>
      <protection locked="0"/>
    </xf>
    <xf numFmtId="166" fontId="21" fillId="0" borderId="134" xfId="0" applyNumberFormat="1" applyFont="1" applyFill="1" applyBorder="1" applyAlignment="1" applyProtection="1">
      <alignment horizontal="right"/>
      <protection locked="0"/>
    </xf>
    <xf numFmtId="0" fontId="14" fillId="0" borderId="94" xfId="0" applyFont="1" applyFill="1" applyBorder="1" applyAlignment="1">
      <alignment/>
    </xf>
    <xf numFmtId="0" fontId="14" fillId="0" borderId="95" xfId="0" applyFont="1" applyFill="1" applyBorder="1" applyAlignment="1">
      <alignment/>
    </xf>
    <xf numFmtId="3" fontId="14" fillId="0" borderId="95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20" fillId="0" borderId="103" xfId="0" applyNumberFormat="1" applyFont="1" applyFill="1" applyBorder="1" applyAlignment="1">
      <alignment horizontal="right"/>
    </xf>
    <xf numFmtId="3" fontId="20" fillId="0" borderId="120" xfId="0" applyNumberFormat="1" applyFont="1" applyFill="1" applyBorder="1" applyAlignment="1">
      <alignment horizontal="right"/>
    </xf>
    <xf numFmtId="3" fontId="21" fillId="0" borderId="89" xfId="0" applyNumberFormat="1" applyFont="1" applyFill="1" applyBorder="1" applyAlignment="1" applyProtection="1">
      <alignment horizontal="right"/>
      <protection locked="0"/>
    </xf>
    <xf numFmtId="2" fontId="20" fillId="0" borderId="105" xfId="0" applyNumberFormat="1" applyFont="1" applyFill="1" applyBorder="1" applyAlignment="1">
      <alignment horizontal="right"/>
    </xf>
    <xf numFmtId="2" fontId="20" fillId="0" borderId="123" xfId="0" applyNumberFormat="1" applyFont="1" applyFill="1" applyBorder="1" applyAlignment="1">
      <alignment horizontal="right"/>
    </xf>
    <xf numFmtId="0" fontId="14" fillId="0" borderId="102" xfId="0" applyFont="1" applyFill="1" applyBorder="1" applyAlignment="1">
      <alignment horizontal="left" indent="1"/>
    </xf>
    <xf numFmtId="0" fontId="43" fillId="0" borderId="0" xfId="0" applyFont="1" applyFill="1" applyBorder="1" applyAlignment="1">
      <alignment horizontal="left" indent="1"/>
    </xf>
    <xf numFmtId="164" fontId="0" fillId="0" borderId="119" xfId="0" applyNumberFormat="1" applyFont="1" applyFill="1" applyBorder="1" applyAlignment="1">
      <alignment horizontal="center"/>
    </xf>
    <xf numFmtId="2" fontId="0" fillId="0" borderId="106" xfId="0" applyNumberFormat="1" applyFont="1" applyFill="1" applyBorder="1" applyAlignment="1" applyProtection="1">
      <alignment horizontal="right"/>
      <protection locked="0"/>
    </xf>
    <xf numFmtId="2" fontId="0" fillId="0" borderId="87" xfId="0" applyNumberFormat="1" applyFont="1" applyFill="1" applyBorder="1" applyAlignment="1" applyProtection="1">
      <alignment horizontal="right"/>
      <protection locked="0"/>
    </xf>
    <xf numFmtId="3" fontId="0" fillId="0" borderId="140" xfId="0" applyNumberFormat="1" applyFont="1" applyFill="1" applyBorder="1" applyAlignment="1" applyProtection="1">
      <alignment horizontal="right"/>
      <protection locked="0"/>
    </xf>
    <xf numFmtId="2" fontId="0" fillId="0" borderId="87" xfId="0" applyNumberFormat="1" applyFont="1" applyFill="1" applyBorder="1" applyAlignment="1">
      <alignment horizontal="right"/>
    </xf>
    <xf numFmtId="164" fontId="0" fillId="0" borderId="89" xfId="0" applyNumberFormat="1" applyFont="1" applyFill="1" applyBorder="1" applyAlignment="1">
      <alignment horizontal="center"/>
    </xf>
    <xf numFmtId="2" fontId="0" fillId="0" borderId="120" xfId="0" applyNumberFormat="1" applyFont="1" applyFill="1" applyBorder="1" applyAlignment="1" applyProtection="1">
      <alignment horizontal="right"/>
      <protection locked="0"/>
    </xf>
    <xf numFmtId="2" fontId="0" fillId="0" borderId="89" xfId="0" applyNumberFormat="1" applyFont="1" applyFill="1" applyBorder="1" applyAlignment="1" applyProtection="1">
      <alignment horizontal="right"/>
      <protection locked="0"/>
    </xf>
    <xf numFmtId="3" fontId="0" fillId="0" borderId="123" xfId="0" applyNumberFormat="1" applyFont="1" applyFill="1" applyBorder="1" applyAlignment="1" applyProtection="1">
      <alignment horizontal="right"/>
      <protection locked="0"/>
    </xf>
    <xf numFmtId="2" fontId="0" fillId="0" borderId="90" xfId="0" applyNumberFormat="1" applyFont="1" applyFill="1" applyBorder="1" applyAlignment="1">
      <alignment horizontal="right"/>
    </xf>
    <xf numFmtId="3" fontId="0" fillId="0" borderId="88" xfId="0" applyNumberFormat="1" applyFont="1" applyFill="1" applyBorder="1" applyAlignment="1">
      <alignment horizontal="center"/>
    </xf>
    <xf numFmtId="3" fontId="0" fillId="0" borderId="91" xfId="0" applyNumberFormat="1" applyFont="1" applyFill="1" applyBorder="1" applyAlignment="1" applyProtection="1">
      <alignment horizontal="right"/>
      <protection locked="0"/>
    </xf>
    <xf numFmtId="3" fontId="0" fillId="0" borderId="86" xfId="0" applyNumberFormat="1" applyFont="1" applyFill="1" applyBorder="1" applyAlignment="1" applyProtection="1">
      <alignment horizontal="right"/>
      <protection locked="0"/>
    </xf>
    <xf numFmtId="3" fontId="0" fillId="0" borderId="92" xfId="0" applyNumberFormat="1" applyFont="1" applyFill="1" applyBorder="1" applyAlignment="1" applyProtection="1">
      <alignment horizontal="right"/>
      <protection locked="0"/>
    </xf>
    <xf numFmtId="3" fontId="0" fillId="0" borderId="88" xfId="0" applyNumberFormat="1" applyFont="1" applyFill="1" applyBorder="1" applyAlignment="1" applyProtection="1">
      <alignment horizontal="right"/>
      <protection locked="0"/>
    </xf>
    <xf numFmtId="3" fontId="0" fillId="0" borderId="129" xfId="0" applyNumberFormat="1" applyFont="1" applyFill="1" applyBorder="1" applyAlignment="1" applyProtection="1">
      <alignment horizontal="right"/>
      <protection locked="0"/>
    </xf>
    <xf numFmtId="3" fontId="0" fillId="0" borderId="93" xfId="0" applyNumberFormat="1" applyFont="1" applyFill="1" applyBorder="1" applyAlignment="1" applyProtection="1">
      <alignment horizontal="right"/>
      <protection locked="0"/>
    </xf>
    <xf numFmtId="166" fontId="20" fillId="0" borderId="105" xfId="0" applyNumberFormat="1" applyFont="1" applyFill="1" applyBorder="1" applyAlignment="1">
      <alignment horizontal="right"/>
    </xf>
    <xf numFmtId="3" fontId="0" fillId="0" borderId="89" xfId="0" applyNumberFormat="1" applyFont="1" applyFill="1" applyBorder="1" applyAlignment="1">
      <alignment horizontal="center"/>
    </xf>
    <xf numFmtId="3" fontId="0" fillId="0" borderId="120" xfId="0" applyNumberFormat="1" applyFont="1" applyFill="1" applyBorder="1" applyAlignment="1" applyProtection="1">
      <alignment horizontal="right"/>
      <protection locked="0"/>
    </xf>
    <xf numFmtId="3" fontId="0" fillId="0" borderId="90" xfId="0" applyNumberFormat="1" applyFont="1" applyFill="1" applyBorder="1" applyAlignment="1" applyProtection="1">
      <alignment horizontal="right"/>
      <protection locked="0"/>
    </xf>
    <xf numFmtId="3" fontId="0" fillId="0" borderId="133" xfId="0" applyNumberFormat="1" applyFont="1" applyFill="1" applyBorder="1" applyAlignment="1" applyProtection="1">
      <alignment horizontal="right"/>
      <protection locked="0"/>
    </xf>
    <xf numFmtId="3" fontId="0" fillId="0" borderId="106" xfId="0" applyNumberFormat="1" applyFont="1" applyFill="1" applyBorder="1" applyAlignment="1" applyProtection="1">
      <alignment horizontal="right"/>
      <protection locked="0"/>
    </xf>
    <xf numFmtId="166" fontId="0" fillId="0" borderId="71" xfId="0" applyNumberFormat="1" applyFont="1" applyFill="1" applyBorder="1" applyAlignment="1" applyProtection="1">
      <alignment horizontal="right"/>
      <protection locked="0"/>
    </xf>
    <xf numFmtId="3" fontId="21" fillId="0" borderId="96" xfId="0" applyNumberFormat="1" applyFont="1" applyFill="1" applyBorder="1" applyAlignment="1">
      <alignment horizontal="right"/>
    </xf>
    <xf numFmtId="166" fontId="0" fillId="0" borderId="51" xfId="0" applyNumberFormat="1" applyFont="1" applyFill="1" applyBorder="1" applyAlignment="1" applyProtection="1">
      <alignment horizontal="right"/>
      <protection locked="0"/>
    </xf>
    <xf numFmtId="3" fontId="21" fillId="0" borderId="125" xfId="0" applyNumberFormat="1" applyFont="1" applyFill="1" applyBorder="1" applyAlignment="1">
      <alignment horizontal="right"/>
    </xf>
    <xf numFmtId="166" fontId="21" fillId="0" borderId="88" xfId="0" applyNumberFormat="1" applyFont="1" applyFill="1" applyBorder="1" applyAlignment="1">
      <alignment horizontal="right"/>
    </xf>
    <xf numFmtId="3" fontId="0" fillId="0" borderId="107" xfId="0" applyNumberFormat="1" applyFont="1" applyFill="1" applyBorder="1" applyAlignment="1" applyProtection="1">
      <alignment horizontal="right"/>
      <protection locked="0"/>
    </xf>
    <xf numFmtId="166" fontId="0" fillId="0" borderId="52" xfId="0" applyNumberFormat="1" applyFont="1" applyFill="1" applyBorder="1" applyAlignment="1" applyProtection="1">
      <alignment horizontal="right"/>
      <protection locked="0"/>
    </xf>
    <xf numFmtId="3" fontId="21" fillId="0" borderId="121" xfId="0" applyNumberFormat="1" applyFont="1" applyFill="1" applyBorder="1" applyAlignment="1">
      <alignment horizontal="right"/>
    </xf>
    <xf numFmtId="166" fontId="21" fillId="0" borderId="89" xfId="0" applyNumberFormat="1" applyFont="1" applyFill="1" applyBorder="1" applyAlignment="1">
      <alignment horizontal="right"/>
    </xf>
    <xf numFmtId="3" fontId="0" fillId="0" borderId="92" xfId="0" applyNumberFormat="1" applyFont="1" applyFill="1" applyBorder="1" applyAlignment="1">
      <alignment horizontal="right"/>
    </xf>
    <xf numFmtId="166" fontId="21" fillId="0" borderId="115" xfId="0" applyNumberFormat="1" applyFont="1" applyFill="1" applyBorder="1" applyAlignment="1">
      <alignment horizontal="right"/>
    </xf>
    <xf numFmtId="166" fontId="21" fillId="0" borderId="129" xfId="0" applyNumberFormat="1" applyFont="1" applyFill="1" applyBorder="1" applyAlignment="1">
      <alignment horizontal="right"/>
    </xf>
    <xf numFmtId="3" fontId="0" fillId="0" borderId="113" xfId="0" applyNumberFormat="1" applyFont="1" applyFill="1" applyBorder="1" applyAlignment="1">
      <alignment horizontal="right"/>
    </xf>
    <xf numFmtId="166" fontId="21" fillId="0" borderId="123" xfId="0" applyNumberFormat="1" applyFont="1" applyFill="1" applyBorder="1" applyAlignment="1">
      <alignment horizontal="right"/>
    </xf>
    <xf numFmtId="3" fontId="21" fillId="0" borderId="102" xfId="0" applyNumberFormat="1" applyFont="1" applyFill="1" applyBorder="1" applyAlignment="1">
      <alignment horizontal="right"/>
    </xf>
    <xf numFmtId="166" fontId="21" fillId="0" borderId="102" xfId="0" applyNumberFormat="1" applyFont="1" applyFill="1" applyBorder="1" applyAlignment="1" applyProtection="1">
      <alignment horizontal="right"/>
      <protection/>
    </xf>
    <xf numFmtId="166" fontId="21" fillId="0" borderId="95" xfId="0" applyNumberFormat="1" applyFont="1" applyFill="1" applyBorder="1" applyAlignment="1" applyProtection="1">
      <alignment horizontal="right"/>
      <protection/>
    </xf>
    <xf numFmtId="3" fontId="0" fillId="0" borderId="91" xfId="0" applyNumberFormat="1" applyFont="1" applyFill="1" applyBorder="1" applyAlignment="1">
      <alignment horizontal="right"/>
    </xf>
    <xf numFmtId="166" fontId="44" fillId="0" borderId="134" xfId="0" applyNumberFormat="1" applyFont="1" applyFill="1" applyBorder="1" applyAlignment="1">
      <alignment horizontal="right"/>
    </xf>
    <xf numFmtId="3" fontId="44" fillId="0" borderId="88" xfId="0" applyNumberFormat="1" applyFont="1" applyFill="1" applyBorder="1" applyAlignment="1">
      <alignment horizontal="right"/>
    </xf>
    <xf numFmtId="0" fontId="0" fillId="0" borderId="156" xfId="0" applyFont="1" applyFill="1" applyBorder="1" applyAlignment="1">
      <alignment/>
    </xf>
    <xf numFmtId="0" fontId="0" fillId="0" borderId="157" xfId="0" applyFont="1" applyFill="1" applyBorder="1" applyAlignment="1">
      <alignment/>
    </xf>
    <xf numFmtId="3" fontId="20" fillId="0" borderId="156" xfId="0" applyNumberFormat="1" applyFont="1" applyFill="1" applyBorder="1" applyAlignment="1">
      <alignment horizontal="center"/>
    </xf>
    <xf numFmtId="166" fontId="20" fillId="0" borderId="65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166" fontId="20" fillId="0" borderId="158" xfId="0" applyNumberFormat="1" applyFont="1" applyFill="1" applyBorder="1" applyAlignment="1">
      <alignment horizontal="center" shrinkToFit="1"/>
    </xf>
    <xf numFmtId="0" fontId="32" fillId="0" borderId="15" xfId="0" applyFont="1" applyFill="1" applyBorder="1" applyAlignment="1">
      <alignment horizontal="left" indent="1"/>
    </xf>
    <xf numFmtId="4" fontId="0" fillId="0" borderId="87" xfId="0" applyNumberFormat="1" applyFont="1" applyFill="1" applyBorder="1" applyAlignment="1" applyProtection="1">
      <alignment horizontal="right"/>
      <protection locked="0"/>
    </xf>
    <xf numFmtId="4" fontId="0" fillId="0" borderId="159" xfId="0" applyNumberFormat="1" applyFont="1" applyFill="1" applyBorder="1" applyAlignment="1" applyProtection="1">
      <alignment horizontal="right"/>
      <protection locked="0"/>
    </xf>
    <xf numFmtId="166" fontId="20" fillId="0" borderId="62" xfId="0" applyNumberFormat="1" applyFont="1" applyFill="1" applyBorder="1" applyAlignment="1">
      <alignment horizontal="right"/>
    </xf>
    <xf numFmtId="0" fontId="32" fillId="0" borderId="160" xfId="0" applyFont="1" applyFill="1" applyBorder="1" applyAlignment="1">
      <alignment horizontal="left" indent="1"/>
    </xf>
    <xf numFmtId="4" fontId="0" fillId="0" borderId="90" xfId="0" applyNumberFormat="1" applyFont="1" applyFill="1" applyBorder="1" applyAlignment="1" applyProtection="1">
      <alignment horizontal="right"/>
      <protection locked="0"/>
    </xf>
    <xf numFmtId="4" fontId="0" fillId="0" borderId="144" xfId="0" applyNumberFormat="1" applyFont="1" applyFill="1" applyBorder="1" applyAlignment="1" applyProtection="1">
      <alignment horizontal="right"/>
      <protection locked="0"/>
    </xf>
    <xf numFmtId="4" fontId="0" fillId="0" borderId="89" xfId="0" applyNumberFormat="1" applyFont="1" applyFill="1" applyBorder="1" applyAlignment="1" applyProtection="1">
      <alignment horizontal="right"/>
      <protection locked="0"/>
    </xf>
    <xf numFmtId="166" fontId="20" fillId="0" borderId="161" xfId="0" applyNumberFormat="1" applyFont="1" applyFill="1" applyBorder="1" applyAlignment="1">
      <alignment horizontal="right"/>
    </xf>
    <xf numFmtId="0" fontId="32" fillId="0" borderId="149" xfId="0" applyFont="1" applyFill="1" applyBorder="1" applyAlignment="1">
      <alignment horizontal="left" indent="1"/>
    </xf>
    <xf numFmtId="3" fontId="0" fillId="0" borderId="87" xfId="0" applyNumberFormat="1" applyFont="1" applyFill="1" applyBorder="1" applyAlignment="1" applyProtection="1">
      <alignment horizontal="right"/>
      <protection locked="0"/>
    </xf>
    <xf numFmtId="166" fontId="20" fillId="0" borderId="162" xfId="0" applyNumberFormat="1" applyFont="1" applyFill="1" applyBorder="1" applyAlignment="1">
      <alignment horizontal="right"/>
    </xf>
    <xf numFmtId="0" fontId="32" fillId="0" borderId="163" xfId="0" applyFont="1" applyFill="1" applyBorder="1" applyAlignment="1">
      <alignment horizontal="left" indent="1"/>
    </xf>
    <xf numFmtId="0" fontId="32" fillId="0" borderId="164" xfId="0" applyFont="1" applyFill="1" applyBorder="1" applyAlignment="1">
      <alignment horizontal="left" indent="1"/>
    </xf>
    <xf numFmtId="166" fontId="20" fillId="0" borderId="165" xfId="0" applyNumberFormat="1" applyFont="1" applyFill="1" applyBorder="1" applyAlignment="1">
      <alignment horizontal="right"/>
    </xf>
    <xf numFmtId="3" fontId="0" fillId="0" borderId="125" xfId="0" applyNumberFormat="1" applyFont="1" applyFill="1" applyBorder="1" applyAlignment="1" applyProtection="1">
      <alignment horizontal="right"/>
      <protection locked="0"/>
    </xf>
    <xf numFmtId="3" fontId="0" fillId="0" borderId="144" xfId="0" applyNumberFormat="1" applyFont="1" applyFill="1" applyBorder="1" applyAlignment="1" applyProtection="1">
      <alignment horizontal="right"/>
      <protection locked="0"/>
    </xf>
    <xf numFmtId="166" fontId="20" fillId="0" borderId="166" xfId="0" applyNumberFormat="1" applyFont="1" applyFill="1" applyBorder="1" applyAlignment="1">
      <alignment horizontal="right"/>
    </xf>
    <xf numFmtId="0" fontId="32" fillId="0" borderId="167" xfId="0" applyFont="1" applyFill="1" applyBorder="1" applyAlignment="1">
      <alignment horizontal="left" indent="1"/>
    </xf>
    <xf numFmtId="166" fontId="21" fillId="0" borderId="168" xfId="0" applyNumberFormat="1" applyFont="1" applyFill="1" applyBorder="1" applyAlignment="1">
      <alignment horizontal="right"/>
    </xf>
    <xf numFmtId="166" fontId="21" fillId="0" borderId="169" xfId="0" applyNumberFormat="1" applyFont="1" applyFill="1" applyBorder="1" applyAlignment="1">
      <alignment horizontal="right"/>
    </xf>
    <xf numFmtId="166" fontId="21" fillId="0" borderId="170" xfId="0" applyNumberFormat="1" applyFont="1" applyFill="1" applyBorder="1" applyAlignment="1">
      <alignment horizontal="right"/>
    </xf>
    <xf numFmtId="0" fontId="33" fillId="0" borderId="164" xfId="0" applyFont="1" applyFill="1" applyBorder="1" applyAlignment="1">
      <alignment horizontal="left" indent="1"/>
    </xf>
    <xf numFmtId="166" fontId="21" fillId="0" borderId="113" xfId="0" applyNumberFormat="1" applyFont="1" applyFill="1" applyBorder="1" applyAlignment="1" applyProtection="1">
      <alignment horizontal="right"/>
      <protection/>
    </xf>
    <xf numFmtId="166" fontId="21" fillId="0" borderId="171" xfId="0" applyNumberFormat="1" applyFont="1" applyFill="1" applyBorder="1" applyAlignment="1">
      <alignment horizontal="right"/>
    </xf>
    <xf numFmtId="3" fontId="21" fillId="0" borderId="91" xfId="0" applyNumberFormat="1" applyFont="1" applyFill="1" applyBorder="1" applyAlignment="1">
      <alignment horizontal="right"/>
    </xf>
    <xf numFmtId="166" fontId="21" fillId="0" borderId="172" xfId="0" applyNumberFormat="1" applyFont="1" applyFill="1" applyBorder="1" applyAlignment="1">
      <alignment horizontal="right"/>
    </xf>
    <xf numFmtId="0" fontId="33" fillId="0" borderId="173" xfId="0" applyFont="1" applyFill="1" applyBorder="1" applyAlignment="1">
      <alignment horizontal="left" indent="1"/>
    </xf>
    <xf numFmtId="0" fontId="33" fillId="0" borderId="84" xfId="0" applyFont="1" applyFill="1" applyBorder="1" applyAlignment="1">
      <alignment horizontal="left" indent="1"/>
    </xf>
    <xf numFmtId="0" fontId="21" fillId="0" borderId="174" xfId="0" applyFont="1" applyFill="1" applyBorder="1" applyAlignment="1">
      <alignment horizontal="center"/>
    </xf>
    <xf numFmtId="3" fontId="21" fillId="0" borderId="174" xfId="0" applyNumberFormat="1" applyFont="1" applyFill="1" applyBorder="1" applyAlignment="1">
      <alignment/>
    </xf>
    <xf numFmtId="3" fontId="21" fillId="0" borderId="175" xfId="0" applyNumberFormat="1" applyFont="1" applyFill="1" applyBorder="1" applyAlignment="1">
      <alignment/>
    </xf>
    <xf numFmtId="3" fontId="21" fillId="0" borderId="176" xfId="0" applyNumberFormat="1" applyFont="1" applyFill="1" applyBorder="1" applyAlignment="1">
      <alignment horizontal="right"/>
    </xf>
    <xf numFmtId="3" fontId="21" fillId="0" borderId="177" xfId="0" applyNumberFormat="1" applyFont="1" applyFill="1" applyBorder="1" applyAlignment="1">
      <alignment horizontal="right"/>
    </xf>
    <xf numFmtId="166" fontId="21" fillId="0" borderId="177" xfId="0" applyNumberFormat="1" applyFont="1" applyFill="1" applyBorder="1" applyAlignment="1">
      <alignment horizontal="right"/>
    </xf>
    <xf numFmtId="3" fontId="21" fillId="0" borderId="178" xfId="0" applyNumberFormat="1" applyFont="1" applyFill="1" applyBorder="1" applyAlignment="1">
      <alignment horizontal="right"/>
    </xf>
    <xf numFmtId="166" fontId="21" fillId="0" borderId="179" xfId="0" applyNumberFormat="1" applyFont="1" applyFill="1" applyBorder="1" applyAlignment="1">
      <alignment horizontal="right"/>
    </xf>
    <xf numFmtId="3" fontId="44" fillId="0" borderId="90" xfId="0" applyNumberFormat="1" applyFont="1" applyFill="1" applyBorder="1" applyAlignment="1">
      <alignment horizontal="right"/>
    </xf>
    <xf numFmtId="4" fontId="0" fillId="0" borderId="106" xfId="0" applyNumberFormat="1" applyFont="1" applyFill="1" applyBorder="1" applyAlignment="1" applyProtection="1">
      <alignment horizontal="right"/>
      <protection locked="0"/>
    </xf>
    <xf numFmtId="4" fontId="0" fillId="0" borderId="140" xfId="0" applyNumberFormat="1" applyFont="1" applyFill="1" applyBorder="1" applyAlignment="1" applyProtection="1">
      <alignment horizontal="right"/>
      <protection locked="0"/>
    </xf>
    <xf numFmtId="4" fontId="0" fillId="0" borderId="120" xfId="0" applyNumberFormat="1" applyFont="1" applyFill="1" applyBorder="1" applyAlignment="1" applyProtection="1">
      <alignment horizontal="right"/>
      <protection locked="0"/>
    </xf>
    <xf numFmtId="4" fontId="0" fillId="0" borderId="123" xfId="0" applyNumberFormat="1" applyFont="1" applyFill="1" applyBorder="1" applyAlignment="1" applyProtection="1">
      <alignment horizontal="right"/>
      <protection locked="0"/>
    </xf>
    <xf numFmtId="3" fontId="20" fillId="0" borderId="97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 applyProtection="1">
      <alignment horizontal="right"/>
      <protection locked="0"/>
    </xf>
    <xf numFmtId="166" fontId="21" fillId="0" borderId="133" xfId="0" applyNumberFormat="1" applyFont="1" applyFill="1" applyBorder="1" applyAlignment="1">
      <alignment horizontal="right"/>
    </xf>
    <xf numFmtId="3" fontId="21" fillId="0" borderId="107" xfId="0" applyNumberFormat="1" applyFont="1" applyFill="1" applyBorder="1" applyAlignment="1">
      <alignment horizontal="right"/>
    </xf>
    <xf numFmtId="166" fontId="21" fillId="0" borderId="86" xfId="0" applyNumberFormat="1" applyFont="1" applyFill="1" applyBorder="1" applyAlignment="1">
      <alignment horizontal="right"/>
    </xf>
    <xf numFmtId="3" fontId="0" fillId="0" borderId="119" xfId="0" applyNumberFormat="1" applyFont="1" applyFill="1" applyBorder="1" applyAlignment="1" applyProtection="1">
      <alignment horizontal="right"/>
      <protection locked="0"/>
    </xf>
    <xf numFmtId="0" fontId="0" fillId="0" borderId="104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3" fontId="20" fillId="0" borderId="105" xfId="0" applyNumberFormat="1" applyFont="1" applyFill="1" applyBorder="1" applyAlignment="1">
      <alignment horizontal="center"/>
    </xf>
    <xf numFmtId="0" fontId="0" fillId="0" borderId="108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167" fontId="0" fillId="0" borderId="93" xfId="0" applyNumberFormat="1" applyFont="1" applyFill="1" applyBorder="1" applyAlignment="1" applyProtection="1">
      <alignment horizontal="right"/>
      <protection locked="0"/>
    </xf>
    <xf numFmtId="3" fontId="0" fillId="0" borderId="89" xfId="0" applyNumberFormat="1" applyFont="1" applyFill="1" applyBorder="1" applyAlignment="1" applyProtection="1">
      <alignment horizontal="right"/>
      <protection locked="0"/>
    </xf>
    <xf numFmtId="167" fontId="0" fillId="0" borderId="90" xfId="0" applyNumberFormat="1" applyFont="1" applyFill="1" applyBorder="1" applyAlignment="1">
      <alignment horizontal="right"/>
    </xf>
    <xf numFmtId="3" fontId="0" fillId="0" borderId="102" xfId="0" applyNumberFormat="1" applyFont="1" applyFill="1" applyBorder="1" applyAlignment="1">
      <alignment horizontal="right"/>
    </xf>
    <xf numFmtId="3" fontId="0" fillId="0" borderId="109" xfId="0" applyNumberFormat="1" applyFont="1" applyFill="1" applyBorder="1" applyAlignment="1" applyProtection="1">
      <alignment horizontal="right"/>
      <protection locked="0"/>
    </xf>
    <xf numFmtId="3" fontId="21" fillId="0" borderId="88" xfId="0" applyNumberFormat="1" applyFont="1" applyFill="1" applyBorder="1" applyAlignment="1">
      <alignment horizontal="right" shrinkToFit="1"/>
    </xf>
    <xf numFmtId="166" fontId="21" fillId="0" borderId="88" xfId="0" applyNumberFormat="1" applyFont="1" applyFill="1" applyBorder="1" applyAlignment="1">
      <alignment horizontal="right" shrinkToFit="1"/>
    </xf>
    <xf numFmtId="166" fontId="21" fillId="0" borderId="155" xfId="0" applyNumberFormat="1" applyFont="1" applyFill="1" applyBorder="1" applyAlignment="1" applyProtection="1">
      <alignment horizontal="right"/>
      <protection/>
    </xf>
    <xf numFmtId="3" fontId="103" fillId="0" borderId="134" xfId="0" applyNumberFormat="1" applyFont="1" applyFill="1" applyBorder="1" applyAlignment="1">
      <alignment horizontal="right"/>
    </xf>
    <xf numFmtId="3" fontId="103" fillId="0" borderId="106" xfId="0" applyNumberFormat="1" applyFont="1" applyFill="1" applyBorder="1" applyAlignment="1">
      <alignment horizontal="right"/>
    </xf>
    <xf numFmtId="3" fontId="21" fillId="0" borderId="94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1"/>
    </xf>
    <xf numFmtId="0" fontId="19" fillId="0" borderId="94" xfId="0" applyFont="1" applyFill="1" applyBorder="1" applyAlignment="1">
      <alignment horizontal="left" indent="1"/>
    </xf>
    <xf numFmtId="0" fontId="19" fillId="0" borderId="95" xfId="0" applyFont="1" applyFill="1" applyBorder="1" applyAlignment="1">
      <alignment horizontal="left" indent="1"/>
    </xf>
    <xf numFmtId="3" fontId="19" fillId="0" borderId="95" xfId="0" applyNumberFormat="1" applyFont="1" applyFill="1" applyBorder="1" applyAlignment="1">
      <alignment horizontal="left" indent="1"/>
    </xf>
    <xf numFmtId="3" fontId="19" fillId="0" borderId="0" xfId="0" applyNumberFormat="1" applyFont="1" applyFill="1" applyBorder="1" applyAlignment="1">
      <alignment horizontal="left" indent="1"/>
    </xf>
    <xf numFmtId="2" fontId="20" fillId="0" borderId="103" xfId="0" applyNumberFormat="1" applyFont="1" applyFill="1" applyBorder="1" applyAlignment="1">
      <alignment horizontal="right"/>
    </xf>
    <xf numFmtId="2" fontId="20" fillId="0" borderId="12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left" indent="1"/>
    </xf>
    <xf numFmtId="2" fontId="0" fillId="0" borderId="140" xfId="0" applyNumberFormat="1" applyFont="1" applyFill="1" applyBorder="1" applyAlignment="1" applyProtection="1">
      <alignment horizontal="right"/>
      <protection locked="0"/>
    </xf>
    <xf numFmtId="2" fontId="0" fillId="0" borderId="93" xfId="0" applyNumberFormat="1" applyFont="1" applyFill="1" applyBorder="1" applyAlignment="1" applyProtection="1">
      <alignment horizontal="right"/>
      <protection locked="0"/>
    </xf>
    <xf numFmtId="2" fontId="0" fillId="0" borderId="123" xfId="0" applyNumberFormat="1" applyFont="1" applyFill="1" applyBorder="1" applyAlignment="1" applyProtection="1">
      <alignment horizontal="right"/>
      <protection locked="0"/>
    </xf>
    <xf numFmtId="3" fontId="0" fillId="0" borderId="113" xfId="0" applyNumberFormat="1" applyFont="1" applyFill="1" applyBorder="1" applyAlignment="1" applyProtection="1">
      <alignment horizontal="right"/>
      <protection locked="0"/>
    </xf>
    <xf numFmtId="166" fontId="21" fillId="0" borderId="135" xfId="0" applyNumberFormat="1" applyFont="1" applyFill="1" applyBorder="1" applyAlignment="1" applyProtection="1">
      <alignment horizontal="right"/>
      <protection/>
    </xf>
    <xf numFmtId="3" fontId="21" fillId="0" borderId="108" xfId="0" applyNumberFormat="1" applyFont="1" applyFill="1" applyBorder="1" applyAlignment="1">
      <alignment horizontal="right"/>
    </xf>
    <xf numFmtId="3" fontId="44" fillId="0" borderId="134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left" indent="1"/>
    </xf>
    <xf numFmtId="0" fontId="47" fillId="0" borderId="0" xfId="0" applyFont="1" applyFill="1" applyAlignment="1">
      <alignment horizontal="left" indent="1"/>
    </xf>
    <xf numFmtId="0" fontId="19" fillId="0" borderId="56" xfId="0" applyFont="1" applyFill="1" applyBorder="1" applyAlignment="1">
      <alignment horizontal="left" indent="1"/>
    </xf>
    <xf numFmtId="0" fontId="19" fillId="0" borderId="57" xfId="0" applyFont="1" applyFill="1" applyBorder="1" applyAlignment="1">
      <alignment horizontal="left" indent="1"/>
    </xf>
    <xf numFmtId="3" fontId="19" fillId="0" borderId="57" xfId="0" applyNumberFormat="1" applyFont="1" applyFill="1" applyBorder="1" applyAlignment="1">
      <alignment horizontal="left" indent="1"/>
    </xf>
    <xf numFmtId="3" fontId="20" fillId="0" borderId="65" xfId="0" applyNumberFormat="1" applyFont="1" applyFill="1" applyBorder="1" applyAlignment="1">
      <alignment horizontal="right"/>
    </xf>
    <xf numFmtId="4" fontId="20" fillId="0" borderId="72" xfId="0" applyNumberFormat="1" applyFont="1" applyFill="1" applyBorder="1" applyAlignment="1">
      <alignment horizontal="right"/>
    </xf>
    <xf numFmtId="3" fontId="20" fillId="0" borderId="63" xfId="0" applyNumberFormat="1" applyFont="1" applyFill="1" applyBorder="1" applyAlignment="1">
      <alignment horizontal="right"/>
    </xf>
    <xf numFmtId="4" fontId="20" fillId="0" borderId="77" xfId="0" applyNumberFormat="1" applyFont="1" applyFill="1" applyBorder="1" applyAlignment="1">
      <alignment horizontal="right"/>
    </xf>
    <xf numFmtId="3" fontId="20" fillId="0" borderId="64" xfId="0" applyNumberFormat="1" applyFont="1" applyFill="1" applyBorder="1" applyAlignment="1">
      <alignment horizontal="right"/>
    </xf>
    <xf numFmtId="3" fontId="20" fillId="0" borderId="69" xfId="0" applyNumberFormat="1" applyFont="1" applyFill="1" applyBorder="1" applyAlignment="1">
      <alignment horizontal="right"/>
    </xf>
    <xf numFmtId="3" fontId="20" fillId="0" borderId="18" xfId="0" applyNumberFormat="1" applyFont="1" applyFill="1" applyBorder="1" applyAlignment="1">
      <alignment horizontal="right"/>
    </xf>
    <xf numFmtId="3" fontId="20" fillId="0" borderId="54" xfId="0" applyNumberFormat="1" applyFont="1" applyFill="1" applyBorder="1" applyAlignment="1">
      <alignment horizontal="right"/>
    </xf>
    <xf numFmtId="3" fontId="20" fillId="0" borderId="62" xfId="0" applyNumberFormat="1" applyFont="1" applyFill="1" applyBorder="1" applyAlignment="1">
      <alignment horizontal="right"/>
    </xf>
    <xf numFmtId="3" fontId="20" fillId="0" borderId="15" xfId="0" applyNumberFormat="1" applyFont="1" applyFill="1" applyBorder="1" applyAlignment="1">
      <alignment horizontal="right"/>
    </xf>
    <xf numFmtId="3" fontId="20" fillId="0" borderId="67" xfId="0" applyNumberFormat="1" applyFont="1" applyFill="1" applyBorder="1" applyAlignment="1">
      <alignment horizontal="right"/>
    </xf>
    <xf numFmtId="3" fontId="20" fillId="0" borderId="55" xfId="0" applyNumberFormat="1" applyFont="1" applyFill="1" applyBorder="1" applyAlignment="1">
      <alignment horizontal="right"/>
    </xf>
    <xf numFmtId="3" fontId="21" fillId="0" borderId="50" xfId="0" applyNumberFormat="1" applyFont="1" applyFill="1" applyBorder="1" applyAlignment="1">
      <alignment horizontal="center"/>
    </xf>
    <xf numFmtId="3" fontId="21" fillId="0" borderId="71" xfId="0" applyNumberFormat="1" applyFont="1" applyFill="1" applyBorder="1" applyAlignment="1">
      <alignment horizontal="right"/>
    </xf>
    <xf numFmtId="3" fontId="21" fillId="0" borderId="50" xfId="0" applyNumberFormat="1" applyFont="1" applyFill="1" applyBorder="1" applyAlignment="1" applyProtection="1">
      <alignment horizontal="right"/>
      <protection locked="0"/>
    </xf>
    <xf numFmtId="3" fontId="21" fillId="0" borderId="73" xfId="0" applyNumberFormat="1" applyFont="1" applyFill="1" applyBorder="1" applyAlignment="1" applyProtection="1">
      <alignment horizontal="right"/>
      <protection locked="0"/>
    </xf>
    <xf numFmtId="3" fontId="21" fillId="0" borderId="51" xfId="0" applyNumberFormat="1" applyFont="1" applyFill="1" applyBorder="1" applyAlignment="1">
      <alignment horizontal="center"/>
    </xf>
    <xf numFmtId="3" fontId="21" fillId="0" borderId="51" xfId="0" applyNumberFormat="1" applyFont="1" applyFill="1" applyBorder="1" applyAlignment="1">
      <alignment horizontal="right"/>
    </xf>
    <xf numFmtId="3" fontId="21" fillId="0" borderId="51" xfId="0" applyNumberFormat="1" applyFont="1" applyFill="1" applyBorder="1" applyAlignment="1" applyProtection="1">
      <alignment horizontal="right"/>
      <protection locked="0"/>
    </xf>
    <xf numFmtId="3" fontId="21" fillId="0" borderId="54" xfId="0" applyNumberFormat="1" applyFont="1" applyFill="1" applyBorder="1" applyAlignment="1" applyProtection="1">
      <alignment horizontal="right"/>
      <protection locked="0"/>
    </xf>
    <xf numFmtId="3" fontId="21" fillId="0" borderId="52" xfId="0" applyNumberFormat="1" applyFont="1" applyFill="1" applyBorder="1" applyAlignment="1">
      <alignment horizontal="center"/>
    </xf>
    <xf numFmtId="3" fontId="21" fillId="0" borderId="52" xfId="0" applyNumberFormat="1" applyFont="1" applyFill="1" applyBorder="1" applyAlignment="1">
      <alignment horizontal="right"/>
    </xf>
    <xf numFmtId="3" fontId="21" fillId="0" borderId="52" xfId="0" applyNumberFormat="1" applyFont="1" applyFill="1" applyBorder="1" applyAlignment="1" applyProtection="1">
      <alignment horizontal="right"/>
      <protection locked="0"/>
    </xf>
    <xf numFmtId="3" fontId="21" fillId="0" borderId="84" xfId="0" applyNumberFormat="1" applyFont="1" applyFill="1" applyBorder="1" applyAlignment="1" applyProtection="1">
      <alignment horizontal="right"/>
      <protection locked="0"/>
    </xf>
    <xf numFmtId="3" fontId="21" fillId="0" borderId="50" xfId="0" applyNumberFormat="1" applyFont="1" applyFill="1" applyBorder="1" applyAlignment="1">
      <alignment horizontal="center"/>
    </xf>
    <xf numFmtId="3" fontId="21" fillId="0" borderId="50" xfId="0" applyNumberFormat="1" applyFont="1" applyFill="1" applyBorder="1" applyAlignment="1">
      <alignment horizontal="right"/>
    </xf>
    <xf numFmtId="3" fontId="21" fillId="0" borderId="18" xfId="0" applyNumberFormat="1" applyFont="1" applyFill="1" applyBorder="1" applyAlignment="1" applyProtection="1">
      <alignment horizontal="right"/>
      <protection locked="0"/>
    </xf>
    <xf numFmtId="3" fontId="21" fillId="0" borderId="51" xfId="0" applyNumberFormat="1" applyFont="1" applyFill="1" applyBorder="1" applyAlignment="1">
      <alignment horizontal="center"/>
    </xf>
    <xf numFmtId="0" fontId="38" fillId="0" borderId="51" xfId="0" applyFont="1" applyFill="1" applyBorder="1" applyAlignment="1">
      <alignment horizontal="center"/>
    </xf>
    <xf numFmtId="3" fontId="21" fillId="0" borderId="53" xfId="0" applyNumberFormat="1" applyFont="1" applyFill="1" applyBorder="1" applyAlignment="1">
      <alignment horizontal="center"/>
    </xf>
    <xf numFmtId="3" fontId="21" fillId="0" borderId="53" xfId="0" applyNumberFormat="1" applyFont="1" applyFill="1" applyBorder="1" applyAlignment="1">
      <alignment horizontal="right"/>
    </xf>
    <xf numFmtId="3" fontId="21" fillId="0" borderId="53" xfId="0" applyNumberFormat="1" applyFont="1" applyFill="1" applyBorder="1" applyAlignment="1" applyProtection="1">
      <alignment horizontal="right"/>
      <protection locked="0"/>
    </xf>
    <xf numFmtId="3" fontId="21" fillId="0" borderId="15" xfId="0" applyNumberFormat="1" applyFont="1" applyFill="1" applyBorder="1" applyAlignment="1" applyProtection="1">
      <alignment horizontal="right"/>
      <protection locked="0"/>
    </xf>
    <xf numFmtId="4" fontId="20" fillId="0" borderId="65" xfId="0" applyNumberFormat="1" applyFont="1" applyFill="1" applyBorder="1" applyAlignment="1">
      <alignment horizontal="right"/>
    </xf>
    <xf numFmtId="4" fontId="20" fillId="0" borderId="63" xfId="0" applyNumberFormat="1" applyFont="1" applyFill="1" applyBorder="1" applyAlignment="1">
      <alignment horizontal="right"/>
    </xf>
    <xf numFmtId="166" fontId="21" fillId="0" borderId="50" xfId="0" applyNumberFormat="1" applyFont="1" applyFill="1" applyBorder="1" applyAlignment="1" applyProtection="1">
      <alignment horizontal="right"/>
      <protection locked="0"/>
    </xf>
    <xf numFmtId="3" fontId="21" fillId="0" borderId="83" xfId="0" applyNumberFormat="1" applyFont="1" applyFill="1" applyBorder="1" applyAlignment="1">
      <alignment horizontal="right"/>
    </xf>
    <xf numFmtId="166" fontId="21" fillId="0" borderId="51" xfId="0" applyNumberFormat="1" applyFont="1" applyFill="1" applyBorder="1" applyAlignment="1" applyProtection="1">
      <alignment horizontal="right"/>
      <protection locked="0"/>
    </xf>
    <xf numFmtId="3" fontId="21" fillId="0" borderId="64" xfId="0" applyNumberFormat="1" applyFont="1" applyFill="1" applyBorder="1" applyAlignment="1">
      <alignment horizontal="right"/>
    </xf>
    <xf numFmtId="166" fontId="21" fillId="0" borderId="52" xfId="0" applyNumberFormat="1" applyFont="1" applyFill="1" applyBorder="1" applyAlignment="1" applyProtection="1">
      <alignment horizontal="right"/>
      <protection locked="0"/>
    </xf>
    <xf numFmtId="3" fontId="21" fillId="0" borderId="63" xfId="0" applyNumberFormat="1" applyFont="1" applyFill="1" applyBorder="1" applyAlignment="1">
      <alignment horizontal="right"/>
    </xf>
    <xf numFmtId="3" fontId="21" fillId="0" borderId="69" xfId="0" applyNumberFormat="1" applyFont="1" applyFill="1" applyBorder="1" applyAlignment="1">
      <alignment horizontal="right"/>
    </xf>
    <xf numFmtId="166" fontId="21" fillId="0" borderId="53" xfId="0" applyNumberFormat="1" applyFont="1" applyFill="1" applyBorder="1" applyAlignment="1" applyProtection="1">
      <alignment horizontal="right"/>
      <protection locked="0"/>
    </xf>
    <xf numFmtId="3" fontId="21" fillId="0" borderId="67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left" indent="1"/>
    </xf>
    <xf numFmtId="0" fontId="104" fillId="0" borderId="0" xfId="0" applyFont="1" applyFill="1" applyBorder="1" applyAlignment="1">
      <alignment horizontal="left" indent="1"/>
    </xf>
    <xf numFmtId="3" fontId="20" fillId="0" borderId="66" xfId="0" applyNumberFormat="1" applyFont="1" applyFill="1" applyBorder="1" applyAlignment="1">
      <alignment horizontal="center"/>
    </xf>
    <xf numFmtId="3" fontId="20" fillId="0" borderId="61" xfId="0" applyNumberFormat="1" applyFont="1" applyFill="1" applyBorder="1" applyAlignment="1">
      <alignment horizontal="center"/>
    </xf>
    <xf numFmtId="3" fontId="20" fillId="0" borderId="60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166" fontId="20" fillId="0" borderId="59" xfId="0" applyNumberFormat="1" applyFont="1" applyFill="1" applyBorder="1" applyAlignment="1">
      <alignment horizontal="center" shrinkToFit="1"/>
    </xf>
    <xf numFmtId="3" fontId="0" fillId="0" borderId="97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/>
    </xf>
    <xf numFmtId="164" fontId="0" fillId="0" borderId="50" xfId="0" applyNumberFormat="1" applyFont="1" applyFill="1" applyBorder="1" applyAlignment="1">
      <alignment/>
    </xf>
    <xf numFmtId="3" fontId="0" fillId="0" borderId="66" xfId="0" applyNumberFormat="1" applyFont="1" applyFill="1" applyBorder="1" applyAlignment="1">
      <alignment horizontal="right"/>
    </xf>
    <xf numFmtId="3" fontId="20" fillId="0" borderId="71" xfId="0" applyNumberFormat="1" applyFont="1" applyFill="1" applyBorder="1" applyAlignment="1">
      <alignment horizontal="right"/>
    </xf>
    <xf numFmtId="4" fontId="0" fillId="0" borderId="47" xfId="0" applyNumberFormat="1" applyFont="1" applyFill="1" applyBorder="1" applyAlignment="1" applyProtection="1">
      <alignment horizontal="right"/>
      <protection locked="0"/>
    </xf>
    <xf numFmtId="4" fontId="0" fillId="0" borderId="71" xfId="0" applyNumberFormat="1" applyFont="1" applyFill="1" applyBorder="1" applyAlignment="1">
      <alignment horizontal="right"/>
    </xf>
    <xf numFmtId="0" fontId="32" fillId="0" borderId="77" xfId="0" applyFont="1" applyFill="1" applyBorder="1" applyAlignment="1">
      <alignment horizontal="left" indent="1"/>
    </xf>
    <xf numFmtId="164" fontId="0" fillId="0" borderId="52" xfId="0" applyNumberFormat="1" applyFont="1" applyFill="1" applyBorder="1" applyAlignment="1">
      <alignment/>
    </xf>
    <xf numFmtId="164" fontId="0" fillId="0" borderId="52" xfId="0" applyNumberFormat="1" applyFont="1" applyFill="1" applyBorder="1" applyAlignment="1">
      <alignment horizontal="center"/>
    </xf>
    <xf numFmtId="3" fontId="0" fillId="0" borderId="52" xfId="0" applyNumberFormat="1" applyFont="1" applyFill="1" applyBorder="1" applyAlignment="1">
      <alignment horizontal="right"/>
    </xf>
    <xf numFmtId="3" fontId="20" fillId="0" borderId="52" xfId="0" applyNumberFormat="1" applyFont="1" applyFill="1" applyBorder="1" applyAlignment="1">
      <alignment horizontal="right"/>
    </xf>
    <xf numFmtId="4" fontId="0" fillId="0" borderId="68" xfId="0" applyNumberFormat="1" applyFont="1" applyFill="1" applyBorder="1" applyAlignment="1" applyProtection="1">
      <alignment horizontal="right"/>
      <protection locked="0"/>
    </xf>
    <xf numFmtId="166" fontId="20" fillId="0" borderId="63" xfId="0" applyNumberFormat="1" applyFont="1" applyFill="1" applyBorder="1" applyAlignment="1">
      <alignment horizontal="right"/>
    </xf>
    <xf numFmtId="4" fontId="0" fillId="0" borderId="53" xfId="0" applyNumberFormat="1" applyFont="1" applyFill="1" applyBorder="1" applyAlignment="1">
      <alignment horizontal="right"/>
    </xf>
    <xf numFmtId="0" fontId="32" fillId="0" borderId="18" xfId="0" applyFont="1" applyFill="1" applyBorder="1" applyAlignment="1">
      <alignment horizontal="left" indent="1"/>
    </xf>
    <xf numFmtId="0" fontId="0" fillId="0" borderId="50" xfId="0" applyFont="1" applyFill="1" applyBorder="1" applyAlignment="1">
      <alignment horizontal="center"/>
    </xf>
    <xf numFmtId="3" fontId="0" fillId="0" borderId="51" xfId="0" applyNumberFormat="1" applyFont="1" applyFill="1" applyBorder="1" applyAlignment="1">
      <alignment horizontal="center"/>
    </xf>
    <xf numFmtId="3" fontId="0" fillId="0" borderId="51" xfId="0" applyNumberFormat="1" applyFont="1" applyFill="1" applyBorder="1" applyAlignment="1">
      <alignment horizontal="right"/>
    </xf>
    <xf numFmtId="3" fontId="20" fillId="0" borderId="50" xfId="0" applyNumberFormat="1" applyFont="1" applyFill="1" applyBorder="1" applyAlignment="1">
      <alignment horizontal="right"/>
    </xf>
    <xf numFmtId="166" fontId="20" fillId="0" borderId="64" xfId="0" applyNumberFormat="1" applyFont="1" applyFill="1" applyBorder="1" applyAlignment="1">
      <alignment horizontal="right"/>
    </xf>
    <xf numFmtId="3" fontId="0" fillId="0" borderId="71" xfId="0" applyNumberFormat="1" applyFont="1" applyFill="1" applyBorder="1" applyAlignment="1">
      <alignment horizontal="right"/>
    </xf>
    <xf numFmtId="0" fontId="32" fillId="0" borderId="54" xfId="0" applyFont="1" applyFill="1" applyBorder="1" applyAlignment="1">
      <alignment horizontal="left" indent="1"/>
    </xf>
    <xf numFmtId="0" fontId="0" fillId="0" borderId="51" xfId="0" applyFont="1" applyFill="1" applyBorder="1" applyAlignment="1">
      <alignment horizontal="center"/>
    </xf>
    <xf numFmtId="3" fontId="20" fillId="0" borderId="51" xfId="0" applyNumberFormat="1" applyFont="1" applyFill="1" applyBorder="1" applyAlignment="1">
      <alignment horizontal="right"/>
    </xf>
    <xf numFmtId="0" fontId="0" fillId="0" borderId="53" xfId="0" applyFont="1" applyFill="1" applyBorder="1" applyAlignment="1">
      <alignment horizontal="center"/>
    </xf>
    <xf numFmtId="3" fontId="0" fillId="0" borderId="53" xfId="0" applyNumberFormat="1" applyFont="1" applyFill="1" applyBorder="1" applyAlignment="1">
      <alignment/>
    </xf>
    <xf numFmtId="3" fontId="0" fillId="0" borderId="49" xfId="0" applyNumberFormat="1" applyFont="1" applyFill="1" applyBorder="1" applyAlignment="1">
      <alignment horizontal="right"/>
    </xf>
    <xf numFmtId="3" fontId="20" fillId="0" borderId="53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 applyProtection="1">
      <alignment horizontal="right"/>
      <protection locked="0"/>
    </xf>
    <xf numFmtId="0" fontId="32" fillId="0" borderId="85" xfId="0" applyFont="1" applyFill="1" applyBorder="1" applyAlignment="1">
      <alignment horizontal="left" indent="1"/>
    </xf>
    <xf numFmtId="0" fontId="20" fillId="0" borderId="97" xfId="0" applyFont="1" applyFill="1" applyBorder="1" applyAlignment="1">
      <alignment horizontal="center"/>
    </xf>
    <xf numFmtId="3" fontId="21" fillId="0" borderId="97" xfId="0" applyNumberFormat="1" applyFont="1" applyFill="1" applyBorder="1" applyAlignment="1">
      <alignment horizontal="right"/>
    </xf>
    <xf numFmtId="3" fontId="0" fillId="0" borderId="97" xfId="0" applyNumberFormat="1" applyFont="1" applyFill="1" applyBorder="1" applyAlignment="1">
      <alignment horizontal="right"/>
    </xf>
    <xf numFmtId="3" fontId="0" fillId="0" borderId="85" xfId="0" applyNumberFormat="1" applyFont="1" applyFill="1" applyBorder="1" applyAlignment="1">
      <alignment horizontal="right"/>
    </xf>
    <xf numFmtId="3" fontId="20" fillId="0" borderId="57" xfId="0" applyNumberFormat="1" applyFont="1" applyFill="1" applyBorder="1" applyAlignment="1">
      <alignment horizontal="right"/>
    </xf>
    <xf numFmtId="166" fontId="20" fillId="0" borderId="57" xfId="0" applyNumberFormat="1" applyFont="1" applyFill="1" applyBorder="1" applyAlignment="1">
      <alignment horizontal="right"/>
    </xf>
    <xf numFmtId="3" fontId="0" fillId="0" borderId="70" xfId="0" applyNumberFormat="1" applyFont="1" applyFill="1" applyBorder="1" applyAlignment="1" applyProtection="1">
      <alignment horizontal="right"/>
      <protection locked="0"/>
    </xf>
    <xf numFmtId="3" fontId="0" fillId="0" borderId="50" xfId="0" applyNumberFormat="1" applyFont="1" applyFill="1" applyBorder="1" applyAlignment="1">
      <alignment horizontal="right"/>
    </xf>
    <xf numFmtId="0" fontId="0" fillId="0" borderId="52" xfId="0" applyFont="1" applyFill="1" applyBorder="1" applyAlignment="1">
      <alignment horizontal="center"/>
    </xf>
    <xf numFmtId="3" fontId="0" fillId="0" borderId="52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166" fontId="20" fillId="0" borderId="67" xfId="0" applyNumberFormat="1" applyFont="1" applyFill="1" applyBorder="1" applyAlignment="1">
      <alignment horizontal="right"/>
    </xf>
    <xf numFmtId="3" fontId="0" fillId="0" borderId="53" xfId="0" applyNumberFormat="1" applyFont="1" applyFill="1" applyBorder="1" applyAlignment="1">
      <alignment horizontal="right"/>
    </xf>
    <xf numFmtId="0" fontId="32" fillId="0" borderId="50" xfId="0" applyFont="1" applyFill="1" applyBorder="1" applyAlignment="1">
      <alignment horizontal="left" indent="1"/>
    </xf>
    <xf numFmtId="166" fontId="21" fillId="0" borderId="7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3" fontId="0" fillId="0" borderId="69" xfId="0" applyNumberFormat="1" applyFont="1" applyFill="1" applyBorder="1" applyAlignment="1" applyProtection="1">
      <alignment horizontal="right"/>
      <protection locked="0"/>
    </xf>
    <xf numFmtId="3" fontId="21" fillId="0" borderId="51" xfId="0" applyNumberFormat="1" applyFont="1" applyFill="1" applyBorder="1" applyAlignment="1">
      <alignment horizontal="right" shrinkToFit="1"/>
    </xf>
    <xf numFmtId="166" fontId="21" fillId="0" borderId="51" xfId="0" applyNumberFormat="1" applyFont="1" applyFill="1" applyBorder="1" applyAlignment="1">
      <alignment horizontal="right" shrinkToFit="1"/>
    </xf>
    <xf numFmtId="3" fontId="0" fillId="0" borderId="61" xfId="0" applyNumberFormat="1" applyFont="1" applyFill="1" applyBorder="1" applyAlignment="1">
      <alignment horizontal="right"/>
    </xf>
    <xf numFmtId="166" fontId="21" fillId="0" borderId="52" xfId="0" applyNumberFormat="1" applyFont="1" applyFill="1" applyBorder="1" applyAlignment="1">
      <alignment horizontal="right"/>
    </xf>
    <xf numFmtId="0" fontId="37" fillId="0" borderId="50" xfId="0" applyFont="1" applyFill="1" applyBorder="1" applyAlignment="1">
      <alignment horizontal="center"/>
    </xf>
    <xf numFmtId="3" fontId="0" fillId="0" borderId="18" xfId="0" applyNumberFormat="1" applyFont="1" applyFill="1" applyBorder="1" applyAlignment="1" applyProtection="1">
      <alignment horizontal="right"/>
      <protection locked="0"/>
    </xf>
    <xf numFmtId="0" fontId="37" fillId="0" borderId="51" xfId="0" applyFont="1" applyFill="1" applyBorder="1" applyAlignment="1">
      <alignment horizontal="center"/>
    </xf>
    <xf numFmtId="166" fontId="21" fillId="0" borderId="51" xfId="0" applyNumberFormat="1" applyFont="1" applyFill="1" applyBorder="1" applyAlignment="1">
      <alignment horizontal="right"/>
    </xf>
    <xf numFmtId="0" fontId="37" fillId="0" borderId="53" xfId="0" applyFont="1" applyFill="1" applyBorder="1" applyAlignment="1">
      <alignment horizontal="center"/>
    </xf>
    <xf numFmtId="0" fontId="33" fillId="0" borderId="85" xfId="0" applyFont="1" applyFill="1" applyBorder="1" applyAlignment="1">
      <alignment horizontal="left" indent="1"/>
    </xf>
    <xf numFmtId="0" fontId="38" fillId="0" borderId="97" xfId="0" applyFont="1" applyFill="1" applyBorder="1" applyAlignment="1">
      <alignment horizontal="center"/>
    </xf>
    <xf numFmtId="3" fontId="21" fillId="0" borderId="97" xfId="0" applyNumberFormat="1" applyFont="1" applyFill="1" applyBorder="1" applyAlignment="1">
      <alignment horizontal="center"/>
    </xf>
    <xf numFmtId="3" fontId="21" fillId="0" borderId="97" xfId="0" applyNumberFormat="1" applyFont="1" applyFill="1" applyBorder="1" applyAlignment="1" applyProtection="1">
      <alignment horizontal="right"/>
      <protection/>
    </xf>
    <xf numFmtId="166" fontId="21" fillId="0" borderId="85" xfId="0" applyNumberFormat="1" applyFont="1" applyFill="1" applyBorder="1" applyAlignment="1" applyProtection="1">
      <alignment horizontal="right"/>
      <protection/>
    </xf>
    <xf numFmtId="166" fontId="21" fillId="0" borderId="57" xfId="0" applyNumberFormat="1" applyFont="1" applyFill="1" applyBorder="1" applyAlignment="1" applyProtection="1">
      <alignment horizontal="right" shrinkToFit="1"/>
      <protection/>
    </xf>
    <xf numFmtId="166" fontId="21" fillId="0" borderId="97" xfId="0" applyNumberFormat="1" applyFont="1" applyFill="1" applyBorder="1" applyAlignment="1">
      <alignment horizontal="right"/>
    </xf>
    <xf numFmtId="166" fontId="21" fillId="0" borderId="50" xfId="0" applyNumberFormat="1" applyFont="1" applyFill="1" applyBorder="1" applyAlignment="1">
      <alignment horizontal="right"/>
    </xf>
    <xf numFmtId="3" fontId="21" fillId="0" borderId="61" xfId="0" applyNumberFormat="1" applyFont="1" applyFill="1" applyBorder="1" applyAlignment="1">
      <alignment horizontal="right"/>
    </xf>
    <xf numFmtId="3" fontId="21" fillId="0" borderId="18" xfId="0" applyNumberFormat="1" applyFont="1" applyFill="1" applyBorder="1" applyAlignment="1">
      <alignment horizontal="right"/>
    </xf>
    <xf numFmtId="3" fontId="21" fillId="0" borderId="57" xfId="0" applyNumberFormat="1" applyFont="1" applyFill="1" applyBorder="1" applyAlignment="1">
      <alignment horizontal="right"/>
    </xf>
    <xf numFmtId="3" fontId="21" fillId="0" borderId="97" xfId="0" applyNumberFormat="1" applyFont="1" applyFill="1" applyBorder="1" applyAlignment="1" applyProtection="1">
      <alignment horizontal="right"/>
      <protection locked="0"/>
    </xf>
    <xf numFmtId="166" fontId="21" fillId="0" borderId="97" xfId="0" applyNumberFormat="1" applyFont="1" applyFill="1" applyBorder="1" applyAlignment="1" applyProtection="1">
      <alignment horizontal="right"/>
      <protection locked="0"/>
    </xf>
    <xf numFmtId="3" fontId="0" fillId="0" borderId="66" xfId="0" applyNumberFormat="1" applyFont="1" applyFill="1" applyBorder="1" applyAlignment="1" applyProtection="1">
      <alignment horizontal="right"/>
      <protection locked="0"/>
    </xf>
    <xf numFmtId="3" fontId="21" fillId="0" borderId="73" xfId="0" applyNumberFormat="1" applyFont="1" applyFill="1" applyBorder="1" applyAlignment="1">
      <alignment horizontal="right"/>
    </xf>
    <xf numFmtId="0" fontId="33" fillId="0" borderId="72" xfId="0" applyFont="1" applyFill="1" applyBorder="1" applyAlignment="1">
      <alignment horizontal="left" indent="1"/>
    </xf>
    <xf numFmtId="0" fontId="21" fillId="0" borderId="97" xfId="0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05" fillId="0" borderId="0" xfId="0" applyFont="1" applyFill="1" applyBorder="1" applyAlignment="1">
      <alignment horizontal="left" indent="1"/>
    </xf>
    <xf numFmtId="0" fontId="106" fillId="0" borderId="0" xfId="0" applyFont="1" applyFill="1" applyAlignment="1">
      <alignment horizontal="left" indent="1"/>
    </xf>
    <xf numFmtId="3" fontId="20" fillId="0" borderId="66" xfId="0" applyNumberFormat="1" applyFont="1" applyFill="1" applyBorder="1" applyAlignment="1">
      <alignment horizontal="right"/>
    </xf>
    <xf numFmtId="3" fontId="20" fillId="0" borderId="49" xfId="0" applyNumberFormat="1" applyFont="1" applyFill="1" applyBorder="1" applyAlignment="1">
      <alignment horizontal="right"/>
    </xf>
    <xf numFmtId="3" fontId="21" fillId="0" borderId="71" xfId="0" applyNumberFormat="1" applyFont="1" applyFill="1" applyBorder="1" applyAlignment="1" applyProtection="1">
      <alignment horizontal="right"/>
      <protection locked="0"/>
    </xf>
    <xf numFmtId="3" fontId="21" fillId="0" borderId="61" xfId="0" applyNumberFormat="1" applyFont="1" applyFill="1" applyBorder="1" applyAlignment="1" applyProtection="1">
      <alignment horizontal="right"/>
      <protection locked="0"/>
    </xf>
    <xf numFmtId="3" fontId="0" fillId="0" borderId="51" xfId="0" applyNumberFormat="1" applyFont="1" applyFill="1" applyBorder="1" applyAlignment="1">
      <alignment horizontal="right"/>
    </xf>
    <xf numFmtId="3" fontId="21" fillId="0" borderId="49" xfId="0" applyNumberFormat="1" applyFont="1" applyFill="1" applyBorder="1" applyAlignment="1" applyProtection="1">
      <alignment horizontal="right"/>
      <protection locked="0"/>
    </xf>
    <xf numFmtId="3" fontId="0" fillId="0" borderId="53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3" fontId="0" fillId="0" borderId="49" xfId="0" applyNumberFormat="1" applyFont="1" applyFill="1" applyBorder="1" applyAlignment="1">
      <alignment horizontal="center"/>
    </xf>
    <xf numFmtId="3" fontId="0" fillId="0" borderId="61" xfId="0" applyNumberFormat="1" applyFont="1" applyFill="1" applyBorder="1" applyAlignment="1">
      <alignment horizontal="center"/>
    </xf>
    <xf numFmtId="4" fontId="0" fillId="0" borderId="67" xfId="0" applyNumberFormat="1" applyFont="1" applyFill="1" applyBorder="1" applyAlignment="1" applyProtection="1">
      <alignment horizontal="right"/>
      <protection locked="0"/>
    </xf>
    <xf numFmtId="3" fontId="0" fillId="0" borderId="97" xfId="0" applyNumberFormat="1" applyFont="1" applyFill="1" applyBorder="1" applyAlignment="1">
      <alignment horizontal="right"/>
    </xf>
    <xf numFmtId="3" fontId="0" fillId="0" borderId="85" xfId="0" applyNumberFormat="1" applyFont="1" applyFill="1" applyBorder="1" applyAlignment="1">
      <alignment horizontal="right"/>
    </xf>
    <xf numFmtId="0" fontId="107" fillId="0" borderId="0" xfId="0" applyFont="1" applyFill="1" applyAlignment="1">
      <alignment horizontal="left" indent="1"/>
    </xf>
    <xf numFmtId="166" fontId="21" fillId="0" borderId="56" xfId="0" applyNumberFormat="1" applyFont="1" applyFill="1" applyBorder="1" applyAlignment="1" applyProtection="1">
      <alignment horizontal="right"/>
      <protection/>
    </xf>
    <xf numFmtId="166" fontId="20" fillId="0" borderId="71" xfId="0" applyNumberFormat="1" applyFont="1" applyFill="1" applyBorder="1" applyAlignment="1">
      <alignment horizontal="right"/>
    </xf>
    <xf numFmtId="166" fontId="20" fillId="0" borderId="52" xfId="0" applyNumberFormat="1" applyFont="1" applyFill="1" applyBorder="1" applyAlignment="1">
      <alignment horizontal="right"/>
    </xf>
    <xf numFmtId="166" fontId="20" fillId="0" borderId="50" xfId="0" applyNumberFormat="1" applyFont="1" applyFill="1" applyBorder="1" applyAlignment="1">
      <alignment horizontal="right"/>
    </xf>
    <xf numFmtId="166" fontId="20" fillId="0" borderId="51" xfId="0" applyNumberFormat="1" applyFont="1" applyFill="1" applyBorder="1" applyAlignment="1">
      <alignment horizontal="right"/>
    </xf>
    <xf numFmtId="166" fontId="20" fillId="0" borderId="53" xfId="0" applyNumberFormat="1" applyFont="1" applyFill="1" applyBorder="1" applyAlignment="1">
      <alignment horizontal="right"/>
    </xf>
    <xf numFmtId="166" fontId="20" fillId="0" borderId="97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08" fillId="0" borderId="0" xfId="0" applyFont="1" applyFill="1" applyAlignment="1">
      <alignment horizontal="left" indent="1"/>
    </xf>
    <xf numFmtId="3" fontId="19" fillId="0" borderId="56" xfId="0" applyNumberFormat="1" applyFont="1" applyFill="1" applyBorder="1" applyAlignment="1">
      <alignment horizontal="left" indent="1"/>
    </xf>
    <xf numFmtId="164" fontId="0" fillId="0" borderId="50" xfId="0" applyNumberFormat="1" applyFont="1" applyFill="1" applyBorder="1" applyAlignment="1">
      <alignment/>
    </xf>
    <xf numFmtId="164" fontId="0" fillId="0" borderId="49" xfId="0" applyNumberFormat="1" applyFont="1" applyFill="1" applyBorder="1" applyAlignment="1">
      <alignment horizontal="center"/>
    </xf>
    <xf numFmtId="3" fontId="0" fillId="0" borderId="66" xfId="0" applyNumberFormat="1" applyFont="1" applyFill="1" applyBorder="1" applyAlignment="1">
      <alignment horizontal="right"/>
    </xf>
    <xf numFmtId="164" fontId="0" fillId="0" borderId="52" xfId="0" applyNumberFormat="1" applyFont="1" applyFill="1" applyBorder="1" applyAlignment="1">
      <alignment/>
    </xf>
    <xf numFmtId="164" fontId="0" fillId="0" borderId="52" xfId="0" applyNumberFormat="1" applyFont="1" applyFill="1" applyBorder="1" applyAlignment="1">
      <alignment horizontal="center"/>
    </xf>
    <xf numFmtId="3" fontId="0" fillId="0" borderId="52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 horizontal="center"/>
    </xf>
    <xf numFmtId="3" fontId="0" fillId="0" borderId="51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0" fillId="0" borderId="49" xfId="0" applyNumberFormat="1" applyFont="1" applyFill="1" applyBorder="1" applyAlignment="1">
      <alignment horizontal="right"/>
    </xf>
    <xf numFmtId="3" fontId="0" fillId="0" borderId="52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 horizontal="center"/>
    </xf>
    <xf numFmtId="3" fontId="0" fillId="0" borderId="50" xfId="0" applyNumberFormat="1" applyFont="1" applyFill="1" applyBorder="1" applyAlignment="1">
      <alignment horizontal="center"/>
    </xf>
    <xf numFmtId="3" fontId="0" fillId="0" borderId="71" xfId="0" applyNumberFormat="1" applyFont="1" applyFill="1" applyBorder="1" applyAlignment="1">
      <alignment horizontal="right"/>
    </xf>
    <xf numFmtId="3" fontId="20" fillId="0" borderId="50" xfId="0" applyNumberFormat="1" applyFont="1" applyFill="1" applyBorder="1" applyAlignment="1" applyProtection="1">
      <alignment horizontal="right"/>
      <protection locked="0"/>
    </xf>
    <xf numFmtId="3" fontId="20" fillId="0" borderId="51" xfId="0" applyNumberFormat="1" applyFont="1" applyFill="1" applyBorder="1" applyAlignment="1" applyProtection="1">
      <alignment horizontal="right"/>
      <protection locked="0"/>
    </xf>
    <xf numFmtId="3" fontId="0" fillId="0" borderId="61" xfId="0" applyNumberFormat="1" applyFont="1" applyFill="1" applyBorder="1" applyAlignment="1">
      <alignment horizontal="right"/>
    </xf>
    <xf numFmtId="3" fontId="20" fillId="0" borderId="52" xfId="0" applyNumberFormat="1" applyFont="1" applyFill="1" applyBorder="1" applyAlignment="1" applyProtection="1">
      <alignment horizontal="right"/>
      <protection locked="0"/>
    </xf>
    <xf numFmtId="3" fontId="0" fillId="0" borderId="53" xfId="0" applyNumberFormat="1" applyFont="1" applyFill="1" applyBorder="1" applyAlignment="1">
      <alignment horizontal="center"/>
    </xf>
    <xf numFmtId="3" fontId="20" fillId="0" borderId="53" xfId="0" applyNumberFormat="1" applyFont="1" applyFill="1" applyBorder="1" applyAlignment="1" applyProtection="1">
      <alignment horizontal="right"/>
      <protection locked="0"/>
    </xf>
    <xf numFmtId="3" fontId="0" fillId="0" borderId="49" xfId="0" applyNumberFormat="1" applyFont="1" applyFill="1" applyBorder="1" applyAlignment="1">
      <alignment/>
    </xf>
    <xf numFmtId="166" fontId="20" fillId="0" borderId="50" xfId="0" applyNumberFormat="1" applyFont="1" applyFill="1" applyBorder="1" applyAlignment="1" applyProtection="1">
      <alignment horizontal="right"/>
      <protection locked="0"/>
    </xf>
    <xf numFmtId="166" fontId="20" fillId="0" borderId="51" xfId="0" applyNumberFormat="1" applyFont="1" applyFill="1" applyBorder="1" applyAlignment="1" applyProtection="1">
      <alignment horizontal="right"/>
      <protection locked="0"/>
    </xf>
    <xf numFmtId="166" fontId="20" fillId="0" borderId="52" xfId="0" applyNumberFormat="1" applyFont="1" applyFill="1" applyBorder="1" applyAlignment="1" applyProtection="1">
      <alignment horizontal="right"/>
      <protection locked="0"/>
    </xf>
    <xf numFmtId="166" fontId="20" fillId="0" borderId="53" xfId="0" applyNumberFormat="1" applyFont="1" applyFill="1" applyBorder="1" applyAlignment="1" applyProtection="1">
      <alignment horizontal="right"/>
      <protection locked="0"/>
    </xf>
    <xf numFmtId="3" fontId="2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09" fillId="0" borderId="0" xfId="0" applyFont="1" applyFill="1" applyBorder="1" applyAlignment="1">
      <alignment horizontal="left" indent="1"/>
    </xf>
    <xf numFmtId="3" fontId="14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1"/>
    </xf>
    <xf numFmtId="166" fontId="0" fillId="0" borderId="0" xfId="0" applyNumberFormat="1" applyFont="1" applyFill="1" applyBorder="1" applyAlignment="1">
      <alignment horizontal="left" indent="1"/>
    </xf>
    <xf numFmtId="0" fontId="0" fillId="0" borderId="66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left" indent="1"/>
    </xf>
    <xf numFmtId="0" fontId="49" fillId="0" borderId="77" xfId="0" applyFont="1" applyFill="1" applyBorder="1" applyAlignment="1">
      <alignment horizontal="left" indent="1"/>
    </xf>
    <xf numFmtId="4" fontId="0" fillId="0" borderId="78" xfId="0" applyNumberFormat="1" applyFont="1" applyFill="1" applyBorder="1" applyAlignment="1" applyProtection="1">
      <alignment horizontal="right"/>
      <protection locked="0"/>
    </xf>
    <xf numFmtId="0" fontId="49" fillId="0" borderId="18" xfId="0" applyFont="1" applyFill="1" applyBorder="1" applyAlignment="1">
      <alignment horizontal="left" indent="1"/>
    </xf>
    <xf numFmtId="3" fontId="0" fillId="0" borderId="22" xfId="0" applyNumberFormat="1" applyFont="1" applyFill="1" applyBorder="1" applyAlignment="1" applyProtection="1">
      <alignment horizontal="right"/>
      <protection locked="0"/>
    </xf>
    <xf numFmtId="0" fontId="49" fillId="0" borderId="54" xfId="0" applyFont="1" applyFill="1" applyBorder="1" applyAlignment="1">
      <alignment horizontal="left" indent="1"/>
    </xf>
    <xf numFmtId="0" fontId="49" fillId="0" borderId="85" xfId="0" applyFont="1" applyFill="1" applyBorder="1" applyAlignment="1">
      <alignment horizontal="left" indent="1"/>
    </xf>
    <xf numFmtId="3" fontId="0" fillId="0" borderId="97" xfId="0" applyNumberFormat="1" applyFont="1" applyFill="1" applyBorder="1" applyAlignment="1">
      <alignment/>
    </xf>
    <xf numFmtId="3" fontId="0" fillId="0" borderId="68" xfId="0" applyNumberFormat="1" applyFont="1" applyFill="1" applyBorder="1" applyAlignment="1" applyProtection="1">
      <alignment horizontal="right"/>
      <protection locked="0"/>
    </xf>
    <xf numFmtId="0" fontId="49" fillId="0" borderId="50" xfId="0" applyFont="1" applyFill="1" applyBorder="1" applyAlignment="1">
      <alignment horizontal="left" indent="1"/>
    </xf>
    <xf numFmtId="3" fontId="20" fillId="0" borderId="97" xfId="0" applyNumberFormat="1" applyFont="1" applyFill="1" applyBorder="1" applyAlignment="1" applyProtection="1">
      <alignment horizontal="right"/>
      <protection/>
    </xf>
    <xf numFmtId="166" fontId="20" fillId="0" borderId="97" xfId="0" applyNumberFormat="1" applyFont="1" applyFill="1" applyBorder="1" applyAlignment="1" applyProtection="1">
      <alignment horizontal="right"/>
      <protection/>
    </xf>
    <xf numFmtId="166" fontId="20" fillId="0" borderId="85" xfId="0" applyNumberFormat="1" applyFont="1" applyFill="1" applyBorder="1" applyAlignment="1" applyProtection="1">
      <alignment horizontal="right"/>
      <protection/>
    </xf>
    <xf numFmtId="166" fontId="20" fillId="0" borderId="56" xfId="0" applyNumberFormat="1" applyFont="1" applyFill="1" applyBorder="1" applyAlignment="1" applyProtection="1">
      <alignment horizontal="right"/>
      <protection/>
    </xf>
    <xf numFmtId="3" fontId="21" fillId="0" borderId="99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3" fontId="20" fillId="0" borderId="97" xfId="0" applyNumberFormat="1" applyFont="1" applyFill="1" applyBorder="1" applyAlignment="1" applyProtection="1">
      <alignment horizontal="right"/>
      <protection locked="0"/>
    </xf>
    <xf numFmtId="166" fontId="20" fillId="0" borderId="97" xfId="0" applyNumberFormat="1" applyFont="1" applyFill="1" applyBorder="1" applyAlignment="1" applyProtection="1">
      <alignment horizontal="right"/>
      <protection locked="0"/>
    </xf>
    <xf numFmtId="0" fontId="49" fillId="0" borderId="72" xfId="0" applyFont="1" applyFill="1" applyBorder="1" applyAlignment="1">
      <alignment horizontal="left" indent="1"/>
    </xf>
    <xf numFmtId="3" fontId="103" fillId="0" borderId="97" xfId="0" applyNumberFormat="1" applyFont="1" applyFill="1" applyBorder="1" applyAlignment="1">
      <alignment horizontal="right"/>
    </xf>
    <xf numFmtId="0" fontId="49" fillId="0" borderId="84" xfId="0" applyFont="1" applyFill="1" applyBorder="1" applyAlignment="1">
      <alignment horizontal="left" indent="1"/>
    </xf>
    <xf numFmtId="3" fontId="0" fillId="0" borderId="61" xfId="0" applyNumberFormat="1" applyFont="1" applyFill="1" applyBorder="1" applyAlignment="1">
      <alignment/>
    </xf>
    <xf numFmtId="3" fontId="21" fillId="0" borderId="85" xfId="0" applyNumberFormat="1" applyFont="1" applyFill="1" applyBorder="1" applyAlignment="1">
      <alignment horizontal="right"/>
    </xf>
    <xf numFmtId="0" fontId="41" fillId="0" borderId="0" xfId="0" applyFont="1" applyFill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4" fontId="0" fillId="0" borderId="53" xfId="0" applyNumberFormat="1" applyFont="1" applyFill="1" applyBorder="1" applyAlignment="1" applyProtection="1">
      <alignment horizontal="right"/>
      <protection locked="0"/>
    </xf>
    <xf numFmtId="3" fontId="0" fillId="0" borderId="34" xfId="0" applyNumberFormat="1" applyFont="1" applyFill="1" applyBorder="1" applyAlignment="1" applyProtection="1">
      <alignment horizontal="right"/>
      <protection locked="0"/>
    </xf>
    <xf numFmtId="3" fontId="21" fillId="0" borderId="54" xfId="0" applyNumberFormat="1" applyFont="1" applyFill="1" applyBorder="1" applyAlignment="1">
      <alignment horizontal="right"/>
    </xf>
    <xf numFmtId="3" fontId="21" fillId="0" borderId="77" xfId="0" applyNumberFormat="1" applyFont="1" applyFill="1" applyBorder="1" applyAlignment="1">
      <alignment horizontal="right"/>
    </xf>
    <xf numFmtId="166" fontId="21" fillId="0" borderId="69" xfId="0" applyNumberFormat="1" applyFont="1" applyFill="1" applyBorder="1" applyAlignment="1">
      <alignment horizontal="right"/>
    </xf>
    <xf numFmtId="166" fontId="21" fillId="0" borderId="64" xfId="0" applyNumberFormat="1" applyFont="1" applyFill="1" applyBorder="1" applyAlignment="1">
      <alignment horizontal="right"/>
    </xf>
    <xf numFmtId="166" fontId="21" fillId="0" borderId="67" xfId="0" applyNumberFormat="1" applyFont="1" applyFill="1" applyBorder="1" applyAlignment="1">
      <alignment horizontal="right"/>
    </xf>
    <xf numFmtId="166" fontId="21" fillId="0" borderId="57" xfId="0" applyNumberFormat="1" applyFont="1" applyFill="1" applyBorder="1" applyAlignment="1">
      <alignment horizontal="right"/>
    </xf>
    <xf numFmtId="166" fontId="21" fillId="0" borderId="53" xfId="0" applyNumberFormat="1" applyFont="1" applyFill="1" applyBorder="1" applyAlignment="1">
      <alignment horizontal="right"/>
    </xf>
    <xf numFmtId="0" fontId="14" fillId="0" borderId="85" xfId="0" applyFont="1" applyFill="1" applyBorder="1" applyAlignment="1">
      <alignment horizontal="left" indent="1"/>
    </xf>
    <xf numFmtId="3" fontId="0" fillId="0" borderId="97" xfId="0" applyNumberFormat="1" applyFont="1" applyFill="1" applyBorder="1" applyAlignment="1" applyProtection="1">
      <alignment horizontal="right"/>
      <protection locked="0"/>
    </xf>
    <xf numFmtId="166" fontId="0" fillId="0" borderId="83" xfId="0" applyNumberFormat="1" applyFont="1" applyFill="1" applyBorder="1" applyAlignment="1" applyProtection="1">
      <alignment horizontal="right"/>
      <protection locked="0"/>
    </xf>
    <xf numFmtId="166" fontId="0" fillId="0" borderId="69" xfId="0" applyNumberFormat="1" applyFont="1" applyFill="1" applyBorder="1" applyAlignment="1" applyProtection="1">
      <alignment horizontal="right"/>
      <protection locked="0"/>
    </xf>
    <xf numFmtId="166" fontId="0" fillId="0" borderId="59" xfId="0" applyNumberFormat="1" applyFont="1" applyFill="1" applyBorder="1" applyAlignment="1" applyProtection="1">
      <alignment horizontal="right"/>
      <protection locked="0"/>
    </xf>
    <xf numFmtId="3" fontId="21" fillId="0" borderId="72" xfId="0" applyNumberFormat="1" applyFont="1" applyFill="1" applyBorder="1" applyAlignment="1">
      <alignment horizontal="right"/>
    </xf>
    <xf numFmtId="3" fontId="21" fillId="0" borderId="56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 applyProtection="1">
      <alignment horizontal="right"/>
      <protection locked="0"/>
    </xf>
    <xf numFmtId="166" fontId="0" fillId="0" borderId="0" xfId="0" applyNumberFormat="1" applyFont="1" applyFill="1" applyBorder="1" applyAlignment="1">
      <alignment horizontal="right"/>
    </xf>
    <xf numFmtId="166" fontId="21" fillId="0" borderId="18" xfId="0" applyNumberFormat="1" applyFont="1" applyFill="1" applyBorder="1" applyAlignment="1">
      <alignment horizontal="right"/>
    </xf>
    <xf numFmtId="166" fontId="21" fillId="0" borderId="73" xfId="0" applyNumberFormat="1" applyFont="1" applyFill="1" applyBorder="1" applyAlignment="1">
      <alignment horizontal="right"/>
    </xf>
    <xf numFmtId="166" fontId="21" fillId="0" borderId="85" xfId="0" applyNumberFormat="1" applyFont="1" applyFill="1" applyBorder="1" applyAlignment="1">
      <alignment horizontal="right"/>
    </xf>
    <xf numFmtId="166" fontId="21" fillId="0" borderId="89" xfId="0" applyNumberFormat="1" applyFont="1" applyFill="1" applyBorder="1" applyAlignment="1" applyProtection="1">
      <alignment horizontal="right"/>
      <protection locked="0"/>
    </xf>
    <xf numFmtId="0" fontId="49" fillId="0" borderId="113" xfId="0" applyFont="1" applyFill="1" applyBorder="1" applyAlignment="1">
      <alignment horizontal="left" indent="1"/>
    </xf>
    <xf numFmtId="3" fontId="0" fillId="0" borderId="103" xfId="0" applyNumberFormat="1" applyFont="1" applyFill="1" applyBorder="1" applyAlignment="1">
      <alignment horizontal="right"/>
    </xf>
    <xf numFmtId="0" fontId="49" fillId="0" borderId="120" xfId="0" applyFont="1" applyFill="1" applyBorder="1" applyAlignment="1">
      <alignment horizontal="left" indent="1"/>
    </xf>
    <xf numFmtId="3" fontId="0" fillId="0" borderId="120" xfId="0" applyNumberFormat="1" applyFont="1" applyFill="1" applyBorder="1" applyAlignment="1">
      <alignment horizontal="right"/>
    </xf>
    <xf numFmtId="0" fontId="49" fillId="0" borderId="91" xfId="0" applyFont="1" applyFill="1" applyBorder="1" applyAlignment="1">
      <alignment horizontal="left" indent="1"/>
    </xf>
    <xf numFmtId="0" fontId="49" fillId="0" borderId="92" xfId="0" applyFont="1" applyFill="1" applyBorder="1" applyAlignment="1">
      <alignment horizontal="left" indent="1"/>
    </xf>
    <xf numFmtId="0" fontId="49" fillId="0" borderId="102" xfId="0" applyFont="1" applyFill="1" applyBorder="1" applyAlignment="1">
      <alignment horizontal="left" indent="1"/>
    </xf>
    <xf numFmtId="3" fontId="0" fillId="0" borderId="134" xfId="0" applyNumberFormat="1" applyFont="1" applyFill="1" applyBorder="1" applyAlignment="1">
      <alignment/>
    </xf>
    <xf numFmtId="3" fontId="0" fillId="0" borderId="102" xfId="0" applyNumberFormat="1" applyFont="1" applyFill="1" applyBorder="1" applyAlignment="1">
      <alignment/>
    </xf>
    <xf numFmtId="3" fontId="0" fillId="0" borderId="95" xfId="0" applyNumberFormat="1" applyFont="1" applyFill="1" applyBorder="1" applyAlignment="1">
      <alignment horizontal="right"/>
    </xf>
    <xf numFmtId="0" fontId="49" fillId="0" borderId="86" xfId="0" applyFont="1" applyFill="1" applyBorder="1" applyAlignment="1">
      <alignment horizontal="left" indent="1"/>
    </xf>
    <xf numFmtId="3" fontId="0" fillId="0" borderId="86" xfId="0" applyNumberFormat="1" applyFont="1" applyFill="1" applyBorder="1" applyAlignment="1">
      <alignment horizontal="center"/>
    </xf>
    <xf numFmtId="3" fontId="0" fillId="0" borderId="106" xfId="0" applyNumberFormat="1" applyFont="1" applyFill="1" applyBorder="1" applyAlignment="1">
      <alignment horizontal="right"/>
    </xf>
    <xf numFmtId="3" fontId="0" fillId="0" borderId="154" xfId="0" applyNumberFormat="1" applyFont="1" applyFill="1" applyBorder="1" applyAlignment="1" applyProtection="1">
      <alignment horizontal="right"/>
      <protection locked="0"/>
    </xf>
    <xf numFmtId="3" fontId="0" fillId="0" borderId="146" xfId="0" applyNumberFormat="1" applyFont="1" applyFill="1" applyBorder="1" applyAlignment="1" applyProtection="1">
      <alignment horizontal="right"/>
      <protection locked="0"/>
    </xf>
    <xf numFmtId="3" fontId="0" fillId="0" borderId="107" xfId="0" applyNumberFormat="1" applyFont="1" applyFill="1" applyBorder="1" applyAlignment="1">
      <alignment horizontal="right"/>
    </xf>
    <xf numFmtId="3" fontId="0" fillId="0" borderId="61" xfId="0" applyNumberFormat="1" applyFont="1" applyFill="1" applyBorder="1" applyAlignment="1" applyProtection="1">
      <alignment horizontal="right"/>
      <protection locked="0"/>
    </xf>
    <xf numFmtId="0" fontId="107" fillId="0" borderId="0" xfId="0" applyFont="1" applyFill="1" applyAlignment="1">
      <alignment/>
    </xf>
    <xf numFmtId="3" fontId="0" fillId="0" borderId="90" xfId="0" applyNumberFormat="1" applyFont="1" applyFill="1" applyBorder="1" applyAlignment="1">
      <alignment horizontal="center"/>
    </xf>
    <xf numFmtId="0" fontId="37" fillId="0" borderId="134" xfId="0" applyFont="1" applyFill="1" applyBorder="1" applyAlignment="1">
      <alignment horizontal="center"/>
    </xf>
    <xf numFmtId="166" fontId="21" fillId="0" borderId="180" xfId="0" applyNumberFormat="1" applyFont="1" applyFill="1" applyBorder="1" applyAlignment="1" applyProtection="1">
      <alignment horizontal="right"/>
      <protection/>
    </xf>
    <xf numFmtId="0" fontId="49" fillId="0" borderId="103" xfId="0" applyFont="1" applyFill="1" applyBorder="1" applyAlignment="1">
      <alignment horizontal="left" indent="1"/>
    </xf>
    <xf numFmtId="166" fontId="0" fillId="0" borderId="95" xfId="0" applyNumberFormat="1" applyFont="1" applyFill="1" applyBorder="1" applyAlignment="1">
      <alignment horizontal="right"/>
    </xf>
    <xf numFmtId="166" fontId="0" fillId="0" borderId="134" xfId="0" applyNumberFormat="1" applyFont="1" applyFill="1" applyBorder="1" applyAlignment="1">
      <alignment horizontal="right"/>
    </xf>
    <xf numFmtId="0" fontId="49" fillId="0" borderId="107" xfId="0" applyFont="1" applyFill="1" applyBorder="1" applyAlignment="1">
      <alignment horizontal="left" indent="1"/>
    </xf>
    <xf numFmtId="3" fontId="0" fillId="0" borderId="108" xfId="0" applyNumberFormat="1" applyFont="1" applyFill="1" applyBorder="1" applyAlignment="1">
      <alignment/>
    </xf>
    <xf numFmtId="3" fontId="0" fillId="0" borderId="107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3" fontId="37" fillId="0" borderId="0" xfId="0" applyNumberFormat="1" applyFont="1" applyFill="1" applyAlignment="1">
      <alignment/>
    </xf>
    <xf numFmtId="166" fontId="37" fillId="0" borderId="0" xfId="0" applyNumberFormat="1" applyFont="1" applyFill="1" applyAlignment="1">
      <alignment/>
    </xf>
    <xf numFmtId="0" fontId="37" fillId="0" borderId="0" xfId="0" applyFont="1" applyFill="1" applyAlignment="1">
      <alignment horizontal="left" indent="1"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 indent="1"/>
    </xf>
    <xf numFmtId="3" fontId="52" fillId="0" borderId="0" xfId="0" applyNumberFormat="1" applyFont="1" applyFill="1" applyBorder="1" applyAlignment="1">
      <alignment/>
    </xf>
    <xf numFmtId="3" fontId="53" fillId="0" borderId="0" xfId="0" applyNumberFormat="1" applyFont="1" applyFill="1" applyAlignment="1">
      <alignment/>
    </xf>
    <xf numFmtId="0" fontId="53" fillId="0" borderId="86" xfId="0" applyFont="1" applyFill="1" applyBorder="1" applyAlignment="1">
      <alignment/>
    </xf>
    <xf numFmtId="164" fontId="53" fillId="0" borderId="86" xfId="0" applyNumberFormat="1" applyFont="1" applyFill="1" applyBorder="1" applyAlignment="1">
      <alignment/>
    </xf>
    <xf numFmtId="164" fontId="53" fillId="0" borderId="91" xfId="0" applyNumberFormat="1" applyFont="1" applyFill="1" applyBorder="1" applyAlignment="1">
      <alignment/>
    </xf>
    <xf numFmtId="164" fontId="53" fillId="0" borderId="119" xfId="0" applyNumberFormat="1" applyFont="1" applyFill="1" applyBorder="1" applyAlignment="1">
      <alignment horizontal="center"/>
    </xf>
    <xf numFmtId="3" fontId="53" fillId="0" borderId="105" xfId="0" applyNumberFormat="1" applyFont="1" applyFill="1" applyBorder="1" applyAlignment="1">
      <alignment/>
    </xf>
    <xf numFmtId="3" fontId="53" fillId="0" borderId="104" xfId="0" applyNumberFormat="1" applyFont="1" applyFill="1" applyBorder="1" applyAlignment="1">
      <alignment/>
    </xf>
    <xf numFmtId="3" fontId="54" fillId="0" borderId="104" xfId="0" applyNumberFormat="1" applyFont="1" applyFill="1" applyBorder="1" applyAlignment="1">
      <alignment horizontal="right"/>
    </xf>
    <xf numFmtId="3" fontId="54" fillId="0" borderId="105" xfId="0" applyNumberFormat="1" applyFont="1" applyFill="1" applyBorder="1" applyAlignment="1">
      <alignment horizontal="right"/>
    </xf>
    <xf numFmtId="3" fontId="54" fillId="0" borderId="87" xfId="0" applyNumberFormat="1" applyFont="1" applyFill="1" applyBorder="1" applyAlignment="1">
      <alignment horizontal="right"/>
    </xf>
    <xf numFmtId="3" fontId="54" fillId="0" borderId="103" xfId="0" applyNumberFormat="1" applyFont="1" applyFill="1" applyBorder="1" applyAlignment="1">
      <alignment/>
    </xf>
    <xf numFmtId="3" fontId="53" fillId="0" borderId="87" xfId="0" applyNumberFormat="1" applyFont="1" applyFill="1" applyBorder="1" applyAlignment="1" applyProtection="1">
      <alignment/>
      <protection locked="0"/>
    </xf>
    <xf numFmtId="3" fontId="53" fillId="0" borderId="159" xfId="0" applyNumberFormat="1" applyFont="1" applyFill="1" applyBorder="1" applyAlignment="1" applyProtection="1">
      <alignment/>
      <protection locked="0"/>
    </xf>
    <xf numFmtId="3" fontId="54" fillId="0" borderId="110" xfId="0" applyNumberFormat="1" applyFont="1" applyFill="1" applyBorder="1" applyAlignment="1">
      <alignment horizontal="center"/>
    </xf>
    <xf numFmtId="166" fontId="54" fillId="0" borderId="110" xfId="0" applyNumberFormat="1" applyFont="1" applyFill="1" applyBorder="1" applyAlignment="1">
      <alignment horizontal="center"/>
    </xf>
    <xf numFmtId="3" fontId="53" fillId="0" borderId="87" xfId="0" applyNumberFormat="1" applyFont="1" applyFill="1" applyBorder="1" applyAlignment="1">
      <alignment/>
    </xf>
    <xf numFmtId="0" fontId="53" fillId="0" borderId="89" xfId="0" applyFont="1" applyFill="1" applyBorder="1" applyAlignment="1">
      <alignment/>
    </xf>
    <xf numFmtId="164" fontId="53" fillId="0" borderId="89" xfId="0" applyNumberFormat="1" applyFont="1" applyFill="1" applyBorder="1" applyAlignment="1">
      <alignment/>
    </xf>
    <xf numFmtId="164" fontId="53" fillId="0" borderId="120" xfId="0" applyNumberFormat="1" applyFont="1" applyFill="1" applyBorder="1" applyAlignment="1">
      <alignment/>
    </xf>
    <xf numFmtId="164" fontId="53" fillId="0" borderId="89" xfId="0" applyNumberFormat="1" applyFont="1" applyFill="1" applyBorder="1" applyAlignment="1">
      <alignment horizontal="center"/>
    </xf>
    <xf numFmtId="3" fontId="53" fillId="0" borderId="123" xfId="0" applyNumberFormat="1" applyFont="1" applyFill="1" applyBorder="1" applyAlignment="1">
      <alignment/>
    </xf>
    <xf numFmtId="3" fontId="53" fillId="0" borderId="89" xfId="0" applyNumberFormat="1" applyFont="1" applyFill="1" applyBorder="1" applyAlignment="1">
      <alignment/>
    </xf>
    <xf numFmtId="3" fontId="54" fillId="0" borderId="89" xfId="0" applyNumberFormat="1" applyFont="1" applyFill="1" applyBorder="1" applyAlignment="1">
      <alignment horizontal="right"/>
    </xf>
    <xf numFmtId="3" fontId="54" fillId="0" borderId="123" xfId="0" applyNumberFormat="1" applyFont="1" applyFill="1" applyBorder="1" applyAlignment="1">
      <alignment horizontal="right"/>
    </xf>
    <xf numFmtId="3" fontId="54" fillId="0" borderId="120" xfId="0" applyNumberFormat="1" applyFont="1" applyFill="1" applyBorder="1" applyAlignment="1">
      <alignment/>
    </xf>
    <xf numFmtId="3" fontId="53" fillId="0" borderId="89" xfId="0" applyNumberFormat="1" applyFont="1" applyFill="1" applyBorder="1" applyAlignment="1" applyProtection="1">
      <alignment/>
      <protection locked="0"/>
    </xf>
    <xf numFmtId="3" fontId="53" fillId="0" borderId="121" xfId="0" applyNumberFormat="1" applyFont="1" applyFill="1" applyBorder="1" applyAlignment="1" applyProtection="1">
      <alignment/>
      <protection locked="0"/>
    </xf>
    <xf numFmtId="3" fontId="54" fillId="0" borderId="123" xfId="0" applyNumberFormat="1" applyFont="1" applyFill="1" applyBorder="1" applyAlignment="1">
      <alignment horizontal="center"/>
    </xf>
    <xf numFmtId="166" fontId="54" fillId="0" borderId="123" xfId="0" applyNumberFormat="1" applyFont="1" applyFill="1" applyBorder="1" applyAlignment="1">
      <alignment horizontal="center"/>
    </xf>
    <xf numFmtId="3" fontId="53" fillId="0" borderId="90" xfId="0" applyNumberFormat="1" applyFont="1" applyFill="1" applyBorder="1" applyAlignment="1">
      <alignment/>
    </xf>
    <xf numFmtId="0" fontId="53" fillId="0" borderId="86" xfId="0" applyFont="1" applyFill="1" applyBorder="1" applyAlignment="1">
      <alignment horizontal="center"/>
    </xf>
    <xf numFmtId="3" fontId="53" fillId="0" borderId="86" xfId="0" applyNumberFormat="1" applyFont="1" applyFill="1" applyBorder="1" applyAlignment="1">
      <alignment/>
    </xf>
    <xf numFmtId="3" fontId="53" fillId="0" borderId="91" xfId="0" applyNumberFormat="1" applyFont="1" applyFill="1" applyBorder="1" applyAlignment="1">
      <alignment/>
    </xf>
    <xf numFmtId="3" fontId="53" fillId="0" borderId="88" xfId="0" applyNumberFormat="1" applyFont="1" applyFill="1" applyBorder="1" applyAlignment="1">
      <alignment horizontal="center"/>
    </xf>
    <xf numFmtId="3" fontId="53" fillId="0" borderId="129" xfId="0" applyNumberFormat="1" applyFont="1" applyFill="1" applyBorder="1" applyAlignment="1">
      <alignment/>
    </xf>
    <xf numFmtId="3" fontId="53" fillId="0" borderId="88" xfId="0" applyNumberFormat="1" applyFont="1" applyFill="1" applyBorder="1" applyAlignment="1">
      <alignment/>
    </xf>
    <xf numFmtId="3" fontId="54" fillId="0" borderId="88" xfId="0" applyNumberFormat="1" applyFont="1" applyFill="1" applyBorder="1" applyAlignment="1">
      <alignment horizontal="right"/>
    </xf>
    <xf numFmtId="3" fontId="54" fillId="0" borderId="129" xfId="0" applyNumberFormat="1" applyFont="1" applyFill="1" applyBorder="1" applyAlignment="1">
      <alignment horizontal="right"/>
    </xf>
    <xf numFmtId="3" fontId="54" fillId="0" borderId="115" xfId="0" applyNumberFormat="1" applyFont="1" applyFill="1" applyBorder="1" applyAlignment="1">
      <alignment horizontal="right"/>
    </xf>
    <xf numFmtId="3" fontId="54" fillId="0" borderId="86" xfId="0" applyNumberFormat="1" applyFont="1" applyFill="1" applyBorder="1" applyAlignment="1">
      <alignment horizontal="center"/>
    </xf>
    <xf numFmtId="3" fontId="54" fillId="0" borderId="91" xfId="0" applyNumberFormat="1" applyFont="1" applyFill="1" applyBorder="1" applyAlignment="1">
      <alignment/>
    </xf>
    <xf numFmtId="3" fontId="53" fillId="0" borderId="125" xfId="0" applyNumberFormat="1" applyFont="1" applyFill="1" applyBorder="1" applyAlignment="1" applyProtection="1">
      <alignment/>
      <protection locked="0"/>
    </xf>
    <xf numFmtId="3" fontId="54" fillId="0" borderId="129" xfId="0" applyNumberFormat="1" applyFont="1" applyFill="1" applyBorder="1" applyAlignment="1">
      <alignment horizontal="center"/>
    </xf>
    <xf numFmtId="166" fontId="54" fillId="0" borderId="129" xfId="0" applyNumberFormat="1" applyFont="1" applyFill="1" applyBorder="1" applyAlignment="1">
      <alignment horizontal="center"/>
    </xf>
    <xf numFmtId="0" fontId="53" fillId="0" borderId="88" xfId="0" applyFont="1" applyFill="1" applyBorder="1" applyAlignment="1">
      <alignment horizontal="center"/>
    </xf>
    <xf numFmtId="3" fontId="53" fillId="0" borderId="92" xfId="0" applyNumberFormat="1" applyFont="1" applyFill="1" applyBorder="1" applyAlignment="1">
      <alignment/>
    </xf>
    <xf numFmtId="3" fontId="54" fillId="0" borderId="88" xfId="0" applyNumberFormat="1" applyFont="1" applyFill="1" applyBorder="1" applyAlignment="1">
      <alignment horizontal="center"/>
    </xf>
    <xf numFmtId="3" fontId="54" fillId="0" borderId="92" xfId="0" applyNumberFormat="1" applyFont="1" applyFill="1" applyBorder="1" applyAlignment="1">
      <alignment/>
    </xf>
    <xf numFmtId="3" fontId="53" fillId="0" borderId="88" xfId="0" applyNumberFormat="1" applyFont="1" applyFill="1" applyBorder="1" applyAlignment="1" applyProtection="1">
      <alignment/>
      <protection locked="0"/>
    </xf>
    <xf numFmtId="0" fontId="53" fillId="0" borderId="90" xfId="0" applyFont="1" applyFill="1" applyBorder="1" applyAlignment="1">
      <alignment horizontal="center"/>
    </xf>
    <xf numFmtId="3" fontId="53" fillId="0" borderId="93" xfId="0" applyNumberFormat="1" applyFont="1" applyFill="1" applyBorder="1" applyAlignment="1">
      <alignment/>
    </xf>
    <xf numFmtId="3" fontId="53" fillId="0" borderId="119" xfId="0" applyNumberFormat="1" applyFont="1" applyFill="1" applyBorder="1" applyAlignment="1">
      <alignment horizontal="center"/>
    </xf>
    <xf numFmtId="3" fontId="53" fillId="0" borderId="110" xfId="0" applyNumberFormat="1" applyFont="1" applyFill="1" applyBorder="1" applyAlignment="1">
      <alignment/>
    </xf>
    <xf numFmtId="3" fontId="53" fillId="0" borderId="119" xfId="0" applyNumberFormat="1" applyFont="1" applyFill="1" applyBorder="1" applyAlignment="1">
      <alignment/>
    </xf>
    <xf numFmtId="3" fontId="54" fillId="0" borderId="119" xfId="0" applyNumberFormat="1" applyFont="1" applyFill="1" applyBorder="1" applyAlignment="1">
      <alignment horizontal="right"/>
    </xf>
    <xf numFmtId="3" fontId="54" fillId="0" borderId="110" xfId="0" applyNumberFormat="1" applyFont="1" applyFill="1" applyBorder="1" applyAlignment="1">
      <alignment horizontal="right"/>
    </xf>
    <xf numFmtId="3" fontId="54" fillId="0" borderId="90" xfId="0" applyNumberFormat="1" applyFont="1" applyFill="1" applyBorder="1" applyAlignment="1">
      <alignment horizontal="center"/>
    </xf>
    <xf numFmtId="3" fontId="54" fillId="0" borderId="113" xfId="0" applyNumberFormat="1" applyFont="1" applyFill="1" applyBorder="1" applyAlignment="1">
      <alignment/>
    </xf>
    <xf numFmtId="3" fontId="53" fillId="0" borderId="90" xfId="0" applyNumberFormat="1" applyFont="1" applyFill="1" applyBorder="1" applyAlignment="1" applyProtection="1">
      <alignment/>
      <protection locked="0"/>
    </xf>
    <xf numFmtId="3" fontId="54" fillId="0" borderId="134" xfId="0" applyNumberFormat="1" applyFont="1" applyFill="1" applyBorder="1" applyAlignment="1">
      <alignment horizontal="right"/>
    </xf>
    <xf numFmtId="3" fontId="54" fillId="0" borderId="134" xfId="0" applyNumberFormat="1" applyFont="1" applyFill="1" applyBorder="1" applyAlignment="1">
      <alignment horizontal="center"/>
    </xf>
    <xf numFmtId="3" fontId="54" fillId="0" borderId="95" xfId="0" applyNumberFormat="1" applyFont="1" applyFill="1" applyBorder="1" applyAlignment="1">
      <alignment horizontal="center"/>
    </xf>
    <xf numFmtId="166" fontId="54" fillId="0" borderId="95" xfId="0" applyNumberFormat="1" applyFont="1" applyFill="1" applyBorder="1" applyAlignment="1">
      <alignment horizontal="center"/>
    </xf>
    <xf numFmtId="3" fontId="53" fillId="0" borderId="86" xfId="0" applyNumberFormat="1" applyFont="1" applyFill="1" applyBorder="1" applyAlignment="1" applyProtection="1">
      <alignment/>
      <protection locked="0"/>
    </xf>
    <xf numFmtId="0" fontId="53" fillId="0" borderId="89" xfId="0" applyFont="1" applyFill="1" applyBorder="1" applyAlignment="1">
      <alignment horizontal="center"/>
    </xf>
    <xf numFmtId="3" fontId="53" fillId="0" borderId="120" xfId="0" applyNumberFormat="1" applyFont="1" applyFill="1" applyBorder="1" applyAlignment="1">
      <alignment/>
    </xf>
    <xf numFmtId="3" fontId="53" fillId="0" borderId="89" xfId="0" applyNumberFormat="1" applyFont="1" applyFill="1" applyBorder="1" applyAlignment="1">
      <alignment horizontal="center"/>
    </xf>
    <xf numFmtId="3" fontId="54" fillId="0" borderId="133" xfId="0" applyNumberFormat="1" applyFont="1" applyFill="1" applyBorder="1" applyAlignment="1">
      <alignment horizontal="right"/>
    </xf>
    <xf numFmtId="3" fontId="54" fillId="0" borderId="89" xfId="0" applyNumberFormat="1" applyFont="1" applyFill="1" applyBorder="1" applyAlignment="1">
      <alignment horizontal="center"/>
    </xf>
    <xf numFmtId="3" fontId="54" fillId="0" borderId="93" xfId="0" applyNumberFormat="1" applyFont="1" applyFill="1" applyBorder="1" applyAlignment="1">
      <alignment/>
    </xf>
    <xf numFmtId="3" fontId="53" fillId="0" borderId="144" xfId="0" applyNumberFormat="1" applyFont="1" applyFill="1" applyBorder="1" applyAlignment="1" applyProtection="1">
      <alignment/>
      <protection locked="0"/>
    </xf>
    <xf numFmtId="3" fontId="54" fillId="0" borderId="133" xfId="0" applyNumberFormat="1" applyFont="1" applyFill="1" applyBorder="1" applyAlignment="1">
      <alignment horizontal="center"/>
    </xf>
    <xf numFmtId="166" fontId="54" fillId="0" borderId="133" xfId="0" applyNumberFormat="1" applyFont="1" applyFill="1" applyBorder="1" applyAlignment="1">
      <alignment horizontal="center"/>
    </xf>
    <xf numFmtId="3" fontId="53" fillId="0" borderId="140" xfId="0" applyNumberFormat="1" applyFont="1" applyFill="1" applyBorder="1" applyAlignment="1">
      <alignment/>
    </xf>
    <xf numFmtId="3" fontId="54" fillId="0" borderId="86" xfId="0" applyNumberFormat="1" applyFont="1" applyFill="1" applyBorder="1" applyAlignment="1" applyProtection="1">
      <alignment/>
      <protection locked="0"/>
    </xf>
    <xf numFmtId="3" fontId="54" fillId="0" borderId="106" xfId="0" applyNumberFormat="1" applyFont="1" applyFill="1" applyBorder="1" applyAlignment="1" applyProtection="1">
      <alignment/>
      <protection locked="0"/>
    </xf>
    <xf numFmtId="3" fontId="53" fillId="0" borderId="106" xfId="0" applyNumberFormat="1" applyFont="1" applyFill="1" applyBorder="1" applyAlignment="1" applyProtection="1">
      <alignment horizontal="right"/>
      <protection locked="0"/>
    </xf>
    <xf numFmtId="3" fontId="53" fillId="0" borderId="71" xfId="0" applyNumberFormat="1" applyFont="1" applyFill="1" applyBorder="1" applyAlignment="1" applyProtection="1">
      <alignment/>
      <protection locked="0"/>
    </xf>
    <xf numFmtId="3" fontId="53" fillId="0" borderId="140" xfId="0" applyNumberFormat="1" applyFont="1" applyFill="1" applyBorder="1" applyAlignment="1" applyProtection="1">
      <alignment/>
      <protection locked="0"/>
    </xf>
    <xf numFmtId="3" fontId="54" fillId="0" borderId="88" xfId="0" applyNumberFormat="1" applyFont="1" applyFill="1" applyBorder="1" applyAlignment="1" applyProtection="1">
      <alignment/>
      <protection locked="0"/>
    </xf>
    <xf numFmtId="3" fontId="54" fillId="0" borderId="92" xfId="0" applyNumberFormat="1" applyFont="1" applyFill="1" applyBorder="1" applyAlignment="1" applyProtection="1">
      <alignment/>
      <protection locked="0"/>
    </xf>
    <xf numFmtId="3" fontId="53" fillId="0" borderId="92" xfId="0" applyNumberFormat="1" applyFont="1" applyFill="1" applyBorder="1" applyAlignment="1" applyProtection="1">
      <alignment horizontal="right"/>
      <protection locked="0"/>
    </xf>
    <xf numFmtId="3" fontId="53" fillId="0" borderId="51" xfId="0" applyNumberFormat="1" applyFont="1" applyFill="1" applyBorder="1" applyAlignment="1" applyProtection="1">
      <alignment/>
      <protection locked="0"/>
    </xf>
    <xf numFmtId="3" fontId="53" fillId="0" borderId="129" xfId="0" applyNumberFormat="1" applyFont="1" applyFill="1" applyBorder="1" applyAlignment="1" applyProtection="1">
      <alignment/>
      <protection locked="0"/>
    </xf>
    <xf numFmtId="3" fontId="53" fillId="0" borderId="109" xfId="0" applyNumberFormat="1" applyFont="1" applyFill="1" applyBorder="1" applyAlignment="1">
      <alignment/>
    </xf>
    <xf numFmtId="3" fontId="53" fillId="0" borderId="108" xfId="0" applyNumberFormat="1" applyFont="1" applyFill="1" applyBorder="1" applyAlignment="1">
      <alignment/>
    </xf>
    <xf numFmtId="3" fontId="54" fillId="0" borderId="89" xfId="0" applyNumberFormat="1" applyFont="1" applyFill="1" applyBorder="1" applyAlignment="1" applyProtection="1">
      <alignment/>
      <protection locked="0"/>
    </xf>
    <xf numFmtId="3" fontId="54" fillId="0" borderId="107" xfId="0" applyNumberFormat="1" applyFont="1" applyFill="1" applyBorder="1" applyAlignment="1" applyProtection="1">
      <alignment/>
      <protection locked="0"/>
    </xf>
    <xf numFmtId="3" fontId="53" fillId="0" borderId="120" xfId="0" applyNumberFormat="1" applyFont="1" applyFill="1" applyBorder="1" applyAlignment="1" applyProtection="1">
      <alignment horizontal="right"/>
      <protection locked="0"/>
    </xf>
    <xf numFmtId="3" fontId="53" fillId="0" borderId="52" xfId="0" applyNumberFormat="1" applyFont="1" applyFill="1" applyBorder="1" applyAlignment="1" applyProtection="1">
      <alignment/>
      <protection locked="0"/>
    </xf>
    <xf numFmtId="3" fontId="53" fillId="0" borderId="123" xfId="0" applyNumberFormat="1" applyFont="1" applyFill="1" applyBorder="1" applyAlignment="1" applyProtection="1">
      <alignment/>
      <protection locked="0"/>
    </xf>
    <xf numFmtId="3" fontId="54" fillId="0" borderId="86" xfId="0" applyNumberFormat="1" applyFont="1" applyFill="1" applyBorder="1" applyAlignment="1">
      <alignment horizontal="right"/>
    </xf>
    <xf numFmtId="3" fontId="54" fillId="0" borderId="91" xfId="0" applyNumberFormat="1" applyFont="1" applyFill="1" applyBorder="1" applyAlignment="1" applyProtection="1">
      <alignment/>
      <protection locked="0"/>
    </xf>
    <xf numFmtId="0" fontId="54" fillId="0" borderId="88" xfId="0" applyFont="1" applyFill="1" applyBorder="1" applyAlignment="1">
      <alignment horizontal="center"/>
    </xf>
    <xf numFmtId="3" fontId="54" fillId="0" borderId="90" xfId="0" applyNumberFormat="1" applyFont="1" applyFill="1" applyBorder="1" applyAlignment="1">
      <alignment horizontal="right"/>
    </xf>
    <xf numFmtId="3" fontId="54" fillId="0" borderId="90" xfId="0" applyNumberFormat="1" applyFont="1" applyFill="1" applyBorder="1" applyAlignment="1" applyProtection="1">
      <alignment/>
      <protection locked="0"/>
    </xf>
    <xf numFmtId="3" fontId="54" fillId="0" borderId="113" xfId="0" applyNumberFormat="1" applyFont="1" applyFill="1" applyBorder="1" applyAlignment="1" applyProtection="1">
      <alignment/>
      <protection locked="0"/>
    </xf>
    <xf numFmtId="3" fontId="53" fillId="0" borderId="93" xfId="0" applyNumberFormat="1" applyFont="1" applyFill="1" applyBorder="1" applyAlignment="1" applyProtection="1">
      <alignment horizontal="right"/>
      <protection locked="0"/>
    </xf>
    <xf numFmtId="3" fontId="53" fillId="0" borderId="115" xfId="0" applyNumberFormat="1" applyFont="1" applyFill="1" applyBorder="1" applyAlignment="1">
      <alignment/>
    </xf>
    <xf numFmtId="3" fontId="53" fillId="0" borderId="91" xfId="0" applyNumberFormat="1" applyFont="1" applyFill="1" applyBorder="1" applyAlignment="1" applyProtection="1">
      <alignment horizontal="right"/>
      <protection locked="0"/>
    </xf>
    <xf numFmtId="3" fontId="53" fillId="0" borderId="115" xfId="0" applyNumberFormat="1" applyFont="1" applyFill="1" applyBorder="1" applyAlignment="1" applyProtection="1">
      <alignment/>
      <protection locked="0"/>
    </xf>
    <xf numFmtId="3" fontId="53" fillId="0" borderId="109" xfId="0" applyNumberFormat="1" applyFont="1" applyFill="1" applyBorder="1" applyAlignment="1" applyProtection="1">
      <alignment/>
      <protection locked="0"/>
    </xf>
    <xf numFmtId="0" fontId="53" fillId="0" borderId="119" xfId="0" applyFont="1" applyFill="1" applyBorder="1" applyAlignment="1">
      <alignment/>
    </xf>
    <xf numFmtId="3" fontId="53" fillId="0" borderId="113" xfId="0" applyNumberFormat="1" applyFont="1" applyFill="1" applyBorder="1" applyAlignment="1">
      <alignment/>
    </xf>
    <xf numFmtId="3" fontId="53" fillId="0" borderId="119" xfId="0" applyNumberFormat="1" applyFont="1" applyFill="1" applyBorder="1" applyAlignment="1">
      <alignment/>
    </xf>
    <xf numFmtId="3" fontId="53" fillId="0" borderId="86" xfId="0" applyNumberFormat="1" applyFont="1" applyFill="1" applyBorder="1" applyAlignment="1" applyProtection="1">
      <alignment horizontal="right"/>
      <protection locked="0"/>
    </xf>
    <xf numFmtId="3" fontId="53" fillId="0" borderId="119" xfId="0" applyNumberFormat="1" applyFont="1" applyFill="1" applyBorder="1" applyAlignment="1" applyProtection="1">
      <alignment/>
      <protection locked="0"/>
    </xf>
    <xf numFmtId="3" fontId="53" fillId="0" borderId="0" xfId="0" applyNumberFormat="1" applyFont="1" applyFill="1" applyBorder="1" applyAlignment="1">
      <alignment/>
    </xf>
    <xf numFmtId="0" fontId="38" fillId="0" borderId="0" xfId="0" applyFont="1" applyFill="1" applyAlignment="1">
      <alignment horizontal="left" indent="1"/>
    </xf>
    <xf numFmtId="3" fontId="38" fillId="0" borderId="0" xfId="0" applyNumberFormat="1" applyFont="1" applyFill="1" applyAlignment="1">
      <alignment/>
    </xf>
    <xf numFmtId="0" fontId="38" fillId="0" borderId="0" xfId="0" applyFont="1" applyFill="1" applyBorder="1" applyAlignment="1">
      <alignment horizontal="left" indent="1"/>
    </xf>
    <xf numFmtId="0" fontId="56" fillId="0" borderId="0" xfId="0" applyFont="1" applyFill="1" applyBorder="1" applyAlignment="1">
      <alignment horizontal="left" indent="1"/>
    </xf>
    <xf numFmtId="3" fontId="38" fillId="0" borderId="0" xfId="0" applyNumberFormat="1" applyFont="1" applyFill="1" applyBorder="1" applyAlignment="1">
      <alignment/>
    </xf>
    <xf numFmtId="0" fontId="53" fillId="0" borderId="104" xfId="0" applyFont="1" applyFill="1" applyBorder="1" applyAlignment="1">
      <alignment/>
    </xf>
    <xf numFmtId="0" fontId="53" fillId="0" borderId="103" xfId="0" applyFont="1" applyFill="1" applyBorder="1" applyAlignment="1">
      <alignment/>
    </xf>
    <xf numFmtId="0" fontId="53" fillId="0" borderId="105" xfId="0" applyFont="1" applyFill="1" applyBorder="1" applyAlignment="1">
      <alignment/>
    </xf>
    <xf numFmtId="3" fontId="54" fillId="0" borderId="104" xfId="0" applyNumberFormat="1" applyFont="1" applyFill="1" applyBorder="1" applyAlignment="1">
      <alignment horizontal="center"/>
    </xf>
    <xf numFmtId="166" fontId="54" fillId="0" borderId="105" xfId="0" applyNumberFormat="1" applyFont="1" applyFill="1" applyBorder="1" applyAlignment="1">
      <alignment horizontal="center"/>
    </xf>
    <xf numFmtId="0" fontId="53" fillId="0" borderId="108" xfId="0" applyFont="1" applyFill="1" applyBorder="1" applyAlignment="1">
      <alignment horizontal="center"/>
    </xf>
    <xf numFmtId="0" fontId="53" fillId="0" borderId="107" xfId="0" applyFont="1" applyFill="1" applyBorder="1" applyAlignment="1">
      <alignment horizontal="center"/>
    </xf>
    <xf numFmtId="0" fontId="53" fillId="0" borderId="109" xfId="0" applyFont="1" applyFill="1" applyBorder="1" applyAlignment="1">
      <alignment horizontal="center"/>
    </xf>
    <xf numFmtId="3" fontId="54" fillId="0" borderId="108" xfId="0" applyNumberFormat="1" applyFont="1" applyFill="1" applyBorder="1" applyAlignment="1">
      <alignment horizontal="center"/>
    </xf>
    <xf numFmtId="3" fontId="54" fillId="0" borderId="111" xfId="0" applyNumberFormat="1" applyFont="1" applyFill="1" applyBorder="1" applyAlignment="1">
      <alignment horizontal="center"/>
    </xf>
    <xf numFmtId="3" fontId="53" fillId="0" borderId="118" xfId="0" applyNumberFormat="1" applyFont="1" applyFill="1" applyBorder="1" applyAlignment="1">
      <alignment horizontal="center"/>
    </xf>
    <xf numFmtId="3" fontId="53" fillId="0" borderId="142" xfId="0" applyNumberFormat="1" applyFont="1" applyFill="1" applyBorder="1" applyAlignment="1">
      <alignment horizontal="center"/>
    </xf>
    <xf numFmtId="3" fontId="53" fillId="0" borderId="0" xfId="0" applyNumberFormat="1" applyFont="1" applyFill="1" applyBorder="1" applyAlignment="1">
      <alignment horizontal="center"/>
    </xf>
    <xf numFmtId="166" fontId="54" fillId="0" borderId="109" xfId="0" applyNumberFormat="1" applyFont="1" applyFill="1" applyBorder="1" applyAlignment="1">
      <alignment horizontal="center" shrinkToFit="1"/>
    </xf>
    <xf numFmtId="3" fontId="53" fillId="0" borderId="108" xfId="0" applyNumberFormat="1" applyFont="1" applyFill="1" applyBorder="1" applyAlignment="1">
      <alignment horizontal="center"/>
    </xf>
    <xf numFmtId="0" fontId="57" fillId="0" borderId="113" xfId="0" applyFont="1" applyFill="1" applyBorder="1" applyAlignment="1">
      <alignment horizontal="left" indent="1"/>
    </xf>
    <xf numFmtId="0" fontId="57" fillId="0" borderId="120" xfId="0" applyFont="1" applyFill="1" applyBorder="1" applyAlignment="1">
      <alignment horizontal="left" indent="1"/>
    </xf>
    <xf numFmtId="0" fontId="57" fillId="0" borderId="91" xfId="0" applyFont="1" applyFill="1" applyBorder="1" applyAlignment="1">
      <alignment horizontal="left" indent="1"/>
    </xf>
    <xf numFmtId="0" fontId="57" fillId="0" borderId="92" xfId="0" applyFont="1" applyFill="1" applyBorder="1" applyAlignment="1">
      <alignment horizontal="left" indent="1"/>
    </xf>
    <xf numFmtId="0" fontId="57" fillId="0" borderId="102" xfId="0" applyFont="1" applyFill="1" applyBorder="1" applyAlignment="1">
      <alignment horizontal="left" indent="1"/>
    </xf>
    <xf numFmtId="0" fontId="54" fillId="0" borderId="134" xfId="0" applyFont="1" applyFill="1" applyBorder="1" applyAlignment="1">
      <alignment horizontal="center"/>
    </xf>
    <xf numFmtId="3" fontId="54" fillId="0" borderId="134" xfId="0" applyNumberFormat="1" applyFont="1" applyFill="1" applyBorder="1" applyAlignment="1">
      <alignment/>
    </xf>
    <xf numFmtId="3" fontId="54" fillId="0" borderId="102" xfId="0" applyNumberFormat="1" applyFont="1" applyFill="1" applyBorder="1" applyAlignment="1">
      <alignment/>
    </xf>
    <xf numFmtId="3" fontId="54" fillId="0" borderId="95" xfId="0" applyNumberFormat="1" applyFont="1" applyFill="1" applyBorder="1" applyAlignment="1">
      <alignment/>
    </xf>
    <xf numFmtId="3" fontId="53" fillId="0" borderId="134" xfId="0" applyNumberFormat="1" applyFont="1" applyFill="1" applyBorder="1" applyAlignment="1">
      <alignment/>
    </xf>
    <xf numFmtId="3" fontId="53" fillId="0" borderId="102" xfId="0" applyNumberFormat="1" applyFont="1" applyFill="1" applyBorder="1" applyAlignment="1">
      <alignment/>
    </xf>
    <xf numFmtId="0" fontId="57" fillId="0" borderId="86" xfId="0" applyFont="1" applyFill="1" applyBorder="1" applyAlignment="1">
      <alignment horizontal="left" indent="1"/>
    </xf>
    <xf numFmtId="3" fontId="54" fillId="0" borderId="140" xfId="0" applyNumberFormat="1" applyFont="1" applyFill="1" applyBorder="1" applyAlignment="1">
      <alignment/>
    </xf>
    <xf numFmtId="166" fontId="54" fillId="0" borderId="87" xfId="0" applyNumberFormat="1" applyFont="1" applyFill="1" applyBorder="1" applyAlignment="1">
      <alignment/>
    </xf>
    <xf numFmtId="3" fontId="54" fillId="0" borderId="129" xfId="0" applyNumberFormat="1" applyFont="1" applyFill="1" applyBorder="1" applyAlignment="1">
      <alignment/>
    </xf>
    <xf numFmtId="166" fontId="54" fillId="0" borderId="88" xfId="0" applyNumberFormat="1" applyFont="1" applyFill="1" applyBorder="1" applyAlignment="1">
      <alignment/>
    </xf>
    <xf numFmtId="3" fontId="54" fillId="0" borderId="123" xfId="0" applyNumberFormat="1" applyFont="1" applyFill="1" applyBorder="1" applyAlignment="1">
      <alignment/>
    </xf>
    <xf numFmtId="166" fontId="54" fillId="0" borderId="89" xfId="0" applyNumberFormat="1" applyFont="1" applyFill="1" applyBorder="1" applyAlignment="1">
      <alignment/>
    </xf>
    <xf numFmtId="3" fontId="54" fillId="0" borderId="134" xfId="0" applyNumberFormat="1" applyFont="1" applyFill="1" applyBorder="1" applyAlignment="1" applyProtection="1">
      <alignment/>
      <protection/>
    </xf>
    <xf numFmtId="166" fontId="54" fillId="0" borderId="102" xfId="0" applyNumberFormat="1" applyFont="1" applyFill="1" applyBorder="1" applyAlignment="1" applyProtection="1">
      <alignment/>
      <protection/>
    </xf>
    <xf numFmtId="166" fontId="54" fillId="0" borderId="135" xfId="0" applyNumberFormat="1" applyFont="1" applyFill="1" applyBorder="1" applyAlignment="1" applyProtection="1">
      <alignment/>
      <protection/>
    </xf>
    <xf numFmtId="166" fontId="54" fillId="0" borderId="95" xfId="0" applyNumberFormat="1" applyFont="1" applyFill="1" applyBorder="1" applyAlignment="1" applyProtection="1">
      <alignment/>
      <protection/>
    </xf>
    <xf numFmtId="166" fontId="54" fillId="0" borderId="134" xfId="0" applyNumberFormat="1" applyFont="1" applyFill="1" applyBorder="1" applyAlignment="1">
      <alignment/>
    </xf>
    <xf numFmtId="3" fontId="54" fillId="0" borderId="102" xfId="0" applyNumberFormat="1" applyFont="1" applyFill="1" applyBorder="1" applyAlignment="1">
      <alignment/>
    </xf>
    <xf numFmtId="3" fontId="54" fillId="0" borderId="97" xfId="0" applyNumberFormat="1" applyFont="1" applyFill="1" applyBorder="1" applyAlignment="1">
      <alignment/>
    </xf>
    <xf numFmtId="3" fontId="54" fillId="0" borderId="109" xfId="0" applyNumberFormat="1" applyFont="1" applyFill="1" applyBorder="1" applyAlignment="1">
      <alignment/>
    </xf>
    <xf numFmtId="3" fontId="54" fillId="0" borderId="119" xfId="0" applyNumberFormat="1" applyFont="1" applyFill="1" applyBorder="1" applyAlignment="1">
      <alignment horizontal="center"/>
    </xf>
    <xf numFmtId="3" fontId="54" fillId="0" borderId="95" xfId="0" applyNumberFormat="1" applyFont="1" applyFill="1" applyBorder="1" applyAlignment="1">
      <alignment horizontal="right"/>
    </xf>
    <xf numFmtId="3" fontId="54" fillId="0" borderId="134" xfId="0" applyNumberFormat="1" applyFont="1" applyFill="1" applyBorder="1" applyAlignment="1" applyProtection="1">
      <alignment/>
      <protection locked="0"/>
    </xf>
    <xf numFmtId="3" fontId="54" fillId="0" borderId="91" xfId="0" applyNumberFormat="1" applyFont="1" applyFill="1" applyBorder="1" applyAlignment="1">
      <alignment/>
    </xf>
    <xf numFmtId="166" fontId="54" fillId="0" borderId="181" xfId="0" applyNumberFormat="1" applyFont="1" applyFill="1" applyBorder="1" applyAlignment="1">
      <alignment/>
    </xf>
    <xf numFmtId="0" fontId="57" fillId="0" borderId="103" xfId="0" applyFont="1" applyFill="1" applyBorder="1" applyAlignment="1">
      <alignment horizontal="left" indent="1"/>
    </xf>
    <xf numFmtId="3" fontId="54" fillId="0" borderId="134" xfId="0" applyNumberFormat="1" applyFont="1" applyFill="1" applyBorder="1" applyAlignment="1">
      <alignment/>
    </xf>
    <xf numFmtId="3" fontId="54" fillId="0" borderId="106" xfId="0" applyNumberFormat="1" applyFont="1" applyFill="1" applyBorder="1" applyAlignment="1">
      <alignment/>
    </xf>
    <xf numFmtId="0" fontId="57" fillId="0" borderId="107" xfId="0" applyFont="1" applyFill="1" applyBorder="1" applyAlignment="1">
      <alignment horizontal="left" indent="1"/>
    </xf>
    <xf numFmtId="0" fontId="54" fillId="0" borderId="108" xfId="0" applyFont="1" applyFill="1" applyBorder="1" applyAlignment="1">
      <alignment horizontal="center"/>
    </xf>
    <xf numFmtId="3" fontId="54" fillId="0" borderId="108" xfId="0" applyNumberFormat="1" applyFont="1" applyFill="1" applyBorder="1" applyAlignment="1">
      <alignment/>
    </xf>
    <xf numFmtId="3" fontId="54" fillId="0" borderId="107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left" indent="1"/>
    </xf>
    <xf numFmtId="0" fontId="58" fillId="0" borderId="0" xfId="0" applyFont="1" applyFill="1" applyBorder="1" applyAlignment="1">
      <alignment horizontal="left" indent="1"/>
    </xf>
    <xf numFmtId="166" fontId="54" fillId="0" borderId="86" xfId="0" applyNumberFormat="1" applyFont="1" applyFill="1" applyBorder="1" applyAlignment="1" applyProtection="1">
      <alignment/>
      <protection locked="0"/>
    </xf>
    <xf numFmtId="166" fontId="54" fillId="0" borderId="88" xfId="0" applyNumberFormat="1" applyFont="1" applyFill="1" applyBorder="1" applyAlignment="1" applyProtection="1">
      <alignment/>
      <protection locked="0"/>
    </xf>
    <xf numFmtId="166" fontId="54" fillId="0" borderId="89" xfId="0" applyNumberFormat="1" applyFont="1" applyFill="1" applyBorder="1" applyAlignment="1" applyProtection="1">
      <alignment/>
      <protection locked="0"/>
    </xf>
    <xf numFmtId="166" fontId="54" fillId="0" borderId="88" xfId="0" applyNumberFormat="1" applyFont="1" applyFill="1" applyBorder="1" applyAlignment="1" applyProtection="1">
      <alignment/>
      <protection locked="0"/>
    </xf>
    <xf numFmtId="166" fontId="54" fillId="0" borderId="90" xfId="0" applyNumberFormat="1" applyFont="1" applyFill="1" applyBorder="1" applyAlignment="1" applyProtection="1">
      <alignment/>
      <protection locked="0"/>
    </xf>
    <xf numFmtId="166" fontId="54" fillId="0" borderId="134" xfId="0" applyNumberFormat="1" applyFont="1" applyFill="1" applyBorder="1" applyAlignment="1" applyProtection="1">
      <alignment/>
      <protection/>
    </xf>
    <xf numFmtId="166" fontId="54" fillId="0" borderId="86" xfId="0" applyNumberFormat="1" applyFont="1" applyFill="1" applyBorder="1" applyAlignment="1" applyProtection="1">
      <alignment/>
      <protection locked="0"/>
    </xf>
    <xf numFmtId="166" fontId="54" fillId="0" borderId="90" xfId="0" applyNumberFormat="1" applyFont="1" applyFill="1" applyBorder="1" applyAlignment="1" applyProtection="1">
      <alignment/>
      <protection locked="0"/>
    </xf>
    <xf numFmtId="166" fontId="54" fillId="0" borderId="134" xfId="0" applyNumberFormat="1" applyFont="1" applyFill="1" applyBorder="1" applyAlignment="1" applyProtection="1">
      <alignment/>
      <protection locked="0"/>
    </xf>
    <xf numFmtId="166" fontId="54" fillId="0" borderId="134" xfId="0" applyNumberFormat="1" applyFont="1" applyFill="1" applyBorder="1" applyAlignment="1">
      <alignment/>
    </xf>
    <xf numFmtId="0" fontId="59" fillId="0" borderId="0" xfId="0" applyFont="1" applyFill="1" applyAlignment="1">
      <alignment horizontal="left" indent="1"/>
    </xf>
    <xf numFmtId="0" fontId="55" fillId="0" borderId="0" xfId="0" applyFont="1" applyFill="1" applyAlignment="1">
      <alignment horizontal="left" indent="1"/>
    </xf>
    <xf numFmtId="0" fontId="22" fillId="0" borderId="0" xfId="0" applyFont="1" applyFill="1" applyAlignment="1">
      <alignment horizontal="left" indent="1"/>
    </xf>
    <xf numFmtId="3" fontId="22" fillId="0" borderId="0" xfId="0" applyNumberFormat="1" applyFont="1" applyFill="1" applyAlignment="1">
      <alignment/>
    </xf>
    <xf numFmtId="166" fontId="22" fillId="0" borderId="0" xfId="0" applyNumberFormat="1" applyFont="1" applyFill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33" borderId="182" xfId="0" applyFont="1" applyFill="1" applyBorder="1" applyAlignment="1">
      <alignment horizontal="center" vertical="center"/>
    </xf>
    <xf numFmtId="0" fontId="4" fillId="0" borderId="183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46" applyFont="1" applyFill="1" applyAlignment="1">
      <alignment/>
      <protection/>
    </xf>
    <xf numFmtId="0" fontId="22" fillId="0" borderId="0" xfId="0" applyFont="1" applyFill="1" applyAlignment="1" applyProtection="1">
      <alignment horizontal="left"/>
      <protection hidden="1"/>
    </xf>
    <xf numFmtId="0" fontId="18" fillId="0" borderId="0" xfId="0" applyFont="1" applyFill="1" applyAlignment="1" applyProtection="1">
      <alignment horizontal="right"/>
      <protection hidden="1"/>
    </xf>
    <xf numFmtId="0" fontId="26" fillId="0" borderId="8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3" fontId="0" fillId="0" borderId="134" xfId="0" applyNumberFormat="1" applyFont="1" applyFill="1" applyBorder="1" applyAlignment="1">
      <alignment horizontal="center"/>
    </xf>
    <xf numFmtId="3" fontId="20" fillId="0" borderId="94" xfId="0" applyNumberFormat="1" applyFont="1" applyFill="1" applyBorder="1" applyAlignment="1">
      <alignment horizontal="center"/>
    </xf>
    <xf numFmtId="0" fontId="0" fillId="0" borderId="13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shrinkToFit="1"/>
    </xf>
    <xf numFmtId="0" fontId="32" fillId="0" borderId="134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3" fontId="0" fillId="0" borderId="134" xfId="0" applyNumberFormat="1" applyFont="1" applyFill="1" applyBorder="1" applyAlignment="1">
      <alignment horizontal="center" vertical="center"/>
    </xf>
    <xf numFmtId="3" fontId="0" fillId="0" borderId="102" xfId="0" applyNumberFormat="1" applyFont="1" applyFill="1" applyBorder="1" applyAlignment="1">
      <alignment horizontal="center" vertical="center"/>
    </xf>
    <xf numFmtId="0" fontId="20" fillId="0" borderId="134" xfId="0" applyFont="1" applyFill="1" applyBorder="1" applyAlignment="1">
      <alignment horizontal="center" vertical="center"/>
    </xf>
    <xf numFmtId="0" fontId="32" fillId="0" borderId="134" xfId="0" applyFont="1" applyFill="1" applyBorder="1" applyAlignment="1">
      <alignment horizontal="left" vertical="center" indent="1"/>
    </xf>
    <xf numFmtId="0" fontId="0" fillId="0" borderId="184" xfId="0" applyFont="1" applyFill="1" applyBorder="1" applyAlignment="1">
      <alignment horizontal="center" vertical="center"/>
    </xf>
    <xf numFmtId="0" fontId="0" fillId="0" borderId="135" xfId="0" applyFont="1" applyFill="1" applyBorder="1" applyAlignment="1">
      <alignment horizontal="center" vertical="center"/>
    </xf>
    <xf numFmtId="3" fontId="20" fillId="0" borderId="134" xfId="0" applyNumberFormat="1" applyFont="1" applyFill="1" applyBorder="1" applyAlignment="1">
      <alignment horizontal="center"/>
    </xf>
    <xf numFmtId="3" fontId="20" fillId="0" borderId="102" xfId="0" applyNumberFormat="1" applyFont="1" applyFill="1" applyBorder="1" applyAlignment="1">
      <alignment horizontal="center"/>
    </xf>
    <xf numFmtId="3" fontId="20" fillId="0" borderId="185" xfId="0" applyNumberFormat="1" applyFont="1" applyFill="1" applyBorder="1" applyAlignment="1">
      <alignment horizontal="center"/>
    </xf>
    <xf numFmtId="0" fontId="32" fillId="0" borderId="186" xfId="0" applyFont="1" applyFill="1" applyBorder="1" applyAlignment="1">
      <alignment horizontal="left" vertical="center" indent="1"/>
    </xf>
    <xf numFmtId="0" fontId="32" fillId="0" borderId="187" xfId="0" applyFont="1" applyFill="1" applyBorder="1" applyAlignment="1">
      <alignment horizontal="left" vertical="center" indent="1"/>
    </xf>
    <xf numFmtId="0" fontId="0" fillId="0" borderId="185" xfId="0" applyFont="1" applyFill="1" applyBorder="1" applyAlignment="1">
      <alignment horizontal="center" vertical="center"/>
    </xf>
    <xf numFmtId="0" fontId="0" fillId="0" borderId="188" xfId="0" applyFont="1" applyFill="1" applyBorder="1" applyAlignment="1">
      <alignment horizontal="center" vertical="center"/>
    </xf>
    <xf numFmtId="3" fontId="0" fillId="0" borderId="185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3" fontId="0" fillId="0" borderId="85" xfId="0" applyNumberFormat="1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22" fillId="0" borderId="0" xfId="0" applyFont="1" applyFill="1" applyAlignment="1">
      <alignment horizontal="center" shrinkToFit="1"/>
    </xf>
    <xf numFmtId="0" fontId="32" fillId="0" borderId="66" xfId="0" applyFont="1" applyFill="1" applyBorder="1" applyAlignment="1">
      <alignment horizontal="left" vertical="center" indent="1"/>
    </xf>
    <xf numFmtId="0" fontId="0" fillId="0" borderId="61" xfId="0" applyFont="1" applyFill="1" applyBorder="1" applyAlignment="1">
      <alignment horizontal="left" vertical="center" indent="1"/>
    </xf>
    <xf numFmtId="0" fontId="0" fillId="0" borderId="66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3" fontId="0" fillId="0" borderId="66" xfId="0" applyNumberFormat="1" applyFont="1" applyFill="1" applyBorder="1" applyAlignment="1">
      <alignment horizontal="center" vertical="center"/>
    </xf>
    <xf numFmtId="3" fontId="20" fillId="0" borderId="85" xfId="0" applyNumberFormat="1" applyFont="1" applyFill="1" applyBorder="1" applyAlignment="1">
      <alignment horizontal="center"/>
    </xf>
    <xf numFmtId="0" fontId="0" fillId="0" borderId="5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22" fillId="0" borderId="0" xfId="0" applyFont="1" applyFill="1" applyAlignment="1">
      <alignment horizontal="center" vertical="center" shrinkToFit="1"/>
    </xf>
    <xf numFmtId="3" fontId="20" fillId="0" borderId="57" xfId="0" applyNumberFormat="1" applyFont="1" applyFill="1" applyBorder="1" applyAlignment="1">
      <alignment horizontal="center"/>
    </xf>
    <xf numFmtId="0" fontId="49" fillId="0" borderId="66" xfId="0" applyFont="1" applyFill="1" applyBorder="1" applyAlignment="1">
      <alignment horizontal="left" vertical="center" indent="1"/>
    </xf>
    <xf numFmtId="0" fontId="0" fillId="0" borderId="61" xfId="0" applyFont="1" applyFill="1" applyBorder="1" applyAlignment="1">
      <alignment horizontal="left" vertical="center" indent="1"/>
    </xf>
    <xf numFmtId="0" fontId="0" fillId="0" borderId="66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3" fontId="0" fillId="0" borderId="66" xfId="0" applyNumberFormat="1" applyFont="1" applyFill="1" applyBorder="1" applyAlignment="1">
      <alignment horizontal="center" vertical="center"/>
    </xf>
    <xf numFmtId="0" fontId="49" fillId="0" borderId="134" xfId="0" applyFont="1" applyFill="1" applyBorder="1" applyAlignment="1">
      <alignment horizontal="left" vertical="center" indent="1"/>
    </xf>
    <xf numFmtId="3" fontId="0" fillId="0" borderId="103" xfId="0" applyNumberFormat="1" applyFont="1" applyFill="1" applyBorder="1" applyAlignment="1">
      <alignment horizontal="center" vertical="center"/>
    </xf>
    <xf numFmtId="3" fontId="54" fillId="0" borderId="134" xfId="0" applyNumberFormat="1" applyFont="1" applyFill="1" applyBorder="1" applyAlignment="1">
      <alignment horizontal="center"/>
    </xf>
    <xf numFmtId="3" fontId="53" fillId="0" borderId="13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shrinkToFit="1"/>
    </xf>
    <xf numFmtId="0" fontId="57" fillId="0" borderId="134" xfId="0" applyFont="1" applyFill="1" applyBorder="1" applyAlignment="1">
      <alignment horizontal="left" vertical="center" indent="1"/>
    </xf>
    <xf numFmtId="0" fontId="53" fillId="0" borderId="134" xfId="0" applyFont="1" applyFill="1" applyBorder="1" applyAlignment="1">
      <alignment horizontal="center" vertical="center"/>
    </xf>
    <xf numFmtId="3" fontId="53" fillId="0" borderId="134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tabSelected="1" zoomScalePageLayoutView="0" workbookViewId="0" topLeftCell="A2">
      <selection activeCell="D35" sqref="D35"/>
    </sheetView>
  </sheetViews>
  <sheetFormatPr defaultColWidth="9.140625" defaultRowHeight="12.75"/>
  <cols>
    <col min="2" max="2" width="26.8515625" style="0" customWidth="1"/>
    <col min="3" max="5" width="23.7109375" style="0" customWidth="1"/>
  </cols>
  <sheetData>
    <row r="1" s="37" customFormat="1" ht="15.75" hidden="1">
      <c r="A1" s="38" t="s">
        <v>22</v>
      </c>
    </row>
    <row r="2" s="37" customFormat="1" ht="12.75"/>
    <row r="3" spans="1:2" s="37" customFormat="1" ht="15.75" hidden="1">
      <c r="A3" s="38" t="s">
        <v>21</v>
      </c>
      <c r="B3" s="39"/>
    </row>
    <row r="4" spans="1:2" s="37" customFormat="1" ht="15.75">
      <c r="A4" s="38" t="s">
        <v>20</v>
      </c>
      <c r="B4" s="39"/>
    </row>
    <row r="5" s="37" customFormat="1" ht="15.75">
      <c r="A5" s="38"/>
    </row>
    <row r="6" spans="1:5" s="37" customFormat="1" ht="20.25">
      <c r="A6" s="1821" t="s">
        <v>19</v>
      </c>
      <c r="B6" s="1822"/>
      <c r="C6" s="1823"/>
      <c r="D6" s="1823"/>
      <c r="E6" s="1823"/>
    </row>
    <row r="7" spans="1:5" ht="15.75">
      <c r="A7" s="36"/>
      <c r="B7" s="35"/>
      <c r="C7" s="35"/>
      <c r="D7" s="35"/>
      <c r="E7" s="35"/>
    </row>
    <row r="8" spans="1:5" ht="13.5" thickBot="1">
      <c r="A8" s="34"/>
      <c r="C8" s="33"/>
      <c r="D8" s="33"/>
      <c r="E8" s="33" t="s">
        <v>18</v>
      </c>
    </row>
    <row r="9" spans="2:191" ht="18.75" customHeight="1">
      <c r="B9" s="1824" t="s">
        <v>17</v>
      </c>
      <c r="C9" s="32" t="s">
        <v>16</v>
      </c>
      <c r="D9" s="32" t="s">
        <v>15</v>
      </c>
      <c r="E9" s="31" t="s">
        <v>14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</row>
    <row r="10" spans="2:191" ht="13.5" customHeight="1" thickBot="1">
      <c r="B10" s="1825"/>
      <c r="C10" s="30" t="s">
        <v>13</v>
      </c>
      <c r="D10" s="30" t="s">
        <v>13</v>
      </c>
      <c r="E10" s="29" t="s">
        <v>13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</row>
    <row r="11" spans="2:191" ht="13.5" thickTop="1">
      <c r="B11" s="28" t="s">
        <v>12</v>
      </c>
      <c r="C11" s="27">
        <v>294941</v>
      </c>
      <c r="D11" s="27">
        <v>293250</v>
      </c>
      <c r="E11" s="26">
        <v>236681.1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</row>
    <row r="12" spans="2:191" ht="12.75">
      <c r="B12" s="22" t="s">
        <v>11</v>
      </c>
      <c r="C12" s="20">
        <v>51237</v>
      </c>
      <c r="D12" s="20">
        <v>52333.1</v>
      </c>
      <c r="E12" s="19">
        <v>51746.8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</row>
    <row r="13" spans="2:191" ht="12.75">
      <c r="B13" s="22" t="s">
        <v>10</v>
      </c>
      <c r="C13" s="20">
        <v>21783</v>
      </c>
      <c r="D13" s="20">
        <v>21333</v>
      </c>
      <c r="E13" s="19">
        <v>8552.6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</row>
    <row r="14" spans="2:191" ht="12.75">
      <c r="B14" s="21" t="s">
        <v>9</v>
      </c>
      <c r="C14" s="20">
        <v>119365</v>
      </c>
      <c r="D14" s="20">
        <v>117572.6</v>
      </c>
      <c r="E14" s="19">
        <f>364712.7-318015.6</f>
        <v>46697.100000000035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</row>
    <row r="15" spans="2:191" ht="19.5" customHeight="1" thickBot="1">
      <c r="B15" s="17" t="s">
        <v>8</v>
      </c>
      <c r="C15" s="16">
        <f>SUM(C11:C14)</f>
        <v>487326</v>
      </c>
      <c r="D15" s="16">
        <f>SUM(D11:D14)</f>
        <v>484488.69999999995</v>
      </c>
      <c r="E15" s="15">
        <f>SUM(E11:E14)</f>
        <v>343677.60000000003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</row>
    <row r="16" spans="2:191" ht="13.5" thickTop="1">
      <c r="B16" s="25"/>
      <c r="C16" s="24"/>
      <c r="D16" s="24"/>
      <c r="E16" s="23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</row>
    <row r="17" spans="1:191" ht="12.75">
      <c r="A17" s="9"/>
      <c r="B17" s="22" t="s">
        <v>7</v>
      </c>
      <c r="C17" s="20">
        <v>394495.4</v>
      </c>
      <c r="D17" s="20">
        <v>411180.9</v>
      </c>
      <c r="E17" s="19">
        <f>594343.5-318015.6</f>
        <v>276327.9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</row>
    <row r="18" spans="1:213" s="18" customFormat="1" ht="12.75">
      <c r="A18" s="9"/>
      <c r="B18" s="21" t="s">
        <v>6</v>
      </c>
      <c r="C18" s="20">
        <v>137032.6</v>
      </c>
      <c r="D18" s="20">
        <v>151084</v>
      </c>
      <c r="E18" s="19">
        <v>68957.4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</row>
    <row r="19" spans="1:191" ht="19.5" customHeight="1" thickBot="1">
      <c r="A19" s="9"/>
      <c r="B19" s="17" t="s">
        <v>5</v>
      </c>
      <c r="C19" s="16">
        <f>SUM(C17:C18)</f>
        <v>531528</v>
      </c>
      <c r="D19" s="16">
        <f>SUM(D17:D18)</f>
        <v>562264.9</v>
      </c>
      <c r="E19" s="15">
        <f>SUM(E17:E18)</f>
        <v>345285.30000000005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</row>
    <row r="20" spans="2:191" ht="13.5" thickTop="1">
      <c r="B20" s="14"/>
      <c r="C20" s="13"/>
      <c r="D20" s="13"/>
      <c r="E20" s="12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</row>
    <row r="21" spans="2:191" ht="12.75">
      <c r="B21" s="8" t="s">
        <v>4</v>
      </c>
      <c r="C21" s="11"/>
      <c r="D21" s="11"/>
      <c r="E21" s="10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</row>
    <row r="22" spans="2:5" ht="12.75">
      <c r="B22" s="8" t="s">
        <v>3</v>
      </c>
      <c r="C22" s="7"/>
      <c r="D22" s="7"/>
      <c r="E22" s="6"/>
    </row>
    <row r="23" spans="2:5" ht="15" customHeight="1" thickBot="1">
      <c r="B23" s="5" t="s">
        <v>2</v>
      </c>
      <c r="C23" s="4">
        <v>44202</v>
      </c>
      <c r="D23" s="4">
        <v>77776.2</v>
      </c>
      <c r="E23" s="3">
        <v>1607.7</v>
      </c>
    </row>
    <row r="26" ht="12.75">
      <c r="B26" s="2" t="s">
        <v>1</v>
      </c>
    </row>
    <row r="27" spans="2:5" ht="12.75">
      <c r="B27" s="2" t="s">
        <v>0</v>
      </c>
      <c r="C27" s="2"/>
      <c r="D27" s="2"/>
      <c r="E27" s="2"/>
    </row>
    <row r="28" spans="2:5" ht="15">
      <c r="B28" s="2"/>
      <c r="C28" s="1"/>
      <c r="D28" s="1"/>
      <c r="E28" s="1"/>
    </row>
  </sheetData>
  <sheetProtection/>
  <mergeCells count="2">
    <mergeCell ref="A6:E6"/>
    <mergeCell ref="B9:B10"/>
  </mergeCells>
  <printOptions/>
  <pageMargins left="0.6692913385826772" right="0.35433070866141736" top="0.984251968503937" bottom="0.7086614173228347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37.7109375" style="43" customWidth="1"/>
    <col min="2" max="4" width="0" style="43" hidden="1" customWidth="1"/>
    <col min="5" max="5" width="9.140625" style="691" customWidth="1"/>
    <col min="6" max="8" width="0" style="43" hidden="1" customWidth="1"/>
    <col min="9" max="11" width="0" style="577" hidden="1" customWidth="1"/>
    <col min="12" max="12" width="11.57421875" style="577" customWidth="1"/>
    <col min="13" max="13" width="11.421875" style="577" customWidth="1"/>
    <col min="14" max="14" width="9.8515625" style="577" customWidth="1"/>
    <col min="15" max="15" width="9.140625" style="577" customWidth="1"/>
    <col min="16" max="16" width="9.28125" style="577" customWidth="1"/>
    <col min="17" max="17" width="9.140625" style="577" customWidth="1"/>
    <col min="18" max="18" width="12.00390625" style="577" customWidth="1"/>
    <col min="19" max="19" width="9.140625" style="559" customWidth="1"/>
    <col min="20" max="20" width="3.421875" style="577" customWidth="1"/>
    <col min="21" max="21" width="12.57421875" style="577" customWidth="1"/>
    <col min="22" max="22" width="11.8515625" style="577" customWidth="1"/>
    <col min="23" max="23" width="12.00390625" style="577" customWidth="1"/>
    <col min="24" max="16384" width="9.140625" style="43" customWidth="1"/>
  </cols>
  <sheetData>
    <row r="1" spans="1:23" s="283" customFormat="1" ht="18">
      <c r="A1" s="1837" t="s">
        <v>721</v>
      </c>
      <c r="B1" s="1837"/>
      <c r="C1" s="1837"/>
      <c r="D1" s="1837"/>
      <c r="E1" s="1837"/>
      <c r="F1" s="1837"/>
      <c r="G1" s="1837"/>
      <c r="H1" s="1837"/>
      <c r="I1" s="1837"/>
      <c r="J1" s="1837"/>
      <c r="K1" s="1837"/>
      <c r="L1" s="1837"/>
      <c r="M1" s="1837"/>
      <c r="N1" s="1837"/>
      <c r="O1" s="1837"/>
      <c r="P1" s="1837"/>
      <c r="Q1" s="1837"/>
      <c r="R1" s="1837"/>
      <c r="S1" s="1837"/>
      <c r="T1" s="1837"/>
      <c r="U1" s="1837"/>
      <c r="V1" s="1837"/>
      <c r="W1" s="1837"/>
    </row>
    <row r="2" spans="1:14" ht="21.75" customHeight="1">
      <c r="A2" s="1087" t="s">
        <v>649</v>
      </c>
      <c r="B2" s="990"/>
      <c r="M2" s="991"/>
      <c r="N2" s="991"/>
    </row>
    <row r="3" spans="1:14" ht="12.75">
      <c r="A3" s="995"/>
      <c r="M3" s="991"/>
      <c r="N3" s="991"/>
    </row>
    <row r="4" spans="1:14" ht="13.5" thickBot="1">
      <c r="A4" s="1048"/>
      <c r="B4" s="629"/>
      <c r="C4" s="629"/>
      <c r="D4" s="629"/>
      <c r="E4" s="692"/>
      <c r="F4" s="629"/>
      <c r="G4" s="629"/>
      <c r="M4" s="991"/>
      <c r="N4" s="991"/>
    </row>
    <row r="5" spans="1:14" ht="15.75" thickBot="1">
      <c r="A5" s="989" t="s">
        <v>546</v>
      </c>
      <c r="B5" s="1226" t="s">
        <v>762</v>
      </c>
      <c r="C5" s="1217"/>
      <c r="D5" s="1217"/>
      <c r="E5" s="1227" t="s">
        <v>762</v>
      </c>
      <c r="F5" s="1217"/>
      <c r="G5" s="1218"/>
      <c r="H5" s="1217"/>
      <c r="I5" s="1219"/>
      <c r="J5" s="1220"/>
      <c r="K5" s="1220"/>
      <c r="L5" s="1220"/>
      <c r="M5" s="994"/>
      <c r="N5" s="994"/>
    </row>
    <row r="6" spans="1:14" ht="23.25" customHeight="1" thickBot="1">
      <c r="A6" s="995" t="s">
        <v>548</v>
      </c>
      <c r="M6" s="991"/>
      <c r="N6" s="991"/>
    </row>
    <row r="7" spans="1:23" ht="13.5" thickBot="1">
      <c r="A7" s="1844" t="s">
        <v>27</v>
      </c>
      <c r="B7" s="1839" t="s">
        <v>552</v>
      </c>
      <c r="C7" s="696"/>
      <c r="D7" s="695"/>
      <c r="E7" s="1839" t="s">
        <v>555</v>
      </c>
      <c r="F7" s="698"/>
      <c r="G7" s="696"/>
      <c r="H7" s="1839" t="s">
        <v>725</v>
      </c>
      <c r="I7" s="1842" t="s">
        <v>726</v>
      </c>
      <c r="J7" s="1842" t="s">
        <v>727</v>
      </c>
      <c r="K7" s="1842" t="s">
        <v>728</v>
      </c>
      <c r="L7" s="1847" t="s">
        <v>729</v>
      </c>
      <c r="M7" s="1847"/>
      <c r="N7" s="1848" t="s">
        <v>730</v>
      </c>
      <c r="O7" s="1848"/>
      <c r="P7" s="1848"/>
      <c r="Q7" s="1848"/>
      <c r="R7" s="1089" t="s">
        <v>731</v>
      </c>
      <c r="S7" s="1090" t="s">
        <v>551</v>
      </c>
      <c r="U7" s="1834" t="s">
        <v>732</v>
      </c>
      <c r="V7" s="1834"/>
      <c r="W7" s="1834"/>
    </row>
    <row r="8" spans="1:23" ht="13.5" thickBot="1">
      <c r="A8" s="1844"/>
      <c r="B8" s="1839"/>
      <c r="C8" s="704" t="s">
        <v>553</v>
      </c>
      <c r="D8" s="998" t="s">
        <v>554</v>
      </c>
      <c r="E8" s="1839"/>
      <c r="F8" s="705" t="s">
        <v>723</v>
      </c>
      <c r="G8" s="704" t="s">
        <v>724</v>
      </c>
      <c r="H8" s="1839"/>
      <c r="I8" s="1842"/>
      <c r="J8" s="1842"/>
      <c r="K8" s="1842"/>
      <c r="L8" s="1000" t="s">
        <v>31</v>
      </c>
      <c r="M8" s="1000" t="s">
        <v>32</v>
      </c>
      <c r="N8" s="1001" t="s">
        <v>562</v>
      </c>
      <c r="O8" s="1003" t="s">
        <v>565</v>
      </c>
      <c r="P8" s="1003" t="s">
        <v>568</v>
      </c>
      <c r="Q8" s="1091" t="s">
        <v>571</v>
      </c>
      <c r="R8" s="1000" t="s">
        <v>572</v>
      </c>
      <c r="S8" s="1092" t="s">
        <v>573</v>
      </c>
      <c r="U8" s="1093" t="s">
        <v>733</v>
      </c>
      <c r="V8" s="1094" t="s">
        <v>734</v>
      </c>
      <c r="W8" s="1094" t="s">
        <v>735</v>
      </c>
    </row>
    <row r="9" spans="1:23" ht="12.75">
      <c r="A9" s="1095" t="s">
        <v>574</v>
      </c>
      <c r="B9" s="712"/>
      <c r="C9" s="713">
        <v>104</v>
      </c>
      <c r="D9" s="1096">
        <v>104</v>
      </c>
      <c r="E9" s="1228"/>
      <c r="F9" s="1098">
        <v>12</v>
      </c>
      <c r="G9" s="1099">
        <v>12</v>
      </c>
      <c r="H9" s="1099">
        <v>12</v>
      </c>
      <c r="I9" s="1100">
        <v>14</v>
      </c>
      <c r="J9" s="1100">
        <v>19</v>
      </c>
      <c r="K9" s="1100">
        <v>19</v>
      </c>
      <c r="L9" s="1101"/>
      <c r="M9" s="1101"/>
      <c r="N9" s="1221"/>
      <c r="O9" s="1229">
        <f>U9</f>
        <v>22</v>
      </c>
      <c r="P9" s="1230">
        <f>V9</f>
        <v>21</v>
      </c>
      <c r="Q9" s="1231"/>
      <c r="R9" s="1055" t="s">
        <v>575</v>
      </c>
      <c r="S9" s="1105" t="s">
        <v>575</v>
      </c>
      <c r="T9" s="1106"/>
      <c r="U9" s="1232">
        <v>22</v>
      </c>
      <c r="V9" s="1224">
        <v>21</v>
      </c>
      <c r="W9" s="1224"/>
    </row>
    <row r="10" spans="1:23" ht="13.5" thickBot="1">
      <c r="A10" s="1109" t="s">
        <v>576</v>
      </c>
      <c r="B10" s="724"/>
      <c r="C10" s="725">
        <v>101</v>
      </c>
      <c r="D10" s="1110">
        <v>104</v>
      </c>
      <c r="E10" s="1233"/>
      <c r="F10" s="1112">
        <v>11</v>
      </c>
      <c r="G10" s="1113">
        <v>11</v>
      </c>
      <c r="H10" s="1113">
        <v>11</v>
      </c>
      <c r="I10" s="1114">
        <v>13</v>
      </c>
      <c r="J10" s="1114">
        <v>14</v>
      </c>
      <c r="K10" s="1114">
        <v>14</v>
      </c>
      <c r="L10" s="1115"/>
      <c r="M10" s="1115"/>
      <c r="N10" s="1222"/>
      <c r="O10" s="1234">
        <f aca="true" t="shared" si="0" ref="O10:P21">U10</f>
        <v>20.29</v>
      </c>
      <c r="P10" s="1235">
        <f t="shared" si="0"/>
        <v>19.74</v>
      </c>
      <c r="Q10" s="1236"/>
      <c r="R10" s="1114" t="s">
        <v>575</v>
      </c>
      <c r="S10" s="1119" t="s">
        <v>575</v>
      </c>
      <c r="T10" s="1106"/>
      <c r="U10" s="1237">
        <v>20.29</v>
      </c>
      <c r="V10" s="1225">
        <v>19.74</v>
      </c>
      <c r="W10" s="1225"/>
    </row>
    <row r="11" spans="1:23" ht="12.75">
      <c r="A11" s="1122" t="s">
        <v>577</v>
      </c>
      <c r="B11" s="735" t="s">
        <v>578</v>
      </c>
      <c r="C11" s="736">
        <v>37915</v>
      </c>
      <c r="D11" s="1123">
        <v>39774</v>
      </c>
      <c r="E11" s="1238" t="s">
        <v>579</v>
      </c>
      <c r="F11" s="1125">
        <v>1917.09</v>
      </c>
      <c r="G11" s="1126">
        <v>2153</v>
      </c>
      <c r="H11" s="1126">
        <v>2189</v>
      </c>
      <c r="I11" s="1051">
        <v>2238</v>
      </c>
      <c r="J11" s="1051">
        <v>2554</v>
      </c>
      <c r="K11" s="1052">
        <v>2864</v>
      </c>
      <c r="L11" s="1127" t="s">
        <v>575</v>
      </c>
      <c r="M11" s="1127" t="s">
        <v>575</v>
      </c>
      <c r="N11" s="1053">
        <v>2864</v>
      </c>
      <c r="O11" s="1239">
        <f t="shared" si="0"/>
        <v>2864</v>
      </c>
      <c r="P11" s="1240">
        <f t="shared" si="0"/>
        <v>2864</v>
      </c>
      <c r="Q11" s="1231"/>
      <c r="R11" s="1051" t="s">
        <v>575</v>
      </c>
      <c r="S11" s="1131" t="s">
        <v>575</v>
      </c>
      <c r="T11" s="1106"/>
      <c r="U11" s="1132">
        <v>2864</v>
      </c>
      <c r="V11" s="1051">
        <v>2864</v>
      </c>
      <c r="W11" s="1051"/>
    </row>
    <row r="12" spans="1:23" ht="12.75">
      <c r="A12" s="1133" t="s">
        <v>580</v>
      </c>
      <c r="B12" s="749" t="s">
        <v>581</v>
      </c>
      <c r="C12" s="750">
        <v>-16164</v>
      </c>
      <c r="D12" s="1134">
        <v>-17825</v>
      </c>
      <c r="E12" s="1238" t="s">
        <v>582</v>
      </c>
      <c r="F12" s="1125">
        <v>-1826.76</v>
      </c>
      <c r="G12" s="1126">
        <v>-2062</v>
      </c>
      <c r="H12" s="1126">
        <v>2134</v>
      </c>
      <c r="I12" s="1051">
        <v>2219</v>
      </c>
      <c r="J12" s="1051">
        <v>2544</v>
      </c>
      <c r="K12" s="1051">
        <v>2782</v>
      </c>
      <c r="L12" s="1135" t="s">
        <v>575</v>
      </c>
      <c r="M12" s="1135" t="s">
        <v>575</v>
      </c>
      <c r="N12" s="1054">
        <v>2782</v>
      </c>
      <c r="O12" s="1241">
        <f t="shared" si="0"/>
        <v>2782</v>
      </c>
      <c r="P12" s="1242">
        <f t="shared" si="0"/>
        <v>2782</v>
      </c>
      <c r="Q12" s="1243"/>
      <c r="R12" s="1051" t="s">
        <v>575</v>
      </c>
      <c r="S12" s="1131" t="s">
        <v>575</v>
      </c>
      <c r="T12" s="1106"/>
      <c r="U12" s="1126">
        <v>2782</v>
      </c>
      <c r="V12" s="1051">
        <v>2782</v>
      </c>
      <c r="W12" s="1051"/>
    </row>
    <row r="13" spans="1:23" ht="12.75">
      <c r="A13" s="1133" t="s">
        <v>583</v>
      </c>
      <c r="B13" s="749" t="s">
        <v>736</v>
      </c>
      <c r="C13" s="750">
        <v>604</v>
      </c>
      <c r="D13" s="1134">
        <v>619</v>
      </c>
      <c r="E13" s="1238" t="s">
        <v>585</v>
      </c>
      <c r="F13" s="1125">
        <v>0</v>
      </c>
      <c r="G13" s="1126">
        <v>0</v>
      </c>
      <c r="H13" s="1126">
        <v>0</v>
      </c>
      <c r="I13" s="1051">
        <v>0</v>
      </c>
      <c r="J13" s="1051">
        <v>0</v>
      </c>
      <c r="K13" s="1051">
        <v>0</v>
      </c>
      <c r="L13" s="1135" t="s">
        <v>575</v>
      </c>
      <c r="M13" s="1135" t="s">
        <v>575</v>
      </c>
      <c r="N13" s="1054">
        <v>0</v>
      </c>
      <c r="O13" s="1241">
        <f t="shared" si="0"/>
        <v>0</v>
      </c>
      <c r="P13" s="1242">
        <f t="shared" si="0"/>
        <v>0</v>
      </c>
      <c r="Q13" s="1243"/>
      <c r="R13" s="1051" t="s">
        <v>575</v>
      </c>
      <c r="S13" s="1131" t="s">
        <v>575</v>
      </c>
      <c r="T13" s="1106"/>
      <c r="U13" s="1126"/>
      <c r="V13" s="1051">
        <v>0</v>
      </c>
      <c r="W13" s="1051"/>
    </row>
    <row r="14" spans="1:23" ht="12.75">
      <c r="A14" s="1133" t="s">
        <v>586</v>
      </c>
      <c r="B14" s="749" t="s">
        <v>737</v>
      </c>
      <c r="C14" s="750">
        <v>221</v>
      </c>
      <c r="D14" s="1134">
        <v>610</v>
      </c>
      <c r="E14" s="1238" t="s">
        <v>575</v>
      </c>
      <c r="F14" s="1125">
        <v>65</v>
      </c>
      <c r="G14" s="1126">
        <v>600</v>
      </c>
      <c r="H14" s="1126">
        <v>742</v>
      </c>
      <c r="I14" s="1051">
        <v>735</v>
      </c>
      <c r="J14" s="1051">
        <v>754</v>
      </c>
      <c r="K14" s="1051">
        <v>799</v>
      </c>
      <c r="L14" s="1135" t="s">
        <v>575</v>
      </c>
      <c r="M14" s="1135" t="s">
        <v>575</v>
      </c>
      <c r="N14" s="1054">
        <v>2323</v>
      </c>
      <c r="O14" s="1241">
        <f t="shared" si="0"/>
        <v>1992</v>
      </c>
      <c r="P14" s="1242">
        <f t="shared" si="0"/>
        <v>2256</v>
      </c>
      <c r="Q14" s="1243"/>
      <c r="R14" s="1051" t="s">
        <v>575</v>
      </c>
      <c r="S14" s="1131" t="s">
        <v>575</v>
      </c>
      <c r="T14" s="1106"/>
      <c r="U14" s="1126">
        <v>1992</v>
      </c>
      <c r="V14" s="1051">
        <v>2256</v>
      </c>
      <c r="W14" s="1051"/>
    </row>
    <row r="15" spans="1:23" ht="13.5" thickBot="1">
      <c r="A15" s="1095" t="s">
        <v>588</v>
      </c>
      <c r="B15" s="754" t="s">
        <v>738</v>
      </c>
      <c r="C15" s="755">
        <v>2021</v>
      </c>
      <c r="D15" s="1139">
        <v>852</v>
      </c>
      <c r="E15" s="1093" t="s">
        <v>590</v>
      </c>
      <c r="F15" s="1141">
        <v>435.36</v>
      </c>
      <c r="G15" s="1142">
        <v>744</v>
      </c>
      <c r="H15" s="1142">
        <v>685</v>
      </c>
      <c r="I15" s="1055">
        <v>782</v>
      </c>
      <c r="J15" s="1055">
        <v>867</v>
      </c>
      <c r="K15" s="1055">
        <v>961</v>
      </c>
      <c r="L15" s="1143" t="s">
        <v>575</v>
      </c>
      <c r="M15" s="1143" t="s">
        <v>575</v>
      </c>
      <c r="N15" s="1056">
        <v>1515</v>
      </c>
      <c r="O15" s="1244">
        <f t="shared" si="0"/>
        <v>2218</v>
      </c>
      <c r="P15" s="1242">
        <f t="shared" si="0"/>
        <v>1746</v>
      </c>
      <c r="Q15" s="1236"/>
      <c r="R15" s="1055" t="s">
        <v>575</v>
      </c>
      <c r="S15" s="1105" t="s">
        <v>575</v>
      </c>
      <c r="T15" s="1106"/>
      <c r="U15" s="1113">
        <v>2218</v>
      </c>
      <c r="V15" s="1055">
        <v>1746</v>
      </c>
      <c r="W15" s="1055"/>
    </row>
    <row r="16" spans="1:23" ht="15" thickBot="1">
      <c r="A16" s="1146" t="s">
        <v>591</v>
      </c>
      <c r="B16" s="765"/>
      <c r="C16" s="766">
        <v>24618</v>
      </c>
      <c r="D16" s="1147">
        <v>24087</v>
      </c>
      <c r="E16" s="777"/>
      <c r="F16" s="1149">
        <v>610</v>
      </c>
      <c r="G16" s="1150">
        <v>1441</v>
      </c>
      <c r="H16" s="1150">
        <v>1482</v>
      </c>
      <c r="I16" s="1151">
        <v>1536</v>
      </c>
      <c r="J16" s="1156">
        <f>J11-J12+J13+J14+J15</f>
        <v>1631</v>
      </c>
      <c r="K16" s="1156">
        <v>1841</v>
      </c>
      <c r="L16" s="1152" t="s">
        <v>575</v>
      </c>
      <c r="M16" s="1153" t="s">
        <v>575</v>
      </c>
      <c r="N16" s="1153">
        <f>N11-N12+N13+N14+N15</f>
        <v>3920</v>
      </c>
      <c r="O16" s="1153">
        <f>O11-O12+O13+O14+O15</f>
        <v>4292</v>
      </c>
      <c r="P16" s="1153">
        <f>P11-P12+P13+P14+P15</f>
        <v>4084</v>
      </c>
      <c r="Q16" s="1153">
        <f>Q11-Q12+Q13+Q14+Q15</f>
        <v>0</v>
      </c>
      <c r="R16" s="1152" t="s">
        <v>575</v>
      </c>
      <c r="S16" s="1245" t="s">
        <v>575</v>
      </c>
      <c r="T16" s="1106"/>
      <c r="U16" s="1156">
        <f>U11-U12+U13+U14+U15</f>
        <v>4292</v>
      </c>
      <c r="V16" s="1156">
        <f>V11-V12+V13+V14+V15</f>
        <v>4084</v>
      </c>
      <c r="W16" s="1156">
        <f>W11-W12+W13+W14+W15</f>
        <v>0</v>
      </c>
    </row>
    <row r="17" spans="1:23" ht="12.75">
      <c r="A17" s="1095" t="s">
        <v>592</v>
      </c>
      <c r="B17" s="735" t="s">
        <v>593</v>
      </c>
      <c r="C17" s="736">
        <v>7043</v>
      </c>
      <c r="D17" s="1123">
        <v>7240</v>
      </c>
      <c r="E17" s="1093">
        <v>401</v>
      </c>
      <c r="F17" s="1141">
        <v>90</v>
      </c>
      <c r="G17" s="1142">
        <v>90</v>
      </c>
      <c r="H17" s="1142">
        <v>55</v>
      </c>
      <c r="I17" s="1055">
        <v>19</v>
      </c>
      <c r="J17" s="1055">
        <v>10</v>
      </c>
      <c r="K17" s="1055">
        <v>82</v>
      </c>
      <c r="L17" s="1127" t="s">
        <v>575</v>
      </c>
      <c r="M17" s="1127" t="s">
        <v>575</v>
      </c>
      <c r="N17" s="1056">
        <v>82</v>
      </c>
      <c r="O17" s="1239">
        <f t="shared" si="0"/>
        <v>82</v>
      </c>
      <c r="P17" s="1242">
        <f t="shared" si="0"/>
        <v>82</v>
      </c>
      <c r="Q17" s="1231"/>
      <c r="R17" s="1055" t="s">
        <v>575</v>
      </c>
      <c r="S17" s="1245" t="s">
        <v>575</v>
      </c>
      <c r="T17" s="1106"/>
      <c r="U17" s="1157">
        <v>82</v>
      </c>
      <c r="V17" s="1055">
        <v>82</v>
      </c>
      <c r="W17" s="1055"/>
    </row>
    <row r="18" spans="1:23" ht="12.75">
      <c r="A18" s="1133" t="s">
        <v>594</v>
      </c>
      <c r="B18" s="749" t="s">
        <v>595</v>
      </c>
      <c r="C18" s="750">
        <v>1001</v>
      </c>
      <c r="D18" s="1134">
        <v>820</v>
      </c>
      <c r="E18" s="1238" t="s">
        <v>596</v>
      </c>
      <c r="F18" s="1125">
        <v>196</v>
      </c>
      <c r="G18" s="1126">
        <v>270</v>
      </c>
      <c r="H18" s="1126">
        <v>436</v>
      </c>
      <c r="I18" s="1051">
        <v>373</v>
      </c>
      <c r="J18" s="1051">
        <v>326</v>
      </c>
      <c r="K18" s="1051">
        <v>335</v>
      </c>
      <c r="L18" s="1135" t="s">
        <v>575</v>
      </c>
      <c r="M18" s="1135" t="s">
        <v>575</v>
      </c>
      <c r="N18" s="1054">
        <v>325</v>
      </c>
      <c r="O18" s="1241">
        <f t="shared" si="0"/>
        <v>356</v>
      </c>
      <c r="P18" s="1242">
        <f t="shared" si="0"/>
        <v>358</v>
      </c>
      <c r="Q18" s="1243"/>
      <c r="R18" s="1051" t="s">
        <v>575</v>
      </c>
      <c r="S18" s="1131" t="s">
        <v>575</v>
      </c>
      <c r="T18" s="1106"/>
      <c r="U18" s="1126">
        <v>356</v>
      </c>
      <c r="V18" s="1051">
        <v>358</v>
      </c>
      <c r="W18" s="1051"/>
    </row>
    <row r="19" spans="1:23" ht="12.75">
      <c r="A19" s="1133" t="s">
        <v>597</v>
      </c>
      <c r="B19" s="749" t="s">
        <v>739</v>
      </c>
      <c r="C19" s="750">
        <v>14718</v>
      </c>
      <c r="D19" s="1134">
        <v>14718</v>
      </c>
      <c r="E19" s="1238" t="s">
        <v>575</v>
      </c>
      <c r="F19" s="1125">
        <v>0</v>
      </c>
      <c r="G19" s="1126">
        <v>0</v>
      </c>
      <c r="H19" s="1126">
        <v>0</v>
      </c>
      <c r="I19" s="1051">
        <v>0</v>
      </c>
      <c r="J19" s="1051">
        <v>0</v>
      </c>
      <c r="K19" s="1051">
        <v>0</v>
      </c>
      <c r="L19" s="1135" t="s">
        <v>575</v>
      </c>
      <c r="M19" s="1135" t="s">
        <v>575</v>
      </c>
      <c r="N19" s="1054">
        <v>0</v>
      </c>
      <c r="O19" s="1241">
        <f t="shared" si="0"/>
        <v>0</v>
      </c>
      <c r="P19" s="1242">
        <f t="shared" si="0"/>
        <v>0</v>
      </c>
      <c r="Q19" s="1243"/>
      <c r="R19" s="1051" t="s">
        <v>575</v>
      </c>
      <c r="S19" s="1131" t="s">
        <v>575</v>
      </c>
      <c r="T19" s="1106"/>
      <c r="U19" s="1126">
        <v>0</v>
      </c>
      <c r="V19" s="1051">
        <v>0</v>
      </c>
      <c r="W19" s="1051"/>
    </row>
    <row r="20" spans="1:23" ht="12.75">
      <c r="A20" s="1133" t="s">
        <v>599</v>
      </c>
      <c r="B20" s="749" t="s">
        <v>598</v>
      </c>
      <c r="C20" s="750">
        <v>1758</v>
      </c>
      <c r="D20" s="1134">
        <v>1762</v>
      </c>
      <c r="E20" s="1238" t="s">
        <v>575</v>
      </c>
      <c r="F20" s="1125">
        <v>206</v>
      </c>
      <c r="G20" s="1126">
        <v>323</v>
      </c>
      <c r="H20" s="1126">
        <v>987</v>
      </c>
      <c r="I20" s="1051">
        <v>1088</v>
      </c>
      <c r="J20" s="1051">
        <v>1235</v>
      </c>
      <c r="K20" s="1051">
        <v>1382</v>
      </c>
      <c r="L20" s="1135" t="s">
        <v>575</v>
      </c>
      <c r="M20" s="1208" t="s">
        <v>575</v>
      </c>
      <c r="N20" s="1054">
        <v>3938</v>
      </c>
      <c r="O20" s="1241">
        <f t="shared" si="0"/>
        <v>3539</v>
      </c>
      <c r="P20" s="1242">
        <f t="shared" si="0"/>
        <v>3434</v>
      </c>
      <c r="Q20" s="1243"/>
      <c r="R20" s="1051" t="s">
        <v>575</v>
      </c>
      <c r="S20" s="1131" t="s">
        <v>575</v>
      </c>
      <c r="T20" s="1106"/>
      <c r="U20" s="1126">
        <v>3539</v>
      </c>
      <c r="V20" s="1051">
        <v>3434</v>
      </c>
      <c r="W20" s="1051"/>
    </row>
    <row r="21" spans="1:23" ht="13.5" thickBot="1">
      <c r="A21" s="1109" t="s">
        <v>601</v>
      </c>
      <c r="B21" s="778"/>
      <c r="C21" s="779">
        <v>0</v>
      </c>
      <c r="D21" s="1159">
        <v>0</v>
      </c>
      <c r="E21" s="1246" t="s">
        <v>575</v>
      </c>
      <c r="F21" s="1125">
        <v>0</v>
      </c>
      <c r="G21" s="1126">
        <v>0</v>
      </c>
      <c r="H21" s="1126">
        <v>0</v>
      </c>
      <c r="I21" s="1057">
        <v>0</v>
      </c>
      <c r="J21" s="1057">
        <v>0</v>
      </c>
      <c r="K21" s="1057">
        <v>0</v>
      </c>
      <c r="L21" s="1115" t="s">
        <v>575</v>
      </c>
      <c r="M21" s="1211" t="s">
        <v>575</v>
      </c>
      <c r="N21" s="1058"/>
      <c r="O21" s="1247">
        <f t="shared" si="0"/>
        <v>0</v>
      </c>
      <c r="P21" s="1248">
        <f t="shared" si="0"/>
        <v>0</v>
      </c>
      <c r="Q21" s="1249"/>
      <c r="R21" s="1057" t="s">
        <v>575</v>
      </c>
      <c r="S21" s="1162" t="s">
        <v>575</v>
      </c>
      <c r="T21" s="1106"/>
      <c r="U21" s="1163">
        <v>0</v>
      </c>
      <c r="V21" s="1057">
        <v>0</v>
      </c>
      <c r="W21" s="1057"/>
    </row>
    <row r="22" spans="1:23" ht="14.25">
      <c r="A22" s="1164" t="s">
        <v>603</v>
      </c>
      <c r="B22" s="735" t="s">
        <v>604</v>
      </c>
      <c r="C22" s="736">
        <v>12472</v>
      </c>
      <c r="D22" s="1123">
        <v>13728</v>
      </c>
      <c r="E22" s="342" t="s">
        <v>575</v>
      </c>
      <c r="F22" s="1165">
        <v>3970</v>
      </c>
      <c r="G22" s="1132">
        <v>4259</v>
      </c>
      <c r="H22" s="1132">
        <v>3835</v>
      </c>
      <c r="I22" s="1061">
        <v>4173</v>
      </c>
      <c r="J22" s="1061">
        <v>6057.9</v>
      </c>
      <c r="K22" s="1077">
        <v>7379</v>
      </c>
      <c r="L22" s="1078">
        <f>L35</f>
        <v>7447</v>
      </c>
      <c r="M22" s="1078">
        <f>M35</f>
        <v>7631</v>
      </c>
      <c r="N22" s="1064">
        <v>1923</v>
      </c>
      <c r="O22" s="1250">
        <f>U22-N22</f>
        <v>1822</v>
      </c>
      <c r="P22" s="1251">
        <f>V22-U22</f>
        <v>1920</v>
      </c>
      <c r="Q22" s="1231"/>
      <c r="R22" s="1252">
        <f>SUM(N22:Q22)</f>
        <v>5665</v>
      </c>
      <c r="S22" s="1191">
        <f>(R22/M22)*100</f>
        <v>74.23666622985192</v>
      </c>
      <c r="T22" s="1106"/>
      <c r="U22" s="1132">
        <v>3745</v>
      </c>
      <c r="V22" s="1169">
        <v>5665</v>
      </c>
      <c r="W22" s="1061"/>
    </row>
    <row r="23" spans="1:23" ht="14.25">
      <c r="A23" s="1133" t="s">
        <v>605</v>
      </c>
      <c r="B23" s="749" t="s">
        <v>606</v>
      </c>
      <c r="C23" s="750">
        <v>0</v>
      </c>
      <c r="D23" s="1134">
        <v>0</v>
      </c>
      <c r="E23" s="344" t="s">
        <v>575</v>
      </c>
      <c r="F23" s="1125">
        <v>43</v>
      </c>
      <c r="G23" s="1126"/>
      <c r="H23" s="1126">
        <v>0</v>
      </c>
      <c r="I23" s="1067"/>
      <c r="J23" s="1067">
        <v>0</v>
      </c>
      <c r="K23" s="1067">
        <v>0</v>
      </c>
      <c r="L23" s="1080"/>
      <c r="M23" s="1212"/>
      <c r="N23" s="1070"/>
      <c r="O23" s="1239">
        <f aca="true" t="shared" si="1" ref="O23:O40">U23-N23</f>
        <v>0</v>
      </c>
      <c r="P23" s="1253">
        <f aca="true" t="shared" si="2" ref="P23:P40">V23-U23</f>
        <v>0</v>
      </c>
      <c r="Q23" s="1243"/>
      <c r="R23" s="1254">
        <f aca="true" t="shared" si="3" ref="R23:R45">SUM(N23:Q23)</f>
        <v>0</v>
      </c>
      <c r="S23" s="1255" t="e">
        <f aca="true" t="shared" si="4" ref="S23:S45">(R23/M23)*100</f>
        <v>#DIV/0!</v>
      </c>
      <c r="T23" s="1106"/>
      <c r="U23" s="1126"/>
      <c r="V23" s="1068"/>
      <c r="W23" s="1067"/>
    </row>
    <row r="24" spans="1:23" ht="15" thickBot="1">
      <c r="A24" s="1109" t="s">
        <v>607</v>
      </c>
      <c r="B24" s="778" t="s">
        <v>606</v>
      </c>
      <c r="C24" s="779">
        <v>0</v>
      </c>
      <c r="D24" s="1159">
        <v>1215</v>
      </c>
      <c r="E24" s="346">
        <v>672</v>
      </c>
      <c r="F24" s="1172">
        <v>1636</v>
      </c>
      <c r="G24" s="1173">
        <v>1845</v>
      </c>
      <c r="H24" s="1173">
        <v>1300</v>
      </c>
      <c r="I24" s="1073">
        <v>1450</v>
      </c>
      <c r="J24" s="1073">
        <v>2000</v>
      </c>
      <c r="K24" s="1073">
        <v>2004</v>
      </c>
      <c r="L24" s="1223">
        <f>SUM(L25:L29)</f>
        <v>1850</v>
      </c>
      <c r="M24" s="1223">
        <f>SUM(M25:M29)</f>
        <v>1932</v>
      </c>
      <c r="N24" s="1076"/>
      <c r="O24" s="1256">
        <f t="shared" si="1"/>
        <v>1011</v>
      </c>
      <c r="P24" s="1257">
        <f t="shared" si="2"/>
        <v>375</v>
      </c>
      <c r="Q24" s="1236"/>
      <c r="R24" s="1258">
        <f t="shared" si="3"/>
        <v>1386</v>
      </c>
      <c r="S24" s="1259">
        <f t="shared" si="4"/>
        <v>71.73913043478261</v>
      </c>
      <c r="T24" s="1106"/>
      <c r="U24" s="1113">
        <v>1011</v>
      </c>
      <c r="V24" s="1074">
        <v>1386</v>
      </c>
      <c r="W24" s="1073"/>
    </row>
    <row r="25" spans="1:23" ht="14.25">
      <c r="A25" s="1122" t="s">
        <v>608</v>
      </c>
      <c r="B25" s="735" t="s">
        <v>740</v>
      </c>
      <c r="C25" s="736">
        <v>6341</v>
      </c>
      <c r="D25" s="1123">
        <v>6960</v>
      </c>
      <c r="E25" s="342">
        <v>501</v>
      </c>
      <c r="F25" s="1125">
        <v>355</v>
      </c>
      <c r="G25" s="1126">
        <v>628</v>
      </c>
      <c r="H25" s="1260">
        <v>156</v>
      </c>
      <c r="I25" s="1077">
        <v>399</v>
      </c>
      <c r="J25" s="1077">
        <v>910</v>
      </c>
      <c r="K25" s="1077">
        <v>790</v>
      </c>
      <c r="L25" s="1078">
        <v>200</v>
      </c>
      <c r="M25" s="1078">
        <v>200</v>
      </c>
      <c r="N25" s="1079">
        <v>48</v>
      </c>
      <c r="O25" s="1250">
        <f t="shared" si="1"/>
        <v>207</v>
      </c>
      <c r="P25" s="1251">
        <f t="shared" si="2"/>
        <v>265</v>
      </c>
      <c r="Q25" s="1231"/>
      <c r="R25" s="1062">
        <f t="shared" si="3"/>
        <v>520</v>
      </c>
      <c r="S25" s="1261">
        <f t="shared" si="4"/>
        <v>260</v>
      </c>
      <c r="T25" s="1106"/>
      <c r="U25" s="1157">
        <v>255</v>
      </c>
      <c r="V25" s="1062">
        <v>520</v>
      </c>
      <c r="W25" s="1077"/>
    </row>
    <row r="26" spans="1:23" ht="14.25">
      <c r="A26" s="1133" t="s">
        <v>610</v>
      </c>
      <c r="B26" s="749" t="s">
        <v>741</v>
      </c>
      <c r="C26" s="750">
        <v>1745</v>
      </c>
      <c r="D26" s="1134">
        <v>2223</v>
      </c>
      <c r="E26" s="344">
        <v>502</v>
      </c>
      <c r="F26" s="1125">
        <v>600</v>
      </c>
      <c r="G26" s="1126">
        <v>799</v>
      </c>
      <c r="H26" s="1260">
        <v>802</v>
      </c>
      <c r="I26" s="1067">
        <v>756</v>
      </c>
      <c r="J26" s="1067">
        <v>772</v>
      </c>
      <c r="K26" s="1067">
        <v>762</v>
      </c>
      <c r="L26" s="1080">
        <v>970</v>
      </c>
      <c r="M26" s="1080">
        <v>950</v>
      </c>
      <c r="N26" s="1070">
        <v>946</v>
      </c>
      <c r="O26" s="1239">
        <f t="shared" si="1"/>
        <v>-484</v>
      </c>
      <c r="P26" s="1253">
        <f t="shared" si="2"/>
        <v>154</v>
      </c>
      <c r="Q26" s="1243"/>
      <c r="R26" s="1068">
        <f t="shared" si="3"/>
        <v>616</v>
      </c>
      <c r="S26" s="1262">
        <f t="shared" si="4"/>
        <v>64.84210526315789</v>
      </c>
      <c r="T26" s="1106"/>
      <c r="U26" s="1126">
        <v>462</v>
      </c>
      <c r="V26" s="1068">
        <v>616</v>
      </c>
      <c r="W26" s="1067"/>
    </row>
    <row r="27" spans="1:23" ht="14.25">
      <c r="A27" s="1133" t="s">
        <v>612</v>
      </c>
      <c r="B27" s="749" t="s">
        <v>742</v>
      </c>
      <c r="C27" s="750">
        <v>0</v>
      </c>
      <c r="D27" s="1134">
        <v>0</v>
      </c>
      <c r="E27" s="344">
        <v>504</v>
      </c>
      <c r="F27" s="1125">
        <v>0</v>
      </c>
      <c r="G27" s="1126">
        <v>0</v>
      </c>
      <c r="H27" s="1260">
        <v>0</v>
      </c>
      <c r="I27" s="1067">
        <v>0</v>
      </c>
      <c r="J27" s="1067">
        <v>0</v>
      </c>
      <c r="K27" s="1067">
        <v>0</v>
      </c>
      <c r="L27" s="1080"/>
      <c r="M27" s="1080"/>
      <c r="N27" s="1070"/>
      <c r="O27" s="1239">
        <f t="shared" si="1"/>
        <v>0</v>
      </c>
      <c r="P27" s="1253">
        <f t="shared" si="2"/>
        <v>0</v>
      </c>
      <c r="Q27" s="1243"/>
      <c r="R27" s="1068">
        <f t="shared" si="3"/>
        <v>0</v>
      </c>
      <c r="S27" s="1262" t="e">
        <f t="shared" si="4"/>
        <v>#DIV/0!</v>
      </c>
      <c r="T27" s="1106"/>
      <c r="U27" s="1126">
        <v>0</v>
      </c>
      <c r="V27" s="1068">
        <v>0</v>
      </c>
      <c r="W27" s="1067"/>
    </row>
    <row r="28" spans="1:23" ht="14.25">
      <c r="A28" s="1133" t="s">
        <v>614</v>
      </c>
      <c r="B28" s="749" t="s">
        <v>743</v>
      </c>
      <c r="C28" s="750">
        <v>428</v>
      </c>
      <c r="D28" s="1134">
        <v>253</v>
      </c>
      <c r="E28" s="344">
        <v>511</v>
      </c>
      <c r="F28" s="1125">
        <v>130</v>
      </c>
      <c r="G28" s="1126">
        <v>91</v>
      </c>
      <c r="H28" s="1260">
        <v>3</v>
      </c>
      <c r="I28" s="1067">
        <v>62</v>
      </c>
      <c r="J28" s="1067">
        <v>111</v>
      </c>
      <c r="K28" s="1067">
        <v>309</v>
      </c>
      <c r="L28" s="1080">
        <v>320</v>
      </c>
      <c r="M28" s="1080">
        <v>450</v>
      </c>
      <c r="N28" s="1070">
        <v>11</v>
      </c>
      <c r="O28" s="1239">
        <f t="shared" si="1"/>
        <v>0</v>
      </c>
      <c r="P28" s="1253">
        <f t="shared" si="2"/>
        <v>0</v>
      </c>
      <c r="Q28" s="1243"/>
      <c r="R28" s="1068">
        <f t="shared" si="3"/>
        <v>11</v>
      </c>
      <c r="S28" s="1262">
        <f t="shared" si="4"/>
        <v>2.4444444444444446</v>
      </c>
      <c r="T28" s="1106"/>
      <c r="U28" s="1126">
        <v>11</v>
      </c>
      <c r="V28" s="1068">
        <v>11</v>
      </c>
      <c r="W28" s="1067"/>
    </row>
    <row r="29" spans="1:23" ht="14.25">
      <c r="A29" s="1133" t="s">
        <v>616</v>
      </c>
      <c r="B29" s="749" t="s">
        <v>744</v>
      </c>
      <c r="C29" s="750">
        <v>1057</v>
      </c>
      <c r="D29" s="1134">
        <v>1451</v>
      </c>
      <c r="E29" s="344">
        <v>518</v>
      </c>
      <c r="F29" s="1125">
        <v>493</v>
      </c>
      <c r="G29" s="1126">
        <v>253</v>
      </c>
      <c r="H29" s="1260">
        <v>271</v>
      </c>
      <c r="I29" s="1067">
        <v>274</v>
      </c>
      <c r="J29" s="1067">
        <v>310</v>
      </c>
      <c r="K29" s="1067">
        <v>297</v>
      </c>
      <c r="L29" s="1080">
        <v>360</v>
      </c>
      <c r="M29" s="1080">
        <v>332</v>
      </c>
      <c r="N29" s="1070">
        <v>53</v>
      </c>
      <c r="O29" s="1239">
        <f t="shared" si="1"/>
        <v>67</v>
      </c>
      <c r="P29" s="1253">
        <f t="shared" si="2"/>
        <v>143</v>
      </c>
      <c r="Q29" s="1243"/>
      <c r="R29" s="1068">
        <f t="shared" si="3"/>
        <v>263</v>
      </c>
      <c r="S29" s="1262">
        <f t="shared" si="4"/>
        <v>79.21686746987952</v>
      </c>
      <c r="T29" s="1106"/>
      <c r="U29" s="1126">
        <v>120</v>
      </c>
      <c r="V29" s="1068">
        <v>263</v>
      </c>
      <c r="W29" s="1067"/>
    </row>
    <row r="30" spans="1:23" ht="14.25">
      <c r="A30" s="1133" t="s">
        <v>618</v>
      </c>
      <c r="B30" s="357" t="s">
        <v>745</v>
      </c>
      <c r="C30" s="750">
        <v>10408</v>
      </c>
      <c r="D30" s="1134">
        <v>11792</v>
      </c>
      <c r="E30" s="344">
        <v>521</v>
      </c>
      <c r="F30" s="1125">
        <v>1899</v>
      </c>
      <c r="G30" s="1126">
        <v>2006</v>
      </c>
      <c r="H30" s="1260">
        <v>2110</v>
      </c>
      <c r="I30" s="1067">
        <v>2312</v>
      </c>
      <c r="J30" s="1067">
        <v>3424</v>
      </c>
      <c r="K30" s="1067">
        <v>4396</v>
      </c>
      <c r="L30" s="1080">
        <v>4092</v>
      </c>
      <c r="M30" s="1080">
        <v>4169</v>
      </c>
      <c r="N30" s="1070">
        <v>1075</v>
      </c>
      <c r="O30" s="1239">
        <f t="shared" si="1"/>
        <v>1071</v>
      </c>
      <c r="P30" s="1253">
        <f t="shared" si="2"/>
        <v>1159</v>
      </c>
      <c r="Q30" s="1243"/>
      <c r="R30" s="1068">
        <f t="shared" si="3"/>
        <v>3305</v>
      </c>
      <c r="S30" s="1262">
        <f t="shared" si="4"/>
        <v>79.27560566082994</v>
      </c>
      <c r="T30" s="1106"/>
      <c r="U30" s="1126">
        <v>2146</v>
      </c>
      <c r="V30" s="1068">
        <v>3305</v>
      </c>
      <c r="W30" s="1067"/>
    </row>
    <row r="31" spans="1:23" ht="14.25">
      <c r="A31" s="1133" t="s">
        <v>620</v>
      </c>
      <c r="B31" s="357" t="s">
        <v>746</v>
      </c>
      <c r="C31" s="750">
        <v>3640</v>
      </c>
      <c r="D31" s="1134">
        <v>4174</v>
      </c>
      <c r="E31" s="344" t="s">
        <v>622</v>
      </c>
      <c r="F31" s="1125">
        <v>678</v>
      </c>
      <c r="G31" s="1126">
        <v>718</v>
      </c>
      <c r="H31" s="1260">
        <v>753</v>
      </c>
      <c r="I31" s="1067">
        <v>815</v>
      </c>
      <c r="J31" s="1067">
        <v>1194</v>
      </c>
      <c r="K31" s="1067">
        <v>1556</v>
      </c>
      <c r="L31" s="1080">
        <v>1433</v>
      </c>
      <c r="M31" s="1080">
        <v>1458</v>
      </c>
      <c r="N31" s="1070">
        <v>357</v>
      </c>
      <c r="O31" s="1239">
        <f t="shared" si="1"/>
        <v>379</v>
      </c>
      <c r="P31" s="1253">
        <f t="shared" si="2"/>
        <v>402</v>
      </c>
      <c r="Q31" s="1243"/>
      <c r="R31" s="1068">
        <f t="shared" si="3"/>
        <v>1138</v>
      </c>
      <c r="S31" s="1262">
        <f t="shared" si="4"/>
        <v>78.05212620027436</v>
      </c>
      <c r="T31" s="1106"/>
      <c r="U31" s="1126">
        <v>736</v>
      </c>
      <c r="V31" s="1068">
        <v>1138</v>
      </c>
      <c r="W31" s="1067"/>
    </row>
    <row r="32" spans="1:23" ht="14.25">
      <c r="A32" s="1133" t="s">
        <v>623</v>
      </c>
      <c r="B32" s="749" t="s">
        <v>747</v>
      </c>
      <c r="C32" s="750">
        <v>0</v>
      </c>
      <c r="D32" s="1134">
        <v>0</v>
      </c>
      <c r="E32" s="344">
        <v>557</v>
      </c>
      <c r="F32" s="1125">
        <v>0</v>
      </c>
      <c r="G32" s="1126">
        <v>0</v>
      </c>
      <c r="H32" s="1260">
        <v>0</v>
      </c>
      <c r="I32" s="1067">
        <v>0</v>
      </c>
      <c r="J32" s="1067">
        <v>0</v>
      </c>
      <c r="K32" s="1067">
        <v>0</v>
      </c>
      <c r="L32" s="1080"/>
      <c r="M32" s="1080"/>
      <c r="N32" s="1070"/>
      <c r="O32" s="1239">
        <f t="shared" si="1"/>
        <v>0</v>
      </c>
      <c r="P32" s="1253">
        <f t="shared" si="2"/>
        <v>0</v>
      </c>
      <c r="Q32" s="1243"/>
      <c r="R32" s="1068">
        <f t="shared" si="3"/>
        <v>0</v>
      </c>
      <c r="S32" s="1262" t="e">
        <f t="shared" si="4"/>
        <v>#DIV/0!</v>
      </c>
      <c r="T32" s="1106"/>
      <c r="U32" s="1126">
        <v>0</v>
      </c>
      <c r="V32" s="1068">
        <v>0</v>
      </c>
      <c r="W32" s="1067"/>
    </row>
    <row r="33" spans="1:23" ht="14.25">
      <c r="A33" s="1133" t="s">
        <v>625</v>
      </c>
      <c r="B33" s="749" t="s">
        <v>748</v>
      </c>
      <c r="C33" s="750">
        <v>1711</v>
      </c>
      <c r="D33" s="1134">
        <v>1801</v>
      </c>
      <c r="E33" s="344">
        <v>551</v>
      </c>
      <c r="F33" s="1125">
        <v>31</v>
      </c>
      <c r="G33" s="1126">
        <v>0</v>
      </c>
      <c r="H33" s="1260">
        <v>36</v>
      </c>
      <c r="I33" s="1067">
        <v>36</v>
      </c>
      <c r="J33" s="1067">
        <v>10</v>
      </c>
      <c r="K33" s="1067">
        <v>10</v>
      </c>
      <c r="L33" s="1080"/>
      <c r="M33" s="1080"/>
      <c r="N33" s="1070"/>
      <c r="O33" s="1239">
        <f t="shared" si="1"/>
        <v>0</v>
      </c>
      <c r="P33" s="1253">
        <f t="shared" si="2"/>
        <v>0</v>
      </c>
      <c r="Q33" s="1243"/>
      <c r="R33" s="1068">
        <f t="shared" si="3"/>
        <v>0</v>
      </c>
      <c r="S33" s="1262" t="e">
        <f t="shared" si="4"/>
        <v>#DIV/0!</v>
      </c>
      <c r="T33" s="1106"/>
      <c r="U33" s="1126">
        <v>0</v>
      </c>
      <c r="V33" s="1068">
        <v>0</v>
      </c>
      <c r="W33" s="1067"/>
    </row>
    <row r="34" spans="1:23" ht="15" thickBot="1">
      <c r="A34" s="1095" t="s">
        <v>627</v>
      </c>
      <c r="B34" s="754" t="s">
        <v>749</v>
      </c>
      <c r="C34" s="755">
        <v>569</v>
      </c>
      <c r="D34" s="1139">
        <v>614</v>
      </c>
      <c r="E34" s="349" t="s">
        <v>628</v>
      </c>
      <c r="F34" s="1141">
        <v>17</v>
      </c>
      <c r="G34" s="1142">
        <v>14</v>
      </c>
      <c r="H34" s="1263">
        <v>17</v>
      </c>
      <c r="I34" s="1082">
        <v>14</v>
      </c>
      <c r="J34" s="1082">
        <v>19</v>
      </c>
      <c r="K34" s="1082">
        <v>24</v>
      </c>
      <c r="L34" s="1083">
        <v>72</v>
      </c>
      <c r="M34" s="1083">
        <v>72</v>
      </c>
      <c r="N34" s="1084">
        <v>92</v>
      </c>
      <c r="O34" s="1256">
        <f t="shared" si="1"/>
        <v>6</v>
      </c>
      <c r="P34" s="1257">
        <f t="shared" si="2"/>
        <v>4</v>
      </c>
      <c r="Q34" s="1236"/>
      <c r="R34" s="1074">
        <f t="shared" si="3"/>
        <v>102</v>
      </c>
      <c r="S34" s="1264">
        <f t="shared" si="4"/>
        <v>141.66666666666669</v>
      </c>
      <c r="T34" s="1106"/>
      <c r="U34" s="1163">
        <v>98</v>
      </c>
      <c r="V34" s="1213">
        <v>102</v>
      </c>
      <c r="W34" s="1082"/>
    </row>
    <row r="35" spans="1:23" ht="15" thickBot="1">
      <c r="A35" s="1182" t="s">
        <v>629</v>
      </c>
      <c r="B35" s="816" t="s">
        <v>630</v>
      </c>
      <c r="C35" s="817">
        <f>SUM(C25:C34)</f>
        <v>25899</v>
      </c>
      <c r="D35" s="825">
        <f>SUM(D25:D34)</f>
        <v>29268</v>
      </c>
      <c r="E35" s="818"/>
      <c r="F35" s="1149">
        <f aca="true" t="shared" si="5" ref="F35:Q35">SUM(F25:F34)</f>
        <v>4203</v>
      </c>
      <c r="G35" s="1150">
        <f t="shared" si="5"/>
        <v>4509</v>
      </c>
      <c r="H35" s="1265">
        <f t="shared" si="5"/>
        <v>4148</v>
      </c>
      <c r="I35" s="1150">
        <f t="shared" si="5"/>
        <v>4668</v>
      </c>
      <c r="J35" s="1150">
        <f>SUM(J25:J34)</f>
        <v>6750</v>
      </c>
      <c r="K35" s="1150">
        <f>SUM(K25:K34)</f>
        <v>8144</v>
      </c>
      <c r="L35" s="1184">
        <f t="shared" si="5"/>
        <v>7447</v>
      </c>
      <c r="M35" s="1185">
        <f t="shared" si="5"/>
        <v>7631</v>
      </c>
      <c r="N35" s="1185">
        <f t="shared" si="5"/>
        <v>2582</v>
      </c>
      <c r="O35" s="1266">
        <f t="shared" si="5"/>
        <v>1246</v>
      </c>
      <c r="P35" s="1187">
        <f t="shared" si="5"/>
        <v>2127</v>
      </c>
      <c r="Q35" s="1267">
        <f t="shared" si="5"/>
        <v>0</v>
      </c>
      <c r="R35" s="1149">
        <f t="shared" si="3"/>
        <v>5955</v>
      </c>
      <c r="S35" s="1206">
        <f t="shared" si="4"/>
        <v>78.03695452758485</v>
      </c>
      <c r="T35" s="1106"/>
      <c r="U35" s="1150">
        <f>SUM(U25:U34)</f>
        <v>3828</v>
      </c>
      <c r="V35" s="1150">
        <f>SUM(V25:V34)</f>
        <v>5955</v>
      </c>
      <c r="W35" s="1150">
        <f>SUM(W25:W34)</f>
        <v>0</v>
      </c>
    </row>
    <row r="36" spans="1:23" ht="14.25">
      <c r="A36" s="1122" t="s">
        <v>631</v>
      </c>
      <c r="B36" s="735" t="s">
        <v>750</v>
      </c>
      <c r="C36" s="736">
        <v>0</v>
      </c>
      <c r="D36" s="1123">
        <v>0</v>
      </c>
      <c r="E36" s="342">
        <v>601</v>
      </c>
      <c r="F36" s="1189">
        <v>0</v>
      </c>
      <c r="G36" s="1157">
        <v>0</v>
      </c>
      <c r="H36" s="1268">
        <v>0</v>
      </c>
      <c r="I36" s="1077">
        <v>0</v>
      </c>
      <c r="J36" s="1077">
        <v>0</v>
      </c>
      <c r="K36" s="1077">
        <v>0</v>
      </c>
      <c r="L36" s="1078"/>
      <c r="M36" s="1214"/>
      <c r="N36" s="1085"/>
      <c r="O36" s="1239">
        <f t="shared" si="1"/>
        <v>0</v>
      </c>
      <c r="P36" s="1251">
        <f t="shared" si="2"/>
        <v>0</v>
      </c>
      <c r="Q36" s="1231"/>
      <c r="R36" s="1169">
        <f t="shared" si="3"/>
        <v>0</v>
      </c>
      <c r="S36" s="1170" t="e">
        <f t="shared" si="4"/>
        <v>#DIV/0!</v>
      </c>
      <c r="T36" s="1106"/>
      <c r="U36" s="1157"/>
      <c r="V36" s="1062">
        <v>0</v>
      </c>
      <c r="W36" s="1077"/>
    </row>
    <row r="37" spans="1:23" ht="14.25">
      <c r="A37" s="1133" t="s">
        <v>633</v>
      </c>
      <c r="B37" s="749" t="s">
        <v>751</v>
      </c>
      <c r="C37" s="750">
        <v>1190</v>
      </c>
      <c r="D37" s="1134">
        <v>1857</v>
      </c>
      <c r="E37" s="344">
        <v>602</v>
      </c>
      <c r="F37" s="1125">
        <v>207</v>
      </c>
      <c r="G37" s="1126">
        <v>233</v>
      </c>
      <c r="H37" s="1260">
        <v>317</v>
      </c>
      <c r="I37" s="1067">
        <v>377</v>
      </c>
      <c r="J37" s="1067">
        <v>551</v>
      </c>
      <c r="K37" s="1067">
        <v>689</v>
      </c>
      <c r="L37" s="1080"/>
      <c r="M37" s="1212"/>
      <c r="N37" s="1080">
        <v>157</v>
      </c>
      <c r="O37" s="1239">
        <f t="shared" si="1"/>
        <v>157</v>
      </c>
      <c r="P37" s="1253">
        <f t="shared" si="2"/>
        <v>104</v>
      </c>
      <c r="Q37" s="1243"/>
      <c r="R37" s="1068">
        <f t="shared" si="3"/>
        <v>418</v>
      </c>
      <c r="S37" s="1262" t="e">
        <f t="shared" si="4"/>
        <v>#DIV/0!</v>
      </c>
      <c r="T37" s="1106"/>
      <c r="U37" s="1126">
        <v>314</v>
      </c>
      <c r="V37" s="1068">
        <v>418</v>
      </c>
      <c r="W37" s="1067"/>
    </row>
    <row r="38" spans="1:23" ht="14.25">
      <c r="A38" s="1133" t="s">
        <v>635</v>
      </c>
      <c r="B38" s="749" t="s">
        <v>752</v>
      </c>
      <c r="C38" s="750">
        <v>0</v>
      </c>
      <c r="D38" s="1134">
        <v>0</v>
      </c>
      <c r="E38" s="344">
        <v>604</v>
      </c>
      <c r="F38" s="1125">
        <v>0</v>
      </c>
      <c r="G38" s="1126">
        <v>0</v>
      </c>
      <c r="H38" s="1260">
        <v>0</v>
      </c>
      <c r="I38" s="1067">
        <v>0</v>
      </c>
      <c r="J38" s="1067">
        <v>0</v>
      </c>
      <c r="K38" s="1067">
        <v>0</v>
      </c>
      <c r="L38" s="1080"/>
      <c r="M38" s="1212"/>
      <c r="N38" s="1080"/>
      <c r="O38" s="1239">
        <f t="shared" si="1"/>
        <v>0</v>
      </c>
      <c r="P38" s="1253">
        <f t="shared" si="2"/>
        <v>0</v>
      </c>
      <c r="Q38" s="1243"/>
      <c r="R38" s="1068">
        <f t="shared" si="3"/>
        <v>0</v>
      </c>
      <c r="S38" s="1262" t="e">
        <f t="shared" si="4"/>
        <v>#DIV/0!</v>
      </c>
      <c r="T38" s="1106"/>
      <c r="U38" s="1126">
        <v>0</v>
      </c>
      <c r="V38" s="1068">
        <v>0</v>
      </c>
      <c r="W38" s="1067"/>
    </row>
    <row r="39" spans="1:23" ht="14.25">
      <c r="A39" s="1133" t="s">
        <v>637</v>
      </c>
      <c r="B39" s="749" t="s">
        <v>753</v>
      </c>
      <c r="C39" s="750">
        <v>12472</v>
      </c>
      <c r="D39" s="1134">
        <v>13728</v>
      </c>
      <c r="E39" s="344" t="s">
        <v>639</v>
      </c>
      <c r="F39" s="1125">
        <v>3926</v>
      </c>
      <c r="G39" s="1126">
        <v>4259</v>
      </c>
      <c r="H39" s="1260">
        <v>3835</v>
      </c>
      <c r="I39" s="1067">
        <v>4173</v>
      </c>
      <c r="J39" s="1067">
        <v>6058</v>
      </c>
      <c r="K39" s="1067">
        <v>7379</v>
      </c>
      <c r="L39" s="1080">
        <f>L35</f>
        <v>7447</v>
      </c>
      <c r="M39" s="1212">
        <f>M35</f>
        <v>7631</v>
      </c>
      <c r="N39" s="1080">
        <v>1923</v>
      </c>
      <c r="O39" s="1239">
        <f t="shared" si="1"/>
        <v>1822</v>
      </c>
      <c r="P39" s="1253">
        <f t="shared" si="2"/>
        <v>1920</v>
      </c>
      <c r="Q39" s="1243"/>
      <c r="R39" s="1068">
        <f t="shared" si="3"/>
        <v>5665</v>
      </c>
      <c r="S39" s="1262">
        <f t="shared" si="4"/>
        <v>74.23666622985192</v>
      </c>
      <c r="T39" s="1106"/>
      <c r="U39" s="1126">
        <v>3745</v>
      </c>
      <c r="V39" s="1068">
        <v>5665</v>
      </c>
      <c r="W39" s="1067"/>
    </row>
    <row r="40" spans="1:23" ht="15" thickBot="1">
      <c r="A40" s="1095" t="s">
        <v>640</v>
      </c>
      <c r="B40" s="754" t="s">
        <v>749</v>
      </c>
      <c r="C40" s="755">
        <v>12330</v>
      </c>
      <c r="D40" s="1139">
        <v>13218</v>
      </c>
      <c r="E40" s="349" t="s">
        <v>641</v>
      </c>
      <c r="F40" s="1141">
        <v>146</v>
      </c>
      <c r="G40" s="1142">
        <v>42</v>
      </c>
      <c r="H40" s="1263">
        <v>0</v>
      </c>
      <c r="I40" s="1082">
        <v>174</v>
      </c>
      <c r="J40" s="1082">
        <v>201</v>
      </c>
      <c r="K40" s="1082">
        <v>119</v>
      </c>
      <c r="L40" s="1083"/>
      <c r="M40" s="1215"/>
      <c r="N40" s="1086">
        <v>33</v>
      </c>
      <c r="O40" s="1239">
        <f t="shared" si="1"/>
        <v>50</v>
      </c>
      <c r="P40" s="1257">
        <f t="shared" si="2"/>
        <v>-1</v>
      </c>
      <c r="Q40" s="1236"/>
      <c r="R40" s="1074">
        <f t="shared" si="3"/>
        <v>82</v>
      </c>
      <c r="S40" s="1264" t="e">
        <f t="shared" si="4"/>
        <v>#DIV/0!</v>
      </c>
      <c r="T40" s="1106"/>
      <c r="U40" s="1163">
        <v>83</v>
      </c>
      <c r="V40" s="1213">
        <v>82</v>
      </c>
      <c r="W40" s="1082"/>
    </row>
    <row r="41" spans="1:23" ht="15" thickBot="1">
      <c r="A41" s="1182" t="s">
        <v>642</v>
      </c>
      <c r="B41" s="816" t="s">
        <v>643</v>
      </c>
      <c r="C41" s="817">
        <f>SUM(C36:C40)</f>
        <v>25992</v>
      </c>
      <c r="D41" s="825">
        <f>SUM(D36:D40)</f>
        <v>28803</v>
      </c>
      <c r="E41" s="818" t="s">
        <v>575</v>
      </c>
      <c r="F41" s="1149">
        <f aca="true" t="shared" si="6" ref="F41:Q41">SUM(F36:F40)</f>
        <v>4279</v>
      </c>
      <c r="G41" s="1150">
        <f t="shared" si="6"/>
        <v>4534</v>
      </c>
      <c r="H41" s="1265">
        <f t="shared" si="6"/>
        <v>4152</v>
      </c>
      <c r="I41" s="1150">
        <f t="shared" si="6"/>
        <v>4724</v>
      </c>
      <c r="J41" s="1150">
        <f>SUM(J36:J40)</f>
        <v>6810</v>
      </c>
      <c r="K41" s="1150">
        <f>SUM(K36:K40)</f>
        <v>8187</v>
      </c>
      <c r="L41" s="1184">
        <f t="shared" si="6"/>
        <v>7447</v>
      </c>
      <c r="M41" s="1185">
        <f t="shared" si="6"/>
        <v>7631</v>
      </c>
      <c r="N41" s="1185">
        <f t="shared" si="6"/>
        <v>2113</v>
      </c>
      <c r="O41" s="1185">
        <f t="shared" si="6"/>
        <v>2029</v>
      </c>
      <c r="P41" s="1190">
        <f t="shared" si="6"/>
        <v>2023</v>
      </c>
      <c r="Q41" s="1190">
        <f t="shared" si="6"/>
        <v>0</v>
      </c>
      <c r="R41" s="1150">
        <f t="shared" si="3"/>
        <v>6165</v>
      </c>
      <c r="S41" s="1206">
        <f t="shared" si="4"/>
        <v>80.78888743283973</v>
      </c>
      <c r="T41" s="1106"/>
      <c r="U41" s="1150">
        <f>SUM(U36:U40)</f>
        <v>4142</v>
      </c>
      <c r="V41" s="1150">
        <f>SUM(V36:V40)</f>
        <v>6165</v>
      </c>
      <c r="W41" s="1150">
        <f>SUM(W36:W40)</f>
        <v>0</v>
      </c>
    </row>
    <row r="42" spans="1:23" ht="6.75" customHeight="1" thickBot="1">
      <c r="A42" s="1095"/>
      <c r="B42" s="757"/>
      <c r="C42" s="832"/>
      <c r="D42" s="1192"/>
      <c r="E42" s="833"/>
      <c r="F42" s="1141"/>
      <c r="G42" s="1142"/>
      <c r="H42" s="1263"/>
      <c r="I42" s="1149"/>
      <c r="J42" s="1149"/>
      <c r="K42" s="1149"/>
      <c r="L42" s="1194"/>
      <c r="M42" s="1216"/>
      <c r="N42" s="1142"/>
      <c r="O42" s="1239"/>
      <c r="P42" s="1196"/>
      <c r="Q42" s="1197"/>
      <c r="R42" s="1077"/>
      <c r="S42" s="1261"/>
      <c r="T42" s="1106"/>
      <c r="U42" s="1142"/>
      <c r="V42" s="1142"/>
      <c r="W42" s="1142"/>
    </row>
    <row r="43" spans="1:23" ht="15" thickBot="1">
      <c r="A43" s="1199" t="s">
        <v>644</v>
      </c>
      <c r="B43" s="816" t="s">
        <v>606</v>
      </c>
      <c r="C43" s="817">
        <f>+C41-C39</f>
        <v>13520</v>
      </c>
      <c r="D43" s="825">
        <f>+D41-D39</f>
        <v>15075</v>
      </c>
      <c r="E43" s="818" t="s">
        <v>575</v>
      </c>
      <c r="F43" s="1149">
        <f aca="true" t="shared" si="7" ref="F43:Q43">F41-F39</f>
        <v>353</v>
      </c>
      <c r="G43" s="1150">
        <f t="shared" si="7"/>
        <v>275</v>
      </c>
      <c r="H43" s="1150">
        <f t="shared" si="7"/>
        <v>317</v>
      </c>
      <c r="I43" s="1150">
        <f t="shared" si="7"/>
        <v>551</v>
      </c>
      <c r="J43" s="1150">
        <f>J41-J39</f>
        <v>752</v>
      </c>
      <c r="K43" s="1150">
        <f>K41-K39</f>
        <v>808</v>
      </c>
      <c r="L43" s="1150">
        <f>L41-L39</f>
        <v>0</v>
      </c>
      <c r="M43" s="1200">
        <f t="shared" si="7"/>
        <v>0</v>
      </c>
      <c r="N43" s="1200">
        <f t="shared" si="7"/>
        <v>190</v>
      </c>
      <c r="O43" s="1200">
        <f t="shared" si="7"/>
        <v>207</v>
      </c>
      <c r="P43" s="1200">
        <f t="shared" si="7"/>
        <v>103</v>
      </c>
      <c r="Q43" s="1200">
        <f t="shared" si="7"/>
        <v>0</v>
      </c>
      <c r="R43" s="1061">
        <f t="shared" si="3"/>
        <v>500</v>
      </c>
      <c r="S43" s="1170" t="e">
        <f t="shared" si="4"/>
        <v>#DIV/0!</v>
      </c>
      <c r="T43" s="1106"/>
      <c r="U43" s="1150">
        <f>U41-U39</f>
        <v>397</v>
      </c>
      <c r="V43" s="1150">
        <f>V41-V39</f>
        <v>500</v>
      </c>
      <c r="W43" s="1150">
        <f>W41-W39</f>
        <v>0</v>
      </c>
    </row>
    <row r="44" spans="1:23" ht="15" thickBot="1">
      <c r="A44" s="1182" t="s">
        <v>645</v>
      </c>
      <c r="B44" s="816" t="s">
        <v>646</v>
      </c>
      <c r="C44" s="817">
        <f>+C41-C35</f>
        <v>93</v>
      </c>
      <c r="D44" s="825">
        <f>+D41-D35</f>
        <v>-465</v>
      </c>
      <c r="E44" s="818" t="s">
        <v>575</v>
      </c>
      <c r="F44" s="1149">
        <f aca="true" t="shared" si="8" ref="F44:Q44">F41-F35</f>
        <v>76</v>
      </c>
      <c r="G44" s="1150">
        <f t="shared" si="8"/>
        <v>25</v>
      </c>
      <c r="H44" s="1150">
        <f t="shared" si="8"/>
        <v>4</v>
      </c>
      <c r="I44" s="1150">
        <f t="shared" si="8"/>
        <v>56</v>
      </c>
      <c r="J44" s="1150">
        <f>J41-J35</f>
        <v>60</v>
      </c>
      <c r="K44" s="1150">
        <f>K41-K35</f>
        <v>43</v>
      </c>
      <c r="L44" s="1150">
        <f>L41-L35</f>
        <v>0</v>
      </c>
      <c r="M44" s="1200">
        <f t="shared" si="8"/>
        <v>0</v>
      </c>
      <c r="N44" s="1269">
        <f t="shared" si="8"/>
        <v>-469</v>
      </c>
      <c r="O44" s="1200">
        <f t="shared" si="8"/>
        <v>783</v>
      </c>
      <c r="P44" s="1200">
        <f t="shared" si="8"/>
        <v>-104</v>
      </c>
      <c r="Q44" s="1200">
        <f t="shared" si="8"/>
        <v>0</v>
      </c>
      <c r="R44" s="1061">
        <f t="shared" si="3"/>
        <v>210</v>
      </c>
      <c r="S44" s="1170" t="e">
        <f t="shared" si="4"/>
        <v>#DIV/0!</v>
      </c>
      <c r="T44" s="1106"/>
      <c r="U44" s="1150">
        <f>U41-U35</f>
        <v>314</v>
      </c>
      <c r="V44" s="1150">
        <f>V41-V35</f>
        <v>210</v>
      </c>
      <c r="W44" s="1150">
        <f>W41-W35</f>
        <v>0</v>
      </c>
    </row>
    <row r="45" spans="1:23" ht="15" thickBot="1">
      <c r="A45" s="1203" t="s">
        <v>647</v>
      </c>
      <c r="B45" s="842" t="s">
        <v>606</v>
      </c>
      <c r="C45" s="843">
        <f>+C44-C39</f>
        <v>-12379</v>
      </c>
      <c r="D45" s="798">
        <f>+D44-D39</f>
        <v>-14193</v>
      </c>
      <c r="E45" s="844" t="s">
        <v>575</v>
      </c>
      <c r="F45" s="1149">
        <f aca="true" t="shared" si="9" ref="F45:Q45">F44-F39</f>
        <v>-3850</v>
      </c>
      <c r="G45" s="1150">
        <f t="shared" si="9"/>
        <v>-4234</v>
      </c>
      <c r="H45" s="1150">
        <f t="shared" si="9"/>
        <v>-3831</v>
      </c>
      <c r="I45" s="1150">
        <f t="shared" si="9"/>
        <v>-4117</v>
      </c>
      <c r="J45" s="1150">
        <f>J44-J39</f>
        <v>-5998</v>
      </c>
      <c r="K45" s="1150"/>
      <c r="L45" s="1150">
        <f t="shared" si="9"/>
        <v>-7447</v>
      </c>
      <c r="M45" s="1200">
        <f t="shared" si="9"/>
        <v>-7631</v>
      </c>
      <c r="N45" s="1200">
        <f t="shared" si="9"/>
        <v>-2392</v>
      </c>
      <c r="O45" s="1200">
        <f t="shared" si="9"/>
        <v>-1039</v>
      </c>
      <c r="P45" s="1200">
        <f t="shared" si="9"/>
        <v>-2024</v>
      </c>
      <c r="Q45" s="1200">
        <f t="shared" si="9"/>
        <v>0</v>
      </c>
      <c r="R45" s="1150">
        <f t="shared" si="3"/>
        <v>-5455</v>
      </c>
      <c r="S45" s="1206">
        <f t="shared" si="4"/>
        <v>71.48473332459704</v>
      </c>
      <c r="T45" s="1106"/>
      <c r="U45" s="1150">
        <f>U44-U39</f>
        <v>-3431</v>
      </c>
      <c r="V45" s="1150">
        <f>V44-V39</f>
        <v>-5455</v>
      </c>
      <c r="W45" s="1150">
        <f>W44-W39</f>
        <v>0</v>
      </c>
    </row>
    <row r="46" ht="12.75">
      <c r="A46" s="1048"/>
    </row>
    <row r="47" ht="12.75">
      <c r="A47" s="1048"/>
    </row>
    <row r="48" spans="1:23" ht="14.25">
      <c r="A48" s="1045" t="s">
        <v>754</v>
      </c>
      <c r="R48" s="43"/>
      <c r="S48" s="43"/>
      <c r="T48" s="43"/>
      <c r="U48" s="43"/>
      <c r="V48" s="43"/>
      <c r="W48" s="43"/>
    </row>
    <row r="49" spans="1:23" ht="14.25">
      <c r="A49" s="1046" t="s">
        <v>755</v>
      </c>
      <c r="R49" s="43"/>
      <c r="S49" s="43"/>
      <c r="T49" s="43"/>
      <c r="U49" s="43"/>
      <c r="V49" s="43"/>
      <c r="W49" s="43"/>
    </row>
    <row r="50" spans="1:23" ht="14.25">
      <c r="A50" s="1047" t="s">
        <v>756</v>
      </c>
      <c r="R50" s="43"/>
      <c r="S50" s="43"/>
      <c r="T50" s="43"/>
      <c r="U50" s="43"/>
      <c r="V50" s="43"/>
      <c r="W50" s="43"/>
    </row>
    <row r="51" spans="1:23" ht="14.25">
      <c r="A51" s="988"/>
      <c r="R51" s="43"/>
      <c r="S51" s="43"/>
      <c r="T51" s="43"/>
      <c r="U51" s="43"/>
      <c r="V51" s="43"/>
      <c r="W51" s="43"/>
    </row>
    <row r="52" spans="1:23" ht="12.75">
      <c r="A52" s="1048" t="s">
        <v>763</v>
      </c>
      <c r="R52" s="43"/>
      <c r="S52" s="43"/>
      <c r="T52" s="43"/>
      <c r="U52" s="43"/>
      <c r="V52" s="43"/>
      <c r="W52" s="43"/>
    </row>
    <row r="53" spans="1:23" ht="12.75">
      <c r="A53" s="1048"/>
      <c r="R53" s="43"/>
      <c r="S53" s="43"/>
      <c r="T53" s="43"/>
      <c r="U53" s="43"/>
      <c r="V53" s="43"/>
      <c r="W53" s="43"/>
    </row>
    <row r="54" spans="1:23" ht="12.75">
      <c r="A54" s="1048" t="s">
        <v>764</v>
      </c>
      <c r="R54" s="43"/>
      <c r="S54" s="43"/>
      <c r="T54" s="43"/>
      <c r="U54" s="43"/>
      <c r="V54" s="43"/>
      <c r="W54" s="43"/>
    </row>
    <row r="55" ht="12.75">
      <c r="A55" s="1048"/>
    </row>
    <row r="56" ht="12.75">
      <c r="A56" s="1048"/>
    </row>
  </sheetData>
  <sheetProtection/>
  <mergeCells count="11">
    <mergeCell ref="N7:Q7"/>
    <mergeCell ref="U7:W7"/>
    <mergeCell ref="A1:W1"/>
    <mergeCell ref="A7:A8"/>
    <mergeCell ref="B7:B8"/>
    <mergeCell ref="E7:E8"/>
    <mergeCell ref="H7:H8"/>
    <mergeCell ref="I7:I8"/>
    <mergeCell ref="J7:J8"/>
    <mergeCell ref="K7:K8"/>
    <mergeCell ref="L7:M7"/>
  </mergeCells>
  <printOptions/>
  <pageMargins left="1.299212598425197" right="0.7086614173228347" top="0.5905511811023623" bottom="0.5905511811023623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5"/>
  <sheetViews>
    <sheetView zoomScalePageLayoutView="0" workbookViewId="0" topLeftCell="A1">
      <selection activeCell="O27" sqref="O27"/>
    </sheetView>
  </sheetViews>
  <sheetFormatPr defaultColWidth="9.140625" defaultRowHeight="12.75"/>
  <cols>
    <col min="1" max="1" width="37.7109375" style="43" customWidth="1"/>
    <col min="2" max="2" width="13.57421875" style="43" hidden="1" customWidth="1"/>
    <col min="3" max="4" width="0" style="43" hidden="1" customWidth="1"/>
    <col min="5" max="5" width="9.140625" style="691" customWidth="1"/>
    <col min="6" max="8" width="0" style="43" hidden="1" customWidth="1"/>
    <col min="9" max="11" width="0" style="577" hidden="1" customWidth="1"/>
    <col min="12" max="12" width="11.57421875" style="577" customWidth="1"/>
    <col min="13" max="13" width="11.421875" style="577" customWidth="1"/>
    <col min="14" max="14" width="9.8515625" style="577" customWidth="1"/>
    <col min="15" max="15" width="9.140625" style="577" customWidth="1"/>
    <col min="16" max="16" width="9.28125" style="577" customWidth="1"/>
    <col min="17" max="17" width="9.140625" style="577" customWidth="1"/>
    <col min="18" max="18" width="12.00390625" style="577" customWidth="1"/>
    <col min="19" max="19" width="9.140625" style="559" customWidth="1"/>
    <col min="20" max="20" width="3.421875" style="577" customWidth="1"/>
    <col min="21" max="21" width="12.57421875" style="577" customWidth="1"/>
    <col min="22" max="22" width="11.8515625" style="577" customWidth="1"/>
    <col min="23" max="23" width="12.00390625" style="577" customWidth="1"/>
    <col min="24" max="16384" width="9.140625" style="43" customWidth="1"/>
  </cols>
  <sheetData>
    <row r="1" spans="1:23" s="283" customFormat="1" ht="18">
      <c r="A1" s="1837" t="s">
        <v>721</v>
      </c>
      <c r="B1" s="1837"/>
      <c r="C1" s="1837"/>
      <c r="D1" s="1837"/>
      <c r="E1" s="1837"/>
      <c r="F1" s="1837"/>
      <c r="G1" s="1837"/>
      <c r="H1" s="1837"/>
      <c r="I1" s="1837"/>
      <c r="J1" s="1837"/>
      <c r="K1" s="1837"/>
      <c r="L1" s="1837"/>
      <c r="M1" s="1837"/>
      <c r="N1" s="1837"/>
      <c r="O1" s="1837"/>
      <c r="P1" s="1837"/>
      <c r="Q1" s="1837"/>
      <c r="R1" s="1837"/>
      <c r="S1" s="1837"/>
      <c r="T1" s="1837"/>
      <c r="U1" s="1837"/>
      <c r="V1" s="1837"/>
      <c r="W1" s="1837"/>
    </row>
    <row r="2" spans="1:14" ht="21.75" customHeight="1">
      <c r="A2" s="1087" t="s">
        <v>649</v>
      </c>
      <c r="B2" s="990"/>
      <c r="M2" s="991"/>
      <c r="N2" s="991"/>
    </row>
    <row r="3" spans="1:14" ht="12.75">
      <c r="A3" s="995"/>
      <c r="M3" s="991"/>
      <c r="N3" s="991"/>
    </row>
    <row r="4" spans="1:14" ht="13.5" thickBot="1">
      <c r="A4" s="1048"/>
      <c r="B4" s="629"/>
      <c r="C4" s="629"/>
      <c r="D4" s="629"/>
      <c r="E4" s="692"/>
      <c r="F4" s="629"/>
      <c r="G4" s="629"/>
      <c r="M4" s="991"/>
      <c r="N4" s="991"/>
    </row>
    <row r="5" spans="1:14" ht="15.75" thickBot="1">
      <c r="A5" s="989" t="s">
        <v>765</v>
      </c>
      <c r="B5" s="993"/>
      <c r="C5" s="294"/>
      <c r="D5" s="294"/>
      <c r="E5" s="1088" t="s">
        <v>766</v>
      </c>
      <c r="F5" s="354"/>
      <c r="G5" s="355"/>
      <c r="H5" s="354"/>
      <c r="I5" s="847"/>
      <c r="J5" s="848"/>
      <c r="K5" s="848"/>
      <c r="L5" s="848"/>
      <c r="M5" s="994"/>
      <c r="N5" s="994"/>
    </row>
    <row r="6" spans="1:14" ht="23.25" customHeight="1" thickBot="1">
      <c r="A6" s="995" t="s">
        <v>548</v>
      </c>
      <c r="M6" s="991"/>
      <c r="N6" s="991"/>
    </row>
    <row r="7" spans="1:23" ht="13.5" thickBot="1">
      <c r="A7" s="1850" t="s">
        <v>27</v>
      </c>
      <c r="B7" s="1852" t="s">
        <v>552</v>
      </c>
      <c r="C7" s="1271"/>
      <c r="D7" s="1272"/>
      <c r="E7" s="1845" t="s">
        <v>555</v>
      </c>
      <c r="F7" s="1853" t="s">
        <v>767</v>
      </c>
      <c r="G7" s="1852" t="s">
        <v>768</v>
      </c>
      <c r="H7" s="1852" t="s">
        <v>725</v>
      </c>
      <c r="I7" s="1854" t="s">
        <v>726</v>
      </c>
      <c r="J7" s="1854" t="s">
        <v>727</v>
      </c>
      <c r="K7" s="1854" t="s">
        <v>728</v>
      </c>
      <c r="L7" s="1849" t="s">
        <v>729</v>
      </c>
      <c r="M7" s="1849"/>
      <c r="N7" s="1849" t="s">
        <v>730</v>
      </c>
      <c r="O7" s="1849"/>
      <c r="P7" s="1849"/>
      <c r="Q7" s="1849"/>
      <c r="R7" s="1273" t="s">
        <v>731</v>
      </c>
      <c r="S7" s="1274" t="s">
        <v>551</v>
      </c>
      <c r="T7" s="1275"/>
      <c r="U7" s="1834" t="s">
        <v>732</v>
      </c>
      <c r="V7" s="1834"/>
      <c r="W7" s="1834"/>
    </row>
    <row r="8" spans="1:23" ht="13.5" thickBot="1">
      <c r="A8" s="1851"/>
      <c r="B8" s="1839"/>
      <c r="C8" s="704" t="s">
        <v>553</v>
      </c>
      <c r="D8" s="998" t="s">
        <v>554</v>
      </c>
      <c r="E8" s="1846"/>
      <c r="F8" s="1840"/>
      <c r="G8" s="1839"/>
      <c r="H8" s="1839"/>
      <c r="I8" s="1839"/>
      <c r="J8" s="1839"/>
      <c r="K8" s="1839"/>
      <c r="L8" s="1000" t="s">
        <v>31</v>
      </c>
      <c r="M8" s="1000" t="s">
        <v>32</v>
      </c>
      <c r="N8" s="1001" t="s">
        <v>562</v>
      </c>
      <c r="O8" s="1003" t="s">
        <v>565</v>
      </c>
      <c r="P8" s="1002" t="s">
        <v>568</v>
      </c>
      <c r="Q8" s="1091" t="s">
        <v>571</v>
      </c>
      <c r="R8" s="1000" t="s">
        <v>572</v>
      </c>
      <c r="S8" s="1276" t="s">
        <v>573</v>
      </c>
      <c r="T8" s="1275"/>
      <c r="U8" s="1093" t="s">
        <v>733</v>
      </c>
      <c r="V8" s="1094" t="s">
        <v>734</v>
      </c>
      <c r="W8" s="1094" t="s">
        <v>735</v>
      </c>
    </row>
    <row r="9" spans="1:23" ht="12.75">
      <c r="A9" s="1277" t="s">
        <v>574</v>
      </c>
      <c r="B9" s="712"/>
      <c r="C9" s="713">
        <v>104</v>
      </c>
      <c r="D9" s="1096">
        <v>104</v>
      </c>
      <c r="E9" s="1097"/>
      <c r="F9" s="1098">
        <v>7</v>
      </c>
      <c r="G9" s="1099">
        <v>6</v>
      </c>
      <c r="H9" s="1099">
        <v>8</v>
      </c>
      <c r="I9" s="1100">
        <v>8</v>
      </c>
      <c r="J9" s="1100">
        <v>9</v>
      </c>
      <c r="K9" s="1100">
        <v>9</v>
      </c>
      <c r="L9" s="1101"/>
      <c r="M9" s="1101"/>
      <c r="N9" s="1049">
        <v>9</v>
      </c>
      <c r="O9" s="1278">
        <f>U9</f>
        <v>9</v>
      </c>
      <c r="P9" s="1279">
        <f>V9</f>
        <v>9</v>
      </c>
      <c r="Q9" s="1278">
        <f>W9</f>
        <v>0</v>
      </c>
      <c r="R9" s="1055" t="s">
        <v>575</v>
      </c>
      <c r="S9" s="1280" t="s">
        <v>575</v>
      </c>
      <c r="T9" s="1106"/>
      <c r="U9" s="1107">
        <v>9</v>
      </c>
      <c r="V9" s="1108">
        <v>9</v>
      </c>
      <c r="W9" s="1108"/>
    </row>
    <row r="10" spans="1:23" ht="13.5" thickBot="1">
      <c r="A10" s="1281" t="s">
        <v>576</v>
      </c>
      <c r="B10" s="724"/>
      <c r="C10" s="725">
        <v>101</v>
      </c>
      <c r="D10" s="1110">
        <v>104</v>
      </c>
      <c r="E10" s="1111"/>
      <c r="F10" s="1112">
        <v>7</v>
      </c>
      <c r="G10" s="1113">
        <v>6</v>
      </c>
      <c r="H10" s="1113">
        <v>8</v>
      </c>
      <c r="I10" s="1114">
        <v>8</v>
      </c>
      <c r="J10" s="1114">
        <v>7.752</v>
      </c>
      <c r="K10" s="1114">
        <v>8</v>
      </c>
      <c r="L10" s="1115"/>
      <c r="M10" s="1115"/>
      <c r="N10" s="1050">
        <v>7.825</v>
      </c>
      <c r="O10" s="1282">
        <f aca="true" t="shared" si="0" ref="O10:Q21">U10</f>
        <v>7.934</v>
      </c>
      <c r="P10" s="1283">
        <f t="shared" si="0"/>
        <v>7.401</v>
      </c>
      <c r="Q10" s="1284">
        <f t="shared" si="0"/>
        <v>0</v>
      </c>
      <c r="R10" s="1114" t="s">
        <v>575</v>
      </c>
      <c r="S10" s="1285" t="s">
        <v>575</v>
      </c>
      <c r="T10" s="1106"/>
      <c r="U10" s="1120">
        <v>7.934</v>
      </c>
      <c r="V10" s="1121">
        <v>7.401</v>
      </c>
      <c r="W10" s="1121"/>
    </row>
    <row r="11" spans="1:23" ht="12.75">
      <c r="A11" s="1286" t="s">
        <v>577</v>
      </c>
      <c r="B11" s="735" t="s">
        <v>578</v>
      </c>
      <c r="C11" s="736">
        <v>37915</v>
      </c>
      <c r="D11" s="1123">
        <v>39774</v>
      </c>
      <c r="E11" s="1124" t="s">
        <v>579</v>
      </c>
      <c r="F11" s="1125">
        <v>1192</v>
      </c>
      <c r="G11" s="1126">
        <v>1351</v>
      </c>
      <c r="H11" s="1126">
        <v>1490</v>
      </c>
      <c r="I11" s="1051">
        <v>1548</v>
      </c>
      <c r="J11" s="1051">
        <v>1588</v>
      </c>
      <c r="K11" s="1052">
        <v>1630</v>
      </c>
      <c r="L11" s="1127" t="s">
        <v>575</v>
      </c>
      <c r="M11" s="1207" t="s">
        <v>575</v>
      </c>
      <c r="N11" s="1053">
        <v>1630</v>
      </c>
      <c r="O11" s="1250">
        <f t="shared" si="0"/>
        <v>1648</v>
      </c>
      <c r="P11" s="1250">
        <f t="shared" si="0"/>
        <v>1648</v>
      </c>
      <c r="Q11" s="1287">
        <f t="shared" si="0"/>
        <v>0</v>
      </c>
      <c r="R11" s="1051" t="s">
        <v>575</v>
      </c>
      <c r="S11" s="1288" t="s">
        <v>575</v>
      </c>
      <c r="T11" s="1106"/>
      <c r="U11" s="1132">
        <v>1648</v>
      </c>
      <c r="V11" s="1051">
        <v>1648</v>
      </c>
      <c r="W11" s="1051"/>
    </row>
    <row r="12" spans="1:23" ht="12.75">
      <c r="A12" s="1289" t="s">
        <v>580</v>
      </c>
      <c r="B12" s="749" t="s">
        <v>581</v>
      </c>
      <c r="C12" s="750">
        <v>-16164</v>
      </c>
      <c r="D12" s="1134">
        <v>-17825</v>
      </c>
      <c r="E12" s="1124" t="s">
        <v>582</v>
      </c>
      <c r="F12" s="1125">
        <v>-1192</v>
      </c>
      <c r="G12" s="1126">
        <v>-1256</v>
      </c>
      <c r="H12" s="1126">
        <v>1415</v>
      </c>
      <c r="I12" s="1051">
        <v>1483</v>
      </c>
      <c r="J12" s="1051">
        <v>1532</v>
      </c>
      <c r="K12" s="1051">
        <v>1584</v>
      </c>
      <c r="L12" s="1135" t="s">
        <v>575</v>
      </c>
      <c r="M12" s="1208" t="s">
        <v>575</v>
      </c>
      <c r="N12" s="1054">
        <v>1587</v>
      </c>
      <c r="O12" s="1241">
        <f t="shared" si="0"/>
        <v>1607</v>
      </c>
      <c r="P12" s="1241">
        <f t="shared" si="0"/>
        <v>1610</v>
      </c>
      <c r="Q12" s="1242">
        <f t="shared" si="0"/>
        <v>0</v>
      </c>
      <c r="R12" s="1051" t="s">
        <v>575</v>
      </c>
      <c r="S12" s="1288" t="s">
        <v>575</v>
      </c>
      <c r="T12" s="1106"/>
      <c r="U12" s="1126">
        <v>1607</v>
      </c>
      <c r="V12" s="1051">
        <v>1610</v>
      </c>
      <c r="W12" s="1051"/>
    </row>
    <row r="13" spans="1:23" ht="12.75">
      <c r="A13" s="1289" t="s">
        <v>583</v>
      </c>
      <c r="B13" s="749" t="s">
        <v>736</v>
      </c>
      <c r="C13" s="750">
        <v>604</v>
      </c>
      <c r="D13" s="1134">
        <v>619</v>
      </c>
      <c r="E13" s="1124" t="s">
        <v>585</v>
      </c>
      <c r="F13" s="1125"/>
      <c r="G13" s="1126"/>
      <c r="H13" s="1126"/>
      <c r="I13" s="1051"/>
      <c r="J13" s="1051"/>
      <c r="K13" s="1051"/>
      <c r="L13" s="1135" t="s">
        <v>575</v>
      </c>
      <c r="M13" s="1208" t="s">
        <v>575</v>
      </c>
      <c r="N13" s="1054"/>
      <c r="O13" s="1241">
        <f t="shared" si="0"/>
        <v>0</v>
      </c>
      <c r="P13" s="1241">
        <f t="shared" si="0"/>
        <v>0</v>
      </c>
      <c r="Q13" s="1242">
        <f t="shared" si="0"/>
        <v>0</v>
      </c>
      <c r="R13" s="1051" t="s">
        <v>575</v>
      </c>
      <c r="S13" s="1288" t="s">
        <v>575</v>
      </c>
      <c r="T13" s="1106"/>
      <c r="U13" s="1126">
        <v>0</v>
      </c>
      <c r="V13" s="1051"/>
      <c r="W13" s="1051"/>
    </row>
    <row r="14" spans="1:23" ht="12.75">
      <c r="A14" s="1289" t="s">
        <v>586</v>
      </c>
      <c r="B14" s="749" t="s">
        <v>737</v>
      </c>
      <c r="C14" s="750">
        <v>221</v>
      </c>
      <c r="D14" s="1134">
        <v>610</v>
      </c>
      <c r="E14" s="1124" t="s">
        <v>575</v>
      </c>
      <c r="F14" s="1125">
        <v>62</v>
      </c>
      <c r="G14" s="1126">
        <v>66</v>
      </c>
      <c r="H14" s="1126">
        <v>433</v>
      </c>
      <c r="I14" s="1051">
        <v>400</v>
      </c>
      <c r="J14" s="1051">
        <v>444</v>
      </c>
      <c r="K14" s="1051">
        <v>469</v>
      </c>
      <c r="L14" s="1135" t="s">
        <v>575</v>
      </c>
      <c r="M14" s="1208" t="s">
        <v>575</v>
      </c>
      <c r="N14" s="1054">
        <v>1042</v>
      </c>
      <c r="O14" s="1241">
        <f t="shared" si="0"/>
        <v>839</v>
      </c>
      <c r="P14" s="1241">
        <f t="shared" si="0"/>
        <v>629</v>
      </c>
      <c r="Q14" s="1242">
        <f t="shared" si="0"/>
        <v>0</v>
      </c>
      <c r="R14" s="1051" t="s">
        <v>575</v>
      </c>
      <c r="S14" s="1288" t="s">
        <v>575</v>
      </c>
      <c r="T14" s="1106"/>
      <c r="U14" s="1126">
        <v>839</v>
      </c>
      <c r="V14" s="1051">
        <v>629</v>
      </c>
      <c r="W14" s="1051"/>
    </row>
    <row r="15" spans="1:23" ht="13.5" thickBot="1">
      <c r="A15" s="1277" t="s">
        <v>588</v>
      </c>
      <c r="B15" s="754" t="s">
        <v>738</v>
      </c>
      <c r="C15" s="755">
        <v>2021</v>
      </c>
      <c r="D15" s="1139">
        <v>852</v>
      </c>
      <c r="E15" s="1140" t="s">
        <v>590</v>
      </c>
      <c r="F15" s="1141">
        <v>348</v>
      </c>
      <c r="G15" s="1142">
        <v>421</v>
      </c>
      <c r="H15" s="1142">
        <v>468</v>
      </c>
      <c r="I15" s="1055">
        <v>551</v>
      </c>
      <c r="J15" s="1055">
        <v>500</v>
      </c>
      <c r="K15" s="1055">
        <v>474</v>
      </c>
      <c r="L15" s="1143" t="s">
        <v>575</v>
      </c>
      <c r="M15" s="1209" t="s">
        <v>575</v>
      </c>
      <c r="N15" s="1056">
        <v>780</v>
      </c>
      <c r="O15" s="1247">
        <f t="shared" si="0"/>
        <v>974</v>
      </c>
      <c r="P15" s="1247">
        <f t="shared" si="0"/>
        <v>887</v>
      </c>
      <c r="Q15" s="1248">
        <f t="shared" si="0"/>
        <v>0</v>
      </c>
      <c r="R15" s="1055" t="s">
        <v>575</v>
      </c>
      <c r="S15" s="1280" t="s">
        <v>575</v>
      </c>
      <c r="T15" s="1106"/>
      <c r="U15" s="1113">
        <v>974</v>
      </c>
      <c r="V15" s="1055">
        <v>887</v>
      </c>
      <c r="W15" s="1055"/>
    </row>
    <row r="16" spans="1:23" ht="15" thickBot="1">
      <c r="A16" s="1290" t="s">
        <v>591</v>
      </c>
      <c r="B16" s="765"/>
      <c r="C16" s="766">
        <v>24618</v>
      </c>
      <c r="D16" s="1147">
        <v>24087</v>
      </c>
      <c r="E16" s="1148"/>
      <c r="F16" s="1149">
        <v>423</v>
      </c>
      <c r="G16" s="1150">
        <v>590</v>
      </c>
      <c r="H16" s="1150">
        <v>976</v>
      </c>
      <c r="I16" s="1151">
        <v>1016</v>
      </c>
      <c r="J16" s="1156">
        <f>J11-J12+J13+J14+J15</f>
        <v>1000</v>
      </c>
      <c r="K16" s="1156">
        <f>K11-K12+K13+K14+K15</f>
        <v>989</v>
      </c>
      <c r="L16" s="1152" t="s">
        <v>575</v>
      </c>
      <c r="M16" s="1210" t="s">
        <v>575</v>
      </c>
      <c r="N16" s="1153">
        <f>N11-N12+N13+N14+N15</f>
        <v>1865</v>
      </c>
      <c r="O16" s="1152">
        <f>O11-O12+O13+O14+O15</f>
        <v>1854</v>
      </c>
      <c r="P16" s="1152">
        <f>P11-P12+P13+P14+P15</f>
        <v>1554</v>
      </c>
      <c r="Q16" s="1152">
        <f>Q11-Q12+Q13+Q14+Q15</f>
        <v>0</v>
      </c>
      <c r="R16" s="1151" t="s">
        <v>575</v>
      </c>
      <c r="S16" s="1291" t="s">
        <v>575</v>
      </c>
      <c r="T16" s="1106"/>
      <c r="U16" s="1156">
        <f>U11-U12+U13+U14+U15</f>
        <v>1854</v>
      </c>
      <c r="V16" s="1156">
        <f>V11-V12+V13+V14+V15</f>
        <v>1554</v>
      </c>
      <c r="W16" s="1156">
        <f>W11-W12+W13+W14+W15</f>
        <v>0</v>
      </c>
    </row>
    <row r="17" spans="1:23" ht="12.75">
      <c r="A17" s="1277" t="s">
        <v>592</v>
      </c>
      <c r="B17" s="735" t="s">
        <v>593</v>
      </c>
      <c r="C17" s="736">
        <v>7043</v>
      </c>
      <c r="D17" s="1123">
        <v>7240</v>
      </c>
      <c r="E17" s="1140">
        <v>401</v>
      </c>
      <c r="F17" s="1141"/>
      <c r="G17" s="1142"/>
      <c r="H17" s="1142">
        <v>75</v>
      </c>
      <c r="I17" s="1055">
        <v>65</v>
      </c>
      <c r="J17" s="1055">
        <v>55</v>
      </c>
      <c r="K17" s="1055">
        <v>45</v>
      </c>
      <c r="L17" s="1127" t="s">
        <v>575</v>
      </c>
      <c r="M17" s="1207" t="s">
        <v>575</v>
      </c>
      <c r="N17" s="1221">
        <v>43</v>
      </c>
      <c r="O17" s="1287">
        <f t="shared" si="0"/>
        <v>40</v>
      </c>
      <c r="P17" s="1292">
        <f>V17</f>
        <v>38</v>
      </c>
      <c r="Q17" s="1287">
        <f t="shared" si="0"/>
        <v>0</v>
      </c>
      <c r="R17" s="1055" t="s">
        <v>575</v>
      </c>
      <c r="S17" s="1280" t="s">
        <v>575</v>
      </c>
      <c r="T17" s="1106"/>
      <c r="U17" s="1157">
        <v>40</v>
      </c>
      <c r="V17" s="1055">
        <v>38</v>
      </c>
      <c r="W17" s="1055"/>
    </row>
    <row r="18" spans="1:23" ht="12.75">
      <c r="A18" s="1289" t="s">
        <v>594</v>
      </c>
      <c r="B18" s="749" t="s">
        <v>595</v>
      </c>
      <c r="C18" s="750">
        <v>1001</v>
      </c>
      <c r="D18" s="1134">
        <v>820</v>
      </c>
      <c r="E18" s="1124" t="s">
        <v>596</v>
      </c>
      <c r="F18" s="1125">
        <v>179</v>
      </c>
      <c r="G18" s="1126">
        <v>119</v>
      </c>
      <c r="H18" s="1126">
        <v>197</v>
      </c>
      <c r="I18" s="1051">
        <v>286</v>
      </c>
      <c r="J18" s="1051">
        <v>182</v>
      </c>
      <c r="K18" s="1051">
        <v>125</v>
      </c>
      <c r="L18" s="1135" t="s">
        <v>575</v>
      </c>
      <c r="M18" s="1208" t="s">
        <v>575</v>
      </c>
      <c r="N18" s="1054">
        <v>101</v>
      </c>
      <c r="O18" s="1242">
        <f t="shared" si="0"/>
        <v>263</v>
      </c>
      <c r="P18" s="1292">
        <f>V18</f>
        <v>227</v>
      </c>
      <c r="Q18" s="1242">
        <f t="shared" si="0"/>
        <v>0</v>
      </c>
      <c r="R18" s="1051" t="s">
        <v>575</v>
      </c>
      <c r="S18" s="1288" t="s">
        <v>575</v>
      </c>
      <c r="T18" s="1106"/>
      <c r="U18" s="1126">
        <v>263</v>
      </c>
      <c r="V18" s="1051">
        <v>227</v>
      </c>
      <c r="W18" s="1051"/>
    </row>
    <row r="19" spans="1:23" ht="12.75">
      <c r="A19" s="1289" t="s">
        <v>597</v>
      </c>
      <c r="B19" s="749" t="s">
        <v>739</v>
      </c>
      <c r="C19" s="750">
        <v>14718</v>
      </c>
      <c r="D19" s="1134">
        <v>14718</v>
      </c>
      <c r="E19" s="1124" t="s">
        <v>575</v>
      </c>
      <c r="F19" s="1125"/>
      <c r="G19" s="1126"/>
      <c r="H19" s="1126"/>
      <c r="I19" s="1051"/>
      <c r="J19" s="1051"/>
      <c r="K19" s="1051"/>
      <c r="L19" s="1135" t="s">
        <v>575</v>
      </c>
      <c r="M19" s="1208" t="s">
        <v>575</v>
      </c>
      <c r="N19" s="1054"/>
      <c r="O19" s="1242">
        <f t="shared" si="0"/>
        <v>0</v>
      </c>
      <c r="P19" s="1292">
        <f>V19</f>
        <v>0</v>
      </c>
      <c r="Q19" s="1242">
        <f t="shared" si="0"/>
        <v>0</v>
      </c>
      <c r="R19" s="1051" t="s">
        <v>575</v>
      </c>
      <c r="S19" s="1288" t="s">
        <v>575</v>
      </c>
      <c r="T19" s="1106"/>
      <c r="U19" s="1126"/>
      <c r="V19" s="1051"/>
      <c r="W19" s="1051"/>
    </row>
    <row r="20" spans="1:23" ht="12.75">
      <c r="A20" s="1289" t="s">
        <v>599</v>
      </c>
      <c r="B20" s="749" t="s">
        <v>598</v>
      </c>
      <c r="C20" s="750">
        <v>1758</v>
      </c>
      <c r="D20" s="1134">
        <v>1762</v>
      </c>
      <c r="E20" s="1124" t="s">
        <v>575</v>
      </c>
      <c r="F20" s="1125">
        <v>175</v>
      </c>
      <c r="G20" s="1126">
        <v>235</v>
      </c>
      <c r="H20" s="1126">
        <v>648</v>
      </c>
      <c r="I20" s="1051">
        <v>623</v>
      </c>
      <c r="J20" s="1051">
        <v>627</v>
      </c>
      <c r="K20" s="1051">
        <v>652</v>
      </c>
      <c r="L20" s="1135" t="s">
        <v>575</v>
      </c>
      <c r="M20" s="1208" t="s">
        <v>575</v>
      </c>
      <c r="N20" s="1054">
        <v>1488</v>
      </c>
      <c r="O20" s="1242">
        <f t="shared" si="0"/>
        <v>1491</v>
      </c>
      <c r="P20" s="1292">
        <f>V20</f>
        <v>1150</v>
      </c>
      <c r="Q20" s="1242">
        <f t="shared" si="0"/>
        <v>0</v>
      </c>
      <c r="R20" s="1051" t="s">
        <v>575</v>
      </c>
      <c r="S20" s="1288" t="s">
        <v>575</v>
      </c>
      <c r="T20" s="1106"/>
      <c r="U20" s="1126">
        <v>1491</v>
      </c>
      <c r="V20" s="1051">
        <v>1150</v>
      </c>
      <c r="W20" s="1051"/>
    </row>
    <row r="21" spans="1:23" ht="13.5" thickBot="1">
      <c r="A21" s="1281" t="s">
        <v>601</v>
      </c>
      <c r="B21" s="778"/>
      <c r="C21" s="779">
        <v>0</v>
      </c>
      <c r="D21" s="1159">
        <v>0</v>
      </c>
      <c r="E21" s="1160" t="s">
        <v>575</v>
      </c>
      <c r="F21" s="1125"/>
      <c r="G21" s="1126"/>
      <c r="H21" s="1126"/>
      <c r="I21" s="1057"/>
      <c r="J21" s="1057"/>
      <c r="K21" s="1057"/>
      <c r="L21" s="1115" t="s">
        <v>575</v>
      </c>
      <c r="M21" s="1211" t="s">
        <v>575</v>
      </c>
      <c r="N21" s="1222"/>
      <c r="O21" s="1248">
        <f t="shared" si="0"/>
        <v>0</v>
      </c>
      <c r="P21" s="1293">
        <f>V21</f>
        <v>0</v>
      </c>
      <c r="Q21" s="1248">
        <f t="shared" si="0"/>
        <v>0</v>
      </c>
      <c r="R21" s="1057" t="s">
        <v>575</v>
      </c>
      <c r="S21" s="1294" t="s">
        <v>575</v>
      </c>
      <c r="T21" s="1106"/>
      <c r="U21" s="1163"/>
      <c r="V21" s="1057"/>
      <c r="W21" s="1057"/>
    </row>
    <row r="22" spans="1:23" ht="14.25">
      <c r="A22" s="1295" t="s">
        <v>603</v>
      </c>
      <c r="B22" s="735" t="s">
        <v>604</v>
      </c>
      <c r="C22" s="736">
        <v>12472</v>
      </c>
      <c r="D22" s="1123">
        <v>13728</v>
      </c>
      <c r="E22" s="1059" t="s">
        <v>575</v>
      </c>
      <c r="F22" s="1165">
        <v>2596</v>
      </c>
      <c r="G22" s="1132">
        <v>2870</v>
      </c>
      <c r="H22" s="1132">
        <v>3079</v>
      </c>
      <c r="I22" s="1061">
        <v>3210</v>
      </c>
      <c r="J22" s="1061">
        <v>3554</v>
      </c>
      <c r="K22" s="1077">
        <v>3675</v>
      </c>
      <c r="L22" s="1078">
        <f>L35</f>
        <v>3571</v>
      </c>
      <c r="M22" s="1078">
        <f>M35</f>
        <v>3595</v>
      </c>
      <c r="N22" s="1064">
        <v>895</v>
      </c>
      <c r="O22" s="1128">
        <f>U22-N22</f>
        <v>930</v>
      </c>
      <c r="P22" s="1167">
        <f>V22-U22</f>
        <v>806</v>
      </c>
      <c r="Q22" s="1167"/>
      <c r="R22" s="1169">
        <f>SUM(N22:Q22)</f>
        <v>2631</v>
      </c>
      <c r="S22" s="1296">
        <f>(R22/M22)*100</f>
        <v>73.18497913769124</v>
      </c>
      <c r="T22" s="1106"/>
      <c r="U22" s="1132">
        <v>1825</v>
      </c>
      <c r="V22" s="1169">
        <v>2631</v>
      </c>
      <c r="W22" s="1061"/>
    </row>
    <row r="23" spans="1:23" ht="14.25">
      <c r="A23" s="1289" t="s">
        <v>605</v>
      </c>
      <c r="B23" s="749" t="s">
        <v>606</v>
      </c>
      <c r="C23" s="750">
        <v>0</v>
      </c>
      <c r="D23" s="1134">
        <v>0</v>
      </c>
      <c r="E23" s="1065" t="s">
        <v>575</v>
      </c>
      <c r="F23" s="1125"/>
      <c r="G23" s="1126"/>
      <c r="H23" s="1126"/>
      <c r="I23" s="1067"/>
      <c r="J23" s="1067"/>
      <c r="K23" s="1067"/>
      <c r="L23" s="1080"/>
      <c r="M23" s="1212"/>
      <c r="N23" s="1070"/>
      <c r="O23" s="1136">
        <f aca="true" t="shared" si="1" ref="O23:O40">U23-N23</f>
        <v>0</v>
      </c>
      <c r="P23" s="1137">
        <f aca="true" t="shared" si="2" ref="P23:P40">V23-U23</f>
        <v>0</v>
      </c>
      <c r="Q23" s="1137"/>
      <c r="R23" s="1068">
        <f aca="true" t="shared" si="3" ref="R23:R45">SUM(N23:Q23)</f>
        <v>0</v>
      </c>
      <c r="S23" s="1297" t="e">
        <f aca="true" t="shared" si="4" ref="S23:S45">(R23/M23)*100</f>
        <v>#DIV/0!</v>
      </c>
      <c r="T23" s="1106"/>
      <c r="U23" s="1126"/>
      <c r="V23" s="1068"/>
      <c r="W23" s="1067"/>
    </row>
    <row r="24" spans="1:23" ht="15" thickBot="1">
      <c r="A24" s="1281" t="s">
        <v>607</v>
      </c>
      <c r="B24" s="778" t="s">
        <v>606</v>
      </c>
      <c r="C24" s="779">
        <v>0</v>
      </c>
      <c r="D24" s="1159">
        <v>1215</v>
      </c>
      <c r="E24" s="1071">
        <v>672</v>
      </c>
      <c r="F24" s="1172">
        <v>960</v>
      </c>
      <c r="G24" s="1173">
        <v>1192</v>
      </c>
      <c r="H24" s="1173">
        <v>1150</v>
      </c>
      <c r="I24" s="1073">
        <v>1100</v>
      </c>
      <c r="J24" s="1073">
        <v>1200</v>
      </c>
      <c r="K24" s="1073">
        <v>1300</v>
      </c>
      <c r="L24" s="1223">
        <f>L25+L26+L27+L28+L29</f>
        <v>1170</v>
      </c>
      <c r="M24" s="1223">
        <f>M25+M26+M27+M28+M29</f>
        <v>1170</v>
      </c>
      <c r="N24" s="1076">
        <v>291</v>
      </c>
      <c r="O24" s="1161">
        <f t="shared" si="1"/>
        <v>291</v>
      </c>
      <c r="P24" s="1175">
        <f t="shared" si="2"/>
        <v>291</v>
      </c>
      <c r="Q24" s="1175"/>
      <c r="R24" s="1074">
        <f t="shared" si="3"/>
        <v>873</v>
      </c>
      <c r="S24" s="1298">
        <f t="shared" si="4"/>
        <v>74.61538461538461</v>
      </c>
      <c r="T24" s="1106"/>
      <c r="U24" s="1113">
        <v>582</v>
      </c>
      <c r="V24" s="1074">
        <v>873</v>
      </c>
      <c r="W24" s="1073"/>
    </row>
    <row r="25" spans="1:23" ht="14.25">
      <c r="A25" s="1286" t="s">
        <v>608</v>
      </c>
      <c r="B25" s="735" t="s">
        <v>740</v>
      </c>
      <c r="C25" s="736">
        <v>6341</v>
      </c>
      <c r="D25" s="1123">
        <v>6960</v>
      </c>
      <c r="E25" s="1059">
        <v>501</v>
      </c>
      <c r="F25" s="1125">
        <v>274</v>
      </c>
      <c r="G25" s="1126">
        <v>450</v>
      </c>
      <c r="H25" s="1126">
        <v>411</v>
      </c>
      <c r="I25" s="1077">
        <v>244</v>
      </c>
      <c r="J25" s="1077">
        <v>165</v>
      </c>
      <c r="K25" s="1077">
        <v>288</v>
      </c>
      <c r="L25" s="1078">
        <v>230</v>
      </c>
      <c r="M25" s="1078">
        <v>230</v>
      </c>
      <c r="N25" s="1079">
        <v>54</v>
      </c>
      <c r="O25" s="1128">
        <f t="shared" si="1"/>
        <v>58</v>
      </c>
      <c r="P25" s="1167">
        <f t="shared" si="2"/>
        <v>40</v>
      </c>
      <c r="Q25" s="1167"/>
      <c r="R25" s="1169">
        <f t="shared" si="3"/>
        <v>152</v>
      </c>
      <c r="S25" s="1296">
        <f t="shared" si="4"/>
        <v>66.08695652173913</v>
      </c>
      <c r="T25" s="1106"/>
      <c r="U25" s="1157">
        <v>112</v>
      </c>
      <c r="V25" s="1062">
        <v>152</v>
      </c>
      <c r="W25" s="1077"/>
    </row>
    <row r="26" spans="1:23" ht="14.25">
      <c r="A26" s="1289" t="s">
        <v>610</v>
      </c>
      <c r="B26" s="749" t="s">
        <v>741</v>
      </c>
      <c r="C26" s="750">
        <v>1745</v>
      </c>
      <c r="D26" s="1134">
        <v>2223</v>
      </c>
      <c r="E26" s="1065">
        <v>502</v>
      </c>
      <c r="F26" s="1125">
        <v>419</v>
      </c>
      <c r="G26" s="1126">
        <v>517</v>
      </c>
      <c r="H26" s="1126">
        <v>452</v>
      </c>
      <c r="I26" s="1067">
        <v>460</v>
      </c>
      <c r="J26" s="1067">
        <v>423</v>
      </c>
      <c r="K26" s="1067">
        <v>467</v>
      </c>
      <c r="L26" s="1080">
        <v>500</v>
      </c>
      <c r="M26" s="1080">
        <v>492</v>
      </c>
      <c r="N26" s="1070">
        <v>134</v>
      </c>
      <c r="O26" s="1136">
        <f t="shared" si="1"/>
        <v>97</v>
      </c>
      <c r="P26" s="1137">
        <f t="shared" si="2"/>
        <v>87</v>
      </c>
      <c r="Q26" s="1137"/>
      <c r="R26" s="1068">
        <f t="shared" si="3"/>
        <v>318</v>
      </c>
      <c r="S26" s="1297">
        <f t="shared" si="4"/>
        <v>64.63414634146342</v>
      </c>
      <c r="T26" s="1106"/>
      <c r="U26" s="1126">
        <v>231</v>
      </c>
      <c r="V26" s="1068">
        <v>318</v>
      </c>
      <c r="W26" s="1270"/>
    </row>
    <row r="27" spans="1:23" ht="14.25">
      <c r="A27" s="1289" t="s">
        <v>612</v>
      </c>
      <c r="B27" s="749" t="s">
        <v>742</v>
      </c>
      <c r="C27" s="750">
        <v>0</v>
      </c>
      <c r="D27" s="1134">
        <v>0</v>
      </c>
      <c r="E27" s="1065">
        <v>504</v>
      </c>
      <c r="F27" s="1125"/>
      <c r="G27" s="1126"/>
      <c r="H27" s="1126"/>
      <c r="I27" s="1067"/>
      <c r="J27" s="1067"/>
      <c r="K27" s="1067"/>
      <c r="L27" s="1080"/>
      <c r="M27" s="1080"/>
      <c r="N27" s="1070"/>
      <c r="O27" s="1136">
        <f t="shared" si="1"/>
        <v>0</v>
      </c>
      <c r="P27" s="1137">
        <f t="shared" si="2"/>
        <v>0</v>
      </c>
      <c r="Q27" s="1137"/>
      <c r="R27" s="1068">
        <f t="shared" si="3"/>
        <v>0</v>
      </c>
      <c r="S27" s="1297" t="e">
        <f t="shared" si="4"/>
        <v>#DIV/0!</v>
      </c>
      <c r="T27" s="1106"/>
      <c r="U27" s="1126"/>
      <c r="V27" s="1068"/>
      <c r="W27" s="1067"/>
    </row>
    <row r="28" spans="1:23" ht="14.25">
      <c r="A28" s="1289" t="s">
        <v>614</v>
      </c>
      <c r="B28" s="749" t="s">
        <v>743</v>
      </c>
      <c r="C28" s="750">
        <v>428</v>
      </c>
      <c r="D28" s="1134">
        <v>253</v>
      </c>
      <c r="E28" s="1065">
        <v>511</v>
      </c>
      <c r="F28" s="1125">
        <v>286</v>
      </c>
      <c r="G28" s="1126">
        <v>151</v>
      </c>
      <c r="H28" s="1126">
        <v>41</v>
      </c>
      <c r="I28" s="1067">
        <v>148</v>
      </c>
      <c r="J28" s="1067">
        <v>101</v>
      </c>
      <c r="K28" s="1067">
        <v>48</v>
      </c>
      <c r="L28" s="1080">
        <v>120</v>
      </c>
      <c r="M28" s="1080">
        <v>120</v>
      </c>
      <c r="N28" s="1070">
        <v>16</v>
      </c>
      <c r="O28" s="1136">
        <f t="shared" si="1"/>
        <v>26</v>
      </c>
      <c r="P28" s="1137">
        <f t="shared" si="2"/>
        <v>46</v>
      </c>
      <c r="Q28" s="1137"/>
      <c r="R28" s="1068">
        <f t="shared" si="3"/>
        <v>88</v>
      </c>
      <c r="S28" s="1297">
        <f t="shared" si="4"/>
        <v>73.33333333333333</v>
      </c>
      <c r="T28" s="1106"/>
      <c r="U28" s="1126">
        <v>42</v>
      </c>
      <c r="V28" s="1068">
        <v>88</v>
      </c>
      <c r="W28" s="1067"/>
    </row>
    <row r="29" spans="1:23" ht="14.25">
      <c r="A29" s="1289" t="s">
        <v>616</v>
      </c>
      <c r="B29" s="749" t="s">
        <v>744</v>
      </c>
      <c r="C29" s="750">
        <v>1057</v>
      </c>
      <c r="D29" s="1134">
        <v>1451</v>
      </c>
      <c r="E29" s="1065">
        <v>518</v>
      </c>
      <c r="F29" s="1125">
        <v>187</v>
      </c>
      <c r="G29" s="1126">
        <v>211</v>
      </c>
      <c r="H29" s="1126">
        <v>257</v>
      </c>
      <c r="I29" s="1067">
        <v>218</v>
      </c>
      <c r="J29" s="1067">
        <v>236</v>
      </c>
      <c r="K29" s="1067">
        <v>282</v>
      </c>
      <c r="L29" s="1080">
        <v>320</v>
      </c>
      <c r="M29" s="1080">
        <v>328</v>
      </c>
      <c r="N29" s="1070">
        <v>60</v>
      </c>
      <c r="O29" s="1136">
        <f t="shared" si="1"/>
        <v>98</v>
      </c>
      <c r="P29" s="1137">
        <f t="shared" si="2"/>
        <v>41</v>
      </c>
      <c r="Q29" s="1137"/>
      <c r="R29" s="1068">
        <f t="shared" si="3"/>
        <v>199</v>
      </c>
      <c r="S29" s="1297">
        <f t="shared" si="4"/>
        <v>60.670731707317074</v>
      </c>
      <c r="T29" s="1106"/>
      <c r="U29" s="1126">
        <v>158</v>
      </c>
      <c r="V29" s="1068">
        <v>199</v>
      </c>
      <c r="W29" s="1067"/>
    </row>
    <row r="30" spans="1:23" ht="14.25">
      <c r="A30" s="1289" t="s">
        <v>618</v>
      </c>
      <c r="B30" s="357" t="s">
        <v>745</v>
      </c>
      <c r="C30" s="750">
        <v>10408</v>
      </c>
      <c r="D30" s="1134">
        <v>11792</v>
      </c>
      <c r="E30" s="1065">
        <v>521</v>
      </c>
      <c r="F30" s="1125">
        <v>1185</v>
      </c>
      <c r="G30" s="1126">
        <v>1220</v>
      </c>
      <c r="H30" s="1126">
        <v>1463</v>
      </c>
      <c r="I30" s="1067">
        <v>1659</v>
      </c>
      <c r="J30" s="1067">
        <v>1900</v>
      </c>
      <c r="K30" s="1067">
        <v>1911</v>
      </c>
      <c r="L30" s="1080">
        <v>1756</v>
      </c>
      <c r="M30" s="1080">
        <v>1774</v>
      </c>
      <c r="N30" s="1070">
        <v>481</v>
      </c>
      <c r="O30" s="1136">
        <f t="shared" si="1"/>
        <v>500</v>
      </c>
      <c r="P30" s="1137">
        <f t="shared" si="2"/>
        <v>441</v>
      </c>
      <c r="Q30" s="1137"/>
      <c r="R30" s="1068">
        <f t="shared" si="3"/>
        <v>1422</v>
      </c>
      <c r="S30" s="1297">
        <f t="shared" si="4"/>
        <v>80.15783540022548</v>
      </c>
      <c r="T30" s="1106"/>
      <c r="U30" s="1126">
        <v>981</v>
      </c>
      <c r="V30" s="1068">
        <v>1422</v>
      </c>
      <c r="W30" s="1067"/>
    </row>
    <row r="31" spans="1:23" ht="14.25">
      <c r="A31" s="1289" t="s">
        <v>620</v>
      </c>
      <c r="B31" s="357" t="s">
        <v>746</v>
      </c>
      <c r="C31" s="750">
        <v>3640</v>
      </c>
      <c r="D31" s="1134">
        <v>4174</v>
      </c>
      <c r="E31" s="1065" t="s">
        <v>622</v>
      </c>
      <c r="F31" s="1125">
        <v>456</v>
      </c>
      <c r="G31" s="1126">
        <v>472</v>
      </c>
      <c r="H31" s="1126">
        <v>548</v>
      </c>
      <c r="I31" s="1067">
        <v>623</v>
      </c>
      <c r="J31" s="1067">
        <v>687</v>
      </c>
      <c r="K31" s="1067">
        <v>692</v>
      </c>
      <c r="L31" s="1080">
        <v>615</v>
      </c>
      <c r="M31" s="1080">
        <v>621</v>
      </c>
      <c r="N31" s="1070">
        <v>167</v>
      </c>
      <c r="O31" s="1136">
        <f t="shared" si="1"/>
        <v>190</v>
      </c>
      <c r="P31" s="1137">
        <f t="shared" si="2"/>
        <v>151</v>
      </c>
      <c r="Q31" s="1137"/>
      <c r="R31" s="1068">
        <f t="shared" si="3"/>
        <v>508</v>
      </c>
      <c r="S31" s="1297">
        <f t="shared" si="4"/>
        <v>81.80354267310788</v>
      </c>
      <c r="T31" s="1106"/>
      <c r="U31" s="1126">
        <v>357</v>
      </c>
      <c r="V31" s="1068">
        <v>508</v>
      </c>
      <c r="W31" s="1270"/>
    </row>
    <row r="32" spans="1:23" ht="14.25">
      <c r="A32" s="1289" t="s">
        <v>623</v>
      </c>
      <c r="B32" s="749" t="s">
        <v>747</v>
      </c>
      <c r="C32" s="750">
        <v>0</v>
      </c>
      <c r="D32" s="1134">
        <v>0</v>
      </c>
      <c r="E32" s="1065">
        <v>557</v>
      </c>
      <c r="F32" s="1125"/>
      <c r="G32" s="1126"/>
      <c r="H32" s="1126"/>
      <c r="I32" s="1067"/>
      <c r="J32" s="1067"/>
      <c r="K32" s="1067"/>
      <c r="L32" s="1080"/>
      <c r="M32" s="1080"/>
      <c r="N32" s="1070"/>
      <c r="O32" s="1136">
        <f t="shared" si="1"/>
        <v>0</v>
      </c>
      <c r="P32" s="1137">
        <f t="shared" si="2"/>
        <v>0</v>
      </c>
      <c r="Q32" s="1137"/>
      <c r="R32" s="1068">
        <f t="shared" si="3"/>
        <v>0</v>
      </c>
      <c r="S32" s="1297" t="e">
        <f t="shared" si="4"/>
        <v>#DIV/0!</v>
      </c>
      <c r="T32" s="1106"/>
      <c r="U32" s="1126"/>
      <c r="V32" s="1068"/>
      <c r="W32" s="1067"/>
    </row>
    <row r="33" spans="1:23" ht="14.25">
      <c r="A33" s="1289" t="s">
        <v>625</v>
      </c>
      <c r="B33" s="749" t="s">
        <v>748</v>
      </c>
      <c r="C33" s="750">
        <v>1711</v>
      </c>
      <c r="D33" s="1134">
        <v>1801</v>
      </c>
      <c r="E33" s="1065">
        <v>551</v>
      </c>
      <c r="F33" s="1125"/>
      <c r="G33" s="1126"/>
      <c r="H33" s="1126">
        <v>10</v>
      </c>
      <c r="I33" s="1067">
        <v>10</v>
      </c>
      <c r="J33" s="1067">
        <v>10</v>
      </c>
      <c r="K33" s="1067">
        <v>10</v>
      </c>
      <c r="L33" s="1080"/>
      <c r="M33" s="1080"/>
      <c r="N33" s="1070">
        <v>3</v>
      </c>
      <c r="O33" s="1136">
        <f t="shared" si="1"/>
        <v>2</v>
      </c>
      <c r="P33" s="1137">
        <f t="shared" si="2"/>
        <v>3</v>
      </c>
      <c r="Q33" s="1137"/>
      <c r="R33" s="1068">
        <f t="shared" si="3"/>
        <v>8</v>
      </c>
      <c r="S33" s="1297" t="e">
        <f t="shared" si="4"/>
        <v>#DIV/0!</v>
      </c>
      <c r="T33" s="1106"/>
      <c r="U33" s="1126">
        <v>5</v>
      </c>
      <c r="V33" s="1068">
        <v>8</v>
      </c>
      <c r="W33" s="1067"/>
    </row>
    <row r="34" spans="1:23" ht="15" thickBot="1">
      <c r="A34" s="1277" t="s">
        <v>627</v>
      </c>
      <c r="B34" s="754" t="s">
        <v>749</v>
      </c>
      <c r="C34" s="755">
        <v>569</v>
      </c>
      <c r="D34" s="1139">
        <v>614</v>
      </c>
      <c r="E34" s="1081" t="s">
        <v>628</v>
      </c>
      <c r="F34" s="1141">
        <v>14</v>
      </c>
      <c r="G34" s="1142">
        <v>15</v>
      </c>
      <c r="H34" s="1142">
        <v>20</v>
      </c>
      <c r="I34" s="1082">
        <v>23</v>
      </c>
      <c r="J34" s="1082">
        <v>131</v>
      </c>
      <c r="K34" s="1082">
        <v>121</v>
      </c>
      <c r="L34" s="1083">
        <v>30</v>
      </c>
      <c r="M34" s="1083">
        <v>30</v>
      </c>
      <c r="N34" s="1084">
        <v>1</v>
      </c>
      <c r="O34" s="1161">
        <f t="shared" si="1"/>
        <v>36</v>
      </c>
      <c r="P34" s="1175">
        <f t="shared" si="2"/>
        <v>0</v>
      </c>
      <c r="Q34" s="1175"/>
      <c r="R34" s="1074">
        <f t="shared" si="3"/>
        <v>37</v>
      </c>
      <c r="S34" s="1298">
        <f t="shared" si="4"/>
        <v>123.33333333333334</v>
      </c>
      <c r="T34" s="1106"/>
      <c r="U34" s="1163">
        <v>37</v>
      </c>
      <c r="V34" s="1213">
        <v>37</v>
      </c>
      <c r="W34" s="1082"/>
    </row>
    <row r="35" spans="1:23" ht="15" thickBot="1">
      <c r="A35" s="1299" t="s">
        <v>629</v>
      </c>
      <c r="B35" s="816" t="s">
        <v>630</v>
      </c>
      <c r="C35" s="817">
        <f>SUM(C25:C34)</f>
        <v>25899</v>
      </c>
      <c r="D35" s="825">
        <f>SUM(D25:D34)</f>
        <v>29268</v>
      </c>
      <c r="E35" s="1183"/>
      <c r="F35" s="1149">
        <f aca="true" t="shared" si="5" ref="F35:N35">SUM(F25:F34)</f>
        <v>2821</v>
      </c>
      <c r="G35" s="1150">
        <f t="shared" si="5"/>
        <v>3036</v>
      </c>
      <c r="H35" s="1150">
        <f t="shared" si="5"/>
        <v>3202</v>
      </c>
      <c r="I35" s="1150">
        <f t="shared" si="5"/>
        <v>3385</v>
      </c>
      <c r="J35" s="1150">
        <f>SUM(J25:J34)</f>
        <v>3653</v>
      </c>
      <c r="K35" s="1150">
        <f>SUM(K25:K34)</f>
        <v>3819</v>
      </c>
      <c r="L35" s="1184">
        <f t="shared" si="5"/>
        <v>3571</v>
      </c>
      <c r="M35" s="1185">
        <f t="shared" si="5"/>
        <v>3595</v>
      </c>
      <c r="N35" s="1266">
        <f t="shared" si="5"/>
        <v>916</v>
      </c>
      <c r="O35" s="1300">
        <f>SUM(O25:O34)</f>
        <v>1007</v>
      </c>
      <c r="P35" s="1187">
        <f>SUM(P25:P34)</f>
        <v>809</v>
      </c>
      <c r="Q35" s="1187">
        <f>SUM(Q25:Q34)</f>
        <v>0</v>
      </c>
      <c r="R35" s="1149">
        <f>SUM(N35:Q35)</f>
        <v>2732</v>
      </c>
      <c r="S35" s="1301">
        <f t="shared" si="4"/>
        <v>75.99443671766342</v>
      </c>
      <c r="T35" s="1106"/>
      <c r="U35" s="1150">
        <f>SUM(U25:U34)</f>
        <v>1923</v>
      </c>
      <c r="V35" s="1150">
        <f>SUM(V25:V34)</f>
        <v>2732</v>
      </c>
      <c r="W35" s="1150">
        <f>SUM(W25:W34)</f>
        <v>0</v>
      </c>
    </row>
    <row r="36" spans="1:23" ht="14.25">
      <c r="A36" s="1286" t="s">
        <v>631</v>
      </c>
      <c r="B36" s="735" t="s">
        <v>750</v>
      </c>
      <c r="C36" s="736">
        <v>0</v>
      </c>
      <c r="D36" s="1123">
        <v>0</v>
      </c>
      <c r="E36" s="1059">
        <v>601</v>
      </c>
      <c r="F36" s="1189"/>
      <c r="G36" s="1157"/>
      <c r="H36" s="1157"/>
      <c r="I36" s="1077"/>
      <c r="J36" s="1077"/>
      <c r="K36" s="1077"/>
      <c r="L36" s="1078"/>
      <c r="M36" s="1214"/>
      <c r="N36" s="1064"/>
      <c r="O36" s="1128">
        <f t="shared" si="1"/>
        <v>0</v>
      </c>
      <c r="P36" s="1167">
        <f t="shared" si="2"/>
        <v>0</v>
      </c>
      <c r="Q36" s="1167"/>
      <c r="R36" s="1169">
        <f t="shared" si="3"/>
        <v>0</v>
      </c>
      <c r="S36" s="1296" t="e">
        <f t="shared" si="4"/>
        <v>#DIV/0!</v>
      </c>
      <c r="T36" s="1106"/>
      <c r="U36" s="1157"/>
      <c r="V36" s="1062"/>
      <c r="W36" s="1077"/>
    </row>
    <row r="37" spans="1:23" ht="14.25">
      <c r="A37" s="1289" t="s">
        <v>633</v>
      </c>
      <c r="B37" s="749" t="s">
        <v>751</v>
      </c>
      <c r="C37" s="750">
        <v>1190</v>
      </c>
      <c r="D37" s="1134">
        <v>1857</v>
      </c>
      <c r="E37" s="1065">
        <v>602</v>
      </c>
      <c r="F37" s="1125">
        <v>191</v>
      </c>
      <c r="G37" s="1126">
        <v>221</v>
      </c>
      <c r="H37" s="1126">
        <v>161</v>
      </c>
      <c r="I37" s="1067">
        <v>217</v>
      </c>
      <c r="J37" s="1067">
        <v>201</v>
      </c>
      <c r="K37" s="1067">
        <v>223</v>
      </c>
      <c r="L37" s="1080"/>
      <c r="M37" s="1212"/>
      <c r="N37" s="1070">
        <v>56</v>
      </c>
      <c r="O37" s="1136">
        <f t="shared" si="1"/>
        <v>55</v>
      </c>
      <c r="P37" s="1137">
        <f t="shared" si="2"/>
        <v>31</v>
      </c>
      <c r="Q37" s="1137"/>
      <c r="R37" s="1068">
        <f t="shared" si="3"/>
        <v>142</v>
      </c>
      <c r="S37" s="1297" t="e">
        <f t="shared" si="4"/>
        <v>#DIV/0!</v>
      </c>
      <c r="T37" s="1106"/>
      <c r="U37" s="1126">
        <v>111</v>
      </c>
      <c r="V37" s="1068">
        <v>142</v>
      </c>
      <c r="W37" s="1067"/>
    </row>
    <row r="38" spans="1:23" ht="14.25">
      <c r="A38" s="1289" t="s">
        <v>635</v>
      </c>
      <c r="B38" s="749" t="s">
        <v>752</v>
      </c>
      <c r="C38" s="750">
        <v>0</v>
      </c>
      <c r="D38" s="1134">
        <v>0</v>
      </c>
      <c r="E38" s="1065">
        <v>604</v>
      </c>
      <c r="F38" s="1125"/>
      <c r="G38" s="1126"/>
      <c r="H38" s="1126"/>
      <c r="I38" s="1067"/>
      <c r="J38" s="1067"/>
      <c r="K38" s="1067"/>
      <c r="L38" s="1080"/>
      <c r="M38" s="1212"/>
      <c r="N38" s="1070"/>
      <c r="O38" s="1136">
        <f t="shared" si="1"/>
        <v>0</v>
      </c>
      <c r="P38" s="1137">
        <f t="shared" si="2"/>
        <v>0</v>
      </c>
      <c r="Q38" s="1137"/>
      <c r="R38" s="1068">
        <f t="shared" si="3"/>
        <v>0</v>
      </c>
      <c r="S38" s="1297" t="e">
        <f t="shared" si="4"/>
        <v>#DIV/0!</v>
      </c>
      <c r="T38" s="1106"/>
      <c r="U38" s="1126"/>
      <c r="V38" s="1068"/>
      <c r="W38" s="1067"/>
    </row>
    <row r="39" spans="1:23" ht="15.75" customHeight="1">
      <c r="A39" s="1289" t="s">
        <v>637</v>
      </c>
      <c r="B39" s="749" t="s">
        <v>753</v>
      </c>
      <c r="C39" s="750">
        <v>12472</v>
      </c>
      <c r="D39" s="1134">
        <v>13728</v>
      </c>
      <c r="E39" s="1065" t="s">
        <v>639</v>
      </c>
      <c r="F39" s="1125">
        <v>2596</v>
      </c>
      <c r="G39" s="1126">
        <v>2870</v>
      </c>
      <c r="H39" s="1126">
        <v>3079</v>
      </c>
      <c r="I39" s="1067">
        <v>3210</v>
      </c>
      <c r="J39" s="1067">
        <v>3554</v>
      </c>
      <c r="K39" s="1067">
        <v>3675</v>
      </c>
      <c r="L39" s="1080">
        <f>L35</f>
        <v>3571</v>
      </c>
      <c r="M39" s="1212">
        <f>M35</f>
        <v>3595</v>
      </c>
      <c r="N39" s="1070">
        <v>895</v>
      </c>
      <c r="O39" s="1136">
        <f t="shared" si="1"/>
        <v>930</v>
      </c>
      <c r="P39" s="1137">
        <f t="shared" si="2"/>
        <v>806</v>
      </c>
      <c r="Q39" s="1137"/>
      <c r="R39" s="1068">
        <f t="shared" si="3"/>
        <v>2631</v>
      </c>
      <c r="S39" s="1297">
        <f t="shared" si="4"/>
        <v>73.18497913769124</v>
      </c>
      <c r="T39" s="1106"/>
      <c r="U39" s="1126">
        <v>1825</v>
      </c>
      <c r="V39" s="1068">
        <v>2631</v>
      </c>
      <c r="W39" s="1067"/>
    </row>
    <row r="40" spans="1:23" ht="15.75" customHeight="1" thickBot="1">
      <c r="A40" s="1277" t="s">
        <v>640</v>
      </c>
      <c r="B40" s="754" t="s">
        <v>749</v>
      </c>
      <c r="C40" s="755">
        <v>12330</v>
      </c>
      <c r="D40" s="1139">
        <v>13218</v>
      </c>
      <c r="E40" s="1081" t="s">
        <v>641</v>
      </c>
      <c r="F40" s="1141">
        <v>55</v>
      </c>
      <c r="G40" s="1142">
        <v>14</v>
      </c>
      <c r="H40" s="1142">
        <v>18</v>
      </c>
      <c r="I40" s="1082"/>
      <c r="J40" s="1082">
        <v>33</v>
      </c>
      <c r="K40" s="1082">
        <v>87</v>
      </c>
      <c r="L40" s="1083"/>
      <c r="M40" s="1215"/>
      <c r="N40" s="1084">
        <v>32</v>
      </c>
      <c r="O40" s="1161">
        <f t="shared" si="1"/>
        <v>14</v>
      </c>
      <c r="P40" s="1175">
        <f t="shared" si="2"/>
        <v>53</v>
      </c>
      <c r="Q40" s="1175"/>
      <c r="R40" s="1074">
        <f t="shared" si="3"/>
        <v>99</v>
      </c>
      <c r="S40" s="1298" t="e">
        <f t="shared" si="4"/>
        <v>#DIV/0!</v>
      </c>
      <c r="T40" s="1106"/>
      <c r="U40" s="1163">
        <v>46</v>
      </c>
      <c r="V40" s="1213">
        <v>99</v>
      </c>
      <c r="W40" s="1082"/>
    </row>
    <row r="41" spans="1:23" ht="18.75" customHeight="1" thickBot="1">
      <c r="A41" s="1299" t="s">
        <v>642</v>
      </c>
      <c r="B41" s="816" t="s">
        <v>643</v>
      </c>
      <c r="C41" s="817">
        <f>SUM(C36:C40)</f>
        <v>25992</v>
      </c>
      <c r="D41" s="825">
        <f>SUM(D36:D40)</f>
        <v>28803</v>
      </c>
      <c r="E41" s="1183" t="s">
        <v>575</v>
      </c>
      <c r="F41" s="1149">
        <f aca="true" t="shared" si="6" ref="F41:Q41">SUM(F36:F40)</f>
        <v>2842</v>
      </c>
      <c r="G41" s="1150">
        <f t="shared" si="6"/>
        <v>3105</v>
      </c>
      <c r="H41" s="1150">
        <f t="shared" si="6"/>
        <v>3258</v>
      </c>
      <c r="I41" s="1150">
        <f t="shared" si="6"/>
        <v>3427</v>
      </c>
      <c r="J41" s="1150">
        <f>SUM(J36:J40)</f>
        <v>3788</v>
      </c>
      <c r="K41" s="1150">
        <f>SUM(K36:K40)</f>
        <v>3985</v>
      </c>
      <c r="L41" s="1184">
        <f t="shared" si="6"/>
        <v>3571</v>
      </c>
      <c r="M41" s="1185">
        <f t="shared" si="6"/>
        <v>3595</v>
      </c>
      <c r="N41" s="1185">
        <f t="shared" si="6"/>
        <v>983</v>
      </c>
      <c r="O41" s="1190">
        <f t="shared" si="6"/>
        <v>999</v>
      </c>
      <c r="P41" s="1190">
        <f t="shared" si="6"/>
        <v>890</v>
      </c>
      <c r="Q41" s="1190">
        <f t="shared" si="6"/>
        <v>0</v>
      </c>
      <c r="R41" s="1150">
        <f t="shared" si="3"/>
        <v>2872</v>
      </c>
      <c r="S41" s="1301">
        <f t="shared" si="4"/>
        <v>79.88873435326843</v>
      </c>
      <c r="T41" s="1106"/>
      <c r="U41" s="1150">
        <f>SUM(U36:U40)</f>
        <v>1982</v>
      </c>
      <c r="V41" s="1150">
        <f>SUM(V36:V40)</f>
        <v>2872</v>
      </c>
      <c r="W41" s="1150">
        <f>SUM(W36:W40)</f>
        <v>0</v>
      </c>
    </row>
    <row r="42" spans="1:23" ht="6.75" customHeight="1" thickBot="1">
      <c r="A42" s="1277"/>
      <c r="B42" s="757"/>
      <c r="C42" s="832"/>
      <c r="D42" s="1192"/>
      <c r="E42" s="1193"/>
      <c r="F42" s="1141"/>
      <c r="G42" s="1142"/>
      <c r="H42" s="1142"/>
      <c r="I42" s="1149"/>
      <c r="J42" s="1149"/>
      <c r="K42" s="1149"/>
      <c r="L42" s="1194"/>
      <c r="M42" s="1216"/>
      <c r="N42" s="1142"/>
      <c r="O42" s="1195"/>
      <c r="P42" s="1196"/>
      <c r="Q42" s="1197"/>
      <c r="R42" s="1302"/>
      <c r="S42" s="1303"/>
      <c r="T42" s="1106"/>
      <c r="U42" s="1142"/>
      <c r="V42" s="1142"/>
      <c r="W42" s="1142"/>
    </row>
    <row r="43" spans="1:23" ht="15" thickBot="1">
      <c r="A43" s="1304" t="s">
        <v>644</v>
      </c>
      <c r="B43" s="816" t="s">
        <v>606</v>
      </c>
      <c r="C43" s="817">
        <f>+C41-C39</f>
        <v>13520</v>
      </c>
      <c r="D43" s="825">
        <f>+D41-D39</f>
        <v>15075</v>
      </c>
      <c r="E43" s="1183" t="s">
        <v>575</v>
      </c>
      <c r="F43" s="1149">
        <f aca="true" t="shared" si="7" ref="F43:Q43">F41-F39</f>
        <v>246</v>
      </c>
      <c r="G43" s="1150">
        <f t="shared" si="7"/>
        <v>235</v>
      </c>
      <c r="H43" s="1150">
        <f t="shared" si="7"/>
        <v>179</v>
      </c>
      <c r="I43" s="1150">
        <f t="shared" si="7"/>
        <v>217</v>
      </c>
      <c r="J43" s="1150">
        <f>J41-J39</f>
        <v>234</v>
      </c>
      <c r="K43" s="1150">
        <f>K41-K39</f>
        <v>310</v>
      </c>
      <c r="L43" s="1150">
        <f>L41-L39</f>
        <v>0</v>
      </c>
      <c r="M43" s="1200">
        <f t="shared" si="7"/>
        <v>0</v>
      </c>
      <c r="N43" s="1200">
        <f t="shared" si="7"/>
        <v>88</v>
      </c>
      <c r="O43" s="1200">
        <f t="shared" si="7"/>
        <v>69</v>
      </c>
      <c r="P43" s="1150">
        <f t="shared" si="7"/>
        <v>84</v>
      </c>
      <c r="Q43" s="1149">
        <f t="shared" si="7"/>
        <v>0</v>
      </c>
      <c r="R43" s="1060">
        <f t="shared" si="3"/>
        <v>241</v>
      </c>
      <c r="S43" s="1296" t="e">
        <f t="shared" si="4"/>
        <v>#DIV/0!</v>
      </c>
      <c r="T43" s="1106"/>
      <c r="U43" s="1150">
        <f>U41-U39</f>
        <v>157</v>
      </c>
      <c r="V43" s="1150">
        <f>V41-V39</f>
        <v>241</v>
      </c>
      <c r="W43" s="1150">
        <f>W41-W39</f>
        <v>0</v>
      </c>
    </row>
    <row r="44" spans="1:23" ht="15" thickBot="1">
      <c r="A44" s="1299" t="s">
        <v>645</v>
      </c>
      <c r="B44" s="816" t="s">
        <v>646</v>
      </c>
      <c r="C44" s="817">
        <f>+C41-C35</f>
        <v>93</v>
      </c>
      <c r="D44" s="825">
        <f>+D41-D35</f>
        <v>-465</v>
      </c>
      <c r="E44" s="1183" t="s">
        <v>575</v>
      </c>
      <c r="F44" s="1149">
        <f aca="true" t="shared" si="8" ref="F44:N44">F41-F35</f>
        <v>21</v>
      </c>
      <c r="G44" s="1150">
        <f t="shared" si="8"/>
        <v>69</v>
      </c>
      <c r="H44" s="1150">
        <f t="shared" si="8"/>
        <v>56</v>
      </c>
      <c r="I44" s="1150">
        <f t="shared" si="8"/>
        <v>42</v>
      </c>
      <c r="J44" s="1150">
        <f>J41-J35</f>
        <v>135</v>
      </c>
      <c r="K44" s="1150">
        <f>K41-K35</f>
        <v>166</v>
      </c>
      <c r="L44" s="1150">
        <f>L41-L35</f>
        <v>0</v>
      </c>
      <c r="M44" s="1200">
        <f t="shared" si="8"/>
        <v>0</v>
      </c>
      <c r="N44" s="1200">
        <f t="shared" si="8"/>
        <v>67</v>
      </c>
      <c r="O44" s="1200">
        <f>O41-O35</f>
        <v>-8</v>
      </c>
      <c r="P44" s="1150">
        <f>P41-P35</f>
        <v>81</v>
      </c>
      <c r="Q44" s="1149">
        <f>Q41-Q35</f>
        <v>0</v>
      </c>
      <c r="R44" s="1060">
        <f t="shared" si="3"/>
        <v>140</v>
      </c>
      <c r="S44" s="1296" t="e">
        <f t="shared" si="4"/>
        <v>#DIV/0!</v>
      </c>
      <c r="T44" s="1106"/>
      <c r="U44" s="1150">
        <f>U41-U35</f>
        <v>59</v>
      </c>
      <c r="V44" s="1150">
        <f>V41-V35</f>
        <v>140</v>
      </c>
      <c r="W44" s="1150">
        <f>W41-W35</f>
        <v>0</v>
      </c>
    </row>
    <row r="45" spans="1:23" ht="15" thickBot="1">
      <c r="A45" s="1305" t="s">
        <v>647</v>
      </c>
      <c r="B45" s="1306" t="s">
        <v>606</v>
      </c>
      <c r="C45" s="1307">
        <f>+C44-C39</f>
        <v>-12379</v>
      </c>
      <c r="D45" s="1308">
        <f>+D44-D39</f>
        <v>-14193</v>
      </c>
      <c r="E45" s="1204" t="s">
        <v>575</v>
      </c>
      <c r="F45" s="1309">
        <f aca="true" t="shared" si="9" ref="F45:Q45">F44-F39</f>
        <v>-2575</v>
      </c>
      <c r="G45" s="1310">
        <f t="shared" si="9"/>
        <v>-2801</v>
      </c>
      <c r="H45" s="1310">
        <f t="shared" si="9"/>
        <v>-3023</v>
      </c>
      <c r="I45" s="1310">
        <f t="shared" si="9"/>
        <v>-3168</v>
      </c>
      <c r="J45" s="1310">
        <f>J44-J39</f>
        <v>-3419</v>
      </c>
      <c r="K45" s="1310">
        <f>K44-K39</f>
        <v>-3509</v>
      </c>
      <c r="L45" s="1310">
        <f t="shared" si="9"/>
        <v>-3571</v>
      </c>
      <c r="M45" s="1311">
        <f t="shared" si="9"/>
        <v>-3595</v>
      </c>
      <c r="N45" s="1311">
        <f t="shared" si="9"/>
        <v>-828</v>
      </c>
      <c r="O45" s="1311">
        <f t="shared" si="9"/>
        <v>-938</v>
      </c>
      <c r="P45" s="1310">
        <f t="shared" si="9"/>
        <v>-725</v>
      </c>
      <c r="Q45" s="1309">
        <f t="shared" si="9"/>
        <v>0</v>
      </c>
      <c r="R45" s="1312">
        <f t="shared" si="3"/>
        <v>-2491</v>
      </c>
      <c r="S45" s="1313">
        <f t="shared" si="4"/>
        <v>69.29068150208623</v>
      </c>
      <c r="T45" s="1106"/>
      <c r="U45" s="1150">
        <f>U44-U39</f>
        <v>-1766</v>
      </c>
      <c r="V45" s="1150">
        <f>V44-V39</f>
        <v>-2491</v>
      </c>
      <c r="W45" s="1150">
        <f>W44-W39</f>
        <v>0</v>
      </c>
    </row>
    <row r="46" ht="12.75">
      <c r="A46" s="1048"/>
    </row>
    <row r="47" ht="12.75">
      <c r="A47" s="1048"/>
    </row>
    <row r="48" spans="1:23" ht="14.25">
      <c r="A48" s="1045" t="s">
        <v>754</v>
      </c>
      <c r="R48" s="43"/>
      <c r="S48" s="43"/>
      <c r="T48" s="43"/>
      <c r="U48" s="43"/>
      <c r="V48" s="43"/>
      <c r="W48" s="43"/>
    </row>
    <row r="49" spans="1:23" ht="14.25">
      <c r="A49" s="1046" t="s">
        <v>755</v>
      </c>
      <c r="R49" s="43"/>
      <c r="S49" s="43"/>
      <c r="T49" s="43"/>
      <c r="U49" s="43"/>
      <c r="V49" s="43"/>
      <c r="W49" s="43"/>
    </row>
    <row r="50" spans="1:23" ht="14.25">
      <c r="A50" s="1047" t="s">
        <v>756</v>
      </c>
      <c r="R50" s="43"/>
      <c r="S50" s="43"/>
      <c r="T50" s="43"/>
      <c r="U50" s="43"/>
      <c r="V50" s="43"/>
      <c r="W50" s="43"/>
    </row>
    <row r="51" spans="1:23" ht="14.25">
      <c r="A51" s="988"/>
      <c r="R51" s="43"/>
      <c r="S51" s="43"/>
      <c r="T51" s="43"/>
      <c r="U51" s="43"/>
      <c r="V51" s="43"/>
      <c r="W51" s="43"/>
    </row>
    <row r="52" spans="1:23" ht="12.75">
      <c r="A52" s="1048" t="s">
        <v>769</v>
      </c>
      <c r="R52" s="43"/>
      <c r="S52" s="43"/>
      <c r="T52" s="43"/>
      <c r="U52" s="43"/>
      <c r="V52" s="43"/>
      <c r="W52" s="43"/>
    </row>
    <row r="53" spans="1:23" ht="12.75">
      <c r="A53" s="1048"/>
      <c r="R53" s="43"/>
      <c r="S53" s="43"/>
      <c r="T53" s="43"/>
      <c r="U53" s="43"/>
      <c r="V53" s="43"/>
      <c r="W53" s="43"/>
    </row>
    <row r="54" spans="1:23" ht="12.75">
      <c r="A54" s="1048" t="s">
        <v>770</v>
      </c>
      <c r="R54" s="43"/>
      <c r="S54" s="43"/>
      <c r="T54" s="43"/>
      <c r="U54" s="43"/>
      <c r="V54" s="43"/>
      <c r="W54" s="43"/>
    </row>
    <row r="55" ht="12.75">
      <c r="A55" s="1048"/>
    </row>
  </sheetData>
  <sheetProtection/>
  <mergeCells count="13">
    <mergeCell ref="I7:I8"/>
    <mergeCell ref="J7:J8"/>
    <mergeCell ref="K7:K8"/>
    <mergeCell ref="L7:M7"/>
    <mergeCell ref="N7:Q7"/>
    <mergeCell ref="U7:W7"/>
    <mergeCell ref="A1:W1"/>
    <mergeCell ref="A7:A8"/>
    <mergeCell ref="B7:B8"/>
    <mergeCell ref="E7:E8"/>
    <mergeCell ref="F7:F8"/>
    <mergeCell ref="G7:G8"/>
    <mergeCell ref="H7:H8"/>
  </mergeCells>
  <printOptions/>
  <pageMargins left="1.299212598425197" right="0.7086614173228347" top="0.5905511811023623" bottom="0.5905511811023623" header="0.31496062992125984" footer="0.31496062992125984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9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37.7109375" style="43" customWidth="1"/>
    <col min="2" max="2" width="13.57421875" style="43" customWidth="1"/>
    <col min="3" max="4" width="0" style="43" hidden="1" customWidth="1"/>
    <col min="5" max="5" width="9.140625" style="691" customWidth="1"/>
    <col min="6" max="8" width="0" style="43" hidden="1" customWidth="1"/>
    <col min="9" max="10" width="0" style="577" hidden="1" customWidth="1"/>
    <col min="11" max="11" width="11.57421875" style="577" customWidth="1"/>
    <col min="12" max="12" width="11.421875" style="577" customWidth="1"/>
    <col min="13" max="13" width="9.8515625" style="577" customWidth="1"/>
    <col min="14" max="14" width="9.140625" style="577" customWidth="1"/>
    <col min="15" max="15" width="9.28125" style="577" customWidth="1"/>
    <col min="16" max="16" width="9.140625" style="577" customWidth="1"/>
    <col min="17" max="17" width="12.00390625" style="577" customWidth="1"/>
    <col min="18" max="18" width="9.140625" style="559" customWidth="1"/>
    <col min="19" max="19" width="3.421875" style="577" customWidth="1"/>
    <col min="20" max="20" width="12.57421875" style="577" customWidth="1"/>
    <col min="21" max="21" width="11.8515625" style="577" customWidth="1"/>
    <col min="22" max="22" width="12.00390625" style="577" customWidth="1"/>
    <col min="23" max="16384" width="9.140625" style="43" customWidth="1"/>
  </cols>
  <sheetData>
    <row r="1" spans="1:22" s="283" customFormat="1" ht="18">
      <c r="A1" s="1837" t="s">
        <v>721</v>
      </c>
      <c r="B1" s="1837"/>
      <c r="C1" s="1837"/>
      <c r="D1" s="1837"/>
      <c r="E1" s="1837"/>
      <c r="F1" s="1837"/>
      <c r="G1" s="1837"/>
      <c r="H1" s="1837"/>
      <c r="I1" s="1837"/>
      <c r="J1" s="1837"/>
      <c r="K1" s="1837"/>
      <c r="L1" s="1837"/>
      <c r="M1" s="1837"/>
      <c r="N1" s="1837"/>
      <c r="O1" s="1837"/>
      <c r="P1" s="1837"/>
      <c r="Q1" s="1837"/>
      <c r="R1" s="1837"/>
      <c r="S1" s="1837"/>
      <c r="T1" s="1837"/>
      <c r="U1" s="1837"/>
      <c r="V1" s="1837"/>
    </row>
    <row r="2" spans="1:13" ht="21.75" customHeight="1">
      <c r="A2" s="1087" t="s">
        <v>649</v>
      </c>
      <c r="B2" s="990"/>
      <c r="L2" s="991"/>
      <c r="M2" s="991"/>
    </row>
    <row r="3" spans="1:13" ht="12.75">
      <c r="A3" s="995"/>
      <c r="L3" s="991"/>
      <c r="M3" s="991"/>
    </row>
    <row r="4" spans="1:13" ht="13.5" thickBot="1">
      <c r="A4" s="1048"/>
      <c r="B4" s="629"/>
      <c r="C4" s="629"/>
      <c r="D4" s="629"/>
      <c r="E4" s="692"/>
      <c r="F4" s="629"/>
      <c r="G4" s="629"/>
      <c r="L4" s="991"/>
      <c r="M4" s="991"/>
    </row>
    <row r="5" spans="1:13" ht="15.75" thickBot="1">
      <c r="A5" s="989" t="s">
        <v>765</v>
      </c>
      <c r="B5" s="993"/>
      <c r="C5" s="294"/>
      <c r="D5" s="294"/>
      <c r="E5" s="1227" t="s">
        <v>771</v>
      </c>
      <c r="F5" s="354"/>
      <c r="G5" s="355"/>
      <c r="H5" s="355"/>
      <c r="I5" s="848"/>
      <c r="J5" s="848"/>
      <c r="K5" s="848"/>
      <c r="L5" s="994"/>
      <c r="M5" s="994"/>
    </row>
    <row r="6" spans="1:13" ht="23.25" customHeight="1" thickBot="1">
      <c r="A6" s="995" t="s">
        <v>548</v>
      </c>
      <c r="L6" s="991"/>
      <c r="M6" s="991"/>
    </row>
    <row r="7" spans="1:22" ht="13.5" thickBot="1">
      <c r="A7" s="1844" t="s">
        <v>27</v>
      </c>
      <c r="B7" s="1839" t="s">
        <v>552</v>
      </c>
      <c r="C7" s="696"/>
      <c r="D7" s="696"/>
      <c r="E7" s="1839" t="s">
        <v>555</v>
      </c>
      <c r="F7" s="696"/>
      <c r="G7" s="696"/>
      <c r="H7" s="1839" t="s">
        <v>725</v>
      </c>
      <c r="I7" s="1841" t="s">
        <v>726</v>
      </c>
      <c r="J7" s="1841" t="s">
        <v>727</v>
      </c>
      <c r="K7" s="1847" t="s">
        <v>772</v>
      </c>
      <c r="L7" s="1847"/>
      <c r="M7" s="1847" t="s">
        <v>730</v>
      </c>
      <c r="N7" s="1847"/>
      <c r="O7" s="1847"/>
      <c r="P7" s="1847"/>
      <c r="Q7" s="1089" t="s">
        <v>731</v>
      </c>
      <c r="R7" s="1090" t="s">
        <v>551</v>
      </c>
      <c r="T7" s="1834" t="s">
        <v>732</v>
      </c>
      <c r="U7" s="1834"/>
      <c r="V7" s="1834"/>
    </row>
    <row r="8" spans="1:22" ht="13.5" thickBot="1">
      <c r="A8" s="1844"/>
      <c r="B8" s="1839"/>
      <c r="C8" s="704" t="s">
        <v>553</v>
      </c>
      <c r="D8" s="704" t="s">
        <v>554</v>
      </c>
      <c r="E8" s="1839"/>
      <c r="F8" s="704" t="s">
        <v>723</v>
      </c>
      <c r="G8" s="704" t="s">
        <v>724</v>
      </c>
      <c r="H8" s="1839"/>
      <c r="I8" s="1839"/>
      <c r="J8" s="1839"/>
      <c r="K8" s="1000" t="s">
        <v>31</v>
      </c>
      <c r="L8" s="1000" t="s">
        <v>32</v>
      </c>
      <c r="M8" s="1001" t="s">
        <v>562</v>
      </c>
      <c r="N8" s="1003" t="s">
        <v>565</v>
      </c>
      <c r="O8" s="1003" t="s">
        <v>568</v>
      </c>
      <c r="P8" s="1091" t="s">
        <v>571</v>
      </c>
      <c r="Q8" s="1000" t="s">
        <v>572</v>
      </c>
      <c r="R8" s="1092" t="s">
        <v>573</v>
      </c>
      <c r="T8" s="1093" t="s">
        <v>733</v>
      </c>
      <c r="U8" s="1094" t="s">
        <v>734</v>
      </c>
      <c r="V8" s="1094" t="s">
        <v>735</v>
      </c>
    </row>
    <row r="9" spans="1:22" ht="12.75">
      <c r="A9" s="1095" t="s">
        <v>574</v>
      </c>
      <c r="B9" s="712"/>
      <c r="C9" s="713">
        <v>104</v>
      </c>
      <c r="D9" s="713">
        <v>104</v>
      </c>
      <c r="E9" s="714"/>
      <c r="F9" s="1099">
        <v>12</v>
      </c>
      <c r="G9" s="1099">
        <v>12</v>
      </c>
      <c r="H9" s="1099">
        <v>12</v>
      </c>
      <c r="I9" s="1245">
        <v>13</v>
      </c>
      <c r="J9" s="1245">
        <v>13</v>
      </c>
      <c r="K9" s="1101"/>
      <c r="L9" s="1101"/>
      <c r="M9" s="1049">
        <v>13</v>
      </c>
      <c r="N9" s="1315">
        <f>T9</f>
        <v>13</v>
      </c>
      <c r="O9" s="1278">
        <f>U9</f>
        <v>13</v>
      </c>
      <c r="P9" s="1316"/>
      <c r="Q9" s="1055" t="s">
        <v>575</v>
      </c>
      <c r="R9" s="1105" t="s">
        <v>575</v>
      </c>
      <c r="S9" s="1106"/>
      <c r="T9" s="1232">
        <v>13</v>
      </c>
      <c r="U9" s="1224">
        <v>13</v>
      </c>
      <c r="V9" s="1224"/>
    </row>
    <row r="10" spans="1:22" ht="13.5" thickBot="1">
      <c r="A10" s="1109" t="s">
        <v>576</v>
      </c>
      <c r="B10" s="724"/>
      <c r="C10" s="725">
        <v>101</v>
      </c>
      <c r="D10" s="725">
        <v>104</v>
      </c>
      <c r="E10" s="726"/>
      <c r="F10" s="1113">
        <v>12</v>
      </c>
      <c r="G10" s="1113">
        <v>12</v>
      </c>
      <c r="H10" s="1113">
        <v>12</v>
      </c>
      <c r="I10" s="1119">
        <v>12.5</v>
      </c>
      <c r="J10" s="1119">
        <v>13</v>
      </c>
      <c r="K10" s="1115"/>
      <c r="L10" s="1211"/>
      <c r="M10" s="1050">
        <v>13</v>
      </c>
      <c r="N10" s="1317">
        <f aca="true" t="shared" si="0" ref="N10:O21">T10</f>
        <v>13</v>
      </c>
      <c r="O10" s="1284">
        <f t="shared" si="0"/>
        <v>13</v>
      </c>
      <c r="P10" s="1318"/>
      <c r="Q10" s="1114" t="s">
        <v>575</v>
      </c>
      <c r="R10" s="1119" t="s">
        <v>575</v>
      </c>
      <c r="S10" s="1106"/>
      <c r="T10" s="1237">
        <v>13</v>
      </c>
      <c r="U10" s="1225">
        <v>13</v>
      </c>
      <c r="V10" s="1225"/>
    </row>
    <row r="11" spans="1:22" ht="12.75">
      <c r="A11" s="1122" t="s">
        <v>577</v>
      </c>
      <c r="B11" s="735" t="s">
        <v>578</v>
      </c>
      <c r="C11" s="736">
        <v>37915</v>
      </c>
      <c r="D11" s="736">
        <v>39774</v>
      </c>
      <c r="E11" s="737" t="s">
        <v>579</v>
      </c>
      <c r="F11" s="1126">
        <v>1937</v>
      </c>
      <c r="G11" s="1126">
        <v>2360</v>
      </c>
      <c r="H11" s="1126">
        <v>2579</v>
      </c>
      <c r="I11" s="1051">
        <v>2656</v>
      </c>
      <c r="J11" s="1051">
        <v>2748</v>
      </c>
      <c r="K11" s="1127" t="s">
        <v>575</v>
      </c>
      <c r="L11" s="1207" t="s">
        <v>575</v>
      </c>
      <c r="M11" s="1053">
        <v>2759</v>
      </c>
      <c r="N11" s="1250">
        <f t="shared" si="0"/>
        <v>2764</v>
      </c>
      <c r="O11" s="1240">
        <f t="shared" si="0"/>
        <v>2764</v>
      </c>
      <c r="P11" s="1231"/>
      <c r="Q11" s="1051" t="s">
        <v>575</v>
      </c>
      <c r="R11" s="1131" t="s">
        <v>575</v>
      </c>
      <c r="S11" s="1106"/>
      <c r="T11" s="1132">
        <v>2764</v>
      </c>
      <c r="U11" s="1051">
        <v>2764</v>
      </c>
      <c r="V11" s="1051"/>
    </row>
    <row r="12" spans="1:22" ht="12.75">
      <c r="A12" s="1133" t="s">
        <v>580</v>
      </c>
      <c r="B12" s="749" t="s">
        <v>581</v>
      </c>
      <c r="C12" s="750">
        <v>-16164</v>
      </c>
      <c r="D12" s="750">
        <v>-17825</v>
      </c>
      <c r="E12" s="737" t="s">
        <v>582</v>
      </c>
      <c r="F12" s="1126">
        <v>-1776</v>
      </c>
      <c r="G12" s="1126">
        <v>-2076</v>
      </c>
      <c r="H12" s="1126">
        <v>2352</v>
      </c>
      <c r="I12" s="1051">
        <v>2488</v>
      </c>
      <c r="J12" s="1051">
        <v>2630</v>
      </c>
      <c r="K12" s="1135" t="s">
        <v>575</v>
      </c>
      <c r="L12" s="1208" t="s">
        <v>575</v>
      </c>
      <c r="M12" s="1054">
        <v>2688</v>
      </c>
      <c r="N12" s="1241">
        <f t="shared" si="0"/>
        <v>2699</v>
      </c>
      <c r="O12" s="1242">
        <f t="shared" si="0"/>
        <v>2706</v>
      </c>
      <c r="P12" s="1243"/>
      <c r="Q12" s="1051" t="s">
        <v>575</v>
      </c>
      <c r="R12" s="1131" t="s">
        <v>575</v>
      </c>
      <c r="S12" s="1106"/>
      <c r="T12" s="1126">
        <v>2699</v>
      </c>
      <c r="U12" s="1051">
        <v>2706</v>
      </c>
      <c r="V12" s="1051"/>
    </row>
    <row r="13" spans="1:22" ht="12.75">
      <c r="A13" s="1133" t="s">
        <v>583</v>
      </c>
      <c r="B13" s="749" t="s">
        <v>736</v>
      </c>
      <c r="C13" s="750">
        <v>604</v>
      </c>
      <c r="D13" s="750">
        <v>619</v>
      </c>
      <c r="E13" s="737" t="s">
        <v>585</v>
      </c>
      <c r="F13" s="1126"/>
      <c r="G13" s="1126"/>
      <c r="H13" s="1126"/>
      <c r="I13" s="1051"/>
      <c r="J13" s="1051"/>
      <c r="K13" s="1135" t="s">
        <v>575</v>
      </c>
      <c r="L13" s="1208" t="s">
        <v>575</v>
      </c>
      <c r="M13" s="1054"/>
      <c r="N13" s="1241">
        <f t="shared" si="0"/>
        <v>0</v>
      </c>
      <c r="O13" s="1242">
        <f t="shared" si="0"/>
        <v>0</v>
      </c>
      <c r="P13" s="1243"/>
      <c r="Q13" s="1051" t="s">
        <v>575</v>
      </c>
      <c r="R13" s="1131" t="s">
        <v>575</v>
      </c>
      <c r="S13" s="1106"/>
      <c r="T13" s="1126"/>
      <c r="U13" s="1051"/>
      <c r="V13" s="1051"/>
    </row>
    <row r="14" spans="1:22" ht="12.75">
      <c r="A14" s="1133" t="s">
        <v>586</v>
      </c>
      <c r="B14" s="749" t="s">
        <v>737</v>
      </c>
      <c r="C14" s="750">
        <v>221</v>
      </c>
      <c r="D14" s="750">
        <v>610</v>
      </c>
      <c r="E14" s="737" t="s">
        <v>575</v>
      </c>
      <c r="F14" s="1126">
        <v>340</v>
      </c>
      <c r="G14" s="1126">
        <v>371</v>
      </c>
      <c r="H14" s="1126">
        <v>345</v>
      </c>
      <c r="I14" s="1051">
        <v>324</v>
      </c>
      <c r="J14" s="1051">
        <v>322</v>
      </c>
      <c r="K14" s="1135" t="s">
        <v>575</v>
      </c>
      <c r="L14" s="1208" t="s">
        <v>575</v>
      </c>
      <c r="M14" s="1054">
        <v>942</v>
      </c>
      <c r="N14" s="1241">
        <f t="shared" si="0"/>
        <v>701</v>
      </c>
      <c r="O14" s="1242">
        <f t="shared" si="0"/>
        <v>505</v>
      </c>
      <c r="P14" s="1243"/>
      <c r="Q14" s="1051" t="s">
        <v>575</v>
      </c>
      <c r="R14" s="1131" t="s">
        <v>575</v>
      </c>
      <c r="S14" s="1106"/>
      <c r="T14" s="1126">
        <v>701</v>
      </c>
      <c r="U14" s="1051">
        <v>505</v>
      </c>
      <c r="V14" s="1051"/>
    </row>
    <row r="15" spans="1:22" ht="13.5" thickBot="1">
      <c r="A15" s="1095" t="s">
        <v>588</v>
      </c>
      <c r="B15" s="754" t="s">
        <v>738</v>
      </c>
      <c r="C15" s="755">
        <v>2021</v>
      </c>
      <c r="D15" s="755">
        <v>852</v>
      </c>
      <c r="E15" s="756" t="s">
        <v>590</v>
      </c>
      <c r="F15" s="1142">
        <v>625</v>
      </c>
      <c r="G15" s="1142">
        <v>697</v>
      </c>
      <c r="H15" s="1142">
        <v>933</v>
      </c>
      <c r="I15" s="1055">
        <v>473</v>
      </c>
      <c r="J15" s="1055">
        <v>545</v>
      </c>
      <c r="K15" s="1143" t="s">
        <v>575</v>
      </c>
      <c r="L15" s="1209" t="s">
        <v>575</v>
      </c>
      <c r="M15" s="1056">
        <v>912</v>
      </c>
      <c r="N15" s="1241">
        <f t="shared" si="0"/>
        <v>1312</v>
      </c>
      <c r="O15" s="1242">
        <f t="shared" si="0"/>
        <v>854</v>
      </c>
      <c r="P15" s="1249"/>
      <c r="Q15" s="1055" t="s">
        <v>575</v>
      </c>
      <c r="R15" s="1105" t="s">
        <v>575</v>
      </c>
      <c r="S15" s="1106"/>
      <c r="T15" s="1113">
        <v>1312</v>
      </c>
      <c r="U15" s="1055">
        <v>854</v>
      </c>
      <c r="V15" s="1055"/>
    </row>
    <row r="16" spans="1:22" ht="15" thickBot="1">
      <c r="A16" s="1146" t="s">
        <v>591</v>
      </c>
      <c r="B16" s="765"/>
      <c r="C16" s="766">
        <v>24618</v>
      </c>
      <c r="D16" s="766">
        <v>24087</v>
      </c>
      <c r="E16" s="767"/>
      <c r="F16" s="1150">
        <v>1130</v>
      </c>
      <c r="G16" s="1150">
        <v>1361</v>
      </c>
      <c r="H16" s="1150">
        <f>H11-H12+H14+H15</f>
        <v>1505</v>
      </c>
      <c r="I16" s="1151">
        <f>I11-I12+I14+I15</f>
        <v>965</v>
      </c>
      <c r="J16" s="1156">
        <f>J11-J12+J13+J14+J15</f>
        <v>985</v>
      </c>
      <c r="K16" s="1152" t="s">
        <v>575</v>
      </c>
      <c r="L16" s="1210" t="s">
        <v>575</v>
      </c>
      <c r="M16" s="1153">
        <f>M11-M12+M13+M14+M15</f>
        <v>1925</v>
      </c>
      <c r="N16" s="1153">
        <f>N11-N12+N13+N14+N15</f>
        <v>2078</v>
      </c>
      <c r="O16" s="1153">
        <f>O11-O12+O13+O14+O15</f>
        <v>1417</v>
      </c>
      <c r="P16" s="1319">
        <f>P11-P12+P13+P14+P15</f>
        <v>0</v>
      </c>
      <c r="Q16" s="1151" t="s">
        <v>575</v>
      </c>
      <c r="R16" s="1155" t="s">
        <v>575</v>
      </c>
      <c r="S16" s="1106"/>
      <c r="T16" s="1156">
        <f>T11-T12+T13+T14+T15</f>
        <v>2078</v>
      </c>
      <c r="U16" s="1156">
        <f>U11-U12+U13+U14+U15</f>
        <v>1417</v>
      </c>
      <c r="V16" s="1156">
        <f>V11-V12+V13+V14+V15</f>
        <v>0</v>
      </c>
    </row>
    <row r="17" spans="1:22" ht="12.75">
      <c r="A17" s="1095" t="s">
        <v>592</v>
      </c>
      <c r="B17" s="735" t="s">
        <v>593</v>
      </c>
      <c r="C17" s="736">
        <v>7043</v>
      </c>
      <c r="D17" s="736">
        <v>7240</v>
      </c>
      <c r="E17" s="756">
        <v>401</v>
      </c>
      <c r="F17" s="1142">
        <v>161</v>
      </c>
      <c r="G17" s="1142">
        <v>284</v>
      </c>
      <c r="H17" s="1142">
        <v>227</v>
      </c>
      <c r="I17" s="1055">
        <v>168</v>
      </c>
      <c r="J17" s="1055">
        <v>118</v>
      </c>
      <c r="K17" s="1127" t="s">
        <v>575</v>
      </c>
      <c r="L17" s="1207" t="s">
        <v>575</v>
      </c>
      <c r="M17" s="1056">
        <v>71</v>
      </c>
      <c r="N17" s="1250">
        <f t="shared" si="0"/>
        <v>65</v>
      </c>
      <c r="O17" s="1242">
        <f t="shared" si="0"/>
        <v>58</v>
      </c>
      <c r="P17" s="1320"/>
      <c r="Q17" s="1055" t="s">
        <v>575</v>
      </c>
      <c r="R17" s="1105" t="s">
        <v>575</v>
      </c>
      <c r="S17" s="1106"/>
      <c r="T17" s="1157">
        <v>65</v>
      </c>
      <c r="U17" s="1055">
        <v>58</v>
      </c>
      <c r="V17" s="1055"/>
    </row>
    <row r="18" spans="1:22" ht="12.75">
      <c r="A18" s="1133" t="s">
        <v>594</v>
      </c>
      <c r="B18" s="749" t="s">
        <v>595</v>
      </c>
      <c r="C18" s="750">
        <v>1001</v>
      </c>
      <c r="D18" s="750">
        <v>820</v>
      </c>
      <c r="E18" s="737" t="s">
        <v>596</v>
      </c>
      <c r="F18" s="1126">
        <v>106</v>
      </c>
      <c r="G18" s="1126">
        <v>200</v>
      </c>
      <c r="H18" s="1126">
        <v>556</v>
      </c>
      <c r="I18" s="1051">
        <v>84</v>
      </c>
      <c r="J18" s="1051">
        <v>146</v>
      </c>
      <c r="K18" s="1135" t="s">
        <v>575</v>
      </c>
      <c r="L18" s="1208" t="s">
        <v>575</v>
      </c>
      <c r="M18" s="1054">
        <v>197</v>
      </c>
      <c r="N18" s="1241">
        <f t="shared" si="0"/>
        <v>209</v>
      </c>
      <c r="O18" s="1242">
        <f t="shared" si="0"/>
        <v>215</v>
      </c>
      <c r="P18" s="1243"/>
      <c r="Q18" s="1051" t="s">
        <v>575</v>
      </c>
      <c r="R18" s="1131" t="s">
        <v>575</v>
      </c>
      <c r="S18" s="1106"/>
      <c r="T18" s="1126">
        <v>209</v>
      </c>
      <c r="U18" s="1051">
        <v>215</v>
      </c>
      <c r="V18" s="1051"/>
    </row>
    <row r="19" spans="1:22" ht="12.75">
      <c r="A19" s="1133" t="s">
        <v>597</v>
      </c>
      <c r="B19" s="749" t="s">
        <v>739</v>
      </c>
      <c r="C19" s="750">
        <v>14718</v>
      </c>
      <c r="D19" s="750">
        <v>14718</v>
      </c>
      <c r="E19" s="737" t="s">
        <v>575</v>
      </c>
      <c r="F19" s="1126"/>
      <c r="G19" s="1126"/>
      <c r="H19" s="1126"/>
      <c r="I19" s="1051"/>
      <c r="J19" s="1051"/>
      <c r="K19" s="1135" t="s">
        <v>575</v>
      </c>
      <c r="L19" s="1208" t="s">
        <v>575</v>
      </c>
      <c r="M19" s="1054"/>
      <c r="N19" s="1241">
        <f t="shared" si="0"/>
        <v>0</v>
      </c>
      <c r="O19" s="1242">
        <f t="shared" si="0"/>
        <v>0</v>
      </c>
      <c r="P19" s="1243"/>
      <c r="Q19" s="1051" t="s">
        <v>575</v>
      </c>
      <c r="R19" s="1131" t="s">
        <v>575</v>
      </c>
      <c r="S19" s="1106"/>
      <c r="T19" s="1126"/>
      <c r="U19" s="1051"/>
      <c r="V19" s="1051"/>
    </row>
    <row r="20" spans="1:22" ht="12.75">
      <c r="A20" s="1133" t="s">
        <v>599</v>
      </c>
      <c r="B20" s="749" t="s">
        <v>598</v>
      </c>
      <c r="C20" s="750">
        <v>1758</v>
      </c>
      <c r="D20" s="750">
        <v>1762</v>
      </c>
      <c r="E20" s="737" t="s">
        <v>575</v>
      </c>
      <c r="F20" s="1126">
        <v>269</v>
      </c>
      <c r="G20" s="1126">
        <v>272</v>
      </c>
      <c r="H20" s="1126">
        <v>722</v>
      </c>
      <c r="I20" s="1051">
        <v>696</v>
      </c>
      <c r="J20" s="1051">
        <v>719</v>
      </c>
      <c r="K20" s="1135" t="s">
        <v>575</v>
      </c>
      <c r="L20" s="1208" t="s">
        <v>575</v>
      </c>
      <c r="M20" s="1054">
        <v>1650</v>
      </c>
      <c r="N20" s="1241">
        <f t="shared" si="0"/>
        <v>1773</v>
      </c>
      <c r="O20" s="1242">
        <f t="shared" si="0"/>
        <v>1145</v>
      </c>
      <c r="P20" s="1243"/>
      <c r="Q20" s="1051" t="s">
        <v>575</v>
      </c>
      <c r="R20" s="1131" t="s">
        <v>575</v>
      </c>
      <c r="S20" s="1106"/>
      <c r="T20" s="1126">
        <v>1773</v>
      </c>
      <c r="U20" s="1051">
        <v>1145</v>
      </c>
      <c r="V20" s="1051"/>
    </row>
    <row r="21" spans="1:22" ht="13.5" thickBot="1">
      <c r="A21" s="1109" t="s">
        <v>601</v>
      </c>
      <c r="B21" s="778"/>
      <c r="C21" s="779">
        <v>0</v>
      </c>
      <c r="D21" s="779">
        <v>0</v>
      </c>
      <c r="E21" s="780" t="s">
        <v>575</v>
      </c>
      <c r="F21" s="1126"/>
      <c r="G21" s="1126"/>
      <c r="H21" s="1126"/>
      <c r="I21" s="1057"/>
      <c r="J21" s="1057"/>
      <c r="K21" s="1115" t="s">
        <v>575</v>
      </c>
      <c r="L21" s="1211" t="s">
        <v>575</v>
      </c>
      <c r="M21" s="1058"/>
      <c r="N21" s="1247">
        <f t="shared" si="0"/>
        <v>0</v>
      </c>
      <c r="O21" s="1248">
        <f t="shared" si="0"/>
        <v>0</v>
      </c>
      <c r="P21" s="1236"/>
      <c r="Q21" s="1057" t="s">
        <v>575</v>
      </c>
      <c r="R21" s="1162" t="s">
        <v>575</v>
      </c>
      <c r="S21" s="1106"/>
      <c r="T21" s="1163"/>
      <c r="U21" s="1057"/>
      <c r="V21" s="1057"/>
    </row>
    <row r="22" spans="1:22" ht="14.25">
      <c r="A22" s="1164" t="s">
        <v>603</v>
      </c>
      <c r="B22" s="735" t="s">
        <v>604</v>
      </c>
      <c r="C22" s="736">
        <v>12472</v>
      </c>
      <c r="D22" s="736">
        <v>13728</v>
      </c>
      <c r="E22" s="342" t="s">
        <v>575</v>
      </c>
      <c r="F22" s="1132">
        <v>4589</v>
      </c>
      <c r="G22" s="1132">
        <v>4639</v>
      </c>
      <c r="H22" s="1132">
        <v>4404</v>
      </c>
      <c r="I22" s="1061">
        <v>4342</v>
      </c>
      <c r="J22" s="1061">
        <v>4912</v>
      </c>
      <c r="K22" s="1078">
        <f>K35</f>
        <v>5039</v>
      </c>
      <c r="L22" s="1078">
        <f>L35</f>
        <v>4933</v>
      </c>
      <c r="M22" s="1064">
        <v>1254</v>
      </c>
      <c r="N22" s="1250">
        <f>T22-M22</f>
        <v>1270</v>
      </c>
      <c r="O22" s="1167">
        <f>U22-T22</f>
        <v>414</v>
      </c>
      <c r="P22" s="1195"/>
      <c r="Q22" s="1061">
        <f>SUM(M22:P22)</f>
        <v>2938</v>
      </c>
      <c r="R22" s="1191">
        <f>(Q22/L22)*100</f>
        <v>59.55807824853031</v>
      </c>
      <c r="S22" s="1106"/>
      <c r="T22" s="1132">
        <v>2524</v>
      </c>
      <c r="U22" s="1169">
        <v>2938</v>
      </c>
      <c r="V22" s="1061"/>
    </row>
    <row r="23" spans="1:22" ht="14.25">
      <c r="A23" s="1133" t="s">
        <v>605</v>
      </c>
      <c r="B23" s="749" t="s">
        <v>606</v>
      </c>
      <c r="C23" s="750">
        <v>0</v>
      </c>
      <c r="D23" s="750">
        <v>0</v>
      </c>
      <c r="E23" s="344" t="s">
        <v>575</v>
      </c>
      <c r="F23" s="1126">
        <v>115</v>
      </c>
      <c r="G23" s="1126"/>
      <c r="H23" s="1126"/>
      <c r="I23" s="1067"/>
      <c r="J23" s="1067"/>
      <c r="K23" s="1080"/>
      <c r="L23" s="1212"/>
      <c r="M23" s="1070"/>
      <c r="N23" s="1239">
        <f aca="true" t="shared" si="1" ref="N23:N40">T23-M23</f>
        <v>0</v>
      </c>
      <c r="O23" s="1137">
        <f aca="true" t="shared" si="2" ref="O23:O40">U23-T23</f>
        <v>0</v>
      </c>
      <c r="P23" s="1195"/>
      <c r="Q23" s="1067">
        <f aca="true" t="shared" si="3" ref="Q23:Q45">SUM(M23:P23)</f>
        <v>0</v>
      </c>
      <c r="R23" s="1255" t="e">
        <f aca="true" t="shared" si="4" ref="R23:R45">(Q23/L23)*100</f>
        <v>#DIV/0!</v>
      </c>
      <c r="S23" s="1106"/>
      <c r="T23" s="1126"/>
      <c r="U23" s="1068"/>
      <c r="V23" s="1067"/>
    </row>
    <row r="24" spans="1:22" ht="15" thickBot="1">
      <c r="A24" s="1109" t="s">
        <v>607</v>
      </c>
      <c r="B24" s="778" t="s">
        <v>606</v>
      </c>
      <c r="C24" s="779">
        <v>0</v>
      </c>
      <c r="D24" s="779">
        <v>1215</v>
      </c>
      <c r="E24" s="346">
        <v>672</v>
      </c>
      <c r="F24" s="1173">
        <v>1331</v>
      </c>
      <c r="G24" s="1173">
        <v>1422</v>
      </c>
      <c r="H24" s="1173">
        <v>1150</v>
      </c>
      <c r="I24" s="1073">
        <v>1100</v>
      </c>
      <c r="J24" s="1073">
        <v>1250</v>
      </c>
      <c r="K24" s="1223">
        <f>K25+K26+K27+K28+K29</f>
        <v>1100</v>
      </c>
      <c r="L24" s="1223">
        <f>L25+L26+L27+L28+L29</f>
        <v>1100</v>
      </c>
      <c r="M24" s="1076">
        <v>276</v>
      </c>
      <c r="N24" s="1256">
        <f t="shared" si="1"/>
        <v>276</v>
      </c>
      <c r="O24" s="1175">
        <f t="shared" si="2"/>
        <v>276</v>
      </c>
      <c r="P24" s="1195"/>
      <c r="Q24" s="1073">
        <f t="shared" si="3"/>
        <v>828</v>
      </c>
      <c r="R24" s="1259">
        <f t="shared" si="4"/>
        <v>75.27272727272727</v>
      </c>
      <c r="S24" s="1106"/>
      <c r="T24" s="1113">
        <v>552</v>
      </c>
      <c r="U24" s="1074">
        <v>828</v>
      </c>
      <c r="V24" s="1073"/>
    </row>
    <row r="25" spans="1:22" ht="14.25">
      <c r="A25" s="1122" t="s">
        <v>608</v>
      </c>
      <c r="B25" s="735" t="s">
        <v>740</v>
      </c>
      <c r="C25" s="736">
        <v>6341</v>
      </c>
      <c r="D25" s="736">
        <v>6960</v>
      </c>
      <c r="E25" s="342">
        <v>501</v>
      </c>
      <c r="F25" s="1126">
        <v>634</v>
      </c>
      <c r="G25" s="1126">
        <v>683</v>
      </c>
      <c r="H25" s="1126">
        <v>650</v>
      </c>
      <c r="I25" s="1077">
        <v>453</v>
      </c>
      <c r="J25" s="1077">
        <v>397</v>
      </c>
      <c r="K25" s="1078">
        <v>280</v>
      </c>
      <c r="L25" s="1078">
        <v>280</v>
      </c>
      <c r="M25" s="1078">
        <v>103</v>
      </c>
      <c r="N25" s="1239">
        <f t="shared" si="1"/>
        <v>113</v>
      </c>
      <c r="O25" s="1167">
        <f t="shared" si="2"/>
        <v>110</v>
      </c>
      <c r="P25" s="1195"/>
      <c r="Q25" s="1061">
        <f t="shared" si="3"/>
        <v>326</v>
      </c>
      <c r="R25" s="1261">
        <f t="shared" si="4"/>
        <v>116.42857142857143</v>
      </c>
      <c r="S25" s="1106"/>
      <c r="T25" s="1157">
        <v>216</v>
      </c>
      <c r="U25" s="1062">
        <v>326</v>
      </c>
      <c r="V25" s="1077"/>
    </row>
    <row r="26" spans="1:22" ht="14.25">
      <c r="A26" s="1133" t="s">
        <v>610</v>
      </c>
      <c r="B26" s="749" t="s">
        <v>741</v>
      </c>
      <c r="C26" s="750">
        <v>1745</v>
      </c>
      <c r="D26" s="750">
        <v>2223</v>
      </c>
      <c r="E26" s="344">
        <v>502</v>
      </c>
      <c r="F26" s="1126">
        <v>365</v>
      </c>
      <c r="G26" s="1126">
        <v>421</v>
      </c>
      <c r="H26" s="1126">
        <v>485</v>
      </c>
      <c r="I26" s="1067">
        <v>408</v>
      </c>
      <c r="J26" s="1067">
        <v>391</v>
      </c>
      <c r="K26" s="1080">
        <v>440</v>
      </c>
      <c r="L26" s="1080">
        <v>440</v>
      </c>
      <c r="M26" s="1080">
        <v>113</v>
      </c>
      <c r="N26" s="1239">
        <f t="shared" si="1"/>
        <v>90</v>
      </c>
      <c r="O26" s="1137">
        <f t="shared" si="2"/>
        <v>108</v>
      </c>
      <c r="P26" s="1195"/>
      <c r="Q26" s="1067">
        <f t="shared" si="3"/>
        <v>311</v>
      </c>
      <c r="R26" s="1262">
        <f t="shared" si="4"/>
        <v>70.68181818181817</v>
      </c>
      <c r="S26" s="1106"/>
      <c r="T26" s="1126">
        <v>203</v>
      </c>
      <c r="U26" s="1068">
        <v>311</v>
      </c>
      <c r="V26" s="1067"/>
    </row>
    <row r="27" spans="1:22" ht="14.25">
      <c r="A27" s="1133" t="s">
        <v>612</v>
      </c>
      <c r="B27" s="749" t="s">
        <v>742</v>
      </c>
      <c r="C27" s="750">
        <v>0</v>
      </c>
      <c r="D27" s="750">
        <v>0</v>
      </c>
      <c r="E27" s="344">
        <v>504</v>
      </c>
      <c r="F27" s="1126"/>
      <c r="G27" s="1126"/>
      <c r="H27" s="1126"/>
      <c r="I27" s="1067"/>
      <c r="J27" s="1067"/>
      <c r="K27" s="1080"/>
      <c r="L27" s="1080"/>
      <c r="M27" s="1080"/>
      <c r="N27" s="1239">
        <f t="shared" si="1"/>
        <v>0</v>
      </c>
      <c r="O27" s="1137">
        <f t="shared" si="2"/>
        <v>0</v>
      </c>
      <c r="P27" s="1195"/>
      <c r="Q27" s="1067">
        <f t="shared" si="3"/>
        <v>0</v>
      </c>
      <c r="R27" s="1262" t="e">
        <f t="shared" si="4"/>
        <v>#DIV/0!</v>
      </c>
      <c r="S27" s="1106"/>
      <c r="T27" s="1126"/>
      <c r="U27" s="1068"/>
      <c r="V27" s="1067"/>
    </row>
    <row r="28" spans="1:22" ht="14.25">
      <c r="A28" s="1133" t="s">
        <v>614</v>
      </c>
      <c r="B28" s="749" t="s">
        <v>743</v>
      </c>
      <c r="C28" s="750">
        <v>428</v>
      </c>
      <c r="D28" s="750">
        <v>253</v>
      </c>
      <c r="E28" s="344">
        <v>511</v>
      </c>
      <c r="F28" s="1126">
        <v>70</v>
      </c>
      <c r="G28" s="1126">
        <v>121</v>
      </c>
      <c r="H28" s="1126">
        <v>73</v>
      </c>
      <c r="I28" s="1067">
        <v>449</v>
      </c>
      <c r="J28" s="1067">
        <v>60</v>
      </c>
      <c r="K28" s="1080">
        <v>120</v>
      </c>
      <c r="L28" s="1080">
        <v>120</v>
      </c>
      <c r="M28" s="1080">
        <v>24</v>
      </c>
      <c r="N28" s="1239">
        <f t="shared" si="1"/>
        <v>17</v>
      </c>
      <c r="O28" s="1137">
        <f t="shared" si="2"/>
        <v>35</v>
      </c>
      <c r="P28" s="1195"/>
      <c r="Q28" s="1067">
        <f t="shared" si="3"/>
        <v>76</v>
      </c>
      <c r="R28" s="1262">
        <f t="shared" si="4"/>
        <v>63.33333333333333</v>
      </c>
      <c r="S28" s="1106"/>
      <c r="T28" s="1126">
        <v>41</v>
      </c>
      <c r="U28" s="1068">
        <v>76</v>
      </c>
      <c r="V28" s="1067"/>
    </row>
    <row r="29" spans="1:22" ht="14.25">
      <c r="A29" s="1133" t="s">
        <v>616</v>
      </c>
      <c r="B29" s="749" t="s">
        <v>744</v>
      </c>
      <c r="C29" s="750">
        <v>1057</v>
      </c>
      <c r="D29" s="750">
        <v>1451</v>
      </c>
      <c r="E29" s="344">
        <v>518</v>
      </c>
      <c r="F29" s="1126">
        <v>195</v>
      </c>
      <c r="G29" s="1126">
        <v>246</v>
      </c>
      <c r="H29" s="1126">
        <v>207</v>
      </c>
      <c r="I29" s="1067">
        <v>275</v>
      </c>
      <c r="J29" s="1067">
        <v>257</v>
      </c>
      <c r="K29" s="1080">
        <v>260</v>
      </c>
      <c r="L29" s="1080">
        <v>260</v>
      </c>
      <c r="M29" s="1080">
        <v>94</v>
      </c>
      <c r="N29" s="1239">
        <f t="shared" si="1"/>
        <v>104</v>
      </c>
      <c r="O29" s="1137">
        <f t="shared" si="2"/>
        <v>73</v>
      </c>
      <c r="P29" s="1195"/>
      <c r="Q29" s="1067">
        <f t="shared" si="3"/>
        <v>271</v>
      </c>
      <c r="R29" s="1262">
        <f t="shared" si="4"/>
        <v>104.23076923076924</v>
      </c>
      <c r="S29" s="1106"/>
      <c r="T29" s="1126">
        <v>198</v>
      </c>
      <c r="U29" s="1068">
        <v>271</v>
      </c>
      <c r="V29" s="1270"/>
    </row>
    <row r="30" spans="1:22" ht="14.25">
      <c r="A30" s="1133" t="s">
        <v>618</v>
      </c>
      <c r="B30" s="357" t="s">
        <v>745</v>
      </c>
      <c r="C30" s="750">
        <v>10408</v>
      </c>
      <c r="D30" s="750">
        <v>11792</v>
      </c>
      <c r="E30" s="344">
        <v>521</v>
      </c>
      <c r="F30" s="1126">
        <v>2310</v>
      </c>
      <c r="G30" s="1126">
        <v>2396</v>
      </c>
      <c r="H30" s="1126">
        <v>2490</v>
      </c>
      <c r="I30" s="1067">
        <v>2520</v>
      </c>
      <c r="J30" s="1067">
        <v>2926</v>
      </c>
      <c r="K30" s="1080">
        <v>2882</v>
      </c>
      <c r="L30" s="1080">
        <v>2804</v>
      </c>
      <c r="M30" s="1080">
        <v>748</v>
      </c>
      <c r="N30" s="1239">
        <f t="shared" si="1"/>
        <v>747</v>
      </c>
      <c r="O30" s="1137">
        <f t="shared" si="2"/>
        <v>701</v>
      </c>
      <c r="P30" s="1195"/>
      <c r="Q30" s="1067">
        <f t="shared" si="3"/>
        <v>2196</v>
      </c>
      <c r="R30" s="1262">
        <f t="shared" si="4"/>
        <v>78.3166904422254</v>
      </c>
      <c r="S30" s="1106"/>
      <c r="T30" s="1126">
        <v>1495</v>
      </c>
      <c r="U30" s="1068">
        <v>2196</v>
      </c>
      <c r="V30" s="1067"/>
    </row>
    <row r="31" spans="1:22" ht="14.25">
      <c r="A31" s="1133" t="s">
        <v>620</v>
      </c>
      <c r="B31" s="357" t="s">
        <v>746</v>
      </c>
      <c r="C31" s="750">
        <v>3640</v>
      </c>
      <c r="D31" s="750">
        <v>4174</v>
      </c>
      <c r="E31" s="344" t="s">
        <v>622</v>
      </c>
      <c r="F31" s="1126">
        <v>897</v>
      </c>
      <c r="G31" s="1126">
        <v>935</v>
      </c>
      <c r="H31" s="1126">
        <v>953</v>
      </c>
      <c r="I31" s="1067">
        <v>948</v>
      </c>
      <c r="J31" s="1067">
        <v>1108</v>
      </c>
      <c r="K31" s="1080">
        <v>1009</v>
      </c>
      <c r="L31" s="1080">
        <v>982</v>
      </c>
      <c r="M31" s="1080">
        <v>274</v>
      </c>
      <c r="N31" s="1239">
        <f t="shared" si="1"/>
        <v>279</v>
      </c>
      <c r="O31" s="1137">
        <f t="shared" si="2"/>
        <v>255</v>
      </c>
      <c r="P31" s="1195"/>
      <c r="Q31" s="1067">
        <f t="shared" si="3"/>
        <v>808</v>
      </c>
      <c r="R31" s="1262">
        <f t="shared" si="4"/>
        <v>82.28105906313645</v>
      </c>
      <c r="S31" s="1106"/>
      <c r="T31" s="1126">
        <v>553</v>
      </c>
      <c r="U31" s="1068">
        <v>808</v>
      </c>
      <c r="V31" s="1067"/>
    </row>
    <row r="32" spans="1:22" ht="14.25">
      <c r="A32" s="1133" t="s">
        <v>623</v>
      </c>
      <c r="B32" s="749" t="s">
        <v>747</v>
      </c>
      <c r="C32" s="750">
        <v>0</v>
      </c>
      <c r="D32" s="750">
        <v>0</v>
      </c>
      <c r="E32" s="344">
        <v>557</v>
      </c>
      <c r="F32" s="1126"/>
      <c r="G32" s="1126"/>
      <c r="H32" s="1126"/>
      <c r="I32" s="1067"/>
      <c r="J32" s="1067"/>
      <c r="K32" s="1080">
        <v>0</v>
      </c>
      <c r="L32" s="1080">
        <v>0</v>
      </c>
      <c r="M32" s="1080"/>
      <c r="N32" s="1239">
        <f t="shared" si="1"/>
        <v>0</v>
      </c>
      <c r="O32" s="1137">
        <f t="shared" si="2"/>
        <v>0</v>
      </c>
      <c r="P32" s="1195"/>
      <c r="Q32" s="1067">
        <f t="shared" si="3"/>
        <v>0</v>
      </c>
      <c r="R32" s="1262" t="e">
        <f t="shared" si="4"/>
        <v>#DIV/0!</v>
      </c>
      <c r="S32" s="1106"/>
      <c r="T32" s="1126"/>
      <c r="U32" s="1068"/>
      <c r="V32" s="1067"/>
    </row>
    <row r="33" spans="1:22" ht="14.25">
      <c r="A33" s="1133" t="s">
        <v>625</v>
      </c>
      <c r="B33" s="749" t="s">
        <v>748</v>
      </c>
      <c r="C33" s="750">
        <v>1711</v>
      </c>
      <c r="D33" s="750">
        <v>1801</v>
      </c>
      <c r="E33" s="344">
        <v>551</v>
      </c>
      <c r="F33" s="1126">
        <v>21</v>
      </c>
      <c r="G33" s="1126">
        <v>40</v>
      </c>
      <c r="H33" s="1126">
        <v>60</v>
      </c>
      <c r="I33" s="1067">
        <v>59</v>
      </c>
      <c r="J33" s="1067">
        <v>59</v>
      </c>
      <c r="K33" s="1080"/>
      <c r="L33" s="1080"/>
      <c r="M33" s="1080">
        <v>7</v>
      </c>
      <c r="N33" s="1239">
        <f t="shared" si="1"/>
        <v>6</v>
      </c>
      <c r="O33" s="1137">
        <f t="shared" si="2"/>
        <v>6</v>
      </c>
      <c r="P33" s="1195"/>
      <c r="Q33" s="1067">
        <f t="shared" si="3"/>
        <v>19</v>
      </c>
      <c r="R33" s="1262" t="e">
        <f t="shared" si="4"/>
        <v>#DIV/0!</v>
      </c>
      <c r="S33" s="1106"/>
      <c r="T33" s="1126">
        <v>13</v>
      </c>
      <c r="U33" s="1068">
        <v>19</v>
      </c>
      <c r="V33" s="1067"/>
    </row>
    <row r="34" spans="1:22" ht="15" thickBot="1">
      <c r="A34" s="1095" t="s">
        <v>627</v>
      </c>
      <c r="B34" s="754" t="s">
        <v>749</v>
      </c>
      <c r="C34" s="755">
        <v>569</v>
      </c>
      <c r="D34" s="755">
        <v>614</v>
      </c>
      <c r="E34" s="349" t="s">
        <v>628</v>
      </c>
      <c r="F34" s="1142">
        <v>18</v>
      </c>
      <c r="G34" s="1142">
        <v>20</v>
      </c>
      <c r="H34" s="1142">
        <v>28</v>
      </c>
      <c r="I34" s="1082">
        <v>21</v>
      </c>
      <c r="J34" s="1082">
        <v>78</v>
      </c>
      <c r="K34" s="1083">
        <v>48</v>
      </c>
      <c r="L34" s="1083">
        <v>47</v>
      </c>
      <c r="M34" s="1086">
        <v>5</v>
      </c>
      <c r="N34" s="1239">
        <f t="shared" si="1"/>
        <v>8</v>
      </c>
      <c r="O34" s="1175">
        <f t="shared" si="2"/>
        <v>39</v>
      </c>
      <c r="P34" s="1195"/>
      <c r="Q34" s="1082">
        <f t="shared" si="3"/>
        <v>52</v>
      </c>
      <c r="R34" s="1321">
        <f t="shared" si="4"/>
        <v>110.63829787234043</v>
      </c>
      <c r="S34" s="1106"/>
      <c r="T34" s="1163">
        <v>13</v>
      </c>
      <c r="U34" s="1213">
        <v>52</v>
      </c>
      <c r="V34" s="1314"/>
    </row>
    <row r="35" spans="1:22" ht="15" thickBot="1">
      <c r="A35" s="1182" t="s">
        <v>629</v>
      </c>
      <c r="B35" s="816" t="s">
        <v>630</v>
      </c>
      <c r="C35" s="817">
        <f>SUM(C25:C34)</f>
        <v>25899</v>
      </c>
      <c r="D35" s="817">
        <f>SUM(D25:D34)</f>
        <v>29268</v>
      </c>
      <c r="E35" s="818"/>
      <c r="F35" s="1150">
        <f aca="true" t="shared" si="5" ref="F35:P35">SUM(F25:F34)</f>
        <v>4510</v>
      </c>
      <c r="G35" s="1150">
        <f t="shared" si="5"/>
        <v>4862</v>
      </c>
      <c r="H35" s="1150">
        <f t="shared" si="5"/>
        <v>4946</v>
      </c>
      <c r="I35" s="1150">
        <f t="shared" si="5"/>
        <v>5133</v>
      </c>
      <c r="J35" s="1150">
        <f>SUM(J25:J34)</f>
        <v>5276</v>
      </c>
      <c r="K35" s="1184">
        <f t="shared" si="5"/>
        <v>5039</v>
      </c>
      <c r="L35" s="1184">
        <f t="shared" si="5"/>
        <v>4933</v>
      </c>
      <c r="M35" s="1266">
        <f t="shared" si="5"/>
        <v>1368</v>
      </c>
      <c r="N35" s="1266">
        <f t="shared" si="5"/>
        <v>1364</v>
      </c>
      <c r="O35" s="1300">
        <f t="shared" si="5"/>
        <v>1327</v>
      </c>
      <c r="P35" s="1266">
        <f t="shared" si="5"/>
        <v>0</v>
      </c>
      <c r="Q35" s="1150">
        <f t="shared" si="3"/>
        <v>4059</v>
      </c>
      <c r="R35" s="1200">
        <f t="shared" si="4"/>
        <v>82.2825866612609</v>
      </c>
      <c r="S35" s="1106"/>
      <c r="T35" s="1150">
        <f>SUM(T25:T34)</f>
        <v>2732</v>
      </c>
      <c r="U35" s="1150">
        <f>SUM(U25:U34)</f>
        <v>4059</v>
      </c>
      <c r="V35" s="1150">
        <f>SUM(V25:V34)</f>
        <v>0</v>
      </c>
    </row>
    <row r="36" spans="1:22" ht="14.25">
      <c r="A36" s="1122" t="s">
        <v>631</v>
      </c>
      <c r="B36" s="735" t="s">
        <v>750</v>
      </c>
      <c r="C36" s="736">
        <v>0</v>
      </c>
      <c r="D36" s="736">
        <v>0</v>
      </c>
      <c r="E36" s="342">
        <v>601</v>
      </c>
      <c r="F36" s="1157"/>
      <c r="G36" s="1157"/>
      <c r="H36" s="1157"/>
      <c r="I36" s="1077"/>
      <c r="J36" s="1077"/>
      <c r="K36" s="1078"/>
      <c r="L36" s="1214"/>
      <c r="M36" s="1085"/>
      <c r="N36" s="1239">
        <f t="shared" si="1"/>
        <v>0</v>
      </c>
      <c r="O36" s="1167">
        <f t="shared" si="2"/>
        <v>0</v>
      </c>
      <c r="P36" s="1195"/>
      <c r="Q36" s="1077">
        <f t="shared" si="3"/>
        <v>0</v>
      </c>
      <c r="R36" s="1261" t="e">
        <f t="shared" si="4"/>
        <v>#DIV/0!</v>
      </c>
      <c r="S36" s="1106"/>
      <c r="T36" s="1157"/>
      <c r="U36" s="1062"/>
      <c r="V36" s="1077"/>
    </row>
    <row r="37" spans="1:22" ht="14.25">
      <c r="A37" s="1133" t="s">
        <v>633</v>
      </c>
      <c r="B37" s="749" t="s">
        <v>751</v>
      </c>
      <c r="C37" s="750">
        <v>1190</v>
      </c>
      <c r="D37" s="750">
        <v>1857</v>
      </c>
      <c r="E37" s="344">
        <v>602</v>
      </c>
      <c r="F37" s="1126">
        <v>266</v>
      </c>
      <c r="G37" s="1126">
        <v>253</v>
      </c>
      <c r="H37" s="1126">
        <v>355</v>
      </c>
      <c r="I37" s="1067">
        <v>364</v>
      </c>
      <c r="J37" s="1067">
        <v>362</v>
      </c>
      <c r="K37" s="1080"/>
      <c r="L37" s="1212"/>
      <c r="M37" s="1080">
        <v>93</v>
      </c>
      <c r="N37" s="1239">
        <f t="shared" si="1"/>
        <v>94</v>
      </c>
      <c r="O37" s="1137">
        <f t="shared" si="2"/>
        <v>53</v>
      </c>
      <c r="P37" s="1195"/>
      <c r="Q37" s="1067">
        <f t="shared" si="3"/>
        <v>240</v>
      </c>
      <c r="R37" s="1262" t="e">
        <f t="shared" si="4"/>
        <v>#DIV/0!</v>
      </c>
      <c r="S37" s="1106"/>
      <c r="T37" s="1126">
        <v>187</v>
      </c>
      <c r="U37" s="1068">
        <v>240</v>
      </c>
      <c r="V37" s="1067"/>
    </row>
    <row r="38" spans="1:22" ht="14.25">
      <c r="A38" s="1133" t="s">
        <v>635</v>
      </c>
      <c r="B38" s="749" t="s">
        <v>752</v>
      </c>
      <c r="C38" s="750">
        <v>0</v>
      </c>
      <c r="D38" s="750">
        <v>0</v>
      </c>
      <c r="E38" s="344">
        <v>604</v>
      </c>
      <c r="F38" s="1126"/>
      <c r="G38" s="1126"/>
      <c r="H38" s="1126"/>
      <c r="I38" s="1067"/>
      <c r="J38" s="1067"/>
      <c r="K38" s="1080"/>
      <c r="L38" s="1212"/>
      <c r="M38" s="1080"/>
      <c r="N38" s="1239">
        <f t="shared" si="1"/>
        <v>0</v>
      </c>
      <c r="O38" s="1137">
        <f t="shared" si="2"/>
        <v>0</v>
      </c>
      <c r="P38" s="1195"/>
      <c r="Q38" s="1067">
        <f t="shared" si="3"/>
        <v>0</v>
      </c>
      <c r="R38" s="1262" t="e">
        <f t="shared" si="4"/>
        <v>#DIV/0!</v>
      </c>
      <c r="S38" s="1106"/>
      <c r="T38" s="1126"/>
      <c r="U38" s="1068"/>
      <c r="V38" s="1067"/>
    </row>
    <row r="39" spans="1:22" ht="14.25">
      <c r="A39" s="1133" t="s">
        <v>637</v>
      </c>
      <c r="B39" s="749" t="s">
        <v>753</v>
      </c>
      <c r="C39" s="750">
        <v>12472</v>
      </c>
      <c r="D39" s="750">
        <v>13728</v>
      </c>
      <c r="E39" s="344" t="s">
        <v>639</v>
      </c>
      <c r="F39" s="1126">
        <v>4475</v>
      </c>
      <c r="G39" s="1126">
        <v>4639</v>
      </c>
      <c r="H39" s="1126">
        <v>4404</v>
      </c>
      <c r="I39" s="1067">
        <v>4342</v>
      </c>
      <c r="J39" s="1067">
        <v>4912</v>
      </c>
      <c r="K39" s="1080">
        <f>K35</f>
        <v>5039</v>
      </c>
      <c r="L39" s="1212">
        <f>L35</f>
        <v>4933</v>
      </c>
      <c r="M39" s="1080">
        <v>1254</v>
      </c>
      <c r="N39" s="1239">
        <f t="shared" si="1"/>
        <v>1270</v>
      </c>
      <c r="O39" s="1137">
        <f t="shared" si="2"/>
        <v>1242</v>
      </c>
      <c r="P39" s="1195"/>
      <c r="Q39" s="1067">
        <f t="shared" si="3"/>
        <v>3766</v>
      </c>
      <c r="R39" s="1262">
        <f t="shared" si="4"/>
        <v>76.34299614838841</v>
      </c>
      <c r="S39" s="1106"/>
      <c r="T39" s="1126">
        <v>2524</v>
      </c>
      <c r="U39" s="1068">
        <v>3766</v>
      </c>
      <c r="V39" s="1067"/>
    </row>
    <row r="40" spans="1:22" ht="15" thickBot="1">
      <c r="A40" s="1095" t="s">
        <v>640</v>
      </c>
      <c r="B40" s="754" t="s">
        <v>749</v>
      </c>
      <c r="C40" s="755">
        <v>12330</v>
      </c>
      <c r="D40" s="755">
        <v>13218</v>
      </c>
      <c r="E40" s="349" t="s">
        <v>641</v>
      </c>
      <c r="F40" s="1142">
        <v>20</v>
      </c>
      <c r="G40" s="1142">
        <v>175</v>
      </c>
      <c r="H40" s="1142">
        <v>187</v>
      </c>
      <c r="I40" s="1082">
        <v>444</v>
      </c>
      <c r="J40" s="1082">
        <v>4</v>
      </c>
      <c r="K40" s="1083"/>
      <c r="L40" s="1215"/>
      <c r="M40" s="1086">
        <v>26</v>
      </c>
      <c r="N40" s="1239">
        <f t="shared" si="1"/>
        <v>25</v>
      </c>
      <c r="O40" s="1175">
        <f t="shared" si="2"/>
        <v>2</v>
      </c>
      <c r="P40" s="1195"/>
      <c r="Q40" s="1073">
        <f t="shared" si="3"/>
        <v>53</v>
      </c>
      <c r="R40" s="1264" t="e">
        <f t="shared" si="4"/>
        <v>#DIV/0!</v>
      </c>
      <c r="S40" s="1106"/>
      <c r="T40" s="1163">
        <v>51</v>
      </c>
      <c r="U40" s="1213">
        <v>53</v>
      </c>
      <c r="V40" s="1082"/>
    </row>
    <row r="41" spans="1:22" ht="15" thickBot="1">
      <c r="A41" s="1182" t="s">
        <v>642</v>
      </c>
      <c r="B41" s="816" t="s">
        <v>643</v>
      </c>
      <c r="C41" s="817">
        <f>SUM(C36:C40)</f>
        <v>25992</v>
      </c>
      <c r="D41" s="817">
        <f>SUM(D36:D40)</f>
        <v>28803</v>
      </c>
      <c r="E41" s="818" t="s">
        <v>575</v>
      </c>
      <c r="F41" s="1150">
        <f aca="true" t="shared" si="6" ref="F41:P41">SUM(F36:F40)</f>
        <v>4761</v>
      </c>
      <c r="G41" s="1150">
        <f t="shared" si="6"/>
        <v>5067</v>
      </c>
      <c r="H41" s="1150">
        <f t="shared" si="6"/>
        <v>4946</v>
      </c>
      <c r="I41" s="1150">
        <f t="shared" si="6"/>
        <v>5150</v>
      </c>
      <c r="J41" s="1150">
        <f>SUM(J36:J40)</f>
        <v>5278</v>
      </c>
      <c r="K41" s="1184">
        <f t="shared" si="6"/>
        <v>5039</v>
      </c>
      <c r="L41" s="1185">
        <f t="shared" si="6"/>
        <v>4933</v>
      </c>
      <c r="M41" s="1150">
        <f t="shared" si="6"/>
        <v>1373</v>
      </c>
      <c r="N41" s="1265">
        <f t="shared" si="6"/>
        <v>1389</v>
      </c>
      <c r="O41" s="1322">
        <f t="shared" si="6"/>
        <v>1297</v>
      </c>
      <c r="P41" s="1265">
        <f t="shared" si="6"/>
        <v>0</v>
      </c>
      <c r="Q41" s="1302">
        <f t="shared" si="3"/>
        <v>4059</v>
      </c>
      <c r="R41" s="1323">
        <f t="shared" si="4"/>
        <v>82.2825866612609</v>
      </c>
      <c r="S41" s="1106"/>
      <c r="T41" s="1150">
        <f>SUM(T36:T40)</f>
        <v>2762</v>
      </c>
      <c r="U41" s="1150">
        <f>SUM(U36:U40)</f>
        <v>4059</v>
      </c>
      <c r="V41" s="1150">
        <f>SUM(V36:V40)</f>
        <v>0</v>
      </c>
    </row>
    <row r="42" spans="1:22" ht="6.75" customHeight="1" thickBot="1">
      <c r="A42" s="1095"/>
      <c r="B42" s="757"/>
      <c r="C42" s="832"/>
      <c r="D42" s="832"/>
      <c r="E42" s="833"/>
      <c r="F42" s="1142"/>
      <c r="G42" s="1142"/>
      <c r="H42" s="1142"/>
      <c r="I42" s="1149"/>
      <c r="J42" s="1149"/>
      <c r="K42" s="1194"/>
      <c r="L42" s="1216"/>
      <c r="M42" s="1142"/>
      <c r="N42" s="1195"/>
      <c r="O42" s="1324"/>
      <c r="P42" s="1197"/>
      <c r="Q42" s="1060"/>
      <c r="R42" s="1191"/>
      <c r="S42" s="1106"/>
      <c r="T42" s="1142"/>
      <c r="U42" s="1142"/>
      <c r="V42" s="1142"/>
    </row>
    <row r="43" spans="1:22" ht="15" thickBot="1">
      <c r="A43" s="1199" t="s">
        <v>644</v>
      </c>
      <c r="B43" s="816" t="s">
        <v>606</v>
      </c>
      <c r="C43" s="817">
        <f>+C41-C39</f>
        <v>13520</v>
      </c>
      <c r="D43" s="817">
        <f>+D41-D39</f>
        <v>15075</v>
      </c>
      <c r="E43" s="818" t="s">
        <v>575</v>
      </c>
      <c r="F43" s="1150">
        <f aca="true" t="shared" si="7" ref="F43:P43">F41-F39</f>
        <v>286</v>
      </c>
      <c r="G43" s="1150">
        <f t="shared" si="7"/>
        <v>428</v>
      </c>
      <c r="H43" s="1150">
        <f t="shared" si="7"/>
        <v>542</v>
      </c>
      <c r="I43" s="1150">
        <f t="shared" si="7"/>
        <v>808</v>
      </c>
      <c r="J43" s="1150">
        <f>J41-J39</f>
        <v>366</v>
      </c>
      <c r="K43" s="1150">
        <f>K41-K39</f>
        <v>0</v>
      </c>
      <c r="L43" s="1200">
        <f t="shared" si="7"/>
        <v>0</v>
      </c>
      <c r="M43" s="1150">
        <f t="shared" si="7"/>
        <v>119</v>
      </c>
      <c r="N43" s="1150">
        <f t="shared" si="7"/>
        <v>119</v>
      </c>
      <c r="O43" s="1150">
        <f t="shared" si="7"/>
        <v>55</v>
      </c>
      <c r="P43" s="1149">
        <f t="shared" si="7"/>
        <v>0</v>
      </c>
      <c r="Q43" s="1060">
        <f t="shared" si="3"/>
        <v>293</v>
      </c>
      <c r="R43" s="1191" t="e">
        <f t="shared" si="4"/>
        <v>#DIV/0!</v>
      </c>
      <c r="S43" s="1106"/>
      <c r="T43" s="1150">
        <f>T41-T39</f>
        <v>238</v>
      </c>
      <c r="U43" s="1150">
        <f>U41-U39</f>
        <v>293</v>
      </c>
      <c r="V43" s="1150">
        <f>V41-V39</f>
        <v>0</v>
      </c>
    </row>
    <row r="44" spans="1:22" ht="15" thickBot="1">
      <c r="A44" s="1182" t="s">
        <v>645</v>
      </c>
      <c r="B44" s="816" t="s">
        <v>646</v>
      </c>
      <c r="C44" s="817">
        <f>+C41-C35</f>
        <v>93</v>
      </c>
      <c r="D44" s="817">
        <f>+D41-D35</f>
        <v>-465</v>
      </c>
      <c r="E44" s="818" t="s">
        <v>575</v>
      </c>
      <c r="F44" s="1150">
        <f aca="true" t="shared" si="8" ref="F44:P44">F41-F35</f>
        <v>251</v>
      </c>
      <c r="G44" s="1150">
        <f t="shared" si="8"/>
        <v>205</v>
      </c>
      <c r="H44" s="1150">
        <f t="shared" si="8"/>
        <v>0</v>
      </c>
      <c r="I44" s="1150">
        <f t="shared" si="8"/>
        <v>17</v>
      </c>
      <c r="J44" s="1150">
        <f>J41-J35</f>
        <v>2</v>
      </c>
      <c r="K44" s="1150">
        <f>K41-K35</f>
        <v>0</v>
      </c>
      <c r="L44" s="1200">
        <f t="shared" si="8"/>
        <v>0</v>
      </c>
      <c r="M44" s="1150">
        <f t="shared" si="8"/>
        <v>5</v>
      </c>
      <c r="N44" s="1150">
        <f t="shared" si="8"/>
        <v>25</v>
      </c>
      <c r="O44" s="1150">
        <f t="shared" si="8"/>
        <v>-30</v>
      </c>
      <c r="P44" s="1149">
        <f t="shared" si="8"/>
        <v>0</v>
      </c>
      <c r="Q44" s="1060">
        <f t="shared" si="3"/>
        <v>0</v>
      </c>
      <c r="R44" s="1191" t="e">
        <f t="shared" si="4"/>
        <v>#DIV/0!</v>
      </c>
      <c r="S44" s="1106"/>
      <c r="T44" s="1150">
        <f>T41-T35</f>
        <v>30</v>
      </c>
      <c r="U44" s="1150">
        <f>U41-U35</f>
        <v>0</v>
      </c>
      <c r="V44" s="1150">
        <f>V41-V35</f>
        <v>0</v>
      </c>
    </row>
    <row r="45" spans="1:22" ht="15" thickBot="1">
      <c r="A45" s="1203" t="s">
        <v>647</v>
      </c>
      <c r="B45" s="842" t="s">
        <v>606</v>
      </c>
      <c r="C45" s="843">
        <f>+C44-C39</f>
        <v>-12379</v>
      </c>
      <c r="D45" s="843">
        <f>+D44-D39</f>
        <v>-14193</v>
      </c>
      <c r="E45" s="844" t="s">
        <v>575</v>
      </c>
      <c r="F45" s="1150">
        <f aca="true" t="shared" si="9" ref="F45:P45">F44-F39</f>
        <v>-4224</v>
      </c>
      <c r="G45" s="1150">
        <f t="shared" si="9"/>
        <v>-4434</v>
      </c>
      <c r="H45" s="1150">
        <f t="shared" si="9"/>
        <v>-4404</v>
      </c>
      <c r="I45" s="1150">
        <f t="shared" si="9"/>
        <v>-4325</v>
      </c>
      <c r="J45" s="1150">
        <f>J44-J39</f>
        <v>-4910</v>
      </c>
      <c r="K45" s="1150">
        <f t="shared" si="9"/>
        <v>-5039</v>
      </c>
      <c r="L45" s="1200">
        <f t="shared" si="9"/>
        <v>-4933</v>
      </c>
      <c r="M45" s="1150">
        <f t="shared" si="9"/>
        <v>-1249</v>
      </c>
      <c r="N45" s="1150">
        <f t="shared" si="9"/>
        <v>-1245</v>
      </c>
      <c r="O45" s="1150">
        <f t="shared" si="9"/>
        <v>-1272</v>
      </c>
      <c r="P45" s="1149">
        <f t="shared" si="9"/>
        <v>0</v>
      </c>
      <c r="Q45" s="1060">
        <f t="shared" si="3"/>
        <v>-3766</v>
      </c>
      <c r="R45" s="1200">
        <f t="shared" si="4"/>
        <v>76.34299614838841</v>
      </c>
      <c r="S45" s="1106"/>
      <c r="T45" s="1150">
        <f>T44-T39</f>
        <v>-2494</v>
      </c>
      <c r="U45" s="1150">
        <f>U44-U39</f>
        <v>-3766</v>
      </c>
      <c r="V45" s="1150">
        <f>V44-V39</f>
        <v>0</v>
      </c>
    </row>
    <row r="46" ht="12.75">
      <c r="A46" s="1048"/>
    </row>
    <row r="47" ht="12.75">
      <c r="A47" s="1048"/>
    </row>
    <row r="48" spans="1:22" ht="14.25">
      <c r="A48" s="1045" t="s">
        <v>754</v>
      </c>
      <c r="Q48" s="43"/>
      <c r="R48" s="43"/>
      <c r="S48" s="43"/>
      <c r="T48" s="43"/>
      <c r="U48" s="43"/>
      <c r="V48" s="43"/>
    </row>
    <row r="49" spans="1:22" ht="14.25">
      <c r="A49" s="1046" t="s">
        <v>755</v>
      </c>
      <c r="Q49" s="43"/>
      <c r="R49" s="43"/>
      <c r="S49" s="43"/>
      <c r="T49" s="43"/>
      <c r="U49" s="43"/>
      <c r="V49" s="43"/>
    </row>
    <row r="50" spans="1:22" ht="14.25">
      <c r="A50" s="1047" t="s">
        <v>756</v>
      </c>
      <c r="Q50" s="43"/>
      <c r="R50" s="43"/>
      <c r="S50" s="43"/>
      <c r="T50" s="43"/>
      <c r="U50" s="43"/>
      <c r="V50" s="43"/>
    </row>
    <row r="51" spans="1:22" ht="14.25">
      <c r="A51" s="988"/>
      <c r="Q51" s="43"/>
      <c r="R51" s="43"/>
      <c r="S51" s="43"/>
      <c r="T51" s="43"/>
      <c r="U51" s="43"/>
      <c r="V51" s="43"/>
    </row>
    <row r="52" spans="1:22" ht="12.75">
      <c r="A52" s="1048" t="s">
        <v>773</v>
      </c>
      <c r="Q52" s="43"/>
      <c r="R52" s="43"/>
      <c r="S52" s="43"/>
      <c r="T52" s="43"/>
      <c r="U52" s="43"/>
      <c r="V52" s="43"/>
    </row>
    <row r="53" spans="1:22" ht="12.75">
      <c r="A53" s="1048"/>
      <c r="Q53" s="43"/>
      <c r="R53" s="43"/>
      <c r="S53" s="43"/>
      <c r="T53" s="43"/>
      <c r="U53" s="43"/>
      <c r="V53" s="43"/>
    </row>
    <row r="54" spans="1:22" ht="12.75">
      <c r="A54" s="1048" t="s">
        <v>774</v>
      </c>
      <c r="Q54" s="43"/>
      <c r="R54" s="43"/>
      <c r="S54" s="43"/>
      <c r="T54" s="43"/>
      <c r="U54" s="43"/>
      <c r="V54" s="43"/>
    </row>
    <row r="57" ht="12.75">
      <c r="A57" s="1048"/>
    </row>
    <row r="58" ht="12.75">
      <c r="A58" s="1048"/>
    </row>
    <row r="59" ht="12.75">
      <c r="A59" s="1048"/>
    </row>
  </sheetData>
  <sheetProtection/>
  <mergeCells count="10">
    <mergeCell ref="A1:V1"/>
    <mergeCell ref="A7:A8"/>
    <mergeCell ref="B7:B8"/>
    <mergeCell ref="E7:E8"/>
    <mergeCell ref="H7:H8"/>
    <mergeCell ref="I7:I8"/>
    <mergeCell ref="J7:J8"/>
    <mergeCell ref="K7:L7"/>
    <mergeCell ref="M7:P7"/>
    <mergeCell ref="T7:V7"/>
  </mergeCells>
  <printOptions/>
  <pageMargins left="1.299212598425197" right="0.7086614173228347" top="0.5905511811023623" bottom="0.5905511811023623" header="0.31496062992125984" footer="0.31496062992125984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55"/>
  <sheetViews>
    <sheetView zoomScalePageLayoutView="0" workbookViewId="0" topLeftCell="A1">
      <selection activeCell="P39" sqref="P39"/>
    </sheetView>
  </sheetViews>
  <sheetFormatPr defaultColWidth="9.140625" defaultRowHeight="12.75"/>
  <cols>
    <col min="1" max="1" width="37.7109375" style="43" customWidth="1"/>
    <col min="2" max="4" width="0" style="43" hidden="1" customWidth="1"/>
    <col min="5" max="5" width="9.140625" style="691" customWidth="1"/>
    <col min="6" max="8" width="0" style="43" hidden="1" customWidth="1"/>
    <col min="9" max="11" width="0" style="577" hidden="1" customWidth="1"/>
    <col min="12" max="12" width="11.57421875" style="577" customWidth="1"/>
    <col min="13" max="13" width="11.421875" style="577" customWidth="1"/>
    <col min="14" max="14" width="9.8515625" style="577" customWidth="1"/>
    <col min="15" max="15" width="9.140625" style="577" customWidth="1"/>
    <col min="16" max="16" width="9.28125" style="577" customWidth="1"/>
    <col min="17" max="17" width="9.140625" style="577" customWidth="1"/>
    <col min="18" max="18" width="12.00390625" style="577" customWidth="1"/>
    <col min="19" max="19" width="9.140625" style="559" customWidth="1"/>
    <col min="20" max="20" width="3.421875" style="577" customWidth="1"/>
    <col min="21" max="21" width="12.57421875" style="577" customWidth="1"/>
    <col min="22" max="22" width="11.8515625" style="577" customWidth="1"/>
    <col min="23" max="23" width="12.00390625" style="577" customWidth="1"/>
    <col min="24" max="16384" width="9.140625" style="43" customWidth="1"/>
  </cols>
  <sheetData>
    <row r="1" spans="1:23" s="283" customFormat="1" ht="18">
      <c r="A1" s="1855" t="s">
        <v>721</v>
      </c>
      <c r="B1" s="1855"/>
      <c r="C1" s="1855"/>
      <c r="D1" s="1855"/>
      <c r="E1" s="1855"/>
      <c r="F1" s="1855"/>
      <c r="G1" s="1855"/>
      <c r="H1" s="1855"/>
      <c r="I1" s="1855"/>
      <c r="J1" s="1855"/>
      <c r="K1" s="1855"/>
      <c r="L1" s="1855"/>
      <c r="M1" s="1855"/>
      <c r="N1" s="1855"/>
      <c r="O1" s="1855"/>
      <c r="P1" s="1855"/>
      <c r="Q1" s="1855"/>
      <c r="R1" s="1855"/>
      <c r="S1" s="1855"/>
      <c r="T1" s="1855"/>
      <c r="U1" s="1855"/>
      <c r="V1" s="1855"/>
      <c r="W1" s="1855"/>
    </row>
    <row r="2" spans="1:14" ht="21.75" customHeight="1">
      <c r="A2" s="1087" t="s">
        <v>649</v>
      </c>
      <c r="B2" s="990"/>
      <c r="M2" s="991"/>
      <c r="N2" s="991"/>
    </row>
    <row r="3" spans="1:14" ht="12.75">
      <c r="A3" s="995"/>
      <c r="M3" s="991"/>
      <c r="N3" s="991"/>
    </row>
    <row r="4" spans="1:14" ht="13.5" thickBot="1">
      <c r="A4" s="1048"/>
      <c r="B4" s="629"/>
      <c r="C4" s="629"/>
      <c r="D4" s="629"/>
      <c r="E4" s="692"/>
      <c r="F4" s="629"/>
      <c r="G4" s="629"/>
      <c r="M4" s="991"/>
      <c r="N4" s="991"/>
    </row>
    <row r="5" spans="1:14" ht="15.75" thickBot="1">
      <c r="A5" s="989" t="s">
        <v>765</v>
      </c>
      <c r="B5" s="1226"/>
      <c r="C5" s="354"/>
      <c r="D5" s="354"/>
      <c r="E5" s="1227" t="s">
        <v>775</v>
      </c>
      <c r="F5" s="354"/>
      <c r="G5" s="355"/>
      <c r="H5" s="355"/>
      <c r="I5" s="848"/>
      <c r="J5" s="848"/>
      <c r="K5" s="848"/>
      <c r="L5" s="848"/>
      <c r="M5" s="994"/>
      <c r="N5" s="994"/>
    </row>
    <row r="6" spans="1:14" ht="23.25" customHeight="1" thickBot="1">
      <c r="A6" s="995" t="s">
        <v>548</v>
      </c>
      <c r="M6" s="991"/>
      <c r="N6" s="991"/>
    </row>
    <row r="7" spans="1:23" ht="13.5" thickBot="1">
      <c r="A7" s="1844" t="s">
        <v>27</v>
      </c>
      <c r="B7" s="1839" t="s">
        <v>552</v>
      </c>
      <c r="C7" s="1325"/>
      <c r="D7" s="1326"/>
      <c r="E7" s="1839" t="s">
        <v>555</v>
      </c>
      <c r="F7" s="1327"/>
      <c r="G7" s="1325"/>
      <c r="H7" s="1839" t="s">
        <v>725</v>
      </c>
      <c r="I7" s="1842" t="s">
        <v>726</v>
      </c>
      <c r="J7" s="1842" t="s">
        <v>727</v>
      </c>
      <c r="K7" s="1842" t="s">
        <v>728</v>
      </c>
      <c r="L7" s="1847" t="s">
        <v>729</v>
      </c>
      <c r="M7" s="1847"/>
      <c r="N7" s="1847" t="s">
        <v>730</v>
      </c>
      <c r="O7" s="1847"/>
      <c r="P7" s="1847"/>
      <c r="Q7" s="1847"/>
      <c r="R7" s="1328" t="s">
        <v>731</v>
      </c>
      <c r="S7" s="1090" t="s">
        <v>551</v>
      </c>
      <c r="U7" s="1834" t="s">
        <v>732</v>
      </c>
      <c r="V7" s="1834"/>
      <c r="W7" s="1834"/>
    </row>
    <row r="8" spans="1:23" ht="13.5" thickBot="1">
      <c r="A8" s="1844"/>
      <c r="B8" s="1839"/>
      <c r="C8" s="1329" t="s">
        <v>553</v>
      </c>
      <c r="D8" s="1330" t="s">
        <v>554</v>
      </c>
      <c r="E8" s="1839"/>
      <c r="F8" s="1331" t="s">
        <v>723</v>
      </c>
      <c r="G8" s="1329" t="s">
        <v>724</v>
      </c>
      <c r="H8" s="1839"/>
      <c r="I8" s="1839"/>
      <c r="J8" s="1839"/>
      <c r="K8" s="1839"/>
      <c r="L8" s="1000" t="s">
        <v>31</v>
      </c>
      <c r="M8" s="1000" t="s">
        <v>32</v>
      </c>
      <c r="N8" s="1001" t="s">
        <v>562</v>
      </c>
      <c r="O8" s="1003" t="s">
        <v>565</v>
      </c>
      <c r="P8" s="1003" t="s">
        <v>568</v>
      </c>
      <c r="Q8" s="1091" t="s">
        <v>571</v>
      </c>
      <c r="R8" s="1000" t="s">
        <v>572</v>
      </c>
      <c r="S8" s="1092" t="s">
        <v>573</v>
      </c>
      <c r="U8" s="1093" t="s">
        <v>733</v>
      </c>
      <c r="V8" s="1094" t="s">
        <v>734</v>
      </c>
      <c r="W8" s="1094" t="s">
        <v>735</v>
      </c>
    </row>
    <row r="9" spans="1:23" ht="12.75">
      <c r="A9" s="1095" t="s">
        <v>574</v>
      </c>
      <c r="B9" s="712"/>
      <c r="C9" s="713">
        <v>104</v>
      </c>
      <c r="D9" s="1096">
        <v>104</v>
      </c>
      <c r="E9" s="1228"/>
      <c r="F9" s="1098">
        <v>10</v>
      </c>
      <c r="G9" s="1099">
        <v>10</v>
      </c>
      <c r="H9" s="1099">
        <v>10</v>
      </c>
      <c r="I9" s="1100">
        <v>10</v>
      </c>
      <c r="J9" s="1100">
        <v>10</v>
      </c>
      <c r="K9" s="1100">
        <v>10</v>
      </c>
      <c r="L9" s="1101"/>
      <c r="M9" s="1101"/>
      <c r="N9" s="1221"/>
      <c r="O9" s="1250">
        <f>U9</f>
        <v>11</v>
      </c>
      <c r="P9" s="1287">
        <f>V9</f>
        <v>12</v>
      </c>
      <c r="Q9" s="1231"/>
      <c r="R9" s="1055" t="s">
        <v>575</v>
      </c>
      <c r="S9" s="1105" t="s">
        <v>575</v>
      </c>
      <c r="T9" s="1106"/>
      <c r="U9" s="1132">
        <v>11</v>
      </c>
      <c r="V9" s="1100">
        <v>12</v>
      </c>
      <c r="W9" s="1100"/>
    </row>
    <row r="10" spans="1:23" ht="13.5" thickBot="1">
      <c r="A10" s="1109" t="s">
        <v>576</v>
      </c>
      <c r="B10" s="724"/>
      <c r="C10" s="725">
        <v>101</v>
      </c>
      <c r="D10" s="1110">
        <v>104</v>
      </c>
      <c r="E10" s="1233"/>
      <c r="F10" s="1112">
        <v>9</v>
      </c>
      <c r="G10" s="1113">
        <v>9</v>
      </c>
      <c r="H10" s="1113">
        <v>9</v>
      </c>
      <c r="I10" s="1114">
        <v>9</v>
      </c>
      <c r="J10" s="1114">
        <v>9</v>
      </c>
      <c r="K10" s="1114">
        <v>9</v>
      </c>
      <c r="L10" s="1115"/>
      <c r="M10" s="1115"/>
      <c r="N10" s="1222"/>
      <c r="O10" s="1332">
        <f aca="true" t="shared" si="0" ref="O10:P21">U10</f>
        <v>9.615</v>
      </c>
      <c r="P10" s="1333">
        <f t="shared" si="0"/>
        <v>10.72</v>
      </c>
      <c r="Q10" s="1236"/>
      <c r="R10" s="1114" t="s">
        <v>575</v>
      </c>
      <c r="S10" s="1119" t="s">
        <v>575</v>
      </c>
      <c r="T10" s="1106"/>
      <c r="U10" s="1334">
        <v>9.615</v>
      </c>
      <c r="V10" s="1114">
        <v>10.72</v>
      </c>
      <c r="W10" s="1114"/>
    </row>
    <row r="11" spans="1:23" ht="12.75">
      <c r="A11" s="1122" t="s">
        <v>577</v>
      </c>
      <c r="B11" s="735" t="s">
        <v>578</v>
      </c>
      <c r="C11" s="736">
        <v>37915</v>
      </c>
      <c r="D11" s="1123">
        <v>39774</v>
      </c>
      <c r="E11" s="1238" t="s">
        <v>579</v>
      </c>
      <c r="F11" s="1125">
        <v>1910.49</v>
      </c>
      <c r="G11" s="1126">
        <v>2472</v>
      </c>
      <c r="H11" s="1126">
        <v>2529</v>
      </c>
      <c r="I11" s="1051">
        <v>2500</v>
      </c>
      <c r="J11" s="1051">
        <v>2683</v>
      </c>
      <c r="K11" s="1052">
        <v>2877</v>
      </c>
      <c r="L11" s="1127" t="s">
        <v>575</v>
      </c>
      <c r="M11" s="1127" t="s">
        <v>575</v>
      </c>
      <c r="N11" s="1053">
        <v>2877</v>
      </c>
      <c r="O11" s="1250">
        <f t="shared" si="0"/>
        <v>2877</v>
      </c>
      <c r="P11" s="1240">
        <f t="shared" si="0"/>
        <v>2877</v>
      </c>
      <c r="Q11" s="1231"/>
      <c r="R11" s="1051" t="s">
        <v>575</v>
      </c>
      <c r="S11" s="1131" t="s">
        <v>575</v>
      </c>
      <c r="T11" s="1106"/>
      <c r="U11" s="1132">
        <v>2877</v>
      </c>
      <c r="V11" s="1051">
        <v>2877</v>
      </c>
      <c r="W11" s="1051"/>
    </row>
    <row r="12" spans="1:23" ht="12.75">
      <c r="A12" s="1133" t="s">
        <v>580</v>
      </c>
      <c r="B12" s="749" t="s">
        <v>581</v>
      </c>
      <c r="C12" s="750">
        <v>-16164</v>
      </c>
      <c r="D12" s="1134">
        <v>-17825</v>
      </c>
      <c r="E12" s="1238" t="s">
        <v>582</v>
      </c>
      <c r="F12" s="1125">
        <v>-1864.79</v>
      </c>
      <c r="G12" s="1126">
        <v>-2333</v>
      </c>
      <c r="H12" s="1126">
        <v>2430</v>
      </c>
      <c r="I12" s="1051">
        <v>2430</v>
      </c>
      <c r="J12" s="1051">
        <v>2639</v>
      </c>
      <c r="K12" s="1051">
        <v>2833</v>
      </c>
      <c r="L12" s="1135" t="s">
        <v>575</v>
      </c>
      <c r="M12" s="1135" t="s">
        <v>575</v>
      </c>
      <c r="N12" s="1054">
        <v>2833</v>
      </c>
      <c r="O12" s="1241">
        <f t="shared" si="0"/>
        <v>2833</v>
      </c>
      <c r="P12" s="1242">
        <f t="shared" si="0"/>
        <v>2833</v>
      </c>
      <c r="Q12" s="1243"/>
      <c r="R12" s="1051" t="s">
        <v>575</v>
      </c>
      <c r="S12" s="1131" t="s">
        <v>575</v>
      </c>
      <c r="T12" s="1106"/>
      <c r="U12" s="1126">
        <v>2833</v>
      </c>
      <c r="V12" s="1051">
        <v>2833</v>
      </c>
      <c r="W12" s="1051"/>
    </row>
    <row r="13" spans="1:23" ht="12.75">
      <c r="A13" s="1133" t="s">
        <v>583</v>
      </c>
      <c r="B13" s="749" t="s">
        <v>736</v>
      </c>
      <c r="C13" s="750">
        <v>604</v>
      </c>
      <c r="D13" s="1134">
        <v>619</v>
      </c>
      <c r="E13" s="1238" t="s">
        <v>585</v>
      </c>
      <c r="F13" s="1125">
        <v>17</v>
      </c>
      <c r="G13" s="1126">
        <v>21</v>
      </c>
      <c r="H13" s="1126">
        <v>23</v>
      </c>
      <c r="I13" s="1051">
        <v>32</v>
      </c>
      <c r="J13" s="1051">
        <v>33</v>
      </c>
      <c r="K13" s="1051">
        <v>20</v>
      </c>
      <c r="L13" s="1135" t="s">
        <v>575</v>
      </c>
      <c r="M13" s="1135" t="s">
        <v>575</v>
      </c>
      <c r="N13" s="1054">
        <v>7</v>
      </c>
      <c r="O13" s="1241">
        <f t="shared" si="0"/>
        <v>9</v>
      </c>
      <c r="P13" s="1242">
        <f t="shared" si="0"/>
        <v>23</v>
      </c>
      <c r="Q13" s="1243"/>
      <c r="R13" s="1051" t="s">
        <v>575</v>
      </c>
      <c r="S13" s="1131" t="s">
        <v>575</v>
      </c>
      <c r="T13" s="1106"/>
      <c r="U13" s="1126">
        <v>9</v>
      </c>
      <c r="V13" s="1051">
        <v>23</v>
      </c>
      <c r="W13" s="1051"/>
    </row>
    <row r="14" spans="1:23" ht="12.75">
      <c r="A14" s="1133" t="s">
        <v>586</v>
      </c>
      <c r="B14" s="749" t="s">
        <v>737</v>
      </c>
      <c r="C14" s="750">
        <v>221</v>
      </c>
      <c r="D14" s="1134">
        <v>610</v>
      </c>
      <c r="E14" s="1238" t="s">
        <v>575</v>
      </c>
      <c r="F14" s="1125">
        <v>277</v>
      </c>
      <c r="G14" s="1126">
        <v>397</v>
      </c>
      <c r="H14" s="1126">
        <v>476</v>
      </c>
      <c r="I14" s="1051">
        <v>459</v>
      </c>
      <c r="J14" s="1051">
        <v>467</v>
      </c>
      <c r="K14" s="1051">
        <v>527</v>
      </c>
      <c r="L14" s="1135" t="s">
        <v>575</v>
      </c>
      <c r="M14" s="1135" t="s">
        <v>575</v>
      </c>
      <c r="N14" s="1054">
        <v>1007</v>
      </c>
      <c r="O14" s="1241">
        <f t="shared" si="0"/>
        <v>829</v>
      </c>
      <c r="P14" s="1242">
        <f t="shared" si="0"/>
        <v>647</v>
      </c>
      <c r="Q14" s="1243"/>
      <c r="R14" s="1051" t="s">
        <v>575</v>
      </c>
      <c r="S14" s="1131" t="s">
        <v>575</v>
      </c>
      <c r="T14" s="1106"/>
      <c r="U14" s="1126">
        <v>829</v>
      </c>
      <c r="V14" s="1051">
        <v>647</v>
      </c>
      <c r="W14" s="1051"/>
    </row>
    <row r="15" spans="1:23" ht="13.5" thickBot="1">
      <c r="A15" s="1095" t="s">
        <v>588</v>
      </c>
      <c r="B15" s="754" t="s">
        <v>738</v>
      </c>
      <c r="C15" s="755">
        <v>2021</v>
      </c>
      <c r="D15" s="1139">
        <v>852</v>
      </c>
      <c r="E15" s="1093" t="s">
        <v>590</v>
      </c>
      <c r="F15" s="1141">
        <v>586</v>
      </c>
      <c r="G15" s="1142">
        <v>530</v>
      </c>
      <c r="H15" s="1142">
        <v>649</v>
      </c>
      <c r="I15" s="1055">
        <v>628</v>
      </c>
      <c r="J15" s="1055">
        <v>836</v>
      </c>
      <c r="K15" s="1055">
        <v>604</v>
      </c>
      <c r="L15" s="1143" t="s">
        <v>575</v>
      </c>
      <c r="M15" s="1143" t="s">
        <v>575</v>
      </c>
      <c r="N15" s="1056">
        <v>944</v>
      </c>
      <c r="O15" s="1247">
        <f t="shared" si="0"/>
        <v>1454</v>
      </c>
      <c r="P15" s="1242">
        <f t="shared" si="0"/>
        <v>962</v>
      </c>
      <c r="Q15" s="1236"/>
      <c r="R15" s="1055" t="s">
        <v>575</v>
      </c>
      <c r="S15" s="1105" t="s">
        <v>575</v>
      </c>
      <c r="T15" s="1106"/>
      <c r="U15" s="1113">
        <v>1454</v>
      </c>
      <c r="V15" s="1055">
        <v>962</v>
      </c>
      <c r="W15" s="1055"/>
    </row>
    <row r="16" spans="1:23" ht="15" thickBot="1">
      <c r="A16" s="1146" t="s">
        <v>591</v>
      </c>
      <c r="B16" s="765"/>
      <c r="C16" s="766">
        <v>24618</v>
      </c>
      <c r="D16" s="1147">
        <v>24087</v>
      </c>
      <c r="E16" s="777"/>
      <c r="F16" s="1149">
        <v>946</v>
      </c>
      <c r="G16" s="1150">
        <v>1109</v>
      </c>
      <c r="H16" s="1150">
        <f>H11-H12+H13+H14+H15</f>
        <v>1247</v>
      </c>
      <c r="I16" s="1150">
        <f>I11-I12+I13+I14+I15</f>
        <v>1189</v>
      </c>
      <c r="J16" s="1156">
        <f>J11-J12+J13+J14+J15</f>
        <v>1380</v>
      </c>
      <c r="K16" s="1156">
        <f>K11-K12+K13+K14+K15</f>
        <v>1195</v>
      </c>
      <c r="L16" s="1152" t="s">
        <v>575</v>
      </c>
      <c r="M16" s="1152" t="s">
        <v>575</v>
      </c>
      <c r="N16" s="1335">
        <f>N11-N12+N13+N14+N15</f>
        <v>2002</v>
      </c>
      <c r="O16" s="1335">
        <f>O11-O12+O13+O14+O15</f>
        <v>2336</v>
      </c>
      <c r="P16" s="1335">
        <f>P11-P12+P13+P14+P15</f>
        <v>1676</v>
      </c>
      <c r="Q16" s="1335">
        <f>Q11-Q12+Q13+Q14+Q15</f>
        <v>0</v>
      </c>
      <c r="R16" s="1151" t="s">
        <v>575</v>
      </c>
      <c r="S16" s="1155" t="s">
        <v>575</v>
      </c>
      <c r="T16" s="1106"/>
      <c r="U16" s="1156">
        <f>U11-U12+U13+U14+U15</f>
        <v>2336</v>
      </c>
      <c r="V16" s="1156">
        <f>V11-V12+V13+V14+V15</f>
        <v>1676</v>
      </c>
      <c r="W16" s="1156">
        <f>W11-W12+W13+W14+W15</f>
        <v>0</v>
      </c>
    </row>
    <row r="17" spans="1:23" ht="12.75">
      <c r="A17" s="1095" t="s">
        <v>592</v>
      </c>
      <c r="B17" s="735" t="s">
        <v>593</v>
      </c>
      <c r="C17" s="736">
        <v>7043</v>
      </c>
      <c r="D17" s="1123">
        <v>7240</v>
      </c>
      <c r="E17" s="1093">
        <v>401</v>
      </c>
      <c r="F17" s="1141">
        <v>60</v>
      </c>
      <c r="G17" s="1142">
        <v>154</v>
      </c>
      <c r="H17" s="1142">
        <v>113</v>
      </c>
      <c r="I17" s="1055">
        <v>84</v>
      </c>
      <c r="J17" s="1055">
        <v>59</v>
      </c>
      <c r="K17" s="1055">
        <v>59</v>
      </c>
      <c r="L17" s="1127" t="s">
        <v>575</v>
      </c>
      <c r="M17" s="1127" t="s">
        <v>575</v>
      </c>
      <c r="N17" s="1056">
        <v>58</v>
      </c>
      <c r="O17" s="1239">
        <f t="shared" si="0"/>
        <v>58</v>
      </c>
      <c r="P17" s="1242">
        <f t="shared" si="0"/>
        <v>58</v>
      </c>
      <c r="Q17" s="1231"/>
      <c r="R17" s="1055" t="s">
        <v>575</v>
      </c>
      <c r="S17" s="1105" t="s">
        <v>575</v>
      </c>
      <c r="T17" s="1106"/>
      <c r="U17" s="1157">
        <v>58</v>
      </c>
      <c r="V17" s="1055">
        <v>58</v>
      </c>
      <c r="W17" s="1055"/>
    </row>
    <row r="18" spans="1:23" ht="12.75">
      <c r="A18" s="1133" t="s">
        <v>594</v>
      </c>
      <c r="B18" s="749" t="s">
        <v>595</v>
      </c>
      <c r="C18" s="750">
        <v>1001</v>
      </c>
      <c r="D18" s="1134">
        <v>820</v>
      </c>
      <c r="E18" s="1238" t="s">
        <v>596</v>
      </c>
      <c r="F18" s="1125">
        <v>364</v>
      </c>
      <c r="G18" s="1126">
        <v>213</v>
      </c>
      <c r="H18" s="1126">
        <v>352</v>
      </c>
      <c r="I18" s="1051">
        <v>246</v>
      </c>
      <c r="J18" s="1051">
        <v>236</v>
      </c>
      <c r="K18" s="1051">
        <v>223</v>
      </c>
      <c r="L18" s="1135" t="s">
        <v>575</v>
      </c>
      <c r="M18" s="1135" t="s">
        <v>575</v>
      </c>
      <c r="N18" s="1054">
        <v>224</v>
      </c>
      <c r="O18" s="1241">
        <f t="shared" si="0"/>
        <v>348</v>
      </c>
      <c r="P18" s="1242">
        <f t="shared" si="0"/>
        <v>354</v>
      </c>
      <c r="Q18" s="1243"/>
      <c r="R18" s="1051" t="s">
        <v>575</v>
      </c>
      <c r="S18" s="1131" t="s">
        <v>575</v>
      </c>
      <c r="T18" s="1106"/>
      <c r="U18" s="1126">
        <v>348</v>
      </c>
      <c r="V18" s="1051">
        <v>354</v>
      </c>
      <c r="W18" s="1051"/>
    </row>
    <row r="19" spans="1:23" ht="12.75">
      <c r="A19" s="1133" t="s">
        <v>597</v>
      </c>
      <c r="B19" s="749" t="s">
        <v>739</v>
      </c>
      <c r="C19" s="750">
        <v>14718</v>
      </c>
      <c r="D19" s="1134">
        <v>14718</v>
      </c>
      <c r="E19" s="1238" t="s">
        <v>575</v>
      </c>
      <c r="F19" s="1125">
        <v>0</v>
      </c>
      <c r="G19" s="1126">
        <v>0</v>
      </c>
      <c r="H19" s="1126">
        <v>0</v>
      </c>
      <c r="I19" s="1051">
        <v>0</v>
      </c>
      <c r="J19" s="1051">
        <v>0</v>
      </c>
      <c r="K19" s="1051">
        <v>0</v>
      </c>
      <c r="L19" s="1135" t="s">
        <v>575</v>
      </c>
      <c r="M19" s="1135" t="s">
        <v>575</v>
      </c>
      <c r="N19" s="1054"/>
      <c r="O19" s="1241">
        <f t="shared" si="0"/>
        <v>0</v>
      </c>
      <c r="P19" s="1242">
        <f t="shared" si="0"/>
        <v>0</v>
      </c>
      <c r="Q19" s="1243"/>
      <c r="R19" s="1051" t="s">
        <v>575</v>
      </c>
      <c r="S19" s="1131" t="s">
        <v>575</v>
      </c>
      <c r="T19" s="1106"/>
      <c r="U19" s="1126">
        <v>0</v>
      </c>
      <c r="V19" s="1051">
        <v>0</v>
      </c>
      <c r="W19" s="1051"/>
    </row>
    <row r="20" spans="1:23" ht="12.75">
      <c r="A20" s="1133" t="s">
        <v>599</v>
      </c>
      <c r="B20" s="749" t="s">
        <v>598</v>
      </c>
      <c r="C20" s="750">
        <v>1758</v>
      </c>
      <c r="D20" s="1134">
        <v>1762</v>
      </c>
      <c r="E20" s="1238" t="s">
        <v>575</v>
      </c>
      <c r="F20" s="1125">
        <v>195</v>
      </c>
      <c r="G20" s="1126">
        <v>249</v>
      </c>
      <c r="H20" s="1126">
        <v>742</v>
      </c>
      <c r="I20" s="1051">
        <v>745</v>
      </c>
      <c r="J20" s="1051">
        <v>984</v>
      </c>
      <c r="K20" s="1051">
        <v>804</v>
      </c>
      <c r="L20" s="1135" t="s">
        <v>575</v>
      </c>
      <c r="M20" s="1135" t="s">
        <v>575</v>
      </c>
      <c r="N20" s="1054">
        <v>1656</v>
      </c>
      <c r="O20" s="1241">
        <f t="shared" si="0"/>
        <v>1798</v>
      </c>
      <c r="P20" s="1242">
        <f t="shared" si="0"/>
        <v>1693</v>
      </c>
      <c r="Q20" s="1243"/>
      <c r="R20" s="1051" t="s">
        <v>575</v>
      </c>
      <c r="S20" s="1131" t="s">
        <v>575</v>
      </c>
      <c r="T20" s="1106"/>
      <c r="U20" s="1126">
        <v>1798</v>
      </c>
      <c r="V20" s="1051">
        <v>1693</v>
      </c>
      <c r="W20" s="1051"/>
    </row>
    <row r="21" spans="1:23" ht="13.5" thickBot="1">
      <c r="A21" s="1109" t="s">
        <v>601</v>
      </c>
      <c r="B21" s="778"/>
      <c r="C21" s="779">
        <v>0</v>
      </c>
      <c r="D21" s="1159">
        <v>0</v>
      </c>
      <c r="E21" s="1246" t="s">
        <v>575</v>
      </c>
      <c r="F21" s="1125">
        <v>0</v>
      </c>
      <c r="G21" s="1126">
        <v>0</v>
      </c>
      <c r="H21" s="1126">
        <v>0</v>
      </c>
      <c r="I21" s="1057">
        <v>0</v>
      </c>
      <c r="J21" s="1057">
        <v>0</v>
      </c>
      <c r="K21" s="1057">
        <v>0</v>
      </c>
      <c r="L21" s="1115" t="s">
        <v>575</v>
      </c>
      <c r="M21" s="1115" t="s">
        <v>575</v>
      </c>
      <c r="N21" s="1058"/>
      <c r="O21" s="1247">
        <f t="shared" si="0"/>
        <v>0</v>
      </c>
      <c r="P21" s="1248">
        <f t="shared" si="0"/>
        <v>0</v>
      </c>
      <c r="Q21" s="1236"/>
      <c r="R21" s="1057" t="s">
        <v>575</v>
      </c>
      <c r="S21" s="1162" t="s">
        <v>575</v>
      </c>
      <c r="T21" s="1106"/>
      <c r="U21" s="1163">
        <v>0</v>
      </c>
      <c r="V21" s="1057">
        <v>0</v>
      </c>
      <c r="W21" s="1057"/>
    </row>
    <row r="22" spans="1:23" ht="14.25">
      <c r="A22" s="1164" t="s">
        <v>603</v>
      </c>
      <c r="B22" s="735" t="s">
        <v>604</v>
      </c>
      <c r="C22" s="736">
        <v>12472</v>
      </c>
      <c r="D22" s="1123">
        <v>13728</v>
      </c>
      <c r="E22" s="342" t="s">
        <v>575</v>
      </c>
      <c r="F22" s="1165">
        <v>3705</v>
      </c>
      <c r="G22" s="1132">
        <v>3925</v>
      </c>
      <c r="H22" s="1132">
        <v>4006</v>
      </c>
      <c r="I22" s="1061">
        <v>3942</v>
      </c>
      <c r="J22" s="1061">
        <v>4360</v>
      </c>
      <c r="K22" s="1077">
        <v>4443</v>
      </c>
      <c r="L22" s="1078">
        <f>L35</f>
        <v>4354</v>
      </c>
      <c r="M22" s="1078">
        <f>M35</f>
        <v>4472</v>
      </c>
      <c r="N22" s="1064">
        <v>1103</v>
      </c>
      <c r="O22" s="1250">
        <f>U22-N22</f>
        <v>1081</v>
      </c>
      <c r="P22" s="1167">
        <f>V22-U22</f>
        <v>823</v>
      </c>
      <c r="Q22" s="1231"/>
      <c r="R22" s="1061">
        <f>SUM(N22:Q22)</f>
        <v>3007</v>
      </c>
      <c r="S22" s="1191">
        <f>(R22/M22)*100</f>
        <v>67.24060822898032</v>
      </c>
      <c r="T22" s="1106"/>
      <c r="U22" s="1132">
        <v>2184</v>
      </c>
      <c r="V22" s="1169">
        <v>3007</v>
      </c>
      <c r="W22" s="1061"/>
    </row>
    <row r="23" spans="1:23" ht="14.25">
      <c r="A23" s="1133" t="s">
        <v>605</v>
      </c>
      <c r="B23" s="749" t="s">
        <v>606</v>
      </c>
      <c r="C23" s="750">
        <v>0</v>
      </c>
      <c r="D23" s="1134">
        <v>0</v>
      </c>
      <c r="E23" s="344" t="s">
        <v>575</v>
      </c>
      <c r="F23" s="1125"/>
      <c r="G23" s="1126">
        <v>0</v>
      </c>
      <c r="H23" s="1126">
        <v>0</v>
      </c>
      <c r="I23" s="1067"/>
      <c r="J23" s="1067">
        <v>0</v>
      </c>
      <c r="K23" s="1067"/>
      <c r="L23" s="1080"/>
      <c r="M23" s="1212"/>
      <c r="N23" s="1070"/>
      <c r="O23" s="1239">
        <f aca="true" t="shared" si="1" ref="O23:O40">U23-N23</f>
        <v>0</v>
      </c>
      <c r="P23" s="1137">
        <f aca="true" t="shared" si="2" ref="P23:P40">V23-U23</f>
        <v>0</v>
      </c>
      <c r="Q23" s="1320"/>
      <c r="R23" s="1067">
        <f aca="true" t="shared" si="3" ref="R23:R45">SUM(N23:Q23)</f>
        <v>0</v>
      </c>
      <c r="S23" s="1255" t="e">
        <f aca="true" t="shared" si="4" ref="S23:S45">(R23/M23)*100</f>
        <v>#DIV/0!</v>
      </c>
      <c r="T23" s="1106"/>
      <c r="U23" s="1126">
        <v>0</v>
      </c>
      <c r="V23" s="1068"/>
      <c r="W23" s="1067"/>
    </row>
    <row r="24" spans="1:23" ht="15" thickBot="1">
      <c r="A24" s="1109" t="s">
        <v>607</v>
      </c>
      <c r="B24" s="778" t="s">
        <v>606</v>
      </c>
      <c r="C24" s="779">
        <v>0</v>
      </c>
      <c r="D24" s="1159">
        <v>1215</v>
      </c>
      <c r="E24" s="346">
        <v>672</v>
      </c>
      <c r="F24" s="1172">
        <v>1145</v>
      </c>
      <c r="G24" s="1173">
        <v>1350</v>
      </c>
      <c r="H24" s="1173">
        <v>1190</v>
      </c>
      <c r="I24" s="1073">
        <v>1100</v>
      </c>
      <c r="J24" s="1073">
        <v>1300</v>
      </c>
      <c r="K24" s="1073">
        <v>1400</v>
      </c>
      <c r="L24" s="1223">
        <f>L25+L26+L28+L29</f>
        <v>1300</v>
      </c>
      <c r="M24" s="1223">
        <f>M25+M26+M28+M29</f>
        <v>1300</v>
      </c>
      <c r="N24" s="1076">
        <v>325</v>
      </c>
      <c r="O24" s="1256">
        <f t="shared" si="1"/>
        <v>323</v>
      </c>
      <c r="P24" s="1175">
        <f t="shared" si="2"/>
        <v>324</v>
      </c>
      <c r="Q24" s="1336"/>
      <c r="R24" s="1073">
        <f t="shared" si="3"/>
        <v>972</v>
      </c>
      <c r="S24" s="1259">
        <f t="shared" si="4"/>
        <v>74.76923076923076</v>
      </c>
      <c r="T24" s="1106"/>
      <c r="U24" s="1113">
        <v>648</v>
      </c>
      <c r="V24" s="1074">
        <v>972</v>
      </c>
      <c r="W24" s="1073"/>
    </row>
    <row r="25" spans="1:23" ht="14.25">
      <c r="A25" s="1122" t="s">
        <v>608</v>
      </c>
      <c r="B25" s="874" t="s">
        <v>740</v>
      </c>
      <c r="C25" s="736">
        <v>6341</v>
      </c>
      <c r="D25" s="1123">
        <v>6960</v>
      </c>
      <c r="E25" s="342">
        <v>501</v>
      </c>
      <c r="F25" s="1125">
        <v>503</v>
      </c>
      <c r="G25" s="1126">
        <v>881</v>
      </c>
      <c r="H25" s="1126">
        <v>732</v>
      </c>
      <c r="I25" s="1077">
        <v>548</v>
      </c>
      <c r="J25" s="1077">
        <v>746</v>
      </c>
      <c r="K25" s="1077">
        <v>1061</v>
      </c>
      <c r="L25" s="1078">
        <v>200</v>
      </c>
      <c r="M25" s="1078">
        <v>200</v>
      </c>
      <c r="N25" s="1079">
        <v>186</v>
      </c>
      <c r="O25" s="1250">
        <f t="shared" si="1"/>
        <v>202</v>
      </c>
      <c r="P25" s="1167">
        <f t="shared" si="2"/>
        <v>121</v>
      </c>
      <c r="Q25" s="1231"/>
      <c r="R25" s="1077">
        <f t="shared" si="3"/>
        <v>509</v>
      </c>
      <c r="S25" s="1323">
        <f t="shared" si="4"/>
        <v>254.5</v>
      </c>
      <c r="T25" s="1106"/>
      <c r="U25" s="1157">
        <v>388</v>
      </c>
      <c r="V25" s="1062">
        <v>509</v>
      </c>
      <c r="W25" s="1077"/>
    </row>
    <row r="26" spans="1:23" ht="14.25">
      <c r="A26" s="1133" t="s">
        <v>610</v>
      </c>
      <c r="B26" s="887" t="s">
        <v>741</v>
      </c>
      <c r="C26" s="750">
        <v>1745</v>
      </c>
      <c r="D26" s="1134">
        <v>2223</v>
      </c>
      <c r="E26" s="344">
        <v>502</v>
      </c>
      <c r="F26" s="1125">
        <v>357</v>
      </c>
      <c r="G26" s="1126">
        <v>361</v>
      </c>
      <c r="H26" s="1126">
        <v>412</v>
      </c>
      <c r="I26" s="1067">
        <v>444</v>
      </c>
      <c r="J26" s="1067">
        <v>405</v>
      </c>
      <c r="K26" s="1067">
        <v>387</v>
      </c>
      <c r="L26" s="1080">
        <v>400</v>
      </c>
      <c r="M26" s="1080">
        <v>400</v>
      </c>
      <c r="N26" s="1070">
        <v>148</v>
      </c>
      <c r="O26" s="1239">
        <f t="shared" si="1"/>
        <v>115</v>
      </c>
      <c r="P26" s="1137">
        <f t="shared" si="2"/>
        <v>83</v>
      </c>
      <c r="Q26" s="1320"/>
      <c r="R26" s="1067">
        <f t="shared" si="3"/>
        <v>346</v>
      </c>
      <c r="S26" s="1255">
        <f t="shared" si="4"/>
        <v>86.5</v>
      </c>
      <c r="T26" s="1106"/>
      <c r="U26" s="1126">
        <v>263</v>
      </c>
      <c r="V26" s="1068">
        <v>346</v>
      </c>
      <c r="W26" s="1067"/>
    </row>
    <row r="27" spans="1:23" ht="14.25">
      <c r="A27" s="1133" t="s">
        <v>612</v>
      </c>
      <c r="B27" s="887" t="s">
        <v>742</v>
      </c>
      <c r="C27" s="750">
        <v>0</v>
      </c>
      <c r="D27" s="1134">
        <v>0</v>
      </c>
      <c r="E27" s="344">
        <v>504</v>
      </c>
      <c r="F27" s="1125">
        <v>0</v>
      </c>
      <c r="G27" s="1126">
        <v>0</v>
      </c>
      <c r="H27" s="1126">
        <v>0</v>
      </c>
      <c r="I27" s="1067">
        <v>0</v>
      </c>
      <c r="J27" s="1067">
        <v>0</v>
      </c>
      <c r="K27" s="1067"/>
      <c r="L27" s="1080"/>
      <c r="M27" s="1080"/>
      <c r="N27" s="1070"/>
      <c r="O27" s="1239">
        <f t="shared" si="1"/>
        <v>0</v>
      </c>
      <c r="P27" s="1137">
        <f t="shared" si="2"/>
        <v>0</v>
      </c>
      <c r="Q27" s="1320"/>
      <c r="R27" s="1337">
        <f t="shared" si="3"/>
        <v>0</v>
      </c>
      <c r="S27" s="1338" t="e">
        <f t="shared" si="4"/>
        <v>#DIV/0!</v>
      </c>
      <c r="T27" s="1106"/>
      <c r="U27" s="1126">
        <v>0</v>
      </c>
      <c r="V27" s="1068">
        <v>0</v>
      </c>
      <c r="W27" s="1067"/>
    </row>
    <row r="28" spans="1:23" ht="14.25">
      <c r="A28" s="1133" t="s">
        <v>614</v>
      </c>
      <c r="B28" s="887" t="s">
        <v>743</v>
      </c>
      <c r="C28" s="750">
        <v>428</v>
      </c>
      <c r="D28" s="1134">
        <v>253</v>
      </c>
      <c r="E28" s="344">
        <v>511</v>
      </c>
      <c r="F28" s="1125">
        <v>307</v>
      </c>
      <c r="G28" s="1126">
        <v>518</v>
      </c>
      <c r="H28" s="1126">
        <v>234</v>
      </c>
      <c r="I28" s="1067">
        <v>217</v>
      </c>
      <c r="J28" s="1067">
        <v>470</v>
      </c>
      <c r="K28" s="1067">
        <v>254</v>
      </c>
      <c r="L28" s="1080">
        <v>430</v>
      </c>
      <c r="M28" s="1080">
        <v>430</v>
      </c>
      <c r="N28" s="1070">
        <v>152</v>
      </c>
      <c r="O28" s="1239">
        <f t="shared" si="1"/>
        <v>0</v>
      </c>
      <c r="P28" s="1137">
        <f t="shared" si="2"/>
        <v>269</v>
      </c>
      <c r="Q28" s="1320"/>
      <c r="R28" s="1067">
        <f t="shared" si="3"/>
        <v>421</v>
      </c>
      <c r="S28" s="1255">
        <f t="shared" si="4"/>
        <v>97.90697674418605</v>
      </c>
      <c r="T28" s="1106"/>
      <c r="U28" s="1126">
        <v>152</v>
      </c>
      <c r="V28" s="1068">
        <v>421</v>
      </c>
      <c r="W28" s="1067"/>
    </row>
    <row r="29" spans="1:23" ht="14.25">
      <c r="A29" s="1133" t="s">
        <v>616</v>
      </c>
      <c r="B29" s="887" t="s">
        <v>744</v>
      </c>
      <c r="C29" s="750">
        <v>1057</v>
      </c>
      <c r="D29" s="1134">
        <v>1451</v>
      </c>
      <c r="E29" s="344">
        <v>518</v>
      </c>
      <c r="F29" s="1125">
        <v>286</v>
      </c>
      <c r="G29" s="1126">
        <v>217</v>
      </c>
      <c r="H29" s="1126">
        <v>278</v>
      </c>
      <c r="I29" s="1067">
        <v>259</v>
      </c>
      <c r="J29" s="1067">
        <v>268</v>
      </c>
      <c r="K29" s="1067">
        <v>269</v>
      </c>
      <c r="L29" s="1080">
        <v>270</v>
      </c>
      <c r="M29" s="1080">
        <v>270</v>
      </c>
      <c r="N29" s="1070">
        <v>34</v>
      </c>
      <c r="O29" s="1239">
        <f t="shared" si="1"/>
        <v>85</v>
      </c>
      <c r="P29" s="1137">
        <f t="shared" si="2"/>
        <v>145</v>
      </c>
      <c r="Q29" s="1320"/>
      <c r="R29" s="1067">
        <f t="shared" si="3"/>
        <v>264</v>
      </c>
      <c r="S29" s="1255">
        <f t="shared" si="4"/>
        <v>97.77777777777777</v>
      </c>
      <c r="T29" s="1106"/>
      <c r="U29" s="1126">
        <v>119</v>
      </c>
      <c r="V29" s="1068">
        <v>264</v>
      </c>
      <c r="W29" s="1067"/>
    </row>
    <row r="30" spans="1:23" ht="14.25">
      <c r="A30" s="1133" t="s">
        <v>618</v>
      </c>
      <c r="B30" s="958" t="s">
        <v>745</v>
      </c>
      <c r="C30" s="750">
        <v>10408</v>
      </c>
      <c r="D30" s="1134">
        <v>11792</v>
      </c>
      <c r="E30" s="344">
        <v>521</v>
      </c>
      <c r="F30" s="1125">
        <v>1901</v>
      </c>
      <c r="G30" s="1126">
        <v>1921</v>
      </c>
      <c r="H30" s="1126">
        <v>2177</v>
      </c>
      <c r="I30" s="1067">
        <v>2180</v>
      </c>
      <c r="J30" s="1067">
        <v>2306</v>
      </c>
      <c r="K30" s="1067">
        <v>2326</v>
      </c>
      <c r="L30" s="1080">
        <v>2234</v>
      </c>
      <c r="M30" s="1080">
        <v>2321</v>
      </c>
      <c r="N30" s="1070">
        <v>558</v>
      </c>
      <c r="O30" s="1239">
        <f t="shared" si="1"/>
        <v>542</v>
      </c>
      <c r="P30" s="1137">
        <f t="shared" si="2"/>
        <v>614</v>
      </c>
      <c r="Q30" s="1320"/>
      <c r="R30" s="1067">
        <f t="shared" si="3"/>
        <v>1714</v>
      </c>
      <c r="S30" s="1255">
        <f t="shared" si="4"/>
        <v>73.84747953468333</v>
      </c>
      <c r="T30" s="1106"/>
      <c r="U30" s="1126">
        <v>1100</v>
      </c>
      <c r="V30" s="1068">
        <v>1714</v>
      </c>
      <c r="W30" s="1067"/>
    </row>
    <row r="31" spans="1:23" ht="14.25">
      <c r="A31" s="1133" t="s">
        <v>620</v>
      </c>
      <c r="B31" s="958" t="s">
        <v>746</v>
      </c>
      <c r="C31" s="750">
        <v>3640</v>
      </c>
      <c r="D31" s="1134">
        <v>4174</v>
      </c>
      <c r="E31" s="344" t="s">
        <v>622</v>
      </c>
      <c r="F31" s="1125">
        <v>674</v>
      </c>
      <c r="G31" s="1126">
        <v>689</v>
      </c>
      <c r="H31" s="1126">
        <v>772</v>
      </c>
      <c r="I31" s="1067">
        <v>770</v>
      </c>
      <c r="J31" s="1067">
        <v>805</v>
      </c>
      <c r="K31" s="1067">
        <v>819</v>
      </c>
      <c r="L31" s="1080">
        <v>782</v>
      </c>
      <c r="M31" s="1080">
        <v>813</v>
      </c>
      <c r="N31" s="1070">
        <v>197</v>
      </c>
      <c r="O31" s="1239">
        <f t="shared" si="1"/>
        <v>200</v>
      </c>
      <c r="P31" s="1137">
        <f t="shared" si="2"/>
        <v>215</v>
      </c>
      <c r="Q31" s="1320"/>
      <c r="R31" s="1067">
        <f t="shared" si="3"/>
        <v>612</v>
      </c>
      <c r="S31" s="1255">
        <f t="shared" si="4"/>
        <v>75.27675276752768</v>
      </c>
      <c r="T31" s="1106"/>
      <c r="U31" s="1126">
        <v>397</v>
      </c>
      <c r="V31" s="1068">
        <v>612</v>
      </c>
      <c r="W31" s="1067"/>
    </row>
    <row r="32" spans="1:23" ht="14.25">
      <c r="A32" s="1133" t="s">
        <v>623</v>
      </c>
      <c r="B32" s="887" t="s">
        <v>747</v>
      </c>
      <c r="C32" s="750">
        <v>0</v>
      </c>
      <c r="D32" s="1134">
        <v>0</v>
      </c>
      <c r="E32" s="344">
        <v>557</v>
      </c>
      <c r="F32" s="1125">
        <v>0</v>
      </c>
      <c r="G32" s="1126">
        <v>0</v>
      </c>
      <c r="H32" s="1126">
        <v>0</v>
      </c>
      <c r="I32" s="1067">
        <v>0</v>
      </c>
      <c r="J32" s="1067">
        <v>0</v>
      </c>
      <c r="K32" s="1067">
        <v>0</v>
      </c>
      <c r="L32" s="1080"/>
      <c r="M32" s="1080"/>
      <c r="N32" s="1070"/>
      <c r="O32" s="1239">
        <f t="shared" si="1"/>
        <v>0</v>
      </c>
      <c r="P32" s="1137">
        <f t="shared" si="2"/>
        <v>0</v>
      </c>
      <c r="Q32" s="1320"/>
      <c r="R32" s="1067">
        <f t="shared" si="3"/>
        <v>0</v>
      </c>
      <c r="S32" s="1255" t="e">
        <f t="shared" si="4"/>
        <v>#DIV/0!</v>
      </c>
      <c r="T32" s="1106"/>
      <c r="U32" s="1126">
        <v>0</v>
      </c>
      <c r="V32" s="1068">
        <v>0</v>
      </c>
      <c r="W32" s="1067"/>
    </row>
    <row r="33" spans="1:23" ht="14.25">
      <c r="A33" s="1133" t="s">
        <v>625</v>
      </c>
      <c r="B33" s="887" t="s">
        <v>748</v>
      </c>
      <c r="C33" s="750">
        <v>1711</v>
      </c>
      <c r="D33" s="1134">
        <v>1801</v>
      </c>
      <c r="E33" s="344">
        <v>551</v>
      </c>
      <c r="F33" s="1125">
        <v>16</v>
      </c>
      <c r="G33" s="1126">
        <v>13</v>
      </c>
      <c r="H33" s="1126">
        <v>40</v>
      </c>
      <c r="I33" s="1067">
        <v>30</v>
      </c>
      <c r="J33" s="1067">
        <v>25</v>
      </c>
      <c r="K33" s="1067">
        <v>0</v>
      </c>
      <c r="L33" s="1080"/>
      <c r="M33" s="1080"/>
      <c r="N33" s="1070"/>
      <c r="O33" s="1239">
        <f t="shared" si="1"/>
        <v>0</v>
      </c>
      <c r="P33" s="1137">
        <f t="shared" si="2"/>
        <v>0</v>
      </c>
      <c r="Q33" s="1320"/>
      <c r="R33" s="1067">
        <f t="shared" si="3"/>
        <v>0</v>
      </c>
      <c r="S33" s="1255" t="e">
        <f t="shared" si="4"/>
        <v>#DIV/0!</v>
      </c>
      <c r="T33" s="1106"/>
      <c r="U33" s="1126">
        <v>0</v>
      </c>
      <c r="V33" s="1068">
        <v>0</v>
      </c>
      <c r="W33" s="1067"/>
    </row>
    <row r="34" spans="1:23" ht="15" thickBot="1">
      <c r="A34" s="1095" t="s">
        <v>627</v>
      </c>
      <c r="B34" s="894" t="s">
        <v>749</v>
      </c>
      <c r="C34" s="755">
        <v>569</v>
      </c>
      <c r="D34" s="1139">
        <v>614</v>
      </c>
      <c r="E34" s="349" t="s">
        <v>628</v>
      </c>
      <c r="F34" s="1141">
        <v>22</v>
      </c>
      <c r="G34" s="1142">
        <v>15</v>
      </c>
      <c r="H34" s="1142">
        <v>21</v>
      </c>
      <c r="I34" s="1082">
        <v>19</v>
      </c>
      <c r="J34" s="1082">
        <v>24</v>
      </c>
      <c r="K34" s="1082">
        <v>16</v>
      </c>
      <c r="L34" s="1083">
        <v>38</v>
      </c>
      <c r="M34" s="1083">
        <v>38</v>
      </c>
      <c r="N34" s="1084">
        <v>4</v>
      </c>
      <c r="O34" s="1256">
        <f t="shared" si="1"/>
        <v>4</v>
      </c>
      <c r="P34" s="1137">
        <f t="shared" si="2"/>
        <v>3</v>
      </c>
      <c r="Q34" s="1336"/>
      <c r="R34" s="1073">
        <f t="shared" si="3"/>
        <v>11</v>
      </c>
      <c r="S34" s="1259">
        <f t="shared" si="4"/>
        <v>28.947368421052634</v>
      </c>
      <c r="T34" s="1106"/>
      <c r="U34" s="1163">
        <v>8</v>
      </c>
      <c r="V34" s="1213">
        <v>11</v>
      </c>
      <c r="W34" s="1082"/>
    </row>
    <row r="35" spans="1:23" ht="15" thickBot="1">
      <c r="A35" s="1182" t="s">
        <v>629</v>
      </c>
      <c r="B35" s="1018" t="s">
        <v>630</v>
      </c>
      <c r="C35" s="817">
        <f>SUM(C25:C34)</f>
        <v>25899</v>
      </c>
      <c r="D35" s="825">
        <f>SUM(D25:D34)</f>
        <v>29268</v>
      </c>
      <c r="E35" s="818"/>
      <c r="F35" s="1149">
        <f aca="true" t="shared" si="5" ref="F35:Q35">SUM(F25:F34)</f>
        <v>4066</v>
      </c>
      <c r="G35" s="1150">
        <f t="shared" si="5"/>
        <v>4615</v>
      </c>
      <c r="H35" s="1150">
        <f t="shared" si="5"/>
        <v>4666</v>
      </c>
      <c r="I35" s="1150">
        <f t="shared" si="5"/>
        <v>4467</v>
      </c>
      <c r="J35" s="1150">
        <f>SUM(J25:J34)</f>
        <v>5049</v>
      </c>
      <c r="K35" s="1150">
        <f>SUM(K25:K34)</f>
        <v>5132</v>
      </c>
      <c r="L35" s="1184">
        <f t="shared" si="5"/>
        <v>4354</v>
      </c>
      <c r="M35" s="1185">
        <f t="shared" si="5"/>
        <v>4472</v>
      </c>
      <c r="N35" s="1266">
        <f t="shared" si="5"/>
        <v>1279</v>
      </c>
      <c r="O35" s="1266">
        <f t="shared" si="5"/>
        <v>1148</v>
      </c>
      <c r="P35" s="1339">
        <f t="shared" si="5"/>
        <v>1450</v>
      </c>
      <c r="Q35" s="1267">
        <f t="shared" si="5"/>
        <v>0</v>
      </c>
      <c r="R35" s="1150">
        <f t="shared" si="3"/>
        <v>3877</v>
      </c>
      <c r="S35" s="1200">
        <f t="shared" si="4"/>
        <v>86.69499105545617</v>
      </c>
      <c r="T35" s="1106"/>
      <c r="U35" s="1150">
        <f>SUM(U25:U34)</f>
        <v>2427</v>
      </c>
      <c r="V35" s="1150">
        <f>SUM(V25:V34)</f>
        <v>3877</v>
      </c>
      <c r="W35" s="1150">
        <f>SUM(W25:W34)</f>
        <v>0</v>
      </c>
    </row>
    <row r="36" spans="1:23" ht="14.25">
      <c r="A36" s="1122" t="s">
        <v>631</v>
      </c>
      <c r="B36" s="874" t="s">
        <v>750</v>
      </c>
      <c r="C36" s="736">
        <v>0</v>
      </c>
      <c r="D36" s="1123">
        <v>0</v>
      </c>
      <c r="E36" s="342">
        <v>601</v>
      </c>
      <c r="F36" s="1189">
        <v>0</v>
      </c>
      <c r="G36" s="1157">
        <v>0</v>
      </c>
      <c r="H36" s="1157">
        <v>0</v>
      </c>
      <c r="I36" s="1077">
        <v>0</v>
      </c>
      <c r="J36" s="1077">
        <v>0</v>
      </c>
      <c r="K36" s="1077">
        <v>0</v>
      </c>
      <c r="L36" s="1078"/>
      <c r="M36" s="1214"/>
      <c r="N36" s="1064"/>
      <c r="O36" s="1239">
        <f t="shared" si="1"/>
        <v>0</v>
      </c>
      <c r="P36" s="1167">
        <f t="shared" si="2"/>
        <v>0</v>
      </c>
      <c r="Q36" s="1195"/>
      <c r="R36" s="1061">
        <f t="shared" si="3"/>
        <v>0</v>
      </c>
      <c r="S36" s="1191" t="e">
        <f t="shared" si="4"/>
        <v>#DIV/0!</v>
      </c>
      <c r="T36" s="1106"/>
      <c r="U36" s="1157">
        <v>0</v>
      </c>
      <c r="V36" s="1062">
        <v>0</v>
      </c>
      <c r="W36" s="1077"/>
    </row>
    <row r="37" spans="1:23" ht="14.25">
      <c r="A37" s="1133" t="s">
        <v>633</v>
      </c>
      <c r="B37" s="887" t="s">
        <v>751</v>
      </c>
      <c r="C37" s="750">
        <v>1190</v>
      </c>
      <c r="D37" s="1134">
        <v>1857</v>
      </c>
      <c r="E37" s="344">
        <v>602</v>
      </c>
      <c r="F37" s="1125">
        <v>454</v>
      </c>
      <c r="G37" s="1126">
        <v>476</v>
      </c>
      <c r="H37" s="1126">
        <v>626</v>
      </c>
      <c r="I37" s="1067">
        <v>616</v>
      </c>
      <c r="J37" s="1067">
        <v>634</v>
      </c>
      <c r="K37" s="1067">
        <v>684</v>
      </c>
      <c r="L37" s="1080"/>
      <c r="M37" s="1212"/>
      <c r="N37" s="1070">
        <v>131</v>
      </c>
      <c r="O37" s="1239">
        <f t="shared" si="1"/>
        <v>219</v>
      </c>
      <c r="P37" s="1137">
        <f t="shared" si="2"/>
        <v>66</v>
      </c>
      <c r="Q37" s="1195"/>
      <c r="R37" s="1067">
        <f t="shared" si="3"/>
        <v>416</v>
      </c>
      <c r="S37" s="1255" t="e">
        <f t="shared" si="4"/>
        <v>#DIV/0!</v>
      </c>
      <c r="T37" s="1106"/>
      <c r="U37" s="1126">
        <v>350</v>
      </c>
      <c r="V37" s="1068">
        <v>416</v>
      </c>
      <c r="W37" s="1067"/>
    </row>
    <row r="38" spans="1:23" ht="14.25">
      <c r="A38" s="1133" t="s">
        <v>635</v>
      </c>
      <c r="B38" s="887" t="s">
        <v>752</v>
      </c>
      <c r="C38" s="750">
        <v>0</v>
      </c>
      <c r="D38" s="1134">
        <v>0</v>
      </c>
      <c r="E38" s="344">
        <v>604</v>
      </c>
      <c r="F38" s="1125">
        <v>0</v>
      </c>
      <c r="G38" s="1126">
        <v>0</v>
      </c>
      <c r="H38" s="1126">
        <v>0</v>
      </c>
      <c r="I38" s="1067">
        <v>0</v>
      </c>
      <c r="J38" s="1067">
        <v>0</v>
      </c>
      <c r="K38" s="1067">
        <v>0</v>
      </c>
      <c r="L38" s="1080"/>
      <c r="M38" s="1212"/>
      <c r="N38" s="1070"/>
      <c r="O38" s="1239">
        <f t="shared" si="1"/>
        <v>0</v>
      </c>
      <c r="P38" s="1137">
        <f t="shared" si="2"/>
        <v>0</v>
      </c>
      <c r="Q38" s="1195"/>
      <c r="R38" s="1067">
        <f t="shared" si="3"/>
        <v>0</v>
      </c>
      <c r="S38" s="1255" t="e">
        <f t="shared" si="4"/>
        <v>#DIV/0!</v>
      </c>
      <c r="T38" s="1106"/>
      <c r="U38" s="1126">
        <v>0</v>
      </c>
      <c r="V38" s="1068">
        <v>0</v>
      </c>
      <c r="W38" s="1067"/>
    </row>
    <row r="39" spans="1:23" ht="14.25">
      <c r="A39" s="1133" t="s">
        <v>637</v>
      </c>
      <c r="B39" s="887" t="s">
        <v>753</v>
      </c>
      <c r="C39" s="750">
        <v>12472</v>
      </c>
      <c r="D39" s="1134">
        <v>13728</v>
      </c>
      <c r="E39" s="344" t="s">
        <v>639</v>
      </c>
      <c r="F39" s="1125">
        <v>3705</v>
      </c>
      <c r="G39" s="1126">
        <v>3925</v>
      </c>
      <c r="H39" s="1126">
        <v>4006</v>
      </c>
      <c r="I39" s="1067">
        <v>3942</v>
      </c>
      <c r="J39" s="1067">
        <v>4360</v>
      </c>
      <c r="K39" s="1067">
        <v>4443</v>
      </c>
      <c r="L39" s="1080">
        <f>L35</f>
        <v>4354</v>
      </c>
      <c r="M39" s="1212">
        <f>M35</f>
        <v>4472</v>
      </c>
      <c r="N39" s="1070">
        <v>1103</v>
      </c>
      <c r="O39" s="1239">
        <f t="shared" si="1"/>
        <v>1081</v>
      </c>
      <c r="P39" s="1137">
        <f t="shared" si="2"/>
        <v>823</v>
      </c>
      <c r="Q39" s="1195"/>
      <c r="R39" s="1067">
        <f t="shared" si="3"/>
        <v>3007</v>
      </c>
      <c r="S39" s="1255">
        <f t="shared" si="4"/>
        <v>67.24060822898032</v>
      </c>
      <c r="T39" s="1106"/>
      <c r="U39" s="1126">
        <v>2184</v>
      </c>
      <c r="V39" s="1068">
        <v>3007</v>
      </c>
      <c r="W39" s="1067"/>
    </row>
    <row r="40" spans="1:23" ht="15" thickBot="1">
      <c r="A40" s="1095" t="s">
        <v>640</v>
      </c>
      <c r="B40" s="894" t="s">
        <v>749</v>
      </c>
      <c r="C40" s="755">
        <v>12330</v>
      </c>
      <c r="D40" s="1139">
        <v>13218</v>
      </c>
      <c r="E40" s="349" t="s">
        <v>641</v>
      </c>
      <c r="F40" s="1141">
        <v>100</v>
      </c>
      <c r="G40" s="1142">
        <v>323</v>
      </c>
      <c r="H40" s="1142">
        <v>74</v>
      </c>
      <c r="I40" s="1082">
        <v>23</v>
      </c>
      <c r="J40" s="1082">
        <v>156</v>
      </c>
      <c r="K40" s="1082">
        <v>115</v>
      </c>
      <c r="L40" s="1083"/>
      <c r="M40" s="1215"/>
      <c r="N40" s="1084"/>
      <c r="O40" s="1256">
        <f t="shared" si="1"/>
        <v>24</v>
      </c>
      <c r="P40" s="1175">
        <f t="shared" si="2"/>
        <v>0</v>
      </c>
      <c r="Q40" s="1195"/>
      <c r="R40" s="1073">
        <f t="shared" si="3"/>
        <v>24</v>
      </c>
      <c r="S40" s="1259" t="e">
        <f t="shared" si="4"/>
        <v>#DIV/0!</v>
      </c>
      <c r="T40" s="1106"/>
      <c r="U40" s="1163">
        <v>24</v>
      </c>
      <c r="V40" s="1213">
        <v>24</v>
      </c>
      <c r="W40" s="1082"/>
    </row>
    <row r="41" spans="1:23" ht="15" thickBot="1">
      <c r="A41" s="1182" t="s">
        <v>642</v>
      </c>
      <c r="B41" s="1018" t="s">
        <v>643</v>
      </c>
      <c r="C41" s="817">
        <f>SUM(C36:C40)</f>
        <v>25992</v>
      </c>
      <c r="D41" s="825">
        <f>SUM(D36:D40)</f>
        <v>28803</v>
      </c>
      <c r="E41" s="818" t="s">
        <v>575</v>
      </c>
      <c r="F41" s="1149">
        <f aca="true" t="shared" si="6" ref="F41:Q41">SUM(F36:F40)</f>
        <v>4259</v>
      </c>
      <c r="G41" s="1150">
        <f t="shared" si="6"/>
        <v>4724</v>
      </c>
      <c r="H41" s="1150">
        <f t="shared" si="6"/>
        <v>4706</v>
      </c>
      <c r="I41" s="1150">
        <f t="shared" si="6"/>
        <v>4581</v>
      </c>
      <c r="J41" s="1150">
        <f>SUM(J36:J40)</f>
        <v>5150</v>
      </c>
      <c r="K41" s="1150">
        <f>SUM(K36:K40)</f>
        <v>5242</v>
      </c>
      <c r="L41" s="1184">
        <f t="shared" si="6"/>
        <v>4354</v>
      </c>
      <c r="M41" s="1185">
        <f t="shared" si="6"/>
        <v>4472</v>
      </c>
      <c r="N41" s="1185">
        <f t="shared" si="6"/>
        <v>1234</v>
      </c>
      <c r="O41" s="1190">
        <f t="shared" si="6"/>
        <v>1324</v>
      </c>
      <c r="P41" s="1190">
        <f t="shared" si="6"/>
        <v>889</v>
      </c>
      <c r="Q41" s="1190">
        <f t="shared" si="6"/>
        <v>0</v>
      </c>
      <c r="R41" s="1302">
        <f t="shared" si="3"/>
        <v>3447</v>
      </c>
      <c r="S41" s="1200">
        <f t="shared" si="4"/>
        <v>77.07960644007156</v>
      </c>
      <c r="T41" s="1106"/>
      <c r="U41" s="1150">
        <f>SUM(U36:U40)</f>
        <v>2558</v>
      </c>
      <c r="V41" s="1150">
        <f>SUM(V36:V40)</f>
        <v>3447</v>
      </c>
      <c r="W41" s="1150">
        <f>SUM(W36:W40)</f>
        <v>0</v>
      </c>
    </row>
    <row r="42" spans="1:23" ht="6.75" customHeight="1" thickBot="1">
      <c r="A42" s="1095"/>
      <c r="B42" s="757"/>
      <c r="C42" s="832"/>
      <c r="D42" s="1192"/>
      <c r="E42" s="833"/>
      <c r="F42" s="1141"/>
      <c r="G42" s="1142"/>
      <c r="H42" s="1142"/>
      <c r="I42" s="1149"/>
      <c r="J42" s="1149"/>
      <c r="K42" s="1149"/>
      <c r="L42" s="1194"/>
      <c r="M42" s="1216"/>
      <c r="N42" s="1142"/>
      <c r="O42" s="1239"/>
      <c r="P42" s="1196"/>
      <c r="Q42" s="1197"/>
      <c r="R42" s="1060"/>
      <c r="S42" s="1323"/>
      <c r="T42" s="1106"/>
      <c r="U42" s="1142"/>
      <c r="V42" s="1142"/>
      <c r="W42" s="1142"/>
    </row>
    <row r="43" spans="1:23" ht="15" thickBot="1">
      <c r="A43" s="1199" t="s">
        <v>644</v>
      </c>
      <c r="B43" s="816" t="s">
        <v>606</v>
      </c>
      <c r="C43" s="817">
        <f>+C41-C39</f>
        <v>13520</v>
      </c>
      <c r="D43" s="825">
        <f>+D41-D39</f>
        <v>15075</v>
      </c>
      <c r="E43" s="818" t="s">
        <v>575</v>
      </c>
      <c r="F43" s="1149">
        <f aca="true" t="shared" si="7" ref="F43:Q43">F41-F39</f>
        <v>554</v>
      </c>
      <c r="G43" s="1150">
        <f t="shared" si="7"/>
        <v>799</v>
      </c>
      <c r="H43" s="1150">
        <f t="shared" si="7"/>
        <v>700</v>
      </c>
      <c r="I43" s="1150">
        <f t="shared" si="7"/>
        <v>639</v>
      </c>
      <c r="J43" s="1150">
        <f>J41-J39</f>
        <v>790</v>
      </c>
      <c r="K43" s="1150">
        <f>K41-K39</f>
        <v>799</v>
      </c>
      <c r="L43" s="1150">
        <f>L41-L39</f>
        <v>0</v>
      </c>
      <c r="M43" s="1200">
        <f t="shared" si="7"/>
        <v>0</v>
      </c>
      <c r="N43" s="1200">
        <f t="shared" si="7"/>
        <v>131</v>
      </c>
      <c r="O43" s="1200">
        <f t="shared" si="7"/>
        <v>243</v>
      </c>
      <c r="P43" s="1150">
        <f t="shared" si="7"/>
        <v>66</v>
      </c>
      <c r="Q43" s="1149">
        <f t="shared" si="7"/>
        <v>0</v>
      </c>
      <c r="R43" s="1060">
        <f t="shared" si="3"/>
        <v>440</v>
      </c>
      <c r="S43" s="1191" t="e">
        <f t="shared" si="4"/>
        <v>#DIV/0!</v>
      </c>
      <c r="T43" s="1106"/>
      <c r="U43" s="1150">
        <f>U41-U39</f>
        <v>374</v>
      </c>
      <c r="V43" s="1150">
        <f>V41-V39</f>
        <v>440</v>
      </c>
      <c r="W43" s="1150">
        <f>W41-W39</f>
        <v>0</v>
      </c>
    </row>
    <row r="44" spans="1:23" ht="15" thickBot="1">
      <c r="A44" s="1182" t="s">
        <v>645</v>
      </c>
      <c r="B44" s="816" t="s">
        <v>646</v>
      </c>
      <c r="C44" s="817">
        <f>+C41-C35</f>
        <v>93</v>
      </c>
      <c r="D44" s="825">
        <f>+D41-D35</f>
        <v>-465</v>
      </c>
      <c r="E44" s="818" t="s">
        <v>575</v>
      </c>
      <c r="F44" s="1149">
        <f aca="true" t="shared" si="8" ref="F44:Q44">F41-F35</f>
        <v>193</v>
      </c>
      <c r="G44" s="1150">
        <f t="shared" si="8"/>
        <v>109</v>
      </c>
      <c r="H44" s="1150">
        <f t="shared" si="8"/>
        <v>40</v>
      </c>
      <c r="I44" s="1150">
        <f t="shared" si="8"/>
        <v>114</v>
      </c>
      <c r="J44" s="1150">
        <f>J41-J35</f>
        <v>101</v>
      </c>
      <c r="K44" s="1150">
        <f>K41-K35</f>
        <v>110</v>
      </c>
      <c r="L44" s="1150">
        <f>L41-L35</f>
        <v>0</v>
      </c>
      <c r="M44" s="1200">
        <f t="shared" si="8"/>
        <v>0</v>
      </c>
      <c r="N44" s="1269">
        <f t="shared" si="8"/>
        <v>-45</v>
      </c>
      <c r="O44" s="1200">
        <f t="shared" si="8"/>
        <v>176</v>
      </c>
      <c r="P44" s="1340">
        <f t="shared" si="8"/>
        <v>-561</v>
      </c>
      <c r="Q44" s="1149">
        <f t="shared" si="8"/>
        <v>0</v>
      </c>
      <c r="R44" s="1341">
        <f t="shared" si="3"/>
        <v>-430</v>
      </c>
      <c r="S44" s="1191" t="e">
        <f t="shared" si="4"/>
        <v>#DIV/0!</v>
      </c>
      <c r="T44" s="1106"/>
      <c r="U44" s="1150">
        <f>U41-U35</f>
        <v>131</v>
      </c>
      <c r="V44" s="1340">
        <f>V41-V35</f>
        <v>-430</v>
      </c>
      <c r="W44" s="1150">
        <f>W41-W35</f>
        <v>0</v>
      </c>
    </row>
    <row r="45" spans="1:23" ht="15" thickBot="1">
      <c r="A45" s="1203" t="s">
        <v>647</v>
      </c>
      <c r="B45" s="842" t="s">
        <v>606</v>
      </c>
      <c r="C45" s="843">
        <f>+C44-C39</f>
        <v>-12379</v>
      </c>
      <c r="D45" s="798">
        <f>+D44-D39</f>
        <v>-14193</v>
      </c>
      <c r="E45" s="844" t="s">
        <v>575</v>
      </c>
      <c r="F45" s="1149">
        <f aca="true" t="shared" si="9" ref="F45:Q45">F44-F39</f>
        <v>-3512</v>
      </c>
      <c r="G45" s="1150">
        <f t="shared" si="9"/>
        <v>-3816</v>
      </c>
      <c r="H45" s="1150">
        <f t="shared" si="9"/>
        <v>-3966</v>
      </c>
      <c r="I45" s="1150">
        <f t="shared" si="9"/>
        <v>-3828</v>
      </c>
      <c r="J45" s="1150">
        <f>J44-J39</f>
        <v>-4259</v>
      </c>
      <c r="K45" s="1150">
        <f>K44-K39</f>
        <v>-4333</v>
      </c>
      <c r="L45" s="1150">
        <f t="shared" si="9"/>
        <v>-4354</v>
      </c>
      <c r="M45" s="1200">
        <f t="shared" si="9"/>
        <v>-4472</v>
      </c>
      <c r="N45" s="1200">
        <f t="shared" si="9"/>
        <v>-1148</v>
      </c>
      <c r="O45" s="1342">
        <f t="shared" si="9"/>
        <v>-905</v>
      </c>
      <c r="P45" s="1150">
        <f t="shared" si="9"/>
        <v>-1384</v>
      </c>
      <c r="Q45" s="1149">
        <f t="shared" si="9"/>
        <v>0</v>
      </c>
      <c r="R45" s="1265">
        <f t="shared" si="3"/>
        <v>-3437</v>
      </c>
      <c r="S45" s="1200">
        <f t="shared" si="4"/>
        <v>76.85599284436493</v>
      </c>
      <c r="T45" s="1106"/>
      <c r="U45" s="1150">
        <f>U44-U39</f>
        <v>-2053</v>
      </c>
      <c r="V45" s="1150">
        <f>V44-V39</f>
        <v>-3437</v>
      </c>
      <c r="W45" s="1150">
        <f>W44-W39</f>
        <v>0</v>
      </c>
    </row>
    <row r="46" ht="12.75">
      <c r="A46" s="1048"/>
    </row>
    <row r="47" ht="12.75">
      <c r="A47" s="1048"/>
    </row>
    <row r="48" spans="1:23" ht="14.25">
      <c r="A48" s="1045" t="s">
        <v>754</v>
      </c>
      <c r="R48" s="43"/>
      <c r="S48" s="43"/>
      <c r="T48" s="43"/>
      <c r="U48" s="43"/>
      <c r="V48" s="43"/>
      <c r="W48" s="43"/>
    </row>
    <row r="49" spans="1:23" ht="14.25">
      <c r="A49" s="1046" t="s">
        <v>755</v>
      </c>
      <c r="R49" s="43"/>
      <c r="S49" s="43"/>
      <c r="T49" s="43"/>
      <c r="U49" s="43"/>
      <c r="V49" s="43"/>
      <c r="W49" s="43"/>
    </row>
    <row r="50" spans="1:23" ht="14.25">
      <c r="A50" s="1047" t="s">
        <v>756</v>
      </c>
      <c r="R50" s="43"/>
      <c r="S50" s="43"/>
      <c r="T50" s="43"/>
      <c r="U50" s="43"/>
      <c r="V50" s="43"/>
      <c r="W50" s="43"/>
    </row>
    <row r="51" spans="1:23" ht="14.25">
      <c r="A51" s="988"/>
      <c r="R51" s="43"/>
      <c r="S51" s="43"/>
      <c r="T51" s="43"/>
      <c r="U51" s="43"/>
      <c r="V51" s="43"/>
      <c r="W51" s="43"/>
    </row>
    <row r="52" spans="1:23" ht="12.75">
      <c r="A52" s="1048" t="s">
        <v>776</v>
      </c>
      <c r="R52" s="43"/>
      <c r="S52" s="43"/>
      <c r="T52" s="43"/>
      <c r="U52" s="43"/>
      <c r="V52" s="43"/>
      <c r="W52" s="43"/>
    </row>
    <row r="53" spans="1:23" ht="12.75">
      <c r="A53" s="1048"/>
      <c r="R53" s="43"/>
      <c r="S53" s="43"/>
      <c r="T53" s="43"/>
      <c r="U53" s="43"/>
      <c r="V53" s="43"/>
      <c r="W53" s="43"/>
    </row>
    <row r="54" spans="1:23" ht="12.75">
      <c r="A54" s="1048" t="s">
        <v>764</v>
      </c>
      <c r="R54" s="43"/>
      <c r="S54" s="43"/>
      <c r="T54" s="43"/>
      <c r="U54" s="43"/>
      <c r="V54" s="43"/>
      <c r="W54" s="43"/>
    </row>
    <row r="55" ht="12.75">
      <c r="A55" s="1048"/>
    </row>
  </sheetData>
  <sheetProtection/>
  <mergeCells count="11">
    <mergeCell ref="N7:Q7"/>
    <mergeCell ref="U7:W7"/>
    <mergeCell ref="A1:W1"/>
    <mergeCell ref="A7:A8"/>
    <mergeCell ref="B7:B8"/>
    <mergeCell ref="E7:E8"/>
    <mergeCell ref="H7:H8"/>
    <mergeCell ref="I7:I8"/>
    <mergeCell ref="J7:J8"/>
    <mergeCell ref="K7:K8"/>
    <mergeCell ref="L7:M7"/>
  </mergeCells>
  <printOptions/>
  <pageMargins left="1.299212598425197" right="0.7086614173228347" top="0.5905511811023623" bottom="0.5905511811023623" header="0.31496062992125984" footer="0.31496062992125984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7.7109375" style="43" customWidth="1"/>
    <col min="2" max="4" width="0" style="43" hidden="1" customWidth="1"/>
    <col min="5" max="5" width="9.140625" style="691" customWidth="1"/>
    <col min="6" max="8" width="0" style="43" hidden="1" customWidth="1"/>
    <col min="9" max="11" width="0" style="577" hidden="1" customWidth="1"/>
    <col min="12" max="12" width="11.57421875" style="577" customWidth="1"/>
    <col min="13" max="13" width="11.421875" style="577" customWidth="1"/>
    <col min="14" max="14" width="9.8515625" style="577" customWidth="1"/>
    <col min="15" max="15" width="9.140625" style="577" customWidth="1"/>
    <col min="16" max="16" width="9.28125" style="577" customWidth="1"/>
    <col min="17" max="17" width="9.140625" style="577" customWidth="1"/>
    <col min="18" max="18" width="12.00390625" style="577" customWidth="1"/>
    <col min="19" max="19" width="9.140625" style="559" customWidth="1"/>
    <col min="20" max="20" width="3.421875" style="577" customWidth="1"/>
    <col min="21" max="21" width="12.57421875" style="577" customWidth="1"/>
    <col min="22" max="22" width="11.8515625" style="577" customWidth="1"/>
    <col min="23" max="23" width="12.00390625" style="577" customWidth="1"/>
    <col min="24" max="16384" width="9.140625" style="43" customWidth="1"/>
  </cols>
  <sheetData>
    <row r="1" spans="1:23" s="283" customFormat="1" ht="18">
      <c r="A1" s="1855" t="s">
        <v>721</v>
      </c>
      <c r="B1" s="1855"/>
      <c r="C1" s="1855"/>
      <c r="D1" s="1855"/>
      <c r="E1" s="1855"/>
      <c r="F1" s="1855"/>
      <c r="G1" s="1855"/>
      <c r="H1" s="1855"/>
      <c r="I1" s="1855"/>
      <c r="J1" s="1855"/>
      <c r="K1" s="1855"/>
      <c r="L1" s="1855"/>
      <c r="M1" s="1855"/>
      <c r="N1" s="1855"/>
      <c r="O1" s="1855"/>
      <c r="P1" s="1855"/>
      <c r="Q1" s="1855"/>
      <c r="R1" s="1855"/>
      <c r="S1" s="1855"/>
      <c r="T1" s="1855"/>
      <c r="U1" s="1855"/>
      <c r="V1" s="1855"/>
      <c r="W1" s="1855"/>
    </row>
    <row r="2" spans="1:14" ht="21.75" customHeight="1">
      <c r="A2" s="1087" t="s">
        <v>649</v>
      </c>
      <c r="B2" s="990"/>
      <c r="M2" s="991"/>
      <c r="N2" s="991"/>
    </row>
    <row r="3" spans="1:14" ht="12.75">
      <c r="A3" s="995"/>
      <c r="M3" s="991"/>
      <c r="N3" s="991"/>
    </row>
    <row r="4" spans="1:14" ht="13.5" thickBot="1">
      <c r="A4" s="1048"/>
      <c r="B4" s="629"/>
      <c r="C4" s="629"/>
      <c r="D4" s="629"/>
      <c r="E4" s="692"/>
      <c r="F4" s="629"/>
      <c r="G4" s="629"/>
      <c r="M4" s="991"/>
      <c r="N4" s="991"/>
    </row>
    <row r="5" spans="1:14" ht="15.75" thickBot="1">
      <c r="A5" s="989" t="s">
        <v>765</v>
      </c>
      <c r="B5" s="993"/>
      <c r="C5" s="1343"/>
      <c r="D5" s="1343"/>
      <c r="E5" s="1350" t="s">
        <v>777</v>
      </c>
      <c r="F5" s="1344"/>
      <c r="G5" s="1345"/>
      <c r="H5" s="1344"/>
      <c r="I5" s="1346"/>
      <c r="J5" s="1347"/>
      <c r="K5" s="1347"/>
      <c r="L5" s="848"/>
      <c r="M5" s="994"/>
      <c r="N5" s="994"/>
    </row>
    <row r="6" spans="1:14" ht="23.25" customHeight="1" thickBot="1">
      <c r="A6" s="995" t="s">
        <v>548</v>
      </c>
      <c r="M6" s="991"/>
      <c r="N6" s="991"/>
    </row>
    <row r="7" spans="1:23" ht="13.5" thickBot="1">
      <c r="A7" s="1844" t="s">
        <v>27</v>
      </c>
      <c r="B7" s="1839" t="s">
        <v>552</v>
      </c>
      <c r="C7" s="696"/>
      <c r="D7" s="695"/>
      <c r="E7" s="1839" t="s">
        <v>555</v>
      </c>
      <c r="F7" s="698"/>
      <c r="G7" s="696"/>
      <c r="H7" s="1839" t="s">
        <v>725</v>
      </c>
      <c r="I7" s="1842" t="s">
        <v>726</v>
      </c>
      <c r="J7" s="1842" t="s">
        <v>727</v>
      </c>
      <c r="K7" s="1842" t="s">
        <v>728</v>
      </c>
      <c r="L7" s="1847" t="s">
        <v>729</v>
      </c>
      <c r="M7" s="1847"/>
      <c r="N7" s="1847" t="s">
        <v>730</v>
      </c>
      <c r="O7" s="1847"/>
      <c r="P7" s="1847"/>
      <c r="Q7" s="1847"/>
      <c r="R7" s="1328" t="s">
        <v>731</v>
      </c>
      <c r="S7" s="1090" t="s">
        <v>551</v>
      </c>
      <c r="U7" s="1834" t="s">
        <v>732</v>
      </c>
      <c r="V7" s="1834"/>
      <c r="W7" s="1834"/>
    </row>
    <row r="8" spans="1:23" ht="13.5" thickBot="1">
      <c r="A8" s="1844"/>
      <c r="B8" s="1839"/>
      <c r="C8" s="704" t="s">
        <v>553</v>
      </c>
      <c r="D8" s="998" t="s">
        <v>554</v>
      </c>
      <c r="E8" s="1839"/>
      <c r="F8" s="705" t="s">
        <v>723</v>
      </c>
      <c r="G8" s="704" t="s">
        <v>724</v>
      </c>
      <c r="H8" s="1839"/>
      <c r="I8" s="1842"/>
      <c r="J8" s="1842"/>
      <c r="K8" s="1842"/>
      <c r="L8" s="1000" t="s">
        <v>31</v>
      </c>
      <c r="M8" s="1000" t="s">
        <v>32</v>
      </c>
      <c r="N8" s="1001" t="s">
        <v>562</v>
      </c>
      <c r="O8" s="1003" t="s">
        <v>565</v>
      </c>
      <c r="P8" s="1003" t="s">
        <v>568</v>
      </c>
      <c r="Q8" s="1091" t="s">
        <v>571</v>
      </c>
      <c r="R8" s="1000" t="s">
        <v>572</v>
      </c>
      <c r="S8" s="1092" t="s">
        <v>573</v>
      </c>
      <c r="U8" s="1093" t="s">
        <v>733</v>
      </c>
      <c r="V8" s="1094" t="s">
        <v>734</v>
      </c>
      <c r="W8" s="1094" t="s">
        <v>735</v>
      </c>
    </row>
    <row r="9" spans="1:23" ht="12.75">
      <c r="A9" s="1095" t="s">
        <v>574</v>
      </c>
      <c r="B9" s="712"/>
      <c r="C9" s="713">
        <v>104</v>
      </c>
      <c r="D9" s="1096">
        <v>104</v>
      </c>
      <c r="E9" s="1228"/>
      <c r="F9" s="1098">
        <v>6</v>
      </c>
      <c r="G9" s="1099">
        <v>6</v>
      </c>
      <c r="H9" s="1099">
        <v>9</v>
      </c>
      <c r="I9" s="1100">
        <v>10</v>
      </c>
      <c r="J9" s="1100">
        <v>10</v>
      </c>
      <c r="K9" s="1100">
        <v>10</v>
      </c>
      <c r="L9" s="1101"/>
      <c r="M9" s="1101"/>
      <c r="N9" s="1348"/>
      <c r="O9" s="1229">
        <f>U9</f>
        <v>9</v>
      </c>
      <c r="P9" s="1230">
        <f>V9</f>
        <v>9</v>
      </c>
      <c r="Q9" s="1351"/>
      <c r="R9" s="1055" t="s">
        <v>575</v>
      </c>
      <c r="S9" s="1105" t="s">
        <v>575</v>
      </c>
      <c r="T9" s="1106"/>
      <c r="U9" s="1232">
        <v>9</v>
      </c>
      <c r="V9" s="1224">
        <v>9</v>
      </c>
      <c r="W9" s="1224"/>
    </row>
    <row r="10" spans="1:23" ht="13.5" thickBot="1">
      <c r="A10" s="1109" t="s">
        <v>576</v>
      </c>
      <c r="B10" s="724"/>
      <c r="C10" s="725">
        <v>101</v>
      </c>
      <c r="D10" s="1110">
        <v>104</v>
      </c>
      <c r="E10" s="1233"/>
      <c r="F10" s="1112">
        <v>6.2</v>
      </c>
      <c r="G10" s="1113">
        <v>6</v>
      </c>
      <c r="H10" s="1113">
        <v>9</v>
      </c>
      <c r="I10" s="1114">
        <v>9</v>
      </c>
      <c r="J10" s="1114">
        <v>9</v>
      </c>
      <c r="K10" s="1114">
        <v>9</v>
      </c>
      <c r="L10" s="1115"/>
      <c r="M10" s="1115"/>
      <c r="N10" s="1349"/>
      <c r="O10" s="1352">
        <f aca="true" t="shared" si="0" ref="O10:P21">U10</f>
        <v>8.85</v>
      </c>
      <c r="P10" s="1235">
        <f t="shared" si="0"/>
        <v>8.65</v>
      </c>
      <c r="Q10" s="1353"/>
      <c r="R10" s="1114" t="s">
        <v>575</v>
      </c>
      <c r="S10" s="1119" t="s">
        <v>575</v>
      </c>
      <c r="T10" s="1106"/>
      <c r="U10" s="1237">
        <v>8.85</v>
      </c>
      <c r="V10" s="1225">
        <v>8.65</v>
      </c>
      <c r="W10" s="1225"/>
    </row>
    <row r="11" spans="1:24" ht="12.75">
      <c r="A11" s="1122" t="s">
        <v>577</v>
      </c>
      <c r="B11" s="735" t="s">
        <v>578</v>
      </c>
      <c r="C11" s="736">
        <v>37915</v>
      </c>
      <c r="D11" s="1123">
        <v>39774</v>
      </c>
      <c r="E11" s="1238" t="s">
        <v>579</v>
      </c>
      <c r="F11" s="1125">
        <v>1168</v>
      </c>
      <c r="G11" s="1126">
        <v>1177</v>
      </c>
      <c r="H11" s="1126">
        <v>1361</v>
      </c>
      <c r="I11" s="1051">
        <v>1504</v>
      </c>
      <c r="J11" s="1051">
        <v>1655</v>
      </c>
      <c r="K11" s="1052">
        <v>1801</v>
      </c>
      <c r="L11" s="1127" t="s">
        <v>575</v>
      </c>
      <c r="M11" s="1127" t="s">
        <v>575</v>
      </c>
      <c r="N11" s="1053">
        <v>1801</v>
      </c>
      <c r="O11" s="1250">
        <f t="shared" si="0"/>
        <v>1801</v>
      </c>
      <c r="P11" s="1240">
        <f t="shared" si="0"/>
        <v>1801</v>
      </c>
      <c r="Q11" s="1231"/>
      <c r="R11" s="1051" t="s">
        <v>575</v>
      </c>
      <c r="S11" s="1131" t="s">
        <v>575</v>
      </c>
      <c r="T11" s="1106"/>
      <c r="U11" s="1132">
        <v>1801</v>
      </c>
      <c r="V11" s="1051">
        <v>1801</v>
      </c>
      <c r="W11" s="1051"/>
      <c r="X11" s="43">
        <v>1</v>
      </c>
    </row>
    <row r="12" spans="1:23" ht="12.75">
      <c r="A12" s="1133" t="s">
        <v>580</v>
      </c>
      <c r="B12" s="749" t="s">
        <v>581</v>
      </c>
      <c r="C12" s="750">
        <v>-16164</v>
      </c>
      <c r="D12" s="1134">
        <v>-17825</v>
      </c>
      <c r="E12" s="1238" t="s">
        <v>582</v>
      </c>
      <c r="F12" s="1125">
        <v>-1168</v>
      </c>
      <c r="G12" s="1126">
        <v>-1177</v>
      </c>
      <c r="H12" s="1126">
        <v>1361</v>
      </c>
      <c r="I12" s="1051">
        <v>1504</v>
      </c>
      <c r="J12" s="1051">
        <v>1655</v>
      </c>
      <c r="K12" s="1051">
        <v>1801</v>
      </c>
      <c r="L12" s="1135" t="s">
        <v>575</v>
      </c>
      <c r="M12" s="1135" t="s">
        <v>575</v>
      </c>
      <c r="N12" s="1054">
        <v>1801</v>
      </c>
      <c r="O12" s="1241">
        <f t="shared" si="0"/>
        <v>1801</v>
      </c>
      <c r="P12" s="1242">
        <f t="shared" si="0"/>
        <v>1801</v>
      </c>
      <c r="Q12" s="1243"/>
      <c r="R12" s="1051" t="s">
        <v>575</v>
      </c>
      <c r="S12" s="1131" t="s">
        <v>575</v>
      </c>
      <c r="T12" s="1106"/>
      <c r="U12" s="1126">
        <v>1801</v>
      </c>
      <c r="V12" s="1051">
        <v>1801</v>
      </c>
      <c r="W12" s="1051"/>
    </row>
    <row r="13" spans="1:23" ht="12.75">
      <c r="A13" s="1133" t="s">
        <v>583</v>
      </c>
      <c r="B13" s="749" t="s">
        <v>736</v>
      </c>
      <c r="C13" s="750">
        <v>604</v>
      </c>
      <c r="D13" s="1134">
        <v>619</v>
      </c>
      <c r="E13" s="1238" t="s">
        <v>585</v>
      </c>
      <c r="F13" s="1125"/>
      <c r="G13" s="1126">
        <v>0</v>
      </c>
      <c r="H13" s="1126">
        <v>0</v>
      </c>
      <c r="I13" s="1051">
        <v>0</v>
      </c>
      <c r="J13" s="1051">
        <v>0</v>
      </c>
      <c r="K13" s="1051">
        <v>0</v>
      </c>
      <c r="L13" s="1135" t="s">
        <v>575</v>
      </c>
      <c r="M13" s="1135" t="s">
        <v>575</v>
      </c>
      <c r="N13" s="1054">
        <v>0</v>
      </c>
      <c r="O13" s="1241">
        <f t="shared" si="0"/>
        <v>0</v>
      </c>
      <c r="P13" s="1242">
        <f t="shared" si="0"/>
        <v>0</v>
      </c>
      <c r="Q13" s="1243"/>
      <c r="R13" s="1051" t="s">
        <v>575</v>
      </c>
      <c r="S13" s="1131" t="s">
        <v>575</v>
      </c>
      <c r="T13" s="1106"/>
      <c r="U13" s="1126">
        <v>0</v>
      </c>
      <c r="V13" s="1051">
        <v>0</v>
      </c>
      <c r="W13" s="1051"/>
    </row>
    <row r="14" spans="1:23" ht="12.75">
      <c r="A14" s="1133" t="s">
        <v>586</v>
      </c>
      <c r="B14" s="749" t="s">
        <v>737</v>
      </c>
      <c r="C14" s="750">
        <v>221</v>
      </c>
      <c r="D14" s="1134">
        <v>610</v>
      </c>
      <c r="E14" s="1238" t="s">
        <v>575</v>
      </c>
      <c r="F14" s="1125">
        <v>186</v>
      </c>
      <c r="G14" s="1126">
        <v>261</v>
      </c>
      <c r="H14" s="1126">
        <v>217</v>
      </c>
      <c r="I14" s="1051">
        <v>97</v>
      </c>
      <c r="J14" s="1051">
        <v>493</v>
      </c>
      <c r="K14" s="1051">
        <v>467</v>
      </c>
      <c r="L14" s="1135" t="s">
        <v>575</v>
      </c>
      <c r="M14" s="1135" t="s">
        <v>575</v>
      </c>
      <c r="N14" s="1054">
        <v>1077</v>
      </c>
      <c r="O14" s="1241">
        <f t="shared" si="0"/>
        <v>930</v>
      </c>
      <c r="P14" s="1242">
        <f t="shared" si="0"/>
        <v>965</v>
      </c>
      <c r="Q14" s="1243"/>
      <c r="R14" s="1051" t="s">
        <v>575</v>
      </c>
      <c r="S14" s="1131" t="s">
        <v>575</v>
      </c>
      <c r="T14" s="1106"/>
      <c r="U14" s="1126">
        <v>930</v>
      </c>
      <c r="V14" s="1051">
        <v>965</v>
      </c>
      <c r="W14" s="1051"/>
    </row>
    <row r="15" spans="1:23" ht="13.5" thickBot="1">
      <c r="A15" s="1095" t="s">
        <v>588</v>
      </c>
      <c r="B15" s="754" t="s">
        <v>738</v>
      </c>
      <c r="C15" s="755">
        <v>2021</v>
      </c>
      <c r="D15" s="1139">
        <v>852</v>
      </c>
      <c r="E15" s="1093" t="s">
        <v>590</v>
      </c>
      <c r="F15" s="1141">
        <v>313</v>
      </c>
      <c r="G15" s="1142">
        <v>436</v>
      </c>
      <c r="H15" s="1142">
        <v>425</v>
      </c>
      <c r="I15" s="1055">
        <v>667</v>
      </c>
      <c r="J15" s="1055">
        <v>290</v>
      </c>
      <c r="K15" s="1055">
        <v>514</v>
      </c>
      <c r="L15" s="1143" t="s">
        <v>575</v>
      </c>
      <c r="M15" s="1143" t="s">
        <v>575</v>
      </c>
      <c r="N15" s="1056">
        <v>741</v>
      </c>
      <c r="O15" s="1244">
        <f t="shared" si="0"/>
        <v>935</v>
      </c>
      <c r="P15" s="1242">
        <f t="shared" si="0"/>
        <v>809</v>
      </c>
      <c r="Q15" s="1236"/>
      <c r="R15" s="1055" t="s">
        <v>575</v>
      </c>
      <c r="S15" s="1105" t="s">
        <v>575</v>
      </c>
      <c r="T15" s="1106"/>
      <c r="U15" s="1113">
        <v>935</v>
      </c>
      <c r="V15" s="1055">
        <v>809</v>
      </c>
      <c r="W15" s="1055"/>
    </row>
    <row r="16" spans="1:23" ht="15" thickBot="1">
      <c r="A16" s="1146" t="s">
        <v>591</v>
      </c>
      <c r="B16" s="765"/>
      <c r="C16" s="766">
        <v>24618</v>
      </c>
      <c r="D16" s="1147">
        <v>24087</v>
      </c>
      <c r="E16" s="777"/>
      <c r="F16" s="1149">
        <v>515</v>
      </c>
      <c r="G16" s="1150">
        <v>698</v>
      </c>
      <c r="H16" s="1150">
        <f>H11-H12+H14+H15</f>
        <v>642</v>
      </c>
      <c r="I16" s="1150">
        <f>I11-I12+I14+I15</f>
        <v>764</v>
      </c>
      <c r="J16" s="1152">
        <f>J11-J12+J13+J14+J15</f>
        <v>783</v>
      </c>
      <c r="K16" s="1152">
        <f>K11-K12+K13+K14+K15</f>
        <v>981</v>
      </c>
      <c r="L16" s="1152" t="s">
        <v>575</v>
      </c>
      <c r="M16" s="1152" t="s">
        <v>575</v>
      </c>
      <c r="N16" s="1335">
        <f>N11-N12+N13+N14+N15</f>
        <v>1818</v>
      </c>
      <c r="O16" s="1335">
        <f>O11-O12+O13+O14+O15</f>
        <v>1865</v>
      </c>
      <c r="P16" s="1335">
        <f>P11-P12+P13+P14+P15</f>
        <v>1774</v>
      </c>
      <c r="Q16" s="1335">
        <f>Q11-Q12+Q13+Q14+Q15</f>
        <v>0</v>
      </c>
      <c r="R16" s="1151" t="s">
        <v>575</v>
      </c>
      <c r="S16" s="1155" t="s">
        <v>575</v>
      </c>
      <c r="T16" s="1106"/>
      <c r="U16" s="1156">
        <f>U11-U12+U13+U14+U15</f>
        <v>1865</v>
      </c>
      <c r="V16" s="1156">
        <f>V11-V12+V13+V14+V15</f>
        <v>1774</v>
      </c>
      <c r="W16" s="1156">
        <f>W11-W12+W13+W14+W15</f>
        <v>0</v>
      </c>
    </row>
    <row r="17" spans="1:23" ht="12.75">
      <c r="A17" s="1095" t="s">
        <v>592</v>
      </c>
      <c r="B17" s="735" t="s">
        <v>593</v>
      </c>
      <c r="C17" s="736">
        <v>7043</v>
      </c>
      <c r="D17" s="1123">
        <v>7240</v>
      </c>
      <c r="E17" s="1093">
        <v>401</v>
      </c>
      <c r="F17" s="1141"/>
      <c r="G17" s="1142">
        <v>0</v>
      </c>
      <c r="H17" s="1142">
        <v>0</v>
      </c>
      <c r="I17" s="1055">
        <v>0</v>
      </c>
      <c r="J17" s="1055">
        <v>0</v>
      </c>
      <c r="K17" s="1055">
        <v>0</v>
      </c>
      <c r="L17" s="1127" t="s">
        <v>575</v>
      </c>
      <c r="M17" s="1127" t="s">
        <v>575</v>
      </c>
      <c r="N17" s="1056">
        <v>0</v>
      </c>
      <c r="O17" s="1239">
        <f t="shared" si="0"/>
        <v>0</v>
      </c>
      <c r="P17" s="1242">
        <f t="shared" si="0"/>
        <v>0</v>
      </c>
      <c r="Q17" s="1231"/>
      <c r="R17" s="1055" t="s">
        <v>575</v>
      </c>
      <c r="S17" s="1105" t="s">
        <v>575</v>
      </c>
      <c r="T17" s="1106"/>
      <c r="U17" s="1157">
        <v>0</v>
      </c>
      <c r="V17" s="1055">
        <v>0</v>
      </c>
      <c r="W17" s="1055"/>
    </row>
    <row r="18" spans="1:23" ht="12.75">
      <c r="A18" s="1133" t="s">
        <v>594</v>
      </c>
      <c r="B18" s="749" t="s">
        <v>595</v>
      </c>
      <c r="C18" s="750">
        <v>1001</v>
      </c>
      <c r="D18" s="1134">
        <v>820</v>
      </c>
      <c r="E18" s="1238" t="s">
        <v>596</v>
      </c>
      <c r="F18" s="1125">
        <v>101</v>
      </c>
      <c r="G18" s="1126">
        <v>120</v>
      </c>
      <c r="H18" s="1126">
        <v>226</v>
      </c>
      <c r="I18" s="1051">
        <v>189</v>
      </c>
      <c r="J18" s="1051">
        <v>103</v>
      </c>
      <c r="K18" s="1051">
        <v>100</v>
      </c>
      <c r="L18" s="1135" t="s">
        <v>575</v>
      </c>
      <c r="M18" s="1135" t="s">
        <v>575</v>
      </c>
      <c r="N18" s="1054">
        <v>104</v>
      </c>
      <c r="O18" s="1241">
        <f t="shared" si="0"/>
        <v>268</v>
      </c>
      <c r="P18" s="1242">
        <f t="shared" si="0"/>
        <v>253</v>
      </c>
      <c r="Q18" s="1243"/>
      <c r="R18" s="1051" t="s">
        <v>575</v>
      </c>
      <c r="S18" s="1131" t="s">
        <v>575</v>
      </c>
      <c r="T18" s="1106"/>
      <c r="U18" s="1126">
        <v>268</v>
      </c>
      <c r="V18" s="1051">
        <v>253</v>
      </c>
      <c r="W18" s="1051"/>
    </row>
    <row r="19" spans="1:23" ht="12.75">
      <c r="A19" s="1133" t="s">
        <v>597</v>
      </c>
      <c r="B19" s="749" t="s">
        <v>739</v>
      </c>
      <c r="C19" s="750">
        <v>14718</v>
      </c>
      <c r="D19" s="1134">
        <v>14718</v>
      </c>
      <c r="E19" s="1238" t="s">
        <v>575</v>
      </c>
      <c r="F19" s="1125"/>
      <c r="G19" s="1126">
        <v>0</v>
      </c>
      <c r="H19" s="1126">
        <v>0</v>
      </c>
      <c r="I19" s="1051">
        <v>0</v>
      </c>
      <c r="J19" s="1051">
        <v>0</v>
      </c>
      <c r="K19" s="1051">
        <v>0</v>
      </c>
      <c r="L19" s="1135" t="s">
        <v>575</v>
      </c>
      <c r="M19" s="1135" t="s">
        <v>575</v>
      </c>
      <c r="N19" s="1054">
        <v>0</v>
      </c>
      <c r="O19" s="1241">
        <f t="shared" si="0"/>
        <v>0</v>
      </c>
      <c r="P19" s="1242">
        <f t="shared" si="0"/>
        <v>0</v>
      </c>
      <c r="Q19" s="1243"/>
      <c r="R19" s="1051" t="s">
        <v>575</v>
      </c>
      <c r="S19" s="1131" t="s">
        <v>575</v>
      </c>
      <c r="T19" s="1106"/>
      <c r="U19" s="1126">
        <v>0</v>
      </c>
      <c r="V19" s="1051">
        <v>0</v>
      </c>
      <c r="W19" s="1051"/>
    </row>
    <row r="20" spans="1:23" ht="12.75">
      <c r="A20" s="1133" t="s">
        <v>599</v>
      </c>
      <c r="B20" s="749" t="s">
        <v>598</v>
      </c>
      <c r="C20" s="750">
        <v>1758</v>
      </c>
      <c r="D20" s="1134">
        <v>1762</v>
      </c>
      <c r="E20" s="1238" t="s">
        <v>575</v>
      </c>
      <c r="F20" s="1125">
        <v>162</v>
      </c>
      <c r="G20" s="1126">
        <v>241</v>
      </c>
      <c r="H20" s="1126">
        <v>416</v>
      </c>
      <c r="I20" s="1051">
        <v>435</v>
      </c>
      <c r="J20" s="1051">
        <v>656</v>
      </c>
      <c r="K20" s="1051">
        <v>699</v>
      </c>
      <c r="L20" s="1135" t="s">
        <v>575</v>
      </c>
      <c r="M20" s="1135" t="s">
        <v>575</v>
      </c>
      <c r="N20" s="1054">
        <v>1648</v>
      </c>
      <c r="O20" s="1241">
        <f t="shared" si="0"/>
        <v>1302</v>
      </c>
      <c r="P20" s="1242">
        <f t="shared" si="0"/>
        <v>1102</v>
      </c>
      <c r="Q20" s="1243"/>
      <c r="R20" s="1051" t="s">
        <v>575</v>
      </c>
      <c r="S20" s="1131" t="s">
        <v>575</v>
      </c>
      <c r="T20" s="1106"/>
      <c r="U20" s="1126">
        <v>1302</v>
      </c>
      <c r="V20" s="1051">
        <v>1102</v>
      </c>
      <c r="W20" s="1051"/>
    </row>
    <row r="21" spans="1:23" ht="13.5" thickBot="1">
      <c r="A21" s="1109" t="s">
        <v>601</v>
      </c>
      <c r="B21" s="778"/>
      <c r="C21" s="779">
        <v>0</v>
      </c>
      <c r="D21" s="1159">
        <v>0</v>
      </c>
      <c r="E21" s="1246" t="s">
        <v>575</v>
      </c>
      <c r="F21" s="1125"/>
      <c r="G21" s="1126">
        <v>0</v>
      </c>
      <c r="H21" s="1126">
        <v>0</v>
      </c>
      <c r="I21" s="1057">
        <v>0</v>
      </c>
      <c r="J21" s="1057">
        <v>0</v>
      </c>
      <c r="K21" s="1057">
        <v>0</v>
      </c>
      <c r="L21" s="1115" t="s">
        <v>575</v>
      </c>
      <c r="M21" s="1115" t="s">
        <v>575</v>
      </c>
      <c r="N21" s="1058">
        <v>0</v>
      </c>
      <c r="O21" s="1244">
        <f t="shared" si="0"/>
        <v>0</v>
      </c>
      <c r="P21" s="1248">
        <f t="shared" si="0"/>
        <v>0</v>
      </c>
      <c r="Q21" s="1236"/>
      <c r="R21" s="1057" t="s">
        <v>575</v>
      </c>
      <c r="S21" s="1162" t="s">
        <v>575</v>
      </c>
      <c r="T21" s="1106"/>
      <c r="U21" s="1163">
        <v>0</v>
      </c>
      <c r="V21" s="1057">
        <v>0</v>
      </c>
      <c r="W21" s="1057"/>
    </row>
    <row r="22" spans="1:23" ht="14.25">
      <c r="A22" s="1164" t="s">
        <v>603</v>
      </c>
      <c r="B22" s="735" t="s">
        <v>604</v>
      </c>
      <c r="C22" s="736">
        <v>12472</v>
      </c>
      <c r="D22" s="1123">
        <v>13728</v>
      </c>
      <c r="E22" s="342" t="s">
        <v>575</v>
      </c>
      <c r="F22" s="1165">
        <v>2886</v>
      </c>
      <c r="G22" s="1132">
        <v>3036</v>
      </c>
      <c r="H22" s="1132">
        <v>3517</v>
      </c>
      <c r="I22" s="1061">
        <v>3654</v>
      </c>
      <c r="J22" s="1061">
        <v>4308</v>
      </c>
      <c r="K22" s="1077">
        <v>4226</v>
      </c>
      <c r="L22" s="1078">
        <f>L35</f>
        <v>3826</v>
      </c>
      <c r="M22" s="1078">
        <f>M35</f>
        <v>3826</v>
      </c>
      <c r="N22" s="1064">
        <v>1049</v>
      </c>
      <c r="O22" s="1250">
        <f>U22-N22</f>
        <v>739</v>
      </c>
      <c r="P22" s="1167">
        <f>V22-U22</f>
        <v>936</v>
      </c>
      <c r="Q22" s="1231"/>
      <c r="R22" s="1061">
        <f>SUM(N22:Q22)</f>
        <v>2724</v>
      </c>
      <c r="S22" s="1191">
        <f>(R22/M22)*100</f>
        <v>71.1970726607423</v>
      </c>
      <c r="T22" s="1106"/>
      <c r="U22" s="1132">
        <v>1788</v>
      </c>
      <c r="V22" s="1169">
        <v>2724</v>
      </c>
      <c r="W22" s="1061"/>
    </row>
    <row r="23" spans="1:23" ht="14.25">
      <c r="A23" s="1133" t="s">
        <v>605</v>
      </c>
      <c r="B23" s="749" t="s">
        <v>606</v>
      </c>
      <c r="C23" s="750">
        <v>0</v>
      </c>
      <c r="D23" s="1134">
        <v>0</v>
      </c>
      <c r="E23" s="344" t="s">
        <v>575</v>
      </c>
      <c r="F23" s="1125"/>
      <c r="G23" s="1126">
        <v>0</v>
      </c>
      <c r="H23" s="1126">
        <v>0</v>
      </c>
      <c r="I23" s="1067">
        <v>0</v>
      </c>
      <c r="J23" s="1067">
        <v>0</v>
      </c>
      <c r="K23" s="1067"/>
      <c r="L23" s="1080"/>
      <c r="M23" s="1212"/>
      <c r="N23" s="1070"/>
      <c r="O23" s="1241">
        <f>U23-N23</f>
        <v>0</v>
      </c>
      <c r="P23" s="1137">
        <f aca="true" t="shared" si="1" ref="P23:P40">V23-U23</f>
        <v>0</v>
      </c>
      <c r="Q23" s="1320"/>
      <c r="R23" s="1067">
        <f aca="true" t="shared" si="2" ref="R23:R45">SUM(N23:Q23)</f>
        <v>0</v>
      </c>
      <c r="S23" s="1255" t="e">
        <f aca="true" t="shared" si="3" ref="S23:S45">(R23/M23)*100</f>
        <v>#DIV/0!</v>
      </c>
      <c r="T23" s="1106"/>
      <c r="U23" s="1126">
        <v>0</v>
      </c>
      <c r="V23" s="1068">
        <v>0</v>
      </c>
      <c r="W23" s="1067"/>
    </row>
    <row r="24" spans="1:23" ht="15" thickBot="1">
      <c r="A24" s="1109" t="s">
        <v>607</v>
      </c>
      <c r="B24" s="778" t="s">
        <v>606</v>
      </c>
      <c r="C24" s="779">
        <v>0</v>
      </c>
      <c r="D24" s="1159">
        <v>1215</v>
      </c>
      <c r="E24" s="346">
        <v>672</v>
      </c>
      <c r="F24" s="1172">
        <v>846</v>
      </c>
      <c r="G24" s="1173">
        <v>922</v>
      </c>
      <c r="H24" s="1173">
        <v>1090</v>
      </c>
      <c r="I24" s="1073">
        <v>1100</v>
      </c>
      <c r="J24" s="1073">
        <v>1300</v>
      </c>
      <c r="K24" s="1073">
        <v>1600</v>
      </c>
      <c r="L24" s="1223">
        <f>L25+L26+L28+L29</f>
        <v>1100</v>
      </c>
      <c r="M24" s="1223">
        <f>M25+M26+M28+M29</f>
        <v>1100</v>
      </c>
      <c r="N24" s="1076">
        <v>275</v>
      </c>
      <c r="O24" s="1247">
        <f>U24-N24</f>
        <v>279</v>
      </c>
      <c r="P24" s="1175">
        <f t="shared" si="1"/>
        <v>182</v>
      </c>
      <c r="Q24" s="1336"/>
      <c r="R24" s="1073">
        <f t="shared" si="2"/>
        <v>736</v>
      </c>
      <c r="S24" s="1259">
        <f t="shared" si="3"/>
        <v>66.9090909090909</v>
      </c>
      <c r="T24" s="1106"/>
      <c r="U24" s="1113">
        <v>554</v>
      </c>
      <c r="V24" s="1074">
        <v>736</v>
      </c>
      <c r="W24" s="1073"/>
    </row>
    <row r="25" spans="1:23" ht="14.25">
      <c r="A25" s="1122" t="s">
        <v>608</v>
      </c>
      <c r="B25" s="874" t="s">
        <v>740</v>
      </c>
      <c r="C25" s="736">
        <v>6341</v>
      </c>
      <c r="D25" s="1123">
        <v>6960</v>
      </c>
      <c r="E25" s="342">
        <v>501</v>
      </c>
      <c r="F25" s="1125">
        <v>273</v>
      </c>
      <c r="G25" s="1126">
        <v>289</v>
      </c>
      <c r="H25" s="1126">
        <v>497</v>
      </c>
      <c r="I25" s="1077">
        <v>593</v>
      </c>
      <c r="J25" s="1077">
        <v>504</v>
      </c>
      <c r="K25" s="1077">
        <v>332</v>
      </c>
      <c r="L25" s="1078">
        <v>200</v>
      </c>
      <c r="M25" s="1078">
        <v>200</v>
      </c>
      <c r="N25" s="1079">
        <v>98</v>
      </c>
      <c r="O25" s="1239">
        <f>U25-N25</f>
        <v>77</v>
      </c>
      <c r="P25" s="1167">
        <f t="shared" si="1"/>
        <v>46</v>
      </c>
      <c r="Q25" s="1231"/>
      <c r="R25" s="1061">
        <f t="shared" si="2"/>
        <v>221</v>
      </c>
      <c r="S25" s="1191">
        <f t="shared" si="3"/>
        <v>110.5</v>
      </c>
      <c r="T25" s="1106"/>
      <c r="U25" s="1157">
        <v>175</v>
      </c>
      <c r="V25" s="1062">
        <v>221</v>
      </c>
      <c r="W25" s="1077"/>
    </row>
    <row r="26" spans="1:23" ht="14.25">
      <c r="A26" s="1133" t="s">
        <v>610</v>
      </c>
      <c r="B26" s="887" t="s">
        <v>741</v>
      </c>
      <c r="C26" s="750">
        <v>1745</v>
      </c>
      <c r="D26" s="1134">
        <v>2223</v>
      </c>
      <c r="E26" s="344">
        <v>502</v>
      </c>
      <c r="F26" s="1125">
        <v>337</v>
      </c>
      <c r="G26" s="1126">
        <v>374</v>
      </c>
      <c r="H26" s="1126">
        <v>367</v>
      </c>
      <c r="I26" s="1067">
        <v>439</v>
      </c>
      <c r="J26" s="1067">
        <v>345</v>
      </c>
      <c r="K26" s="1067">
        <v>397</v>
      </c>
      <c r="L26" s="1080">
        <v>370</v>
      </c>
      <c r="M26" s="1080">
        <v>370</v>
      </c>
      <c r="N26" s="1070">
        <v>382</v>
      </c>
      <c r="O26" s="1239">
        <f aca="true" t="shared" si="4" ref="O26:O34">U26-N26</f>
        <v>-285</v>
      </c>
      <c r="P26" s="1137">
        <f t="shared" si="1"/>
        <v>14</v>
      </c>
      <c r="Q26" s="1320"/>
      <c r="R26" s="1067">
        <f t="shared" si="2"/>
        <v>111</v>
      </c>
      <c r="S26" s="1255">
        <f t="shared" si="3"/>
        <v>30</v>
      </c>
      <c r="T26" s="1106"/>
      <c r="U26" s="1126">
        <v>97</v>
      </c>
      <c r="V26" s="1068">
        <v>111</v>
      </c>
      <c r="W26" s="1067"/>
    </row>
    <row r="27" spans="1:23" ht="14.25">
      <c r="A27" s="1133" t="s">
        <v>612</v>
      </c>
      <c r="B27" s="887" t="s">
        <v>742</v>
      </c>
      <c r="C27" s="750">
        <v>0</v>
      </c>
      <c r="D27" s="1134">
        <v>0</v>
      </c>
      <c r="E27" s="344">
        <v>504</v>
      </c>
      <c r="F27" s="1125"/>
      <c r="G27" s="1126">
        <v>0</v>
      </c>
      <c r="H27" s="1126">
        <v>0</v>
      </c>
      <c r="I27" s="1067">
        <v>0</v>
      </c>
      <c r="J27" s="1067">
        <v>0</v>
      </c>
      <c r="K27" s="1067">
        <v>0</v>
      </c>
      <c r="L27" s="1080">
        <v>0</v>
      </c>
      <c r="M27" s="1080">
        <v>0</v>
      </c>
      <c r="N27" s="1070">
        <v>0</v>
      </c>
      <c r="O27" s="1239">
        <f t="shared" si="4"/>
        <v>0</v>
      </c>
      <c r="P27" s="1137">
        <f t="shared" si="1"/>
        <v>0</v>
      </c>
      <c r="Q27" s="1320"/>
      <c r="R27" s="1067">
        <f t="shared" si="2"/>
        <v>0</v>
      </c>
      <c r="S27" s="1255" t="e">
        <f t="shared" si="3"/>
        <v>#DIV/0!</v>
      </c>
      <c r="T27" s="1106"/>
      <c r="U27" s="1126">
        <v>0</v>
      </c>
      <c r="V27" s="1068">
        <v>0</v>
      </c>
      <c r="W27" s="1067"/>
    </row>
    <row r="28" spans="1:23" ht="14.25">
      <c r="A28" s="1133" t="s">
        <v>614</v>
      </c>
      <c r="B28" s="887" t="s">
        <v>743</v>
      </c>
      <c r="C28" s="750">
        <v>428</v>
      </c>
      <c r="D28" s="1134">
        <v>253</v>
      </c>
      <c r="E28" s="344">
        <v>511</v>
      </c>
      <c r="F28" s="1125">
        <v>323</v>
      </c>
      <c r="G28" s="1126">
        <v>86</v>
      </c>
      <c r="H28" s="1126">
        <v>424</v>
      </c>
      <c r="I28" s="1067">
        <v>66</v>
      </c>
      <c r="J28" s="1067">
        <v>464</v>
      </c>
      <c r="K28" s="1067">
        <v>374</v>
      </c>
      <c r="L28" s="1080">
        <v>300</v>
      </c>
      <c r="M28" s="1080">
        <v>300</v>
      </c>
      <c r="N28" s="1070">
        <v>37</v>
      </c>
      <c r="O28" s="1239">
        <f t="shared" si="4"/>
        <v>64</v>
      </c>
      <c r="P28" s="1137">
        <f t="shared" si="1"/>
        <v>60</v>
      </c>
      <c r="Q28" s="1320"/>
      <c r="R28" s="1067">
        <f t="shared" si="2"/>
        <v>161</v>
      </c>
      <c r="S28" s="1255">
        <f t="shared" si="3"/>
        <v>53.666666666666664</v>
      </c>
      <c r="T28" s="1106"/>
      <c r="U28" s="1126">
        <v>101</v>
      </c>
      <c r="V28" s="1068">
        <v>161</v>
      </c>
      <c r="W28" s="1067"/>
    </row>
    <row r="29" spans="1:23" ht="14.25">
      <c r="A29" s="1133" t="s">
        <v>616</v>
      </c>
      <c r="B29" s="887" t="s">
        <v>744</v>
      </c>
      <c r="C29" s="750">
        <v>1057</v>
      </c>
      <c r="D29" s="1134">
        <v>1451</v>
      </c>
      <c r="E29" s="344">
        <v>518</v>
      </c>
      <c r="F29" s="1125">
        <v>152</v>
      </c>
      <c r="G29" s="1126">
        <v>328</v>
      </c>
      <c r="H29" s="1126">
        <v>279</v>
      </c>
      <c r="I29" s="1067">
        <v>240</v>
      </c>
      <c r="J29" s="1067">
        <v>251</v>
      </c>
      <c r="K29" s="1067">
        <v>328</v>
      </c>
      <c r="L29" s="1080">
        <v>230</v>
      </c>
      <c r="M29" s="1080">
        <v>230</v>
      </c>
      <c r="N29" s="1070">
        <v>53</v>
      </c>
      <c r="O29" s="1239">
        <f t="shared" si="4"/>
        <v>110</v>
      </c>
      <c r="P29" s="1137">
        <f t="shared" si="1"/>
        <v>29</v>
      </c>
      <c r="Q29" s="1320"/>
      <c r="R29" s="1067">
        <f t="shared" si="2"/>
        <v>192</v>
      </c>
      <c r="S29" s="1255">
        <f t="shared" si="3"/>
        <v>83.47826086956522</v>
      </c>
      <c r="T29" s="1106"/>
      <c r="U29" s="1126">
        <v>163</v>
      </c>
      <c r="V29" s="1068">
        <v>192</v>
      </c>
      <c r="W29" s="1067"/>
    </row>
    <row r="30" spans="1:23" ht="14.25">
      <c r="A30" s="1133" t="s">
        <v>618</v>
      </c>
      <c r="B30" s="958" t="s">
        <v>745</v>
      </c>
      <c r="C30" s="750">
        <v>10408</v>
      </c>
      <c r="D30" s="1134">
        <v>11792</v>
      </c>
      <c r="E30" s="344">
        <v>521</v>
      </c>
      <c r="F30" s="1125">
        <v>1518</v>
      </c>
      <c r="G30" s="1126">
        <v>1553</v>
      </c>
      <c r="H30" s="1126">
        <v>1816</v>
      </c>
      <c r="I30" s="1067">
        <v>1907</v>
      </c>
      <c r="J30" s="1067">
        <v>2314</v>
      </c>
      <c r="K30" s="1067">
        <v>2220</v>
      </c>
      <c r="L30" s="1080">
        <v>1993</v>
      </c>
      <c r="M30" s="1080">
        <v>1993</v>
      </c>
      <c r="N30" s="1070">
        <v>521</v>
      </c>
      <c r="O30" s="1239">
        <f t="shared" si="4"/>
        <v>361</v>
      </c>
      <c r="P30" s="1137">
        <f t="shared" si="1"/>
        <v>544</v>
      </c>
      <c r="Q30" s="1320"/>
      <c r="R30" s="1067">
        <f t="shared" si="2"/>
        <v>1426</v>
      </c>
      <c r="S30" s="1255">
        <f t="shared" si="3"/>
        <v>71.55042649272454</v>
      </c>
      <c r="T30" s="1106"/>
      <c r="U30" s="1126">
        <v>882</v>
      </c>
      <c r="V30" s="1068">
        <v>1426</v>
      </c>
      <c r="W30" s="1067"/>
    </row>
    <row r="31" spans="1:23" ht="14.25">
      <c r="A31" s="1133" t="s">
        <v>620</v>
      </c>
      <c r="B31" s="958" t="s">
        <v>746</v>
      </c>
      <c r="C31" s="750">
        <v>3640</v>
      </c>
      <c r="D31" s="1134">
        <v>4174</v>
      </c>
      <c r="E31" s="344" t="s">
        <v>622</v>
      </c>
      <c r="F31" s="1125">
        <v>586</v>
      </c>
      <c r="G31" s="1126">
        <v>571</v>
      </c>
      <c r="H31" s="1126">
        <v>643</v>
      </c>
      <c r="I31" s="1067">
        <v>658</v>
      </c>
      <c r="J31" s="1067">
        <v>810</v>
      </c>
      <c r="K31" s="1067">
        <v>782</v>
      </c>
      <c r="L31" s="1080">
        <v>698</v>
      </c>
      <c r="M31" s="1080">
        <v>698</v>
      </c>
      <c r="N31" s="1070">
        <v>184</v>
      </c>
      <c r="O31" s="1239">
        <f t="shared" si="4"/>
        <v>125</v>
      </c>
      <c r="P31" s="1137">
        <f t="shared" si="1"/>
        <v>192</v>
      </c>
      <c r="Q31" s="1320"/>
      <c r="R31" s="1067">
        <f t="shared" si="2"/>
        <v>501</v>
      </c>
      <c r="S31" s="1255">
        <f t="shared" si="3"/>
        <v>71.77650429799426</v>
      </c>
      <c r="T31" s="1106"/>
      <c r="U31" s="1126">
        <v>309</v>
      </c>
      <c r="V31" s="1068">
        <v>501</v>
      </c>
      <c r="W31" s="1067"/>
    </row>
    <row r="32" spans="1:23" ht="14.25">
      <c r="A32" s="1133" t="s">
        <v>623</v>
      </c>
      <c r="B32" s="887" t="s">
        <v>747</v>
      </c>
      <c r="C32" s="750">
        <v>0</v>
      </c>
      <c r="D32" s="1134">
        <v>0</v>
      </c>
      <c r="E32" s="344">
        <v>557</v>
      </c>
      <c r="F32" s="1125"/>
      <c r="G32" s="1126">
        <v>0</v>
      </c>
      <c r="H32" s="1126">
        <v>0</v>
      </c>
      <c r="I32" s="1067">
        <v>0</v>
      </c>
      <c r="J32" s="1067">
        <v>0</v>
      </c>
      <c r="K32" s="1067">
        <v>0</v>
      </c>
      <c r="L32" s="1080"/>
      <c r="M32" s="1080"/>
      <c r="N32" s="1070"/>
      <c r="O32" s="1239">
        <f t="shared" si="4"/>
        <v>0</v>
      </c>
      <c r="P32" s="1137">
        <f t="shared" si="1"/>
        <v>0</v>
      </c>
      <c r="Q32" s="1320"/>
      <c r="R32" s="1067">
        <f t="shared" si="2"/>
        <v>0</v>
      </c>
      <c r="S32" s="1255" t="e">
        <f t="shared" si="3"/>
        <v>#DIV/0!</v>
      </c>
      <c r="T32" s="1106"/>
      <c r="U32" s="1126">
        <v>0</v>
      </c>
      <c r="V32" s="1068"/>
      <c r="W32" s="1067"/>
    </row>
    <row r="33" spans="1:23" ht="14.25">
      <c r="A33" s="1133" t="s">
        <v>625</v>
      </c>
      <c r="B33" s="887" t="s">
        <v>748</v>
      </c>
      <c r="C33" s="750">
        <v>1711</v>
      </c>
      <c r="D33" s="1134">
        <v>1801</v>
      </c>
      <c r="E33" s="344">
        <v>551</v>
      </c>
      <c r="F33" s="1125"/>
      <c r="G33" s="1126">
        <v>0</v>
      </c>
      <c r="H33" s="1126">
        <v>0</v>
      </c>
      <c r="I33" s="1067">
        <v>0</v>
      </c>
      <c r="J33" s="1067">
        <v>0</v>
      </c>
      <c r="K33" s="1067">
        <v>0</v>
      </c>
      <c r="L33" s="1080"/>
      <c r="M33" s="1080"/>
      <c r="N33" s="1070"/>
      <c r="O33" s="1239">
        <f t="shared" si="4"/>
        <v>0</v>
      </c>
      <c r="P33" s="1137">
        <f t="shared" si="1"/>
        <v>0</v>
      </c>
      <c r="Q33" s="1320"/>
      <c r="R33" s="1067">
        <f t="shared" si="2"/>
        <v>0</v>
      </c>
      <c r="S33" s="1255" t="e">
        <f t="shared" si="3"/>
        <v>#DIV/0!</v>
      </c>
      <c r="T33" s="1106"/>
      <c r="U33" s="1126">
        <v>0</v>
      </c>
      <c r="V33" s="1068"/>
      <c r="W33" s="1067"/>
    </row>
    <row r="34" spans="1:23" ht="15" thickBot="1">
      <c r="A34" s="1095" t="s">
        <v>627</v>
      </c>
      <c r="B34" s="894" t="s">
        <v>749</v>
      </c>
      <c r="C34" s="755">
        <v>569</v>
      </c>
      <c r="D34" s="1139">
        <v>614</v>
      </c>
      <c r="E34" s="349" t="s">
        <v>628</v>
      </c>
      <c r="F34" s="1141">
        <v>9</v>
      </c>
      <c r="G34" s="1142">
        <v>11</v>
      </c>
      <c r="H34" s="1142">
        <v>16</v>
      </c>
      <c r="I34" s="1082">
        <v>18</v>
      </c>
      <c r="J34" s="1082">
        <v>18</v>
      </c>
      <c r="K34" s="1082">
        <v>14</v>
      </c>
      <c r="L34" s="1083">
        <v>35</v>
      </c>
      <c r="M34" s="1083">
        <v>35</v>
      </c>
      <c r="N34" s="1084">
        <v>2</v>
      </c>
      <c r="O34" s="1354">
        <f t="shared" si="4"/>
        <v>2</v>
      </c>
      <c r="P34" s="1137">
        <f t="shared" si="1"/>
        <v>2</v>
      </c>
      <c r="Q34" s="1336"/>
      <c r="R34" s="1073">
        <f t="shared" si="2"/>
        <v>6</v>
      </c>
      <c r="S34" s="1259">
        <f t="shared" si="3"/>
        <v>17.142857142857142</v>
      </c>
      <c r="T34" s="1106"/>
      <c r="U34" s="1163">
        <v>4</v>
      </c>
      <c r="V34" s="1213">
        <v>6</v>
      </c>
      <c r="W34" s="1082"/>
    </row>
    <row r="35" spans="1:23" ht="15" thickBot="1">
      <c r="A35" s="1182" t="s">
        <v>629</v>
      </c>
      <c r="B35" s="1018" t="s">
        <v>630</v>
      </c>
      <c r="C35" s="817">
        <f>SUM(C25:C34)</f>
        <v>25899</v>
      </c>
      <c r="D35" s="825">
        <f>SUM(D25:D34)</f>
        <v>29268</v>
      </c>
      <c r="E35" s="818"/>
      <c r="F35" s="1149">
        <f aca="true" t="shared" si="5" ref="F35:Q35">SUM(F25:F34)</f>
        <v>3198</v>
      </c>
      <c r="G35" s="1150">
        <f t="shared" si="5"/>
        <v>3212</v>
      </c>
      <c r="H35" s="1150">
        <f t="shared" si="5"/>
        <v>4042</v>
      </c>
      <c r="I35" s="1150">
        <f t="shared" si="5"/>
        <v>3921</v>
      </c>
      <c r="J35" s="1150">
        <f>SUM(J25:J34)</f>
        <v>4706</v>
      </c>
      <c r="K35" s="1150">
        <f>SUM(K25:K34)</f>
        <v>4447</v>
      </c>
      <c r="L35" s="1184">
        <f t="shared" si="5"/>
        <v>3826</v>
      </c>
      <c r="M35" s="1184">
        <f t="shared" si="5"/>
        <v>3826</v>
      </c>
      <c r="N35" s="1266">
        <f t="shared" si="5"/>
        <v>1277</v>
      </c>
      <c r="O35" s="1266">
        <f t="shared" si="5"/>
        <v>454</v>
      </c>
      <c r="P35" s="1355">
        <f t="shared" si="5"/>
        <v>887</v>
      </c>
      <c r="Q35" s="1267">
        <f t="shared" si="5"/>
        <v>0</v>
      </c>
      <c r="R35" s="1150">
        <f t="shared" si="2"/>
        <v>2618</v>
      </c>
      <c r="S35" s="1200">
        <f t="shared" si="3"/>
        <v>68.42655514898067</v>
      </c>
      <c r="T35" s="1106"/>
      <c r="U35" s="1150">
        <f>SUM(U25:U34)</f>
        <v>1731</v>
      </c>
      <c r="V35" s="1150">
        <f>SUM(V25:V34)</f>
        <v>2618</v>
      </c>
      <c r="W35" s="1150">
        <f>SUM(W25:W34)</f>
        <v>0</v>
      </c>
    </row>
    <row r="36" spans="1:23" ht="14.25">
      <c r="A36" s="1122" t="s">
        <v>631</v>
      </c>
      <c r="B36" s="874" t="s">
        <v>750</v>
      </c>
      <c r="C36" s="736">
        <v>0</v>
      </c>
      <c r="D36" s="1123">
        <v>0</v>
      </c>
      <c r="E36" s="342">
        <v>601</v>
      </c>
      <c r="F36" s="1189"/>
      <c r="G36" s="1157">
        <v>0</v>
      </c>
      <c r="H36" s="1157">
        <v>0</v>
      </c>
      <c r="I36" s="1077">
        <v>0</v>
      </c>
      <c r="J36" s="1077">
        <v>0</v>
      </c>
      <c r="K36" s="1077">
        <v>0</v>
      </c>
      <c r="L36" s="1078"/>
      <c r="M36" s="1214"/>
      <c r="N36" s="1064"/>
      <c r="O36" s="1239">
        <f>U36-N36</f>
        <v>0</v>
      </c>
      <c r="P36" s="1137">
        <f t="shared" si="1"/>
        <v>0</v>
      </c>
      <c r="Q36" s="1231"/>
      <c r="R36" s="1061">
        <f t="shared" si="2"/>
        <v>0</v>
      </c>
      <c r="S36" s="1191" t="e">
        <f t="shared" si="3"/>
        <v>#DIV/0!</v>
      </c>
      <c r="T36" s="1106"/>
      <c r="U36" s="1157">
        <v>0</v>
      </c>
      <c r="V36" s="1062">
        <v>0</v>
      </c>
      <c r="W36" s="1077"/>
    </row>
    <row r="37" spans="1:23" ht="14.25">
      <c r="A37" s="1133" t="s">
        <v>633</v>
      </c>
      <c r="B37" s="887" t="s">
        <v>751</v>
      </c>
      <c r="C37" s="750">
        <v>1190</v>
      </c>
      <c r="D37" s="1134">
        <v>1857</v>
      </c>
      <c r="E37" s="344">
        <v>602</v>
      </c>
      <c r="F37" s="1125">
        <v>167</v>
      </c>
      <c r="G37" s="1126">
        <v>189</v>
      </c>
      <c r="H37" s="1126">
        <v>288</v>
      </c>
      <c r="I37" s="1067">
        <v>403</v>
      </c>
      <c r="J37" s="1067">
        <v>380</v>
      </c>
      <c r="K37" s="1067">
        <v>375</v>
      </c>
      <c r="L37" s="1080"/>
      <c r="M37" s="1212"/>
      <c r="N37" s="1070">
        <v>110</v>
      </c>
      <c r="O37" s="1239">
        <f>U37-N37</f>
        <v>92</v>
      </c>
      <c r="P37" s="1137">
        <f t="shared" si="1"/>
        <v>59</v>
      </c>
      <c r="Q37" s="1320"/>
      <c r="R37" s="1067">
        <f t="shared" si="2"/>
        <v>261</v>
      </c>
      <c r="S37" s="1255" t="e">
        <f t="shared" si="3"/>
        <v>#DIV/0!</v>
      </c>
      <c r="T37" s="1106"/>
      <c r="U37" s="1126">
        <v>202</v>
      </c>
      <c r="V37" s="1068">
        <v>261</v>
      </c>
      <c r="W37" s="1067"/>
    </row>
    <row r="38" spans="1:23" ht="14.25">
      <c r="A38" s="1133" t="s">
        <v>635</v>
      </c>
      <c r="B38" s="887" t="s">
        <v>752</v>
      </c>
      <c r="C38" s="750">
        <v>0</v>
      </c>
      <c r="D38" s="1134">
        <v>0</v>
      </c>
      <c r="E38" s="344">
        <v>604</v>
      </c>
      <c r="F38" s="1125"/>
      <c r="G38" s="1126">
        <v>0</v>
      </c>
      <c r="H38" s="1126">
        <v>0</v>
      </c>
      <c r="I38" s="1067">
        <v>0</v>
      </c>
      <c r="J38" s="1067">
        <v>0</v>
      </c>
      <c r="K38" s="1067">
        <v>0</v>
      </c>
      <c r="L38" s="1080"/>
      <c r="M38" s="1212"/>
      <c r="N38" s="1070"/>
      <c r="O38" s="1239">
        <f>U38-N38</f>
        <v>0</v>
      </c>
      <c r="P38" s="1137">
        <f t="shared" si="1"/>
        <v>0</v>
      </c>
      <c r="Q38" s="1320"/>
      <c r="R38" s="1067">
        <f t="shared" si="2"/>
        <v>0</v>
      </c>
      <c r="S38" s="1255" t="e">
        <f t="shared" si="3"/>
        <v>#DIV/0!</v>
      </c>
      <c r="T38" s="1106"/>
      <c r="U38" s="1126">
        <v>0</v>
      </c>
      <c r="V38" s="1068">
        <v>0</v>
      </c>
      <c r="W38" s="1067"/>
    </row>
    <row r="39" spans="1:23" ht="14.25">
      <c r="A39" s="1133" t="s">
        <v>637</v>
      </c>
      <c r="B39" s="887" t="s">
        <v>753</v>
      </c>
      <c r="C39" s="750">
        <v>12472</v>
      </c>
      <c r="D39" s="1134">
        <v>13728</v>
      </c>
      <c r="E39" s="344" t="s">
        <v>639</v>
      </c>
      <c r="F39" s="1125">
        <v>2886</v>
      </c>
      <c r="G39" s="1126">
        <v>3036</v>
      </c>
      <c r="H39" s="1126">
        <v>3517</v>
      </c>
      <c r="I39" s="1067">
        <v>3654</v>
      </c>
      <c r="J39" s="1067">
        <v>4308</v>
      </c>
      <c r="K39" s="1067">
        <v>4226</v>
      </c>
      <c r="L39" s="1080">
        <f>L35</f>
        <v>3826</v>
      </c>
      <c r="M39" s="1212">
        <f>M35</f>
        <v>3826</v>
      </c>
      <c r="N39" s="1070">
        <v>1049</v>
      </c>
      <c r="O39" s="1239">
        <f>U39-N39</f>
        <v>739</v>
      </c>
      <c r="P39" s="1137">
        <f t="shared" si="1"/>
        <v>936</v>
      </c>
      <c r="Q39" s="1320"/>
      <c r="R39" s="1067">
        <f t="shared" si="2"/>
        <v>2724</v>
      </c>
      <c r="S39" s="1255">
        <f t="shared" si="3"/>
        <v>71.1970726607423</v>
      </c>
      <c r="T39" s="1106"/>
      <c r="U39" s="1126">
        <v>1788</v>
      </c>
      <c r="V39" s="1068">
        <v>2724</v>
      </c>
      <c r="W39" s="1067"/>
    </row>
    <row r="40" spans="1:23" ht="15" thickBot="1">
      <c r="A40" s="1095" t="s">
        <v>640</v>
      </c>
      <c r="B40" s="894" t="s">
        <v>749</v>
      </c>
      <c r="C40" s="755">
        <v>12330</v>
      </c>
      <c r="D40" s="1139">
        <v>13218</v>
      </c>
      <c r="E40" s="349" t="s">
        <v>641</v>
      </c>
      <c r="F40" s="1141">
        <v>236</v>
      </c>
      <c r="G40" s="1142">
        <v>101</v>
      </c>
      <c r="H40" s="1142">
        <v>237</v>
      </c>
      <c r="I40" s="1082"/>
      <c r="J40" s="1082">
        <v>42</v>
      </c>
      <c r="K40" s="1082">
        <v>29</v>
      </c>
      <c r="L40" s="1083"/>
      <c r="M40" s="1215"/>
      <c r="N40" s="1084"/>
      <c r="O40" s="1239">
        <f>U40-N40</f>
        <v>35</v>
      </c>
      <c r="P40" s="1175">
        <f t="shared" si="1"/>
        <v>16</v>
      </c>
      <c r="Q40" s="1336"/>
      <c r="R40" s="1073">
        <f t="shared" si="2"/>
        <v>51</v>
      </c>
      <c r="S40" s="1259" t="e">
        <f t="shared" si="3"/>
        <v>#DIV/0!</v>
      </c>
      <c r="T40" s="1106"/>
      <c r="U40" s="1163">
        <v>35</v>
      </c>
      <c r="V40" s="1213">
        <v>51</v>
      </c>
      <c r="W40" s="1082"/>
    </row>
    <row r="41" spans="1:23" ht="15" thickBot="1">
      <c r="A41" s="1182" t="s">
        <v>642</v>
      </c>
      <c r="B41" s="1018" t="s">
        <v>643</v>
      </c>
      <c r="C41" s="817">
        <f>SUM(C36:C40)</f>
        <v>25992</v>
      </c>
      <c r="D41" s="825">
        <f>SUM(D36:D40)</f>
        <v>28803</v>
      </c>
      <c r="E41" s="818" t="s">
        <v>575</v>
      </c>
      <c r="F41" s="1149">
        <f aca="true" t="shared" si="6" ref="F41:Q41">SUM(F36:F40)</f>
        <v>3289</v>
      </c>
      <c r="G41" s="1150">
        <f t="shared" si="6"/>
        <v>3326</v>
      </c>
      <c r="H41" s="1150">
        <f t="shared" si="6"/>
        <v>4042</v>
      </c>
      <c r="I41" s="1150">
        <f t="shared" si="6"/>
        <v>4057</v>
      </c>
      <c r="J41" s="1150">
        <f>SUM(J36:J40)</f>
        <v>4730</v>
      </c>
      <c r="K41" s="1150">
        <f>SUM(K36:K40)</f>
        <v>4630</v>
      </c>
      <c r="L41" s="1184">
        <f t="shared" si="6"/>
        <v>3826</v>
      </c>
      <c r="M41" s="1185">
        <f t="shared" si="6"/>
        <v>3826</v>
      </c>
      <c r="N41" s="1150">
        <f t="shared" si="6"/>
        <v>1159</v>
      </c>
      <c r="O41" s="1150">
        <f t="shared" si="6"/>
        <v>866</v>
      </c>
      <c r="P41" s="1356">
        <f t="shared" si="6"/>
        <v>1011</v>
      </c>
      <c r="Q41" s="1150">
        <f t="shared" si="6"/>
        <v>0</v>
      </c>
      <c r="R41" s="1150">
        <f t="shared" si="2"/>
        <v>3036</v>
      </c>
      <c r="S41" s="1261">
        <f t="shared" si="3"/>
        <v>79.3518034500784</v>
      </c>
      <c r="T41" s="1106"/>
      <c r="U41" s="1150">
        <f>SUM(U36:U40)</f>
        <v>2025</v>
      </c>
      <c r="V41" s="1150">
        <f>SUM(V36:V40)</f>
        <v>3036</v>
      </c>
      <c r="W41" s="1150">
        <f>SUM(W36:W40)</f>
        <v>0</v>
      </c>
    </row>
    <row r="42" spans="1:23" ht="6.75" customHeight="1" thickBot="1">
      <c r="A42" s="1095"/>
      <c r="B42" s="757"/>
      <c r="C42" s="832"/>
      <c r="D42" s="1192"/>
      <c r="E42" s="833"/>
      <c r="F42" s="1141"/>
      <c r="G42" s="1142"/>
      <c r="H42" s="1142"/>
      <c r="I42" s="1149"/>
      <c r="J42" s="1149"/>
      <c r="K42" s="1149"/>
      <c r="L42" s="1194"/>
      <c r="M42" s="1216"/>
      <c r="N42" s="1142"/>
      <c r="O42" s="1239"/>
      <c r="P42" s="1324"/>
      <c r="Q42" s="1197"/>
      <c r="R42" s="1302"/>
      <c r="S42" s="1191"/>
      <c r="T42" s="1106"/>
      <c r="U42" s="1142"/>
      <c r="V42" s="1142"/>
      <c r="W42" s="1142"/>
    </row>
    <row r="43" spans="1:23" ht="15" thickBot="1">
      <c r="A43" s="1199" t="s">
        <v>644</v>
      </c>
      <c r="B43" s="816" t="s">
        <v>606</v>
      </c>
      <c r="C43" s="817">
        <f>+C41-C39</f>
        <v>13520</v>
      </c>
      <c r="D43" s="825">
        <f>+D41-D39</f>
        <v>15075</v>
      </c>
      <c r="E43" s="818" t="s">
        <v>575</v>
      </c>
      <c r="F43" s="1149">
        <f aca="true" t="shared" si="7" ref="F43:Q43">F41-F39</f>
        <v>403</v>
      </c>
      <c r="G43" s="1150">
        <f t="shared" si="7"/>
        <v>290</v>
      </c>
      <c r="H43" s="1150">
        <f t="shared" si="7"/>
        <v>525</v>
      </c>
      <c r="I43" s="1150">
        <f t="shared" si="7"/>
        <v>403</v>
      </c>
      <c r="J43" s="1150">
        <f>J41-J39</f>
        <v>422</v>
      </c>
      <c r="K43" s="1150">
        <f>K41-K39</f>
        <v>404</v>
      </c>
      <c r="L43" s="1150">
        <f>L41-L39</f>
        <v>0</v>
      </c>
      <c r="M43" s="1200">
        <f t="shared" si="7"/>
        <v>0</v>
      </c>
      <c r="N43" s="1150">
        <f t="shared" si="7"/>
        <v>110</v>
      </c>
      <c r="O43" s="1150">
        <f t="shared" si="7"/>
        <v>127</v>
      </c>
      <c r="P43" s="1150">
        <f t="shared" si="7"/>
        <v>75</v>
      </c>
      <c r="Q43" s="1149">
        <f t="shared" si="7"/>
        <v>0</v>
      </c>
      <c r="R43" s="1060">
        <f t="shared" si="2"/>
        <v>312</v>
      </c>
      <c r="S43" s="1191" t="e">
        <f t="shared" si="3"/>
        <v>#DIV/0!</v>
      </c>
      <c r="T43" s="1106"/>
      <c r="U43" s="1150">
        <f>U41-U39</f>
        <v>237</v>
      </c>
      <c r="V43" s="1150">
        <f>V41-V39</f>
        <v>312</v>
      </c>
      <c r="W43" s="1150">
        <f>W41-W39</f>
        <v>0</v>
      </c>
    </row>
    <row r="44" spans="1:23" ht="15" thickBot="1">
      <c r="A44" s="1182" t="s">
        <v>645</v>
      </c>
      <c r="B44" s="816" t="s">
        <v>646</v>
      </c>
      <c r="C44" s="817">
        <f>+C41-C35</f>
        <v>93</v>
      </c>
      <c r="D44" s="825">
        <f>+D41-D35</f>
        <v>-465</v>
      </c>
      <c r="E44" s="818" t="s">
        <v>575</v>
      </c>
      <c r="F44" s="1149">
        <f aca="true" t="shared" si="8" ref="F44:Q44">F41-F35</f>
        <v>91</v>
      </c>
      <c r="G44" s="1150">
        <f t="shared" si="8"/>
        <v>114</v>
      </c>
      <c r="H44" s="1150">
        <f t="shared" si="8"/>
        <v>0</v>
      </c>
      <c r="I44" s="1150">
        <f t="shared" si="8"/>
        <v>136</v>
      </c>
      <c r="J44" s="1150">
        <f>J41-J35</f>
        <v>24</v>
      </c>
      <c r="K44" s="1150">
        <f>K41-K35</f>
        <v>183</v>
      </c>
      <c r="L44" s="1150">
        <f>L41-L35</f>
        <v>0</v>
      </c>
      <c r="M44" s="1200">
        <f t="shared" si="8"/>
        <v>0</v>
      </c>
      <c r="N44" s="1357">
        <f t="shared" si="8"/>
        <v>-118</v>
      </c>
      <c r="O44" s="1150">
        <f t="shared" si="8"/>
        <v>412</v>
      </c>
      <c r="P44" s="1150">
        <f t="shared" si="8"/>
        <v>124</v>
      </c>
      <c r="Q44" s="1149">
        <f t="shared" si="8"/>
        <v>0</v>
      </c>
      <c r="R44" s="1060">
        <f t="shared" si="2"/>
        <v>418</v>
      </c>
      <c r="S44" s="1191" t="e">
        <f t="shared" si="3"/>
        <v>#DIV/0!</v>
      </c>
      <c r="T44" s="1106"/>
      <c r="U44" s="1150">
        <f>U41-U35</f>
        <v>294</v>
      </c>
      <c r="V44" s="1150">
        <f>V41-V35</f>
        <v>418</v>
      </c>
      <c r="W44" s="1150">
        <f>W41-W35</f>
        <v>0</v>
      </c>
    </row>
    <row r="45" spans="1:23" ht="15" thickBot="1">
      <c r="A45" s="1203" t="s">
        <v>647</v>
      </c>
      <c r="B45" s="842" t="s">
        <v>606</v>
      </c>
      <c r="C45" s="843">
        <f>+C44-C39</f>
        <v>-12379</v>
      </c>
      <c r="D45" s="798">
        <f>+D44-D39</f>
        <v>-14193</v>
      </c>
      <c r="E45" s="844" t="s">
        <v>575</v>
      </c>
      <c r="F45" s="1149">
        <f aca="true" t="shared" si="9" ref="F45:Q45">F44-F39</f>
        <v>-2795</v>
      </c>
      <c r="G45" s="1150">
        <f t="shared" si="9"/>
        <v>-2922</v>
      </c>
      <c r="H45" s="1150">
        <f t="shared" si="9"/>
        <v>-3517</v>
      </c>
      <c r="I45" s="1150">
        <f t="shared" si="9"/>
        <v>-3518</v>
      </c>
      <c r="J45" s="1150">
        <f>J44-J39</f>
        <v>-4284</v>
      </c>
      <c r="K45" s="1150">
        <f>K44-K39</f>
        <v>-4043</v>
      </c>
      <c r="L45" s="1150">
        <f t="shared" si="9"/>
        <v>-3826</v>
      </c>
      <c r="M45" s="1200">
        <f t="shared" si="9"/>
        <v>-3826</v>
      </c>
      <c r="N45" s="1150">
        <f t="shared" si="9"/>
        <v>-1167</v>
      </c>
      <c r="O45" s="1150">
        <f t="shared" si="9"/>
        <v>-327</v>
      </c>
      <c r="P45" s="1150">
        <f t="shared" si="9"/>
        <v>-812</v>
      </c>
      <c r="Q45" s="1149">
        <f t="shared" si="9"/>
        <v>0</v>
      </c>
      <c r="R45" s="1060">
        <f t="shared" si="2"/>
        <v>-2306</v>
      </c>
      <c r="S45" s="1200">
        <f t="shared" si="3"/>
        <v>60.27182435964453</v>
      </c>
      <c r="T45" s="1106"/>
      <c r="U45" s="1150">
        <f>U44-U39</f>
        <v>-1494</v>
      </c>
      <c r="V45" s="1150">
        <f>V44-V39</f>
        <v>-2306</v>
      </c>
      <c r="W45" s="1150">
        <f>W44-W39</f>
        <v>0</v>
      </c>
    </row>
    <row r="46" ht="12.75">
      <c r="A46" s="1048"/>
    </row>
    <row r="47" ht="12.75">
      <c r="A47" s="1048"/>
    </row>
    <row r="48" spans="1:23" ht="14.25">
      <c r="A48" s="1045" t="s">
        <v>754</v>
      </c>
      <c r="R48" s="43"/>
      <c r="S48" s="43"/>
      <c r="T48" s="43"/>
      <c r="U48" s="43"/>
      <c r="V48" s="43"/>
      <c r="W48" s="43"/>
    </row>
    <row r="49" spans="1:23" ht="14.25">
      <c r="A49" s="1358" t="s">
        <v>755</v>
      </c>
      <c r="R49" s="43"/>
      <c r="S49" s="43"/>
      <c r="T49" s="43"/>
      <c r="U49" s="43"/>
      <c r="V49" s="43"/>
      <c r="W49" s="43"/>
    </row>
    <row r="50" spans="1:23" ht="14.25">
      <c r="A50" s="1359" t="s">
        <v>756</v>
      </c>
      <c r="R50" s="43"/>
      <c r="S50" s="43"/>
      <c r="T50" s="43"/>
      <c r="U50" s="43"/>
      <c r="V50" s="43"/>
      <c r="W50" s="43"/>
    </row>
    <row r="51" spans="1:23" ht="14.25">
      <c r="A51" s="988"/>
      <c r="R51" s="43"/>
      <c r="S51" s="43"/>
      <c r="T51" s="43"/>
      <c r="U51" s="43"/>
      <c r="V51" s="43"/>
      <c r="W51" s="43"/>
    </row>
    <row r="52" spans="1:23" ht="12.75">
      <c r="A52" s="1048" t="s">
        <v>776</v>
      </c>
      <c r="R52" s="43"/>
      <c r="S52" s="43"/>
      <c r="T52" s="43"/>
      <c r="U52" s="43"/>
      <c r="V52" s="43"/>
      <c r="W52" s="43"/>
    </row>
    <row r="53" spans="1:23" ht="12.75">
      <c r="A53" s="1048"/>
      <c r="R53" s="43"/>
      <c r="S53" s="43"/>
      <c r="T53" s="43"/>
      <c r="U53" s="43"/>
      <c r="V53" s="43"/>
      <c r="W53" s="43"/>
    </row>
    <row r="54" spans="1:23" ht="12.75">
      <c r="A54" s="1048" t="s">
        <v>778</v>
      </c>
      <c r="R54" s="43"/>
      <c r="S54" s="43"/>
      <c r="T54" s="43"/>
      <c r="U54" s="43"/>
      <c r="V54" s="43"/>
      <c r="W54" s="43"/>
    </row>
    <row r="55" ht="12.75">
      <c r="A55" s="1048"/>
    </row>
    <row r="56" ht="12.75">
      <c r="A56" s="1048"/>
    </row>
    <row r="57" ht="12.75">
      <c r="A57" s="1048"/>
    </row>
    <row r="58" ht="12.75">
      <c r="A58" s="1048"/>
    </row>
  </sheetData>
  <sheetProtection/>
  <mergeCells count="11">
    <mergeCell ref="N7:Q7"/>
    <mergeCell ref="U7:W7"/>
    <mergeCell ref="A1:W1"/>
    <mergeCell ref="A7:A8"/>
    <mergeCell ref="B7:B8"/>
    <mergeCell ref="E7:E8"/>
    <mergeCell ref="H7:H8"/>
    <mergeCell ref="I7:I8"/>
    <mergeCell ref="J7:J8"/>
    <mergeCell ref="K7:K8"/>
    <mergeCell ref="L7:M7"/>
  </mergeCells>
  <printOptions/>
  <pageMargins left="1.299212598425197" right="0.7086614173228347" top="0.5905511811023623" bottom="0.5905511811023623" header="0.31496062992125984" footer="0.31496062992125984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30.00390625" style="43" customWidth="1"/>
    <col min="2" max="2" width="13.57421875" style="43" hidden="1" customWidth="1"/>
    <col min="3" max="4" width="10.8515625" style="43" hidden="1" customWidth="1"/>
    <col min="5" max="5" width="6.421875" style="691" customWidth="1"/>
    <col min="6" max="6" width="11.7109375" style="43" hidden="1" customWidth="1"/>
    <col min="7" max="8" width="11.57421875" style="43" hidden="1" customWidth="1"/>
    <col min="9" max="11" width="11.57421875" style="577" hidden="1" customWidth="1"/>
    <col min="12" max="12" width="11.57421875" style="577" customWidth="1"/>
    <col min="13" max="13" width="11.421875" style="577" customWidth="1"/>
    <col min="14" max="14" width="9.8515625" style="577" customWidth="1"/>
    <col min="15" max="15" width="10.7109375" style="577" customWidth="1"/>
    <col min="16" max="16" width="9.28125" style="577" customWidth="1"/>
    <col min="17" max="17" width="9.140625" style="577" customWidth="1"/>
    <col min="18" max="18" width="12.00390625" style="577" customWidth="1"/>
    <col min="19" max="19" width="9.140625" style="559" customWidth="1"/>
    <col min="20" max="20" width="3.421875" style="577" customWidth="1"/>
    <col min="21" max="21" width="12.57421875" style="577" customWidth="1"/>
    <col min="22" max="22" width="11.8515625" style="577" customWidth="1"/>
    <col min="23" max="23" width="12.00390625" style="577" customWidth="1"/>
    <col min="24" max="16384" width="9.140625" style="43" customWidth="1"/>
  </cols>
  <sheetData>
    <row r="1" spans="1:23" s="283" customFormat="1" ht="18">
      <c r="A1" s="1859" t="s">
        <v>721</v>
      </c>
      <c r="B1" s="1859"/>
      <c r="C1" s="1859"/>
      <c r="D1" s="1859"/>
      <c r="E1" s="1859"/>
      <c r="F1" s="1859"/>
      <c r="G1" s="1859"/>
      <c r="H1" s="1859"/>
      <c r="I1" s="1859"/>
      <c r="J1" s="1859"/>
      <c r="K1" s="1859"/>
      <c r="L1" s="1859"/>
      <c r="M1" s="1859"/>
      <c r="N1" s="1859"/>
      <c r="O1" s="1859"/>
      <c r="P1" s="1859"/>
      <c r="Q1" s="1859"/>
      <c r="R1" s="1859"/>
      <c r="S1" s="1859"/>
      <c r="T1" s="1859"/>
      <c r="U1" s="1859"/>
      <c r="V1" s="1859"/>
      <c r="W1" s="1859"/>
    </row>
    <row r="2" spans="1:14" ht="21.75" customHeight="1">
      <c r="A2" s="1087" t="s">
        <v>649</v>
      </c>
      <c r="B2" s="990"/>
      <c r="M2" s="991"/>
      <c r="N2" s="991"/>
    </row>
    <row r="3" spans="1:14" ht="12.75">
      <c r="A3" s="995"/>
      <c r="M3" s="991"/>
      <c r="N3" s="991"/>
    </row>
    <row r="4" spans="1:14" ht="13.5" thickBot="1">
      <c r="A4" s="1048"/>
      <c r="B4" s="629"/>
      <c r="C4" s="629"/>
      <c r="D4" s="629"/>
      <c r="E4" s="692"/>
      <c r="F4" s="629"/>
      <c r="G4" s="629"/>
      <c r="M4" s="991"/>
      <c r="N4" s="991"/>
    </row>
    <row r="5" spans="1:14" ht="15.75" thickBot="1">
      <c r="A5" s="1407" t="s">
        <v>765</v>
      </c>
      <c r="B5" s="993"/>
      <c r="C5" s="1343"/>
      <c r="D5" s="1343"/>
      <c r="E5" s="1408" t="s">
        <v>779</v>
      </c>
      <c r="F5" s="1360"/>
      <c r="G5" s="1361"/>
      <c r="H5" s="1360"/>
      <c r="I5" s="1362"/>
      <c r="J5" s="1347"/>
      <c r="K5" s="1347"/>
      <c r="L5" s="848"/>
      <c r="M5" s="994"/>
      <c r="N5" s="994"/>
    </row>
    <row r="6" spans="1:14" ht="23.25" customHeight="1" thickBot="1">
      <c r="A6" s="995" t="s">
        <v>548</v>
      </c>
      <c r="M6" s="991"/>
      <c r="N6" s="991"/>
    </row>
    <row r="7" spans="1:23" ht="13.5" thickBot="1">
      <c r="A7" s="1860" t="s">
        <v>27</v>
      </c>
      <c r="B7" s="1862" t="s">
        <v>552</v>
      </c>
      <c r="C7" s="538"/>
      <c r="D7" s="538"/>
      <c r="E7" s="1862" t="s">
        <v>555</v>
      </c>
      <c r="F7" s="538"/>
      <c r="G7" s="538"/>
      <c r="H7" s="1862" t="s">
        <v>725</v>
      </c>
      <c r="I7" s="1864" t="s">
        <v>726</v>
      </c>
      <c r="J7" s="1864" t="s">
        <v>727</v>
      </c>
      <c r="K7" s="1864" t="s">
        <v>728</v>
      </c>
      <c r="L7" s="1865" t="s">
        <v>729</v>
      </c>
      <c r="M7" s="1858"/>
      <c r="N7" s="1865" t="s">
        <v>730</v>
      </c>
      <c r="O7" s="1866"/>
      <c r="P7" s="1866"/>
      <c r="Q7" s="1867"/>
      <c r="R7" s="1409" t="s">
        <v>731</v>
      </c>
      <c r="S7" s="1274" t="s">
        <v>551</v>
      </c>
      <c r="U7" s="1856" t="s">
        <v>732</v>
      </c>
      <c r="V7" s="1857"/>
      <c r="W7" s="1858"/>
    </row>
    <row r="8" spans="1:23" ht="13.5" thickBot="1">
      <c r="A8" s="1861"/>
      <c r="B8" s="1863"/>
      <c r="C8" s="544" t="s">
        <v>553</v>
      </c>
      <c r="D8" s="544" t="s">
        <v>554</v>
      </c>
      <c r="E8" s="1863"/>
      <c r="F8" s="544" t="s">
        <v>723</v>
      </c>
      <c r="G8" s="544" t="s">
        <v>724</v>
      </c>
      <c r="H8" s="1863"/>
      <c r="I8" s="1863"/>
      <c r="J8" s="1863"/>
      <c r="K8" s="1863"/>
      <c r="L8" s="1410" t="s">
        <v>31</v>
      </c>
      <c r="M8" s="1410" t="s">
        <v>32</v>
      </c>
      <c r="N8" s="1411" t="s">
        <v>562</v>
      </c>
      <c r="O8" s="1412" t="s">
        <v>565</v>
      </c>
      <c r="P8" s="1413" t="s">
        <v>568</v>
      </c>
      <c r="Q8" s="1091" t="s">
        <v>571</v>
      </c>
      <c r="R8" s="1410" t="s">
        <v>572</v>
      </c>
      <c r="S8" s="1414" t="s">
        <v>573</v>
      </c>
      <c r="U8" s="1415" t="s">
        <v>733</v>
      </c>
      <c r="V8" s="1415" t="s">
        <v>734</v>
      </c>
      <c r="W8" s="1415" t="s">
        <v>735</v>
      </c>
    </row>
    <row r="9" spans="1:23" ht="12.75">
      <c r="A9" s="1277" t="s">
        <v>574</v>
      </c>
      <c r="B9" s="1416"/>
      <c r="C9" s="1417">
        <v>104</v>
      </c>
      <c r="D9" s="1417">
        <v>104</v>
      </c>
      <c r="E9" s="1097"/>
      <c r="F9" s="1418">
        <v>36</v>
      </c>
      <c r="G9" s="1418">
        <v>35</v>
      </c>
      <c r="H9" s="1418">
        <v>33</v>
      </c>
      <c r="I9" s="1363">
        <v>32</v>
      </c>
      <c r="J9" s="1363">
        <v>32</v>
      </c>
      <c r="K9" s="1363">
        <v>35</v>
      </c>
      <c r="L9" s="1419"/>
      <c r="M9" s="1419"/>
      <c r="N9" s="1364">
        <v>34</v>
      </c>
      <c r="O9" s="1103">
        <f>U9</f>
        <v>34</v>
      </c>
      <c r="P9" s="1420">
        <f>V9</f>
        <v>36</v>
      </c>
      <c r="Q9" s="1103">
        <f>W9</f>
        <v>0</v>
      </c>
      <c r="R9" s="1371" t="s">
        <v>575</v>
      </c>
      <c r="S9" s="1280" t="s">
        <v>575</v>
      </c>
      <c r="T9" s="1106"/>
      <c r="U9" s="1421">
        <v>34</v>
      </c>
      <c r="V9" s="1396">
        <v>36</v>
      </c>
      <c r="W9" s="1396"/>
    </row>
    <row r="10" spans="1:23" ht="13.5" thickBot="1">
      <c r="A10" s="1422" t="s">
        <v>576</v>
      </c>
      <c r="B10" s="561"/>
      <c r="C10" s="1423">
        <v>101</v>
      </c>
      <c r="D10" s="1423">
        <v>104</v>
      </c>
      <c r="E10" s="1424"/>
      <c r="F10" s="1425">
        <v>34</v>
      </c>
      <c r="G10" s="1425">
        <v>33</v>
      </c>
      <c r="H10" s="1425">
        <v>31</v>
      </c>
      <c r="I10" s="1365">
        <v>20</v>
      </c>
      <c r="J10" s="1365">
        <v>31</v>
      </c>
      <c r="K10" s="1365">
        <v>32</v>
      </c>
      <c r="L10" s="1426"/>
      <c r="M10" s="1426"/>
      <c r="N10" s="1366">
        <v>31</v>
      </c>
      <c r="O10" s="1117">
        <f aca="true" t="shared" si="0" ref="O10:Q21">U10</f>
        <v>32</v>
      </c>
      <c r="P10" s="1427">
        <f t="shared" si="0"/>
        <v>33</v>
      </c>
      <c r="Q10" s="1117">
        <f t="shared" si="0"/>
        <v>0</v>
      </c>
      <c r="R10" s="1365" t="s">
        <v>575</v>
      </c>
      <c r="S10" s="1428" t="s">
        <v>575</v>
      </c>
      <c r="T10" s="1106"/>
      <c r="U10" s="1429">
        <v>32</v>
      </c>
      <c r="V10" s="1397">
        <v>33</v>
      </c>
      <c r="W10" s="1397"/>
    </row>
    <row r="11" spans="1:23" ht="12.75">
      <c r="A11" s="1430" t="s">
        <v>577</v>
      </c>
      <c r="B11" s="1431" t="s">
        <v>578</v>
      </c>
      <c r="C11" s="582">
        <v>37915</v>
      </c>
      <c r="D11" s="582">
        <v>39774</v>
      </c>
      <c r="E11" s="1432" t="s">
        <v>579</v>
      </c>
      <c r="F11" s="1433">
        <v>7222</v>
      </c>
      <c r="G11" s="1433">
        <v>7967</v>
      </c>
      <c r="H11" s="1433">
        <v>8446</v>
      </c>
      <c r="I11" s="1367">
        <v>9366</v>
      </c>
      <c r="J11" s="1367">
        <v>9946</v>
      </c>
      <c r="K11" s="1368">
        <v>10459</v>
      </c>
      <c r="L11" s="1434" t="s">
        <v>575</v>
      </c>
      <c r="M11" s="1434" t="s">
        <v>575</v>
      </c>
      <c r="N11" s="1369">
        <v>10512</v>
      </c>
      <c r="O11" s="1128">
        <f t="shared" si="0"/>
        <v>10591</v>
      </c>
      <c r="P11" s="1128">
        <f t="shared" si="0"/>
        <v>10751</v>
      </c>
      <c r="Q11" s="1167">
        <f t="shared" si="0"/>
        <v>0</v>
      </c>
      <c r="R11" s="1367" t="s">
        <v>575</v>
      </c>
      <c r="S11" s="1435" t="s">
        <v>575</v>
      </c>
      <c r="T11" s="1106"/>
      <c r="U11" s="1436">
        <v>10591</v>
      </c>
      <c r="V11" s="1367">
        <v>10751</v>
      </c>
      <c r="W11" s="1367"/>
    </row>
    <row r="12" spans="1:23" ht="12.75">
      <c r="A12" s="1437" t="s">
        <v>580</v>
      </c>
      <c r="B12" s="1438" t="s">
        <v>581</v>
      </c>
      <c r="C12" s="572">
        <v>-16164</v>
      </c>
      <c r="D12" s="572">
        <v>-17825</v>
      </c>
      <c r="E12" s="1432" t="s">
        <v>582</v>
      </c>
      <c r="F12" s="1433">
        <v>-6890</v>
      </c>
      <c r="G12" s="1433">
        <v>-7363</v>
      </c>
      <c r="H12" s="1433">
        <v>8049</v>
      </c>
      <c r="I12" s="1367">
        <v>9072</v>
      </c>
      <c r="J12" s="1367">
        <v>9747</v>
      </c>
      <c r="K12" s="1367">
        <v>10149</v>
      </c>
      <c r="L12" s="1439" t="s">
        <v>575</v>
      </c>
      <c r="M12" s="1439" t="s">
        <v>575</v>
      </c>
      <c r="N12" s="1370">
        <v>10218</v>
      </c>
      <c r="O12" s="1136">
        <f t="shared" si="0"/>
        <v>10314</v>
      </c>
      <c r="P12" s="1136">
        <f t="shared" si="0"/>
        <v>10490</v>
      </c>
      <c r="Q12" s="1137">
        <f t="shared" si="0"/>
        <v>0</v>
      </c>
      <c r="R12" s="1367" t="s">
        <v>575</v>
      </c>
      <c r="S12" s="1435" t="s">
        <v>575</v>
      </c>
      <c r="T12" s="1106"/>
      <c r="U12" s="1433">
        <v>10314</v>
      </c>
      <c r="V12" s="1367">
        <v>10490</v>
      </c>
      <c r="W12" s="1367"/>
    </row>
    <row r="13" spans="1:23" ht="12.75">
      <c r="A13" s="1437" t="s">
        <v>583</v>
      </c>
      <c r="B13" s="1438" t="s">
        <v>736</v>
      </c>
      <c r="C13" s="572">
        <v>604</v>
      </c>
      <c r="D13" s="572">
        <v>619</v>
      </c>
      <c r="E13" s="1432" t="s">
        <v>585</v>
      </c>
      <c r="F13" s="1433">
        <v>511</v>
      </c>
      <c r="G13" s="1433">
        <v>476</v>
      </c>
      <c r="H13" s="1433">
        <v>323</v>
      </c>
      <c r="I13" s="1367">
        <v>177</v>
      </c>
      <c r="J13" s="1367">
        <v>135</v>
      </c>
      <c r="K13" s="1367">
        <v>196</v>
      </c>
      <c r="L13" s="1439" t="s">
        <v>575</v>
      </c>
      <c r="M13" s="1439" t="s">
        <v>575</v>
      </c>
      <c r="N13" s="1370">
        <v>215</v>
      </c>
      <c r="O13" s="1136">
        <f t="shared" si="0"/>
        <v>146</v>
      </c>
      <c r="P13" s="1136">
        <f t="shared" si="0"/>
        <v>243</v>
      </c>
      <c r="Q13" s="1137">
        <f t="shared" si="0"/>
        <v>0</v>
      </c>
      <c r="R13" s="1367" t="s">
        <v>575</v>
      </c>
      <c r="S13" s="1435" t="s">
        <v>575</v>
      </c>
      <c r="T13" s="1106"/>
      <c r="U13" s="1433">
        <v>146</v>
      </c>
      <c r="V13" s="1367">
        <v>243</v>
      </c>
      <c r="W13" s="1367"/>
    </row>
    <row r="14" spans="1:23" ht="12.75">
      <c r="A14" s="1437" t="s">
        <v>586</v>
      </c>
      <c r="B14" s="1438" t="s">
        <v>737</v>
      </c>
      <c r="C14" s="572">
        <v>221</v>
      </c>
      <c r="D14" s="572">
        <v>610</v>
      </c>
      <c r="E14" s="1432" t="s">
        <v>575</v>
      </c>
      <c r="F14" s="1433">
        <v>907</v>
      </c>
      <c r="G14" s="1433">
        <v>1398</v>
      </c>
      <c r="H14" s="1433">
        <v>962</v>
      </c>
      <c r="I14" s="1367">
        <v>470</v>
      </c>
      <c r="J14" s="1367">
        <v>494</v>
      </c>
      <c r="K14" s="1367">
        <v>449</v>
      </c>
      <c r="L14" s="1439" t="s">
        <v>575</v>
      </c>
      <c r="M14" s="1439" t="s">
        <v>575</v>
      </c>
      <c r="N14" s="1370">
        <v>593</v>
      </c>
      <c r="O14" s="1136">
        <f t="shared" si="0"/>
        <v>831</v>
      </c>
      <c r="P14" s="1136">
        <f t="shared" si="0"/>
        <v>445</v>
      </c>
      <c r="Q14" s="1137">
        <f t="shared" si="0"/>
        <v>0</v>
      </c>
      <c r="R14" s="1367" t="s">
        <v>575</v>
      </c>
      <c r="S14" s="1435" t="s">
        <v>575</v>
      </c>
      <c r="T14" s="1106"/>
      <c r="U14" s="1433">
        <v>831</v>
      </c>
      <c r="V14" s="1367">
        <v>445</v>
      </c>
      <c r="W14" s="1367"/>
    </row>
    <row r="15" spans="1:23" ht="13.5" thickBot="1">
      <c r="A15" s="1277" t="s">
        <v>588</v>
      </c>
      <c r="B15" s="1440" t="s">
        <v>738</v>
      </c>
      <c r="C15" s="1441">
        <v>2021</v>
      </c>
      <c r="D15" s="1441">
        <v>852</v>
      </c>
      <c r="E15" s="1140" t="s">
        <v>590</v>
      </c>
      <c r="F15" s="1442">
        <v>1671</v>
      </c>
      <c r="G15" s="1442">
        <v>975</v>
      </c>
      <c r="H15" s="1442">
        <v>1677</v>
      </c>
      <c r="I15" s="1371">
        <v>2159</v>
      </c>
      <c r="J15" s="1371">
        <v>2740</v>
      </c>
      <c r="K15" s="1371">
        <v>2194</v>
      </c>
      <c r="L15" s="1443" t="s">
        <v>575</v>
      </c>
      <c r="M15" s="1443" t="s">
        <v>575</v>
      </c>
      <c r="N15" s="1372">
        <v>3602</v>
      </c>
      <c r="O15" s="1444">
        <f t="shared" si="0"/>
        <v>4624</v>
      </c>
      <c r="P15" s="1161">
        <f t="shared" si="0"/>
        <v>3416</v>
      </c>
      <c r="Q15" s="1175">
        <f t="shared" si="0"/>
        <v>0</v>
      </c>
      <c r="R15" s="1371" t="s">
        <v>575</v>
      </c>
      <c r="S15" s="1280" t="s">
        <v>575</v>
      </c>
      <c r="T15" s="1106"/>
      <c r="U15" s="1425">
        <v>4624</v>
      </c>
      <c r="V15" s="1371">
        <v>3416</v>
      </c>
      <c r="W15" s="1371"/>
    </row>
    <row r="16" spans="1:23" ht="15" thickBot="1">
      <c r="A16" s="1445" t="s">
        <v>591</v>
      </c>
      <c r="B16" s="1446"/>
      <c r="C16" s="591">
        <v>24618</v>
      </c>
      <c r="D16" s="591">
        <v>24087</v>
      </c>
      <c r="E16" s="592"/>
      <c r="F16" s="1447">
        <v>3421</v>
      </c>
      <c r="G16" s="1447">
        <v>3453</v>
      </c>
      <c r="H16" s="1447">
        <f>H11-H12+H13+H14+H15</f>
        <v>3359</v>
      </c>
      <c r="I16" s="1447">
        <f>I11-I12+I13+I14+I15</f>
        <v>3100</v>
      </c>
      <c r="J16" s="1448">
        <f>J11-J12+J13+J14+J15</f>
        <v>3568</v>
      </c>
      <c r="K16" s="1448">
        <f>K11-K12+K13+K14+K15</f>
        <v>3149</v>
      </c>
      <c r="L16" s="1319" t="s">
        <v>575</v>
      </c>
      <c r="M16" s="1319" t="s">
        <v>575</v>
      </c>
      <c r="N16" s="1449">
        <f>N11-N12+N13+N14+N15</f>
        <v>4704</v>
      </c>
      <c r="O16" s="1449">
        <f>O11-O12+O13+O14+O15</f>
        <v>5878</v>
      </c>
      <c r="P16" s="1449">
        <f>P11-P12+P13+P14+P15</f>
        <v>4365</v>
      </c>
      <c r="Q16" s="1448">
        <f>Q11-Q12+Q13+Q14+Q15</f>
        <v>0</v>
      </c>
      <c r="R16" s="1450" t="s">
        <v>575</v>
      </c>
      <c r="S16" s="1451" t="s">
        <v>575</v>
      </c>
      <c r="T16" s="1106"/>
      <c r="U16" s="1448">
        <f>U11-U12+U13+U14+U15</f>
        <v>5878</v>
      </c>
      <c r="V16" s="1448">
        <f>V11-V12+V13+V14+V15</f>
        <v>4365</v>
      </c>
      <c r="W16" s="1448">
        <f>W11-W12+W13+W14+W15</f>
        <v>0</v>
      </c>
    </row>
    <row r="17" spans="1:23" ht="12.75">
      <c r="A17" s="1277" t="s">
        <v>592</v>
      </c>
      <c r="B17" s="1431" t="s">
        <v>593</v>
      </c>
      <c r="C17" s="582">
        <v>7043</v>
      </c>
      <c r="D17" s="582">
        <v>7240</v>
      </c>
      <c r="E17" s="1140">
        <v>401</v>
      </c>
      <c r="F17" s="1442">
        <v>413</v>
      </c>
      <c r="G17" s="1442">
        <v>685</v>
      </c>
      <c r="H17" s="1442">
        <v>479</v>
      </c>
      <c r="I17" s="1371">
        <v>375</v>
      </c>
      <c r="J17" s="1371">
        <v>280</v>
      </c>
      <c r="K17" s="1371">
        <v>392</v>
      </c>
      <c r="L17" s="1434" t="s">
        <v>575</v>
      </c>
      <c r="M17" s="1434" t="s">
        <v>575</v>
      </c>
      <c r="N17" s="1372">
        <v>375</v>
      </c>
      <c r="O17" s="1129">
        <f t="shared" si="0"/>
        <v>358</v>
      </c>
      <c r="P17" s="1452">
        <f>V17</f>
        <v>342</v>
      </c>
      <c r="Q17" s="1167">
        <f t="shared" si="0"/>
        <v>0</v>
      </c>
      <c r="R17" s="1371" t="s">
        <v>575</v>
      </c>
      <c r="S17" s="1280" t="s">
        <v>575</v>
      </c>
      <c r="T17" s="1106"/>
      <c r="U17" s="1453">
        <v>358</v>
      </c>
      <c r="V17" s="1371">
        <v>342</v>
      </c>
      <c r="W17" s="1371"/>
    </row>
    <row r="18" spans="1:23" ht="12.75">
      <c r="A18" s="1437" t="s">
        <v>594</v>
      </c>
      <c r="B18" s="1438" t="s">
        <v>595</v>
      </c>
      <c r="C18" s="572">
        <v>1001</v>
      </c>
      <c r="D18" s="572">
        <v>820</v>
      </c>
      <c r="E18" s="1432" t="s">
        <v>596</v>
      </c>
      <c r="F18" s="1433">
        <v>781</v>
      </c>
      <c r="G18" s="1433">
        <v>349</v>
      </c>
      <c r="H18" s="1433">
        <v>835</v>
      </c>
      <c r="I18" s="1367">
        <v>704</v>
      </c>
      <c r="J18" s="1367">
        <v>1212</v>
      </c>
      <c r="K18" s="1367">
        <v>782</v>
      </c>
      <c r="L18" s="1439" t="s">
        <v>575</v>
      </c>
      <c r="M18" s="1439" t="s">
        <v>575</v>
      </c>
      <c r="N18" s="1370">
        <v>786</v>
      </c>
      <c r="O18" s="1137">
        <f t="shared" si="0"/>
        <v>904</v>
      </c>
      <c r="P18" s="1452">
        <f>V18</f>
        <v>931</v>
      </c>
      <c r="Q18" s="1137">
        <f t="shared" si="0"/>
        <v>0</v>
      </c>
      <c r="R18" s="1367" t="s">
        <v>575</v>
      </c>
      <c r="S18" s="1435" t="s">
        <v>575</v>
      </c>
      <c r="T18" s="1106"/>
      <c r="U18" s="1433">
        <v>904</v>
      </c>
      <c r="V18" s="1367">
        <v>931</v>
      </c>
      <c r="W18" s="1367"/>
    </row>
    <row r="19" spans="1:23" ht="12.75">
      <c r="A19" s="1437" t="s">
        <v>597</v>
      </c>
      <c r="B19" s="1438" t="s">
        <v>739</v>
      </c>
      <c r="C19" s="572">
        <v>14718</v>
      </c>
      <c r="D19" s="572">
        <v>14718</v>
      </c>
      <c r="E19" s="1432" t="s">
        <v>575</v>
      </c>
      <c r="F19" s="1433">
        <v>0</v>
      </c>
      <c r="G19" s="1433">
        <v>0</v>
      </c>
      <c r="H19" s="1433">
        <v>0</v>
      </c>
      <c r="I19" s="1367">
        <v>0</v>
      </c>
      <c r="J19" s="1367">
        <v>0</v>
      </c>
      <c r="K19" s="1367">
        <v>0</v>
      </c>
      <c r="L19" s="1439" t="s">
        <v>575</v>
      </c>
      <c r="M19" s="1439" t="s">
        <v>575</v>
      </c>
      <c r="N19" s="1370">
        <v>0</v>
      </c>
      <c r="O19" s="1137">
        <f t="shared" si="0"/>
        <v>0</v>
      </c>
      <c r="P19" s="1452">
        <f>V19</f>
        <v>0</v>
      </c>
      <c r="Q19" s="1137">
        <f t="shared" si="0"/>
        <v>0</v>
      </c>
      <c r="R19" s="1367" t="s">
        <v>575</v>
      </c>
      <c r="S19" s="1435" t="s">
        <v>575</v>
      </c>
      <c r="T19" s="1106"/>
      <c r="U19" s="1433">
        <v>0</v>
      </c>
      <c r="V19" s="1367">
        <v>0</v>
      </c>
      <c r="W19" s="1367"/>
    </row>
    <row r="20" spans="1:23" ht="12.75">
      <c r="A20" s="1437" t="s">
        <v>599</v>
      </c>
      <c r="B20" s="1438" t="s">
        <v>598</v>
      </c>
      <c r="C20" s="572">
        <v>1758</v>
      </c>
      <c r="D20" s="572">
        <v>1762</v>
      </c>
      <c r="E20" s="1432" t="s">
        <v>575</v>
      </c>
      <c r="F20" s="1433">
        <v>1685</v>
      </c>
      <c r="G20" s="1433">
        <v>1849</v>
      </c>
      <c r="H20" s="1433">
        <v>1975</v>
      </c>
      <c r="I20" s="1367">
        <v>1876</v>
      </c>
      <c r="J20" s="1367">
        <v>1894</v>
      </c>
      <c r="K20" s="1367">
        <v>1874</v>
      </c>
      <c r="L20" s="1439" t="s">
        <v>575</v>
      </c>
      <c r="M20" s="1439" t="s">
        <v>575</v>
      </c>
      <c r="N20" s="1370">
        <v>3441</v>
      </c>
      <c r="O20" s="1137">
        <f t="shared" si="0"/>
        <v>4613</v>
      </c>
      <c r="P20" s="1452">
        <f>V20</f>
        <v>3092</v>
      </c>
      <c r="Q20" s="1137">
        <f t="shared" si="0"/>
        <v>0</v>
      </c>
      <c r="R20" s="1367" t="s">
        <v>575</v>
      </c>
      <c r="S20" s="1435" t="s">
        <v>575</v>
      </c>
      <c r="T20" s="1106"/>
      <c r="U20" s="1433">
        <v>4613</v>
      </c>
      <c r="V20" s="1367">
        <v>3092</v>
      </c>
      <c r="W20" s="1367"/>
    </row>
    <row r="21" spans="1:23" ht="13.5" thickBot="1">
      <c r="A21" s="1422" t="s">
        <v>601</v>
      </c>
      <c r="B21" s="1454"/>
      <c r="C21" s="1455">
        <v>0</v>
      </c>
      <c r="D21" s="1455">
        <v>0</v>
      </c>
      <c r="E21" s="1456" t="s">
        <v>575</v>
      </c>
      <c r="F21" s="1433">
        <v>0</v>
      </c>
      <c r="G21" s="1433">
        <v>0</v>
      </c>
      <c r="H21" s="1433">
        <v>0</v>
      </c>
      <c r="I21" s="1373">
        <v>0</v>
      </c>
      <c r="J21" s="1373"/>
      <c r="K21" s="1373">
        <v>0</v>
      </c>
      <c r="L21" s="1426" t="s">
        <v>575</v>
      </c>
      <c r="M21" s="1426" t="s">
        <v>575</v>
      </c>
      <c r="N21" s="1374">
        <v>0</v>
      </c>
      <c r="O21" s="1144">
        <f t="shared" si="0"/>
        <v>0</v>
      </c>
      <c r="P21" s="1457">
        <f>V21</f>
        <v>0</v>
      </c>
      <c r="Q21" s="1175">
        <f t="shared" si="0"/>
        <v>0</v>
      </c>
      <c r="R21" s="1373" t="s">
        <v>575</v>
      </c>
      <c r="S21" s="1458" t="s">
        <v>575</v>
      </c>
      <c r="T21" s="1106"/>
      <c r="U21" s="1459">
        <v>0</v>
      </c>
      <c r="V21" s="1373">
        <v>0</v>
      </c>
      <c r="W21" s="1373"/>
    </row>
    <row r="22" spans="1:24" ht="14.25">
      <c r="A22" s="1460" t="s">
        <v>603</v>
      </c>
      <c r="B22" s="1431" t="s">
        <v>604</v>
      </c>
      <c r="C22" s="582">
        <v>12472</v>
      </c>
      <c r="D22" s="582">
        <v>13728</v>
      </c>
      <c r="E22" s="1375" t="s">
        <v>575</v>
      </c>
      <c r="F22" s="1436">
        <v>13454</v>
      </c>
      <c r="G22" s="1436">
        <v>13860</v>
      </c>
      <c r="H22" s="1436">
        <v>13442</v>
      </c>
      <c r="I22" s="1376">
        <v>14664</v>
      </c>
      <c r="J22" s="1376">
        <v>14584</v>
      </c>
      <c r="K22" s="1376">
        <v>15272</v>
      </c>
      <c r="L22" s="1377">
        <f>L35</f>
        <v>15208</v>
      </c>
      <c r="M22" s="1398">
        <f>M35</f>
        <v>15373.5</v>
      </c>
      <c r="N22" s="1378">
        <v>3678</v>
      </c>
      <c r="O22" s="1128">
        <f>U22-N22</f>
        <v>3581</v>
      </c>
      <c r="P22" s="1167">
        <f>V22-U22</f>
        <v>3620</v>
      </c>
      <c r="Q22" s="1130"/>
      <c r="R22" s="1376">
        <f>SUM(N22:Q22)</f>
        <v>10879</v>
      </c>
      <c r="S22" s="1461">
        <f>(R22/M22)*100</f>
        <v>70.7646274433278</v>
      </c>
      <c r="T22" s="1106"/>
      <c r="U22" s="1436">
        <v>7259</v>
      </c>
      <c r="V22" s="1399">
        <v>10879</v>
      </c>
      <c r="W22" s="1376"/>
      <c r="X22" s="1462"/>
    </row>
    <row r="23" spans="1:23" ht="14.25">
      <c r="A23" s="1437" t="s">
        <v>605</v>
      </c>
      <c r="B23" s="1438" t="s">
        <v>606</v>
      </c>
      <c r="C23" s="572">
        <v>0</v>
      </c>
      <c r="D23" s="572">
        <v>0</v>
      </c>
      <c r="E23" s="1379" t="s">
        <v>575</v>
      </c>
      <c r="F23" s="1433"/>
      <c r="G23" s="1433"/>
      <c r="H23" s="1433"/>
      <c r="I23" s="1380"/>
      <c r="J23" s="1380"/>
      <c r="K23" s="1380"/>
      <c r="L23" s="1381"/>
      <c r="M23" s="1400"/>
      <c r="N23" s="1382"/>
      <c r="O23" s="1136"/>
      <c r="P23" s="1137"/>
      <c r="Q23" s="1463"/>
      <c r="R23" s="1464">
        <f aca="true" t="shared" si="1" ref="R23:R45">SUM(N23:Q23)</f>
        <v>0</v>
      </c>
      <c r="S23" s="1465" t="e">
        <f aca="true" t="shared" si="2" ref="S23:S45">(R23/M23)*100</f>
        <v>#DIV/0!</v>
      </c>
      <c r="T23" s="1106"/>
      <c r="U23" s="1433"/>
      <c r="V23" s="1401"/>
      <c r="W23" s="1380"/>
    </row>
    <row r="24" spans="1:23" ht="15" thickBot="1">
      <c r="A24" s="1422" t="s">
        <v>607</v>
      </c>
      <c r="B24" s="1454" t="s">
        <v>606</v>
      </c>
      <c r="C24" s="1455">
        <v>0</v>
      </c>
      <c r="D24" s="1455">
        <v>1215</v>
      </c>
      <c r="E24" s="1383">
        <v>672</v>
      </c>
      <c r="F24" s="1466">
        <v>2805</v>
      </c>
      <c r="G24" s="1466">
        <v>3030</v>
      </c>
      <c r="H24" s="1466">
        <v>3000</v>
      </c>
      <c r="I24" s="1384">
        <v>3400</v>
      </c>
      <c r="J24" s="1384">
        <v>3450</v>
      </c>
      <c r="K24" s="1384">
        <v>3500</v>
      </c>
      <c r="L24" s="1385">
        <f>L25+L26+L28+L29</f>
        <v>3300</v>
      </c>
      <c r="M24" s="1402">
        <f>M25+M26+M28+M29</f>
        <v>3225</v>
      </c>
      <c r="N24" s="1386">
        <v>739</v>
      </c>
      <c r="O24" s="1161">
        <f aca="true" t="shared" si="3" ref="O24:O40">U24-N24</f>
        <v>911</v>
      </c>
      <c r="P24" s="1175">
        <f aca="true" t="shared" si="4" ref="P24:P40">V24-U24</f>
        <v>825</v>
      </c>
      <c r="Q24" s="1176"/>
      <c r="R24" s="1384">
        <f t="shared" si="1"/>
        <v>2475</v>
      </c>
      <c r="S24" s="1467">
        <f t="shared" si="2"/>
        <v>76.74418604651163</v>
      </c>
      <c r="T24" s="1106"/>
      <c r="U24" s="1425">
        <v>1650</v>
      </c>
      <c r="V24" s="1403">
        <v>2475</v>
      </c>
      <c r="W24" s="1384"/>
    </row>
    <row r="25" spans="1:23" ht="14.25">
      <c r="A25" s="1430" t="s">
        <v>608</v>
      </c>
      <c r="B25" s="1468" t="s">
        <v>740</v>
      </c>
      <c r="C25" s="582">
        <v>6341</v>
      </c>
      <c r="D25" s="582">
        <v>6960</v>
      </c>
      <c r="E25" s="1387">
        <v>501</v>
      </c>
      <c r="F25" s="1433">
        <v>3042</v>
      </c>
      <c r="G25" s="1433">
        <v>2862</v>
      </c>
      <c r="H25" s="1433">
        <v>2431</v>
      </c>
      <c r="I25" s="1388">
        <v>3440</v>
      </c>
      <c r="J25" s="1388">
        <v>2922</v>
      </c>
      <c r="K25" s="1388">
        <v>2849</v>
      </c>
      <c r="L25" s="1377">
        <v>700</v>
      </c>
      <c r="M25" s="1398">
        <v>700</v>
      </c>
      <c r="N25" s="1389">
        <v>558</v>
      </c>
      <c r="O25" s="1469">
        <f t="shared" si="3"/>
        <v>568</v>
      </c>
      <c r="P25" s="1167">
        <f t="shared" si="4"/>
        <v>528</v>
      </c>
      <c r="Q25" s="1130"/>
      <c r="R25" s="1388">
        <f t="shared" si="1"/>
        <v>1654</v>
      </c>
      <c r="S25" s="1461">
        <f t="shared" si="2"/>
        <v>236.2857142857143</v>
      </c>
      <c r="T25" s="1106"/>
      <c r="U25" s="1453">
        <v>1126</v>
      </c>
      <c r="V25" s="1404">
        <v>1654</v>
      </c>
      <c r="W25" s="1388"/>
    </row>
    <row r="26" spans="1:23" ht="14.25">
      <c r="A26" s="1437" t="s">
        <v>610</v>
      </c>
      <c r="B26" s="1470" t="s">
        <v>741</v>
      </c>
      <c r="C26" s="572">
        <v>1745</v>
      </c>
      <c r="D26" s="572">
        <v>2223</v>
      </c>
      <c r="E26" s="1390">
        <v>502</v>
      </c>
      <c r="F26" s="1433">
        <v>812</v>
      </c>
      <c r="G26" s="1433">
        <v>951</v>
      </c>
      <c r="H26" s="1433">
        <v>1318</v>
      </c>
      <c r="I26" s="1380">
        <v>1425</v>
      </c>
      <c r="J26" s="1380">
        <v>1283</v>
      </c>
      <c r="K26" s="1380">
        <v>1482</v>
      </c>
      <c r="L26" s="1381">
        <v>1550</v>
      </c>
      <c r="M26" s="1400">
        <v>1550</v>
      </c>
      <c r="N26" s="1382">
        <v>446</v>
      </c>
      <c r="O26" s="1136">
        <f t="shared" si="3"/>
        <v>193</v>
      </c>
      <c r="P26" s="1137">
        <f t="shared" si="4"/>
        <v>-40</v>
      </c>
      <c r="Q26" s="1463"/>
      <c r="R26" s="1380">
        <f t="shared" si="1"/>
        <v>599</v>
      </c>
      <c r="S26" s="1471">
        <f t="shared" si="2"/>
        <v>38.645161290322584</v>
      </c>
      <c r="T26" s="1106"/>
      <c r="U26" s="1433">
        <v>639</v>
      </c>
      <c r="V26" s="1401">
        <v>599</v>
      </c>
      <c r="W26" s="1380"/>
    </row>
    <row r="27" spans="1:23" ht="14.25">
      <c r="A27" s="1437" t="s">
        <v>612</v>
      </c>
      <c r="B27" s="1470" t="s">
        <v>742</v>
      </c>
      <c r="C27" s="572">
        <v>0</v>
      </c>
      <c r="D27" s="572">
        <v>0</v>
      </c>
      <c r="E27" s="1390">
        <v>504</v>
      </c>
      <c r="F27" s="1433">
        <v>80</v>
      </c>
      <c r="G27" s="1433">
        <v>26</v>
      </c>
      <c r="H27" s="1433">
        <v>0</v>
      </c>
      <c r="I27" s="1380">
        <v>14</v>
      </c>
      <c r="J27" s="1380">
        <v>14</v>
      </c>
      <c r="K27" s="1380">
        <v>4</v>
      </c>
      <c r="L27" s="1381">
        <v>0</v>
      </c>
      <c r="M27" s="1400">
        <v>0</v>
      </c>
      <c r="N27" s="1382">
        <v>0</v>
      </c>
      <c r="O27" s="1136">
        <f t="shared" si="3"/>
        <v>0</v>
      </c>
      <c r="P27" s="1137">
        <f t="shared" si="4"/>
        <v>0</v>
      </c>
      <c r="Q27" s="1463"/>
      <c r="R27" s="1380">
        <f t="shared" si="1"/>
        <v>0</v>
      </c>
      <c r="S27" s="1471" t="e">
        <f t="shared" si="2"/>
        <v>#DIV/0!</v>
      </c>
      <c r="T27" s="1106"/>
      <c r="U27" s="1433">
        <v>0</v>
      </c>
      <c r="V27" s="1401">
        <v>0</v>
      </c>
      <c r="W27" s="1380"/>
    </row>
    <row r="28" spans="1:23" ht="14.25">
      <c r="A28" s="1437" t="s">
        <v>614</v>
      </c>
      <c r="B28" s="1470" t="s">
        <v>743</v>
      </c>
      <c r="C28" s="572">
        <v>428</v>
      </c>
      <c r="D28" s="572">
        <v>253</v>
      </c>
      <c r="E28" s="1390">
        <v>511</v>
      </c>
      <c r="F28" s="1433">
        <v>300</v>
      </c>
      <c r="G28" s="1433">
        <v>676</v>
      </c>
      <c r="H28" s="1433">
        <v>375</v>
      </c>
      <c r="I28" s="1380">
        <v>197</v>
      </c>
      <c r="J28" s="1380">
        <v>540</v>
      </c>
      <c r="K28" s="1380">
        <v>484</v>
      </c>
      <c r="L28" s="1381">
        <v>500</v>
      </c>
      <c r="M28" s="1400">
        <v>500</v>
      </c>
      <c r="N28" s="1382">
        <v>104</v>
      </c>
      <c r="O28" s="1136">
        <f t="shared" si="3"/>
        <v>101</v>
      </c>
      <c r="P28" s="1137">
        <f t="shared" si="4"/>
        <v>104</v>
      </c>
      <c r="Q28" s="1463"/>
      <c r="R28" s="1380">
        <f t="shared" si="1"/>
        <v>309</v>
      </c>
      <c r="S28" s="1471">
        <f t="shared" si="2"/>
        <v>61.8</v>
      </c>
      <c r="T28" s="1106"/>
      <c r="U28" s="1433">
        <v>205</v>
      </c>
      <c r="V28" s="1401">
        <v>309</v>
      </c>
      <c r="W28" s="1380"/>
    </row>
    <row r="29" spans="1:23" ht="14.25">
      <c r="A29" s="1437" t="s">
        <v>616</v>
      </c>
      <c r="B29" s="1470" t="s">
        <v>744</v>
      </c>
      <c r="C29" s="572">
        <v>1057</v>
      </c>
      <c r="D29" s="572">
        <v>1451</v>
      </c>
      <c r="E29" s="1390">
        <v>518</v>
      </c>
      <c r="F29" s="1433">
        <v>497</v>
      </c>
      <c r="G29" s="1433">
        <v>585</v>
      </c>
      <c r="H29" s="1433">
        <v>465</v>
      </c>
      <c r="I29" s="1380">
        <v>713</v>
      </c>
      <c r="J29" s="1380">
        <v>464</v>
      </c>
      <c r="K29" s="1380">
        <v>672</v>
      </c>
      <c r="L29" s="1381">
        <v>550</v>
      </c>
      <c r="M29" s="1400">
        <v>475</v>
      </c>
      <c r="N29" s="1382">
        <v>83</v>
      </c>
      <c r="O29" s="1136">
        <f t="shared" si="3"/>
        <v>172</v>
      </c>
      <c r="P29" s="1137">
        <f t="shared" si="4"/>
        <v>125</v>
      </c>
      <c r="Q29" s="1463"/>
      <c r="R29" s="1380">
        <f t="shared" si="1"/>
        <v>380</v>
      </c>
      <c r="S29" s="1471">
        <f t="shared" si="2"/>
        <v>80</v>
      </c>
      <c r="T29" s="1106"/>
      <c r="U29" s="1433">
        <v>255</v>
      </c>
      <c r="V29" s="1401">
        <v>380</v>
      </c>
      <c r="W29" s="1380"/>
    </row>
    <row r="30" spans="1:23" ht="14.25">
      <c r="A30" s="1437" t="s">
        <v>618</v>
      </c>
      <c r="B30" s="1391" t="s">
        <v>745</v>
      </c>
      <c r="C30" s="572">
        <v>10408</v>
      </c>
      <c r="D30" s="572">
        <v>11792</v>
      </c>
      <c r="E30" s="1390">
        <v>521</v>
      </c>
      <c r="F30" s="1433">
        <v>7861</v>
      </c>
      <c r="G30" s="1433">
        <v>7950</v>
      </c>
      <c r="H30" s="1433">
        <v>7842</v>
      </c>
      <c r="I30" s="1380">
        <v>7959</v>
      </c>
      <c r="J30" s="1380">
        <v>8264</v>
      </c>
      <c r="K30" s="1380">
        <v>8850</v>
      </c>
      <c r="L30" s="1381">
        <v>8586</v>
      </c>
      <c r="M30" s="1400">
        <v>8776</v>
      </c>
      <c r="N30" s="1382">
        <v>2213</v>
      </c>
      <c r="O30" s="1136">
        <f t="shared" si="3"/>
        <v>2221</v>
      </c>
      <c r="P30" s="1137">
        <f t="shared" si="4"/>
        <v>2207</v>
      </c>
      <c r="Q30" s="1463"/>
      <c r="R30" s="1380">
        <f t="shared" si="1"/>
        <v>6641</v>
      </c>
      <c r="S30" s="1471">
        <f t="shared" si="2"/>
        <v>75.67228805834092</v>
      </c>
      <c r="T30" s="1106"/>
      <c r="U30" s="1433">
        <v>4434</v>
      </c>
      <c r="V30" s="1401">
        <v>6641</v>
      </c>
      <c r="W30" s="1380"/>
    </row>
    <row r="31" spans="1:23" ht="14.25">
      <c r="A31" s="1437" t="s">
        <v>620</v>
      </c>
      <c r="B31" s="1391" t="s">
        <v>746</v>
      </c>
      <c r="C31" s="572">
        <v>3640</v>
      </c>
      <c r="D31" s="572">
        <v>4174</v>
      </c>
      <c r="E31" s="1390" t="s">
        <v>622</v>
      </c>
      <c r="F31" s="1433">
        <v>2897</v>
      </c>
      <c r="G31" s="1433">
        <v>2910</v>
      </c>
      <c r="H31" s="1433">
        <v>2905</v>
      </c>
      <c r="I31" s="1380">
        <v>2848</v>
      </c>
      <c r="J31" s="1380">
        <v>2916</v>
      </c>
      <c r="K31" s="1380">
        <v>3073</v>
      </c>
      <c r="L31" s="1381">
        <v>3005</v>
      </c>
      <c r="M31" s="1400">
        <v>3045</v>
      </c>
      <c r="N31" s="1382">
        <v>773</v>
      </c>
      <c r="O31" s="1136">
        <f t="shared" si="3"/>
        <v>803</v>
      </c>
      <c r="P31" s="1137">
        <f t="shared" si="4"/>
        <v>786</v>
      </c>
      <c r="Q31" s="1463"/>
      <c r="R31" s="1380">
        <f t="shared" si="1"/>
        <v>2362</v>
      </c>
      <c r="S31" s="1471">
        <f t="shared" si="2"/>
        <v>77.56978653530378</v>
      </c>
      <c r="T31" s="1106"/>
      <c r="U31" s="1433">
        <v>1576</v>
      </c>
      <c r="V31" s="1401">
        <v>2362</v>
      </c>
      <c r="W31" s="1380"/>
    </row>
    <row r="32" spans="1:23" ht="14.25">
      <c r="A32" s="1437" t="s">
        <v>623</v>
      </c>
      <c r="B32" s="1470" t="s">
        <v>747</v>
      </c>
      <c r="C32" s="572">
        <v>0</v>
      </c>
      <c r="D32" s="572">
        <v>0</v>
      </c>
      <c r="E32" s="1390">
        <v>557</v>
      </c>
      <c r="F32" s="1433">
        <v>0</v>
      </c>
      <c r="G32" s="1433">
        <v>0</v>
      </c>
      <c r="H32" s="1433">
        <v>0</v>
      </c>
      <c r="I32" s="1380">
        <v>0</v>
      </c>
      <c r="J32" s="1380"/>
      <c r="K32" s="1380"/>
      <c r="L32" s="1381"/>
      <c r="M32" s="1400"/>
      <c r="N32" s="1382">
        <v>0</v>
      </c>
      <c r="O32" s="1136">
        <f t="shared" si="3"/>
        <v>0</v>
      </c>
      <c r="P32" s="1137">
        <f t="shared" si="4"/>
        <v>0</v>
      </c>
      <c r="Q32" s="1463"/>
      <c r="R32" s="1380">
        <f t="shared" si="1"/>
        <v>0</v>
      </c>
      <c r="S32" s="1471" t="e">
        <f t="shared" si="2"/>
        <v>#DIV/0!</v>
      </c>
      <c r="T32" s="1106"/>
      <c r="U32" s="1433">
        <v>0</v>
      </c>
      <c r="V32" s="1401">
        <v>0</v>
      </c>
      <c r="W32" s="1380"/>
    </row>
    <row r="33" spans="1:23" ht="14.25">
      <c r="A33" s="1437" t="s">
        <v>625</v>
      </c>
      <c r="B33" s="1470" t="s">
        <v>748</v>
      </c>
      <c r="C33" s="572">
        <v>1711</v>
      </c>
      <c r="D33" s="572">
        <v>1801</v>
      </c>
      <c r="E33" s="1390">
        <v>551</v>
      </c>
      <c r="F33" s="1433">
        <v>73</v>
      </c>
      <c r="G33" s="1433">
        <v>97</v>
      </c>
      <c r="H33" s="1433">
        <v>103</v>
      </c>
      <c r="I33" s="1380">
        <v>103</v>
      </c>
      <c r="J33" s="1380">
        <v>95</v>
      </c>
      <c r="K33" s="1380">
        <v>73</v>
      </c>
      <c r="L33" s="1381"/>
      <c r="M33" s="1400"/>
      <c r="N33" s="1382">
        <v>17</v>
      </c>
      <c r="O33" s="1136">
        <f t="shared" si="3"/>
        <v>16</v>
      </c>
      <c r="P33" s="1137">
        <f t="shared" si="4"/>
        <v>17</v>
      </c>
      <c r="Q33" s="1463"/>
      <c r="R33" s="1380">
        <f t="shared" si="1"/>
        <v>50</v>
      </c>
      <c r="S33" s="1471" t="e">
        <f t="shared" si="2"/>
        <v>#DIV/0!</v>
      </c>
      <c r="T33" s="1106"/>
      <c r="U33" s="1433">
        <v>33</v>
      </c>
      <c r="V33" s="1401">
        <v>50</v>
      </c>
      <c r="W33" s="1380"/>
    </row>
    <row r="34" spans="1:23" ht="15" thickBot="1">
      <c r="A34" s="1277" t="s">
        <v>627</v>
      </c>
      <c r="B34" s="1472" t="s">
        <v>749</v>
      </c>
      <c r="C34" s="1441">
        <v>569</v>
      </c>
      <c r="D34" s="1441">
        <v>614</v>
      </c>
      <c r="E34" s="1392" t="s">
        <v>628</v>
      </c>
      <c r="F34" s="1442">
        <v>449</v>
      </c>
      <c r="G34" s="1442">
        <v>210</v>
      </c>
      <c r="H34" s="1442">
        <v>221</v>
      </c>
      <c r="I34" s="1393">
        <v>173</v>
      </c>
      <c r="J34" s="1393">
        <v>96</v>
      </c>
      <c r="K34" s="1393">
        <v>91</v>
      </c>
      <c r="L34" s="1394">
        <v>317</v>
      </c>
      <c r="M34" s="1405">
        <v>327.5</v>
      </c>
      <c r="N34" s="1395">
        <v>83</v>
      </c>
      <c r="O34" s="1136">
        <f t="shared" si="3"/>
        <v>82</v>
      </c>
      <c r="P34" s="1137">
        <f t="shared" si="4"/>
        <v>173</v>
      </c>
      <c r="Q34" s="1176"/>
      <c r="R34" s="1393">
        <f t="shared" si="1"/>
        <v>338</v>
      </c>
      <c r="S34" s="1467">
        <f t="shared" si="2"/>
        <v>103.206106870229</v>
      </c>
      <c r="T34" s="1106"/>
      <c r="U34" s="1459">
        <v>165</v>
      </c>
      <c r="V34" s="1406">
        <v>338</v>
      </c>
      <c r="W34" s="1393"/>
    </row>
    <row r="35" spans="1:23" ht="15" thickBot="1">
      <c r="A35" s="1473" t="s">
        <v>629</v>
      </c>
      <c r="B35" s="1474" t="s">
        <v>630</v>
      </c>
      <c r="C35" s="618">
        <f>SUM(C25:C34)</f>
        <v>25899</v>
      </c>
      <c r="D35" s="618">
        <f>SUM(D25:D34)</f>
        <v>29268</v>
      </c>
      <c r="E35" s="1475"/>
      <c r="F35" s="1447">
        <f aca="true" t="shared" si="5" ref="F35:Q35">SUM(F25:F34)</f>
        <v>16011</v>
      </c>
      <c r="G35" s="1447">
        <f t="shared" si="5"/>
        <v>16267</v>
      </c>
      <c r="H35" s="1447">
        <f t="shared" si="5"/>
        <v>15660</v>
      </c>
      <c r="I35" s="1447">
        <f t="shared" si="5"/>
        <v>16872</v>
      </c>
      <c r="J35" s="1447">
        <f>SUM(J25:J34)</f>
        <v>16594</v>
      </c>
      <c r="K35" s="1447">
        <f>SUM(K25:K34)</f>
        <v>17578</v>
      </c>
      <c r="L35" s="1476">
        <f t="shared" si="5"/>
        <v>15208</v>
      </c>
      <c r="M35" s="1187">
        <f t="shared" si="5"/>
        <v>15373.5</v>
      </c>
      <c r="N35" s="1477">
        <f t="shared" si="5"/>
        <v>4277</v>
      </c>
      <c r="O35" s="1477">
        <f t="shared" si="5"/>
        <v>4156</v>
      </c>
      <c r="P35" s="1187">
        <f t="shared" si="5"/>
        <v>3900</v>
      </c>
      <c r="Q35" s="1478">
        <f t="shared" si="5"/>
        <v>0</v>
      </c>
      <c r="R35" s="1447">
        <f t="shared" si="1"/>
        <v>12333</v>
      </c>
      <c r="S35" s="1479">
        <f t="shared" si="2"/>
        <v>80.22246072787588</v>
      </c>
      <c r="T35" s="1106"/>
      <c r="U35" s="1447">
        <f>SUM(U25:U34)</f>
        <v>8433</v>
      </c>
      <c r="V35" s="1447">
        <f>SUM(V25:V34)</f>
        <v>12333</v>
      </c>
      <c r="W35" s="1447">
        <f>SUM(W25:W34)</f>
        <v>0</v>
      </c>
    </row>
    <row r="36" spans="1:23" ht="14.25">
      <c r="A36" s="1430" t="s">
        <v>631</v>
      </c>
      <c r="B36" s="1468" t="s">
        <v>750</v>
      </c>
      <c r="C36" s="582">
        <v>0</v>
      </c>
      <c r="D36" s="582">
        <v>0</v>
      </c>
      <c r="E36" s="1387">
        <v>601</v>
      </c>
      <c r="F36" s="1453">
        <v>1998</v>
      </c>
      <c r="G36" s="1453">
        <v>1958</v>
      </c>
      <c r="H36" s="1453">
        <v>2032</v>
      </c>
      <c r="I36" s="1388">
        <v>1931</v>
      </c>
      <c r="J36" s="1388">
        <v>2001</v>
      </c>
      <c r="K36" s="1388">
        <v>2039</v>
      </c>
      <c r="L36" s="1377"/>
      <c r="M36" s="1398"/>
      <c r="N36" s="1378">
        <v>542</v>
      </c>
      <c r="O36" s="1136">
        <f t="shared" si="3"/>
        <v>531</v>
      </c>
      <c r="P36" s="1137">
        <f t="shared" si="4"/>
        <v>254</v>
      </c>
      <c r="Q36" s="1130"/>
      <c r="R36" s="1388">
        <f t="shared" si="1"/>
        <v>1327</v>
      </c>
      <c r="S36" s="1480" t="e">
        <f t="shared" si="2"/>
        <v>#DIV/0!</v>
      </c>
      <c r="T36" s="1106"/>
      <c r="U36" s="1453">
        <v>1073</v>
      </c>
      <c r="V36" s="1404">
        <v>1327</v>
      </c>
      <c r="W36" s="1388"/>
    </row>
    <row r="37" spans="1:23" ht="14.25">
      <c r="A37" s="1437" t="s">
        <v>633</v>
      </c>
      <c r="B37" s="1470" t="s">
        <v>751</v>
      </c>
      <c r="C37" s="572">
        <v>1190</v>
      </c>
      <c r="D37" s="572">
        <v>1857</v>
      </c>
      <c r="E37" s="1390">
        <v>602</v>
      </c>
      <c r="F37" s="1433">
        <v>112</v>
      </c>
      <c r="G37" s="1433">
        <v>100</v>
      </c>
      <c r="H37" s="1433">
        <v>50</v>
      </c>
      <c r="I37" s="1380">
        <v>53</v>
      </c>
      <c r="J37" s="1380">
        <v>49</v>
      </c>
      <c r="K37" s="1380">
        <v>57</v>
      </c>
      <c r="L37" s="1381"/>
      <c r="M37" s="1400"/>
      <c r="N37" s="1382">
        <v>0</v>
      </c>
      <c r="O37" s="1136">
        <f t="shared" si="3"/>
        <v>30</v>
      </c>
      <c r="P37" s="1137">
        <f t="shared" si="4"/>
        <v>0</v>
      </c>
      <c r="Q37" s="1463"/>
      <c r="R37" s="1380">
        <f t="shared" si="1"/>
        <v>30</v>
      </c>
      <c r="S37" s="1471" t="e">
        <f t="shared" si="2"/>
        <v>#DIV/0!</v>
      </c>
      <c r="T37" s="1106"/>
      <c r="U37" s="1433">
        <v>30</v>
      </c>
      <c r="V37" s="1401">
        <v>30</v>
      </c>
      <c r="W37" s="1380"/>
    </row>
    <row r="38" spans="1:23" ht="14.25">
      <c r="A38" s="1437" t="s">
        <v>635</v>
      </c>
      <c r="B38" s="1470" t="s">
        <v>752</v>
      </c>
      <c r="C38" s="572">
        <v>0</v>
      </c>
      <c r="D38" s="572">
        <v>0</v>
      </c>
      <c r="E38" s="1390">
        <v>604</v>
      </c>
      <c r="F38" s="1433">
        <v>87</v>
      </c>
      <c r="G38" s="1433">
        <v>28</v>
      </c>
      <c r="H38" s="1433">
        <v>0</v>
      </c>
      <c r="I38" s="1380">
        <v>15</v>
      </c>
      <c r="J38" s="1380">
        <v>14</v>
      </c>
      <c r="K38" s="1380">
        <v>5</v>
      </c>
      <c r="L38" s="1381"/>
      <c r="M38" s="1400"/>
      <c r="N38" s="1382">
        <v>0</v>
      </c>
      <c r="O38" s="1136">
        <f t="shared" si="3"/>
        <v>0</v>
      </c>
      <c r="P38" s="1137">
        <f t="shared" si="4"/>
        <v>0</v>
      </c>
      <c r="Q38" s="1463"/>
      <c r="R38" s="1380">
        <f t="shared" si="1"/>
        <v>0</v>
      </c>
      <c r="S38" s="1471" t="e">
        <f t="shared" si="2"/>
        <v>#DIV/0!</v>
      </c>
      <c r="T38" s="1106"/>
      <c r="U38" s="1433">
        <v>0</v>
      </c>
      <c r="V38" s="1401">
        <v>0</v>
      </c>
      <c r="W38" s="1380"/>
    </row>
    <row r="39" spans="1:23" ht="14.25">
      <c r="A39" s="1437" t="s">
        <v>637</v>
      </c>
      <c r="B39" s="1470" t="s">
        <v>753</v>
      </c>
      <c r="C39" s="572">
        <v>12472</v>
      </c>
      <c r="D39" s="572">
        <v>13728</v>
      </c>
      <c r="E39" s="1390" t="s">
        <v>639</v>
      </c>
      <c r="F39" s="1433">
        <v>13454</v>
      </c>
      <c r="G39" s="1433">
        <v>13860</v>
      </c>
      <c r="H39" s="1433">
        <v>13442</v>
      </c>
      <c r="I39" s="1380">
        <v>14664</v>
      </c>
      <c r="J39" s="1380">
        <v>14584</v>
      </c>
      <c r="K39" s="1380">
        <v>15272</v>
      </c>
      <c r="L39" s="1381">
        <f>L35</f>
        <v>15208</v>
      </c>
      <c r="M39" s="1400">
        <f>M35</f>
        <v>15373.5</v>
      </c>
      <c r="N39" s="1382">
        <v>3678</v>
      </c>
      <c r="O39" s="1136">
        <f t="shared" si="3"/>
        <v>3581</v>
      </c>
      <c r="P39" s="1137">
        <f t="shared" si="4"/>
        <v>3620</v>
      </c>
      <c r="Q39" s="1463"/>
      <c r="R39" s="1380">
        <f t="shared" si="1"/>
        <v>10879</v>
      </c>
      <c r="S39" s="1471">
        <f t="shared" si="2"/>
        <v>70.7646274433278</v>
      </c>
      <c r="T39" s="1106"/>
      <c r="U39" s="1433">
        <v>7259</v>
      </c>
      <c r="V39" s="1401">
        <v>10879</v>
      </c>
      <c r="W39" s="1380"/>
    </row>
    <row r="40" spans="1:23" ht="15" thickBot="1">
      <c r="A40" s="1277" t="s">
        <v>640</v>
      </c>
      <c r="B40" s="1472" t="s">
        <v>749</v>
      </c>
      <c r="C40" s="1441">
        <v>12330</v>
      </c>
      <c r="D40" s="1441">
        <v>13218</v>
      </c>
      <c r="E40" s="1392" t="s">
        <v>641</v>
      </c>
      <c r="F40" s="1442">
        <v>399</v>
      </c>
      <c r="G40" s="1442">
        <v>331</v>
      </c>
      <c r="H40" s="1442">
        <v>206</v>
      </c>
      <c r="I40" s="1393">
        <v>354</v>
      </c>
      <c r="J40" s="1393">
        <v>129</v>
      </c>
      <c r="K40" s="1393">
        <v>303</v>
      </c>
      <c r="L40" s="1394"/>
      <c r="M40" s="1405"/>
      <c r="N40" s="1395">
        <v>57</v>
      </c>
      <c r="O40" s="1161">
        <f t="shared" si="3"/>
        <v>14</v>
      </c>
      <c r="P40" s="1175">
        <f t="shared" si="4"/>
        <v>26</v>
      </c>
      <c r="Q40" s="1176"/>
      <c r="R40" s="1384">
        <f t="shared" si="1"/>
        <v>97</v>
      </c>
      <c r="S40" s="1467" t="e">
        <f t="shared" si="2"/>
        <v>#DIV/0!</v>
      </c>
      <c r="T40" s="1106"/>
      <c r="U40" s="1459">
        <v>71</v>
      </c>
      <c r="V40" s="1406">
        <v>97</v>
      </c>
      <c r="W40" s="1393"/>
    </row>
    <row r="41" spans="1:23" ht="15" thickBot="1">
      <c r="A41" s="1473" t="s">
        <v>642</v>
      </c>
      <c r="B41" s="1474" t="s">
        <v>643</v>
      </c>
      <c r="C41" s="618">
        <f>SUM(C36:C40)</f>
        <v>25992</v>
      </c>
      <c r="D41" s="618">
        <f>SUM(D36:D40)</f>
        <v>28803</v>
      </c>
      <c r="E41" s="1475" t="s">
        <v>575</v>
      </c>
      <c r="F41" s="1447">
        <f aca="true" t="shared" si="6" ref="F41:Q41">SUM(F36:F40)</f>
        <v>16050</v>
      </c>
      <c r="G41" s="1447">
        <f t="shared" si="6"/>
        <v>16277</v>
      </c>
      <c r="H41" s="1447">
        <f t="shared" si="6"/>
        <v>15730</v>
      </c>
      <c r="I41" s="1447">
        <f t="shared" si="6"/>
        <v>17017</v>
      </c>
      <c r="J41" s="1447">
        <f>SUM(J36:J40)</f>
        <v>16777</v>
      </c>
      <c r="K41" s="1447">
        <f>SUM(K36:K40)</f>
        <v>17676</v>
      </c>
      <c r="L41" s="1476">
        <f t="shared" si="6"/>
        <v>15208</v>
      </c>
      <c r="M41" s="1187">
        <f t="shared" si="6"/>
        <v>15373.5</v>
      </c>
      <c r="N41" s="1447">
        <f t="shared" si="6"/>
        <v>4277</v>
      </c>
      <c r="O41" s="1481">
        <f t="shared" si="6"/>
        <v>4156</v>
      </c>
      <c r="P41" s="1481">
        <f t="shared" si="6"/>
        <v>3900</v>
      </c>
      <c r="Q41" s="1481">
        <f t="shared" si="6"/>
        <v>0</v>
      </c>
      <c r="R41" s="1482">
        <f t="shared" si="1"/>
        <v>12333</v>
      </c>
      <c r="S41" s="1480">
        <f t="shared" si="2"/>
        <v>80.22246072787588</v>
      </c>
      <c r="T41" s="1106"/>
      <c r="U41" s="1447">
        <f>SUM(U36:U40)</f>
        <v>8433</v>
      </c>
      <c r="V41" s="1447">
        <f>SUM(V36:V40)</f>
        <v>12333</v>
      </c>
      <c r="W41" s="1447">
        <f>SUM(W36:W40)</f>
        <v>0</v>
      </c>
    </row>
    <row r="42" spans="1:23" ht="6.75" customHeight="1" thickBot="1">
      <c r="A42" s="1277"/>
      <c r="B42" s="550"/>
      <c r="C42" s="584"/>
      <c r="D42" s="584"/>
      <c r="E42" s="1193"/>
      <c r="F42" s="1442"/>
      <c r="G42" s="1442"/>
      <c r="H42" s="1442"/>
      <c r="I42" s="1483"/>
      <c r="J42" s="1483"/>
      <c r="K42" s="1483"/>
      <c r="L42" s="1484"/>
      <c r="M42" s="1485"/>
      <c r="N42" s="1442"/>
      <c r="O42" s="1469"/>
      <c r="P42" s="1486"/>
      <c r="Q42" s="1197"/>
      <c r="R42" s="1487"/>
      <c r="S42" s="1461"/>
      <c r="T42" s="1106"/>
      <c r="U42" s="1442"/>
      <c r="V42" s="1442"/>
      <c r="W42" s="1442"/>
    </row>
    <row r="43" spans="1:23" ht="15" thickBot="1">
      <c r="A43" s="1488" t="s">
        <v>644</v>
      </c>
      <c r="B43" s="1489" t="s">
        <v>606</v>
      </c>
      <c r="C43" s="618">
        <f>+C41-C39</f>
        <v>13520</v>
      </c>
      <c r="D43" s="618">
        <f>+D41-D39</f>
        <v>15075</v>
      </c>
      <c r="E43" s="1475" t="s">
        <v>575</v>
      </c>
      <c r="F43" s="1447">
        <f aca="true" t="shared" si="7" ref="F43:Q43">F41-F39</f>
        <v>2596</v>
      </c>
      <c r="G43" s="1447">
        <f t="shared" si="7"/>
        <v>2417</v>
      </c>
      <c r="H43" s="1447">
        <f t="shared" si="7"/>
        <v>2288</v>
      </c>
      <c r="I43" s="1447">
        <f t="shared" si="7"/>
        <v>2353</v>
      </c>
      <c r="J43" s="1447">
        <f>J41-J39</f>
        <v>2193</v>
      </c>
      <c r="K43" s="1447">
        <f>K41-K39</f>
        <v>2404</v>
      </c>
      <c r="L43" s="1447">
        <f>L41-L39</f>
        <v>0</v>
      </c>
      <c r="M43" s="1479">
        <f t="shared" si="7"/>
        <v>0</v>
      </c>
      <c r="N43" s="1447">
        <f t="shared" si="7"/>
        <v>599</v>
      </c>
      <c r="O43" s="1447">
        <f t="shared" si="7"/>
        <v>575</v>
      </c>
      <c r="P43" s="1447">
        <f t="shared" si="7"/>
        <v>280</v>
      </c>
      <c r="Q43" s="1483">
        <f t="shared" si="7"/>
        <v>0</v>
      </c>
      <c r="R43" s="1487">
        <f t="shared" si="1"/>
        <v>1454</v>
      </c>
      <c r="S43" s="1461" t="e">
        <f t="shared" si="2"/>
        <v>#DIV/0!</v>
      </c>
      <c r="T43" s="1106"/>
      <c r="U43" s="1447">
        <f>U41-U39</f>
        <v>1174</v>
      </c>
      <c r="V43" s="1447">
        <f>V41-V39</f>
        <v>1454</v>
      </c>
      <c r="W43" s="1447">
        <f>W41-W39</f>
        <v>0</v>
      </c>
    </row>
    <row r="44" spans="1:23" ht="15" thickBot="1">
      <c r="A44" s="1473" t="s">
        <v>645</v>
      </c>
      <c r="B44" s="1489" t="s">
        <v>646</v>
      </c>
      <c r="C44" s="618">
        <f>+C41-C35</f>
        <v>93</v>
      </c>
      <c r="D44" s="618">
        <f>+D41-D35</f>
        <v>-465</v>
      </c>
      <c r="E44" s="1475" t="s">
        <v>575</v>
      </c>
      <c r="F44" s="1447">
        <f aca="true" t="shared" si="8" ref="F44:Q44">F41-F35</f>
        <v>39</v>
      </c>
      <c r="G44" s="1447">
        <f t="shared" si="8"/>
        <v>10</v>
      </c>
      <c r="H44" s="1447">
        <f t="shared" si="8"/>
        <v>70</v>
      </c>
      <c r="I44" s="1447">
        <f t="shared" si="8"/>
        <v>145</v>
      </c>
      <c r="J44" s="1447">
        <f>J41-J35</f>
        <v>183</v>
      </c>
      <c r="K44" s="1447">
        <f>K41-K35</f>
        <v>98</v>
      </c>
      <c r="L44" s="1447">
        <f>L41-L35</f>
        <v>0</v>
      </c>
      <c r="M44" s="1479">
        <f t="shared" si="8"/>
        <v>0</v>
      </c>
      <c r="N44" s="1447">
        <f t="shared" si="8"/>
        <v>0</v>
      </c>
      <c r="O44" s="1447">
        <f t="shared" si="8"/>
        <v>0</v>
      </c>
      <c r="P44" s="1447">
        <f t="shared" si="8"/>
        <v>0</v>
      </c>
      <c r="Q44" s="1483">
        <f t="shared" si="8"/>
        <v>0</v>
      </c>
      <c r="R44" s="1487">
        <f t="shared" si="1"/>
        <v>0</v>
      </c>
      <c r="S44" s="1461" t="e">
        <f t="shared" si="2"/>
        <v>#DIV/0!</v>
      </c>
      <c r="T44" s="1106"/>
      <c r="U44" s="1447">
        <f>U41-U35</f>
        <v>0</v>
      </c>
      <c r="V44" s="1447">
        <f>V41-V35</f>
        <v>0</v>
      </c>
      <c r="W44" s="1447">
        <f>W41-W35</f>
        <v>0</v>
      </c>
    </row>
    <row r="45" spans="1:23" ht="15" thickBot="1">
      <c r="A45" s="1305" t="s">
        <v>647</v>
      </c>
      <c r="B45" s="1490" t="s">
        <v>606</v>
      </c>
      <c r="C45" s="606">
        <f>+C44-C39</f>
        <v>-12379</v>
      </c>
      <c r="D45" s="606">
        <f>+D44-D39</f>
        <v>-14193</v>
      </c>
      <c r="E45" s="1204" t="s">
        <v>575</v>
      </c>
      <c r="F45" s="1447">
        <f aca="true" t="shared" si="9" ref="F45:Q45">F44-F39</f>
        <v>-13415</v>
      </c>
      <c r="G45" s="1447">
        <f t="shared" si="9"/>
        <v>-13850</v>
      </c>
      <c r="H45" s="1447">
        <f t="shared" si="9"/>
        <v>-13372</v>
      </c>
      <c r="I45" s="1447">
        <f t="shared" si="9"/>
        <v>-14519</v>
      </c>
      <c r="J45" s="1447">
        <f>J44-J39</f>
        <v>-14401</v>
      </c>
      <c r="K45" s="1447">
        <f>K44-K39</f>
        <v>-15174</v>
      </c>
      <c r="L45" s="1447">
        <f t="shared" si="9"/>
        <v>-15208</v>
      </c>
      <c r="M45" s="1479">
        <f t="shared" si="9"/>
        <v>-15373.5</v>
      </c>
      <c r="N45" s="1447">
        <f t="shared" si="9"/>
        <v>-3678</v>
      </c>
      <c r="O45" s="1447">
        <f t="shared" si="9"/>
        <v>-3581</v>
      </c>
      <c r="P45" s="1447">
        <f t="shared" si="9"/>
        <v>-3620</v>
      </c>
      <c r="Q45" s="1483">
        <f t="shared" si="9"/>
        <v>0</v>
      </c>
      <c r="R45" s="1447">
        <f t="shared" si="1"/>
        <v>-10879</v>
      </c>
      <c r="S45" s="1479">
        <f t="shared" si="2"/>
        <v>70.7646274433278</v>
      </c>
      <c r="T45" s="1106"/>
      <c r="U45" s="1447">
        <f>U44-U39</f>
        <v>-7259</v>
      </c>
      <c r="V45" s="1447">
        <f>V44-V39</f>
        <v>-10879</v>
      </c>
      <c r="W45" s="1447">
        <f>W44-W39</f>
        <v>0</v>
      </c>
    </row>
    <row r="46" ht="12.75">
      <c r="A46" s="1048"/>
    </row>
    <row r="47" ht="12.75">
      <c r="A47" s="1048"/>
    </row>
    <row r="48" spans="1:5" ht="14.25">
      <c r="A48" s="1462"/>
      <c r="B48" s="1491"/>
      <c r="E48" s="1492"/>
    </row>
    <row r="49" ht="12.75">
      <c r="A49" s="1048"/>
    </row>
    <row r="50" spans="1:23" ht="14.25">
      <c r="A50" s="1045" t="s">
        <v>754</v>
      </c>
      <c r="R50" s="43"/>
      <c r="S50" s="43"/>
      <c r="T50" s="43"/>
      <c r="U50" s="43"/>
      <c r="V50" s="43"/>
      <c r="W50" s="43"/>
    </row>
    <row r="51" spans="1:23" ht="14.25">
      <c r="A51" s="1493" t="s">
        <v>755</v>
      </c>
      <c r="R51" s="43"/>
      <c r="S51" s="43"/>
      <c r="T51" s="43"/>
      <c r="U51" s="43"/>
      <c r="V51" s="43"/>
      <c r="W51" s="43"/>
    </row>
    <row r="52" spans="1:23" ht="14.25">
      <c r="A52" s="1494" t="s">
        <v>756</v>
      </c>
      <c r="R52" s="43"/>
      <c r="S52" s="43"/>
      <c r="T52" s="43"/>
      <c r="U52" s="43"/>
      <c r="V52" s="43"/>
      <c r="W52" s="43"/>
    </row>
    <row r="53" spans="1:23" ht="14.25">
      <c r="A53" s="988"/>
      <c r="R53" s="43"/>
      <c r="S53" s="43"/>
      <c r="T53" s="43"/>
      <c r="U53" s="43"/>
      <c r="V53" s="43"/>
      <c r="W53" s="43"/>
    </row>
    <row r="54" spans="1:23" ht="12.75">
      <c r="A54" s="1048" t="s">
        <v>780</v>
      </c>
      <c r="R54" s="43"/>
      <c r="S54" s="43"/>
      <c r="T54" s="43"/>
      <c r="U54" s="43"/>
      <c r="V54" s="43"/>
      <c r="W54" s="43"/>
    </row>
    <row r="55" spans="1:23" ht="12.75">
      <c r="A55" s="1048"/>
      <c r="R55" s="43"/>
      <c r="S55" s="43"/>
      <c r="T55" s="43"/>
      <c r="U55" s="43"/>
      <c r="V55" s="43"/>
      <c r="W55" s="43"/>
    </row>
    <row r="56" spans="1:23" ht="12.75">
      <c r="A56" s="1048" t="s">
        <v>781</v>
      </c>
      <c r="R56" s="43"/>
      <c r="S56" s="43"/>
      <c r="T56" s="43"/>
      <c r="U56" s="43"/>
      <c r="V56" s="43"/>
      <c r="W56" s="43"/>
    </row>
    <row r="57" ht="12.75">
      <c r="A57" s="1048"/>
    </row>
    <row r="58" ht="12.75">
      <c r="A58" s="1048"/>
    </row>
    <row r="59" ht="12.75">
      <c r="A59" s="1048"/>
    </row>
    <row r="60" ht="12.75">
      <c r="A60" s="1048"/>
    </row>
    <row r="61" ht="12.75">
      <c r="A61" s="1048"/>
    </row>
    <row r="62" ht="12.75">
      <c r="A62" s="1048"/>
    </row>
    <row r="63" ht="12.75">
      <c r="A63" s="1048"/>
    </row>
    <row r="64" ht="12.75">
      <c r="A64" s="1048"/>
    </row>
    <row r="65" ht="12.75">
      <c r="A65" s="1048"/>
    </row>
    <row r="66" ht="12.75">
      <c r="A66" s="1048"/>
    </row>
  </sheetData>
  <sheetProtection/>
  <mergeCells count="11">
    <mergeCell ref="N7:Q7"/>
    <mergeCell ref="U7:W7"/>
    <mergeCell ref="A1:W1"/>
    <mergeCell ref="A7:A8"/>
    <mergeCell ref="B7:B8"/>
    <mergeCell ref="E7:E8"/>
    <mergeCell ref="H7:H8"/>
    <mergeCell ref="I7:I8"/>
    <mergeCell ref="J7:J8"/>
    <mergeCell ref="K7:K8"/>
    <mergeCell ref="L7:M7"/>
  </mergeCells>
  <printOptions/>
  <pageMargins left="1.299212598425197" right="0.7086614173228347" top="0.5905511811023623" bottom="0.5905511811023623" header="0.31496062992125984" footer="0.31496062992125984"/>
  <pageSetup horizontalDpi="600" verticalDpi="600" orientation="landscape" paperSize="9" scale="65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selection activeCell="T22" sqref="T22"/>
    </sheetView>
  </sheetViews>
  <sheetFormatPr defaultColWidth="9.140625" defaultRowHeight="12.75"/>
  <cols>
    <col min="1" max="1" width="37.7109375" style="43" customWidth="1"/>
    <col min="2" max="2" width="13.57421875" style="43" hidden="1" customWidth="1"/>
    <col min="3" max="4" width="10.8515625" style="43" hidden="1" customWidth="1"/>
    <col min="5" max="5" width="6.421875" style="691" customWidth="1"/>
    <col min="6" max="6" width="11.7109375" style="43" hidden="1" customWidth="1"/>
    <col min="7" max="9" width="11.57421875" style="43" hidden="1" customWidth="1"/>
    <col min="10" max="12" width="11.57421875" style="577" hidden="1" customWidth="1"/>
    <col min="13" max="13" width="11.57421875" style="577" customWidth="1"/>
    <col min="14" max="14" width="11.421875" style="577" customWidth="1"/>
    <col min="15" max="15" width="9.8515625" style="577" customWidth="1"/>
    <col min="16" max="16" width="11.421875" style="577" customWidth="1"/>
    <col min="17" max="17" width="9.28125" style="577" customWidth="1"/>
    <col min="18" max="18" width="9.140625" style="577" customWidth="1"/>
    <col min="19" max="19" width="12.00390625" style="577" customWidth="1"/>
    <col min="20" max="20" width="9.140625" style="559" customWidth="1"/>
    <col min="21" max="21" width="3.421875" style="577" customWidth="1"/>
    <col min="22" max="22" width="12.57421875" style="577" customWidth="1"/>
    <col min="23" max="23" width="11.8515625" style="577" customWidth="1"/>
    <col min="24" max="24" width="12.00390625" style="577" customWidth="1"/>
    <col min="25" max="25" width="9.140625" style="1508" customWidth="1"/>
    <col min="26" max="16384" width="9.140625" style="43" customWidth="1"/>
  </cols>
  <sheetData>
    <row r="1" spans="1:25" s="283" customFormat="1" ht="18">
      <c r="A1" s="1868" t="s">
        <v>721</v>
      </c>
      <c r="B1" s="1868"/>
      <c r="C1" s="1868"/>
      <c r="D1" s="1868"/>
      <c r="E1" s="1868"/>
      <c r="F1" s="1868"/>
      <c r="G1" s="1868"/>
      <c r="H1" s="1868"/>
      <c r="I1" s="1868"/>
      <c r="J1" s="1868"/>
      <c r="K1" s="1868"/>
      <c r="L1" s="1868"/>
      <c r="M1" s="1868"/>
      <c r="N1" s="1868"/>
      <c r="O1" s="1868"/>
      <c r="P1" s="1868"/>
      <c r="Q1" s="1868"/>
      <c r="R1" s="1868"/>
      <c r="S1" s="1868"/>
      <c r="T1" s="1868"/>
      <c r="U1" s="1868"/>
      <c r="V1" s="1868"/>
      <c r="W1" s="1868"/>
      <c r="X1" s="1868"/>
      <c r="Y1" s="1517"/>
    </row>
    <row r="2" spans="1:15" ht="21.75" customHeight="1">
      <c r="A2" s="1087" t="s">
        <v>649</v>
      </c>
      <c r="B2" s="990"/>
      <c r="N2" s="991"/>
      <c r="O2" s="991"/>
    </row>
    <row r="3" spans="1:15" ht="12.75">
      <c r="A3" s="995"/>
      <c r="N3" s="991"/>
      <c r="O3" s="991"/>
    </row>
    <row r="4" spans="1:15" ht="13.5" thickBot="1">
      <c r="A4" s="1048"/>
      <c r="B4" s="629"/>
      <c r="C4" s="629"/>
      <c r="D4" s="629"/>
      <c r="E4" s="692"/>
      <c r="F4" s="629"/>
      <c r="G4" s="629"/>
      <c r="N4" s="991"/>
      <c r="O4" s="991"/>
    </row>
    <row r="5" spans="1:15" ht="15.75" thickBot="1">
      <c r="A5" s="1407" t="s">
        <v>765</v>
      </c>
      <c r="B5" s="993"/>
      <c r="C5" s="1343"/>
      <c r="D5" s="1343"/>
      <c r="E5" s="1408" t="s">
        <v>782</v>
      </c>
      <c r="F5" s="1360"/>
      <c r="G5" s="1361"/>
      <c r="H5" s="1360"/>
      <c r="I5" s="1360"/>
      <c r="J5" s="1362"/>
      <c r="K5" s="1347"/>
      <c r="L5" s="1347"/>
      <c r="M5" s="848"/>
      <c r="N5" s="994"/>
      <c r="O5" s="994"/>
    </row>
    <row r="6" spans="1:15" ht="23.25" customHeight="1" thickBot="1">
      <c r="A6" s="995" t="s">
        <v>548</v>
      </c>
      <c r="N6" s="991"/>
      <c r="O6" s="991"/>
    </row>
    <row r="7" spans="1:24" ht="13.5" thickBot="1">
      <c r="A7" s="1860" t="s">
        <v>27</v>
      </c>
      <c r="B7" s="1862" t="s">
        <v>552</v>
      </c>
      <c r="C7" s="538"/>
      <c r="D7" s="538"/>
      <c r="E7" s="1862" t="s">
        <v>555</v>
      </c>
      <c r="F7" s="538"/>
      <c r="G7" s="538"/>
      <c r="H7" s="1862" t="s">
        <v>783</v>
      </c>
      <c r="I7" s="1864" t="s">
        <v>725</v>
      </c>
      <c r="J7" s="1864" t="s">
        <v>726</v>
      </c>
      <c r="K7" s="1864" t="s">
        <v>727</v>
      </c>
      <c r="L7" s="1864" t="s">
        <v>728</v>
      </c>
      <c r="M7" s="1865" t="s">
        <v>729</v>
      </c>
      <c r="N7" s="1869"/>
      <c r="O7" s="1865" t="s">
        <v>730</v>
      </c>
      <c r="P7" s="1857"/>
      <c r="Q7" s="1857"/>
      <c r="R7" s="1858"/>
      <c r="S7" s="1409" t="s">
        <v>731</v>
      </c>
      <c r="T7" s="1274" t="s">
        <v>551</v>
      </c>
      <c r="V7" s="1856" t="s">
        <v>732</v>
      </c>
      <c r="W7" s="1857"/>
      <c r="X7" s="1858"/>
    </row>
    <row r="8" spans="1:24" ht="13.5" thickBot="1">
      <c r="A8" s="1861"/>
      <c r="B8" s="1863"/>
      <c r="C8" s="544" t="s">
        <v>553</v>
      </c>
      <c r="D8" s="544" t="s">
        <v>554</v>
      </c>
      <c r="E8" s="1863"/>
      <c r="F8" s="544" t="s">
        <v>723</v>
      </c>
      <c r="G8" s="544" t="s">
        <v>724</v>
      </c>
      <c r="H8" s="1863"/>
      <c r="I8" s="1863"/>
      <c r="J8" s="1863"/>
      <c r="K8" s="1863"/>
      <c r="L8" s="1863"/>
      <c r="M8" s="1410" t="s">
        <v>31</v>
      </c>
      <c r="N8" s="1410" t="s">
        <v>32</v>
      </c>
      <c r="O8" s="1411" t="s">
        <v>562</v>
      </c>
      <c r="P8" s="1412" t="s">
        <v>565</v>
      </c>
      <c r="Q8" s="1412" t="s">
        <v>568</v>
      </c>
      <c r="R8" s="1091" t="s">
        <v>571</v>
      </c>
      <c r="S8" s="1410" t="s">
        <v>572</v>
      </c>
      <c r="T8" s="1414" t="s">
        <v>573</v>
      </c>
      <c r="V8" s="1503" t="s">
        <v>733</v>
      </c>
      <c r="W8" s="1504" t="s">
        <v>734</v>
      </c>
      <c r="X8" s="1504" t="s">
        <v>735</v>
      </c>
    </row>
    <row r="9" spans="1:24" ht="12.75">
      <c r="A9" s="1277" t="s">
        <v>574</v>
      </c>
      <c r="B9" s="1416"/>
      <c r="C9" s="1417">
        <v>104</v>
      </c>
      <c r="D9" s="1417">
        <v>104</v>
      </c>
      <c r="E9" s="1097"/>
      <c r="F9" s="1418">
        <v>30</v>
      </c>
      <c r="G9" s="1418">
        <v>31</v>
      </c>
      <c r="H9" s="1418">
        <v>30</v>
      </c>
      <c r="I9" s="1495">
        <v>30</v>
      </c>
      <c r="J9" s="1363">
        <v>30</v>
      </c>
      <c r="K9" s="1363">
        <v>30</v>
      </c>
      <c r="L9" s="1363">
        <v>31</v>
      </c>
      <c r="M9" s="1419"/>
      <c r="N9" s="1510"/>
      <c r="O9" s="1364"/>
      <c r="P9" s="1102">
        <f>V9</f>
        <v>32</v>
      </c>
      <c r="Q9" s="1103">
        <f>W9</f>
        <v>31</v>
      </c>
      <c r="R9" s="1104"/>
      <c r="S9" s="1371" t="s">
        <v>575</v>
      </c>
      <c r="T9" s="1280" t="s">
        <v>575</v>
      </c>
      <c r="U9" s="1106"/>
      <c r="V9" s="1421">
        <v>32</v>
      </c>
      <c r="W9" s="1396">
        <v>31</v>
      </c>
      <c r="X9" s="1396"/>
    </row>
    <row r="10" spans="1:24" ht="13.5" thickBot="1">
      <c r="A10" s="1422" t="s">
        <v>576</v>
      </c>
      <c r="B10" s="561"/>
      <c r="C10" s="1423">
        <v>101</v>
      </c>
      <c r="D10" s="1423">
        <v>104</v>
      </c>
      <c r="E10" s="1424"/>
      <c r="F10" s="1425">
        <v>28</v>
      </c>
      <c r="G10" s="1425">
        <v>29</v>
      </c>
      <c r="H10" s="1425">
        <v>29</v>
      </c>
      <c r="I10" s="1426">
        <v>29</v>
      </c>
      <c r="J10" s="1365">
        <v>31</v>
      </c>
      <c r="K10" s="1365">
        <v>29</v>
      </c>
      <c r="L10" s="1365">
        <v>30</v>
      </c>
      <c r="M10" s="1426"/>
      <c r="N10" s="1511"/>
      <c r="O10" s="1366"/>
      <c r="P10" s="1116">
        <f aca="true" t="shared" si="0" ref="P10:Q21">V10</f>
        <v>30</v>
      </c>
      <c r="Q10" s="1117">
        <f t="shared" si="0"/>
        <v>30</v>
      </c>
      <c r="R10" s="1505"/>
      <c r="S10" s="1365" t="s">
        <v>575</v>
      </c>
      <c r="T10" s="1428" t="s">
        <v>575</v>
      </c>
      <c r="U10" s="1106"/>
      <c r="V10" s="1429">
        <v>30</v>
      </c>
      <c r="W10" s="1397">
        <v>30</v>
      </c>
      <c r="X10" s="1397"/>
    </row>
    <row r="11" spans="1:24" ht="12.75">
      <c r="A11" s="1430" t="s">
        <v>577</v>
      </c>
      <c r="B11" s="1431" t="s">
        <v>578</v>
      </c>
      <c r="C11" s="582">
        <v>37915</v>
      </c>
      <c r="D11" s="582">
        <v>39774</v>
      </c>
      <c r="E11" s="1432" t="s">
        <v>579</v>
      </c>
      <c r="F11" s="1433">
        <v>6049</v>
      </c>
      <c r="G11" s="1433">
        <v>6122</v>
      </c>
      <c r="H11" s="1433">
        <v>6544</v>
      </c>
      <c r="I11" s="1439">
        <v>6823</v>
      </c>
      <c r="J11" s="1367">
        <v>6905</v>
      </c>
      <c r="K11" s="1367">
        <v>7201</v>
      </c>
      <c r="L11" s="1368">
        <v>7604</v>
      </c>
      <c r="M11" s="1434" t="s">
        <v>575</v>
      </c>
      <c r="N11" s="1512" t="s">
        <v>575</v>
      </c>
      <c r="O11" s="1369">
        <v>7689</v>
      </c>
      <c r="P11" s="1128">
        <f t="shared" si="0"/>
        <v>7741</v>
      </c>
      <c r="Q11" s="1129">
        <f t="shared" si="0"/>
        <v>7741</v>
      </c>
      <c r="R11" s="1130"/>
      <c r="S11" s="1367" t="s">
        <v>575</v>
      </c>
      <c r="T11" s="1435" t="s">
        <v>575</v>
      </c>
      <c r="U11" s="1106"/>
      <c r="V11" s="1436">
        <v>7741</v>
      </c>
      <c r="W11" s="1367">
        <v>7741</v>
      </c>
      <c r="X11" s="1367"/>
    </row>
    <row r="12" spans="1:24" ht="12.75">
      <c r="A12" s="1437" t="s">
        <v>580</v>
      </c>
      <c r="B12" s="1438" t="s">
        <v>581</v>
      </c>
      <c r="C12" s="572">
        <v>-16164</v>
      </c>
      <c r="D12" s="572">
        <v>-17825</v>
      </c>
      <c r="E12" s="1432" t="s">
        <v>582</v>
      </c>
      <c r="F12" s="1433">
        <v>-5541</v>
      </c>
      <c r="G12" s="1433">
        <v>-5584</v>
      </c>
      <c r="H12" s="1433">
        <v>-6014</v>
      </c>
      <c r="I12" s="1439">
        <v>6351</v>
      </c>
      <c r="J12" s="1367">
        <v>6490</v>
      </c>
      <c r="K12" s="1367">
        <v>6792</v>
      </c>
      <c r="L12" s="1367">
        <v>7240</v>
      </c>
      <c r="M12" s="1439" t="s">
        <v>575</v>
      </c>
      <c r="N12" s="1513" t="s">
        <v>575</v>
      </c>
      <c r="O12" s="1370">
        <v>7339</v>
      </c>
      <c r="P12" s="1136">
        <f t="shared" si="0"/>
        <v>7405</v>
      </c>
      <c r="Q12" s="1137">
        <f t="shared" si="0"/>
        <v>7418</v>
      </c>
      <c r="R12" s="1138"/>
      <c r="S12" s="1367" t="s">
        <v>575</v>
      </c>
      <c r="T12" s="1435" t="s">
        <v>575</v>
      </c>
      <c r="U12" s="1106"/>
      <c r="V12" s="1433">
        <v>7405</v>
      </c>
      <c r="W12" s="1367">
        <v>7418</v>
      </c>
      <c r="X12" s="1367"/>
    </row>
    <row r="13" spans="1:24" ht="12.75">
      <c r="A13" s="1437" t="s">
        <v>583</v>
      </c>
      <c r="B13" s="1438" t="s">
        <v>736</v>
      </c>
      <c r="C13" s="572">
        <v>604</v>
      </c>
      <c r="D13" s="572">
        <v>619</v>
      </c>
      <c r="E13" s="1432" t="s">
        <v>585</v>
      </c>
      <c r="F13" s="1433">
        <v>116</v>
      </c>
      <c r="G13" s="1433">
        <v>96</v>
      </c>
      <c r="H13" s="1433">
        <v>113</v>
      </c>
      <c r="I13" s="1439">
        <v>92</v>
      </c>
      <c r="J13" s="1367">
        <v>154</v>
      </c>
      <c r="K13" s="1367">
        <v>78</v>
      </c>
      <c r="L13" s="1367">
        <v>112</v>
      </c>
      <c r="M13" s="1439" t="s">
        <v>575</v>
      </c>
      <c r="N13" s="1513" t="s">
        <v>575</v>
      </c>
      <c r="O13" s="1370">
        <v>100</v>
      </c>
      <c r="P13" s="1136">
        <f t="shared" si="0"/>
        <v>67</v>
      </c>
      <c r="Q13" s="1137">
        <f t="shared" si="0"/>
        <v>110</v>
      </c>
      <c r="R13" s="1138"/>
      <c r="S13" s="1367" t="s">
        <v>575</v>
      </c>
      <c r="T13" s="1435" t="s">
        <v>575</v>
      </c>
      <c r="U13" s="1106"/>
      <c r="V13" s="1433">
        <v>67</v>
      </c>
      <c r="W13" s="1367">
        <v>110</v>
      </c>
      <c r="X13" s="1367"/>
    </row>
    <row r="14" spans="1:24" ht="12.75">
      <c r="A14" s="1437" t="s">
        <v>586</v>
      </c>
      <c r="B14" s="1438" t="s">
        <v>737</v>
      </c>
      <c r="C14" s="572">
        <v>221</v>
      </c>
      <c r="D14" s="572">
        <v>610</v>
      </c>
      <c r="E14" s="1432" t="s">
        <v>575</v>
      </c>
      <c r="F14" s="1433">
        <v>468</v>
      </c>
      <c r="G14" s="1433">
        <v>594</v>
      </c>
      <c r="H14" s="1433">
        <v>719</v>
      </c>
      <c r="I14" s="1439">
        <v>673</v>
      </c>
      <c r="J14" s="1367">
        <v>542</v>
      </c>
      <c r="K14" s="1367">
        <v>353</v>
      </c>
      <c r="L14" s="1367">
        <v>296</v>
      </c>
      <c r="M14" s="1439" t="s">
        <v>575</v>
      </c>
      <c r="N14" s="1513" t="s">
        <v>575</v>
      </c>
      <c r="O14" s="1370">
        <v>265</v>
      </c>
      <c r="P14" s="1136">
        <f t="shared" si="0"/>
        <v>373</v>
      </c>
      <c r="Q14" s="1137">
        <f t="shared" si="0"/>
        <v>674</v>
      </c>
      <c r="R14" s="1138"/>
      <c r="S14" s="1367" t="s">
        <v>575</v>
      </c>
      <c r="T14" s="1435" t="s">
        <v>575</v>
      </c>
      <c r="U14" s="1106"/>
      <c r="V14" s="1433">
        <v>373</v>
      </c>
      <c r="W14" s="1367">
        <v>674</v>
      </c>
      <c r="X14" s="1367"/>
    </row>
    <row r="15" spans="1:24" ht="13.5" thickBot="1">
      <c r="A15" s="1277" t="s">
        <v>588</v>
      </c>
      <c r="B15" s="1440" t="s">
        <v>738</v>
      </c>
      <c r="C15" s="1441">
        <v>2021</v>
      </c>
      <c r="D15" s="1441">
        <v>852</v>
      </c>
      <c r="E15" s="1140" t="s">
        <v>590</v>
      </c>
      <c r="F15" s="1442">
        <v>980</v>
      </c>
      <c r="G15" s="1442">
        <v>1183</v>
      </c>
      <c r="H15" s="1442">
        <v>976</v>
      </c>
      <c r="I15" s="1496">
        <v>1028</v>
      </c>
      <c r="J15" s="1371">
        <v>1046</v>
      </c>
      <c r="K15" s="1371">
        <v>1799</v>
      </c>
      <c r="L15" s="1371">
        <v>1270</v>
      </c>
      <c r="M15" s="1443" t="s">
        <v>575</v>
      </c>
      <c r="N15" s="1514" t="s">
        <v>575</v>
      </c>
      <c r="O15" s="1372">
        <v>2306</v>
      </c>
      <c r="P15" s="1161">
        <f t="shared" si="0"/>
        <v>3282</v>
      </c>
      <c r="Q15" s="1137">
        <f t="shared" si="0"/>
        <v>2497</v>
      </c>
      <c r="R15" s="1145"/>
      <c r="S15" s="1371" t="s">
        <v>575</v>
      </c>
      <c r="T15" s="1280" t="s">
        <v>575</v>
      </c>
      <c r="U15" s="1106"/>
      <c r="V15" s="1425">
        <v>3282</v>
      </c>
      <c r="W15" s="1371">
        <v>2497</v>
      </c>
      <c r="X15" s="1371"/>
    </row>
    <row r="16" spans="1:24" ht="15" thickBot="1">
      <c r="A16" s="1445" t="s">
        <v>591</v>
      </c>
      <c r="B16" s="1446"/>
      <c r="C16" s="591">
        <v>24618</v>
      </c>
      <c r="D16" s="591">
        <v>24087</v>
      </c>
      <c r="E16" s="592"/>
      <c r="F16" s="1447">
        <v>2081</v>
      </c>
      <c r="G16" s="1447">
        <v>2411</v>
      </c>
      <c r="H16" s="1447">
        <v>2340</v>
      </c>
      <c r="I16" s="1319">
        <v>2265</v>
      </c>
      <c r="J16" s="1506">
        <f>J11-J12+J13+J14+J15</f>
        <v>2157</v>
      </c>
      <c r="K16" s="1506">
        <f>K11-K12+K13+K14+K15</f>
        <v>2639</v>
      </c>
      <c r="L16" s="1506">
        <f>L11-L12+L13+L14+L15</f>
        <v>2042</v>
      </c>
      <c r="M16" s="1319" t="s">
        <v>575</v>
      </c>
      <c r="N16" s="1515" t="s">
        <v>575</v>
      </c>
      <c r="O16" s="1507">
        <f>O11-O12+O13+O14+O15</f>
        <v>3021</v>
      </c>
      <c r="P16" s="1507">
        <f>P11-P12+P13+P14+P15</f>
        <v>4058</v>
      </c>
      <c r="Q16" s="1507">
        <f>Q11-Q12+Q13+Q14+Q15</f>
        <v>3604</v>
      </c>
      <c r="R16" s="1507">
        <f>R11-R12+R13+R14+R15</f>
        <v>0</v>
      </c>
      <c r="S16" s="1450" t="s">
        <v>575</v>
      </c>
      <c r="T16" s="1451" t="s">
        <v>575</v>
      </c>
      <c r="U16" s="1106"/>
      <c r="V16" s="1506">
        <f>V11-V12+V13+V14+V15</f>
        <v>4058</v>
      </c>
      <c r="W16" s="1506">
        <f>W11-W12+W13+W14+W15</f>
        <v>3604</v>
      </c>
      <c r="X16" s="1506">
        <f>X11-X12+X13+X14+X15</f>
        <v>0</v>
      </c>
    </row>
    <row r="17" spans="1:24" ht="12.75">
      <c r="A17" s="1277" t="s">
        <v>592</v>
      </c>
      <c r="B17" s="1431" t="s">
        <v>593</v>
      </c>
      <c r="C17" s="582">
        <v>7043</v>
      </c>
      <c r="D17" s="582">
        <v>7240</v>
      </c>
      <c r="E17" s="1140">
        <v>401</v>
      </c>
      <c r="F17" s="1442">
        <v>508</v>
      </c>
      <c r="G17" s="1442">
        <v>537</v>
      </c>
      <c r="H17" s="1442">
        <v>530</v>
      </c>
      <c r="I17" s="1496">
        <v>472</v>
      </c>
      <c r="J17" s="1371">
        <v>429</v>
      </c>
      <c r="K17" s="1371">
        <v>409</v>
      </c>
      <c r="L17" s="1371">
        <v>364</v>
      </c>
      <c r="M17" s="1434" t="s">
        <v>575</v>
      </c>
      <c r="N17" s="1512" t="s">
        <v>575</v>
      </c>
      <c r="O17" s="1372">
        <v>350</v>
      </c>
      <c r="P17" s="1128">
        <f t="shared" si="0"/>
        <v>336</v>
      </c>
      <c r="Q17" s="1137">
        <f t="shared" si="0"/>
        <v>323</v>
      </c>
      <c r="R17" s="1130"/>
      <c r="S17" s="1371" t="s">
        <v>575</v>
      </c>
      <c r="T17" s="1280" t="s">
        <v>575</v>
      </c>
      <c r="U17" s="1106"/>
      <c r="V17" s="1453">
        <v>336</v>
      </c>
      <c r="W17" s="1371">
        <v>323</v>
      </c>
      <c r="X17" s="1371"/>
    </row>
    <row r="18" spans="1:24" ht="12.75">
      <c r="A18" s="1437" t="s">
        <v>594</v>
      </c>
      <c r="B18" s="1438" t="s">
        <v>595</v>
      </c>
      <c r="C18" s="572">
        <v>1001</v>
      </c>
      <c r="D18" s="572">
        <v>820</v>
      </c>
      <c r="E18" s="1432" t="s">
        <v>596</v>
      </c>
      <c r="F18" s="1433">
        <v>112</v>
      </c>
      <c r="G18" s="1433">
        <v>106</v>
      </c>
      <c r="H18" s="1433">
        <v>160</v>
      </c>
      <c r="I18" s="1439">
        <v>85</v>
      </c>
      <c r="J18" s="1367">
        <v>432</v>
      </c>
      <c r="K18" s="1367">
        <v>595</v>
      </c>
      <c r="L18" s="1367">
        <v>267</v>
      </c>
      <c r="M18" s="1439" t="s">
        <v>575</v>
      </c>
      <c r="N18" s="1513" t="s">
        <v>575</v>
      </c>
      <c r="O18" s="1370">
        <v>197</v>
      </c>
      <c r="P18" s="1136">
        <f t="shared" si="0"/>
        <v>210</v>
      </c>
      <c r="Q18" s="1137">
        <f t="shared" si="0"/>
        <v>227</v>
      </c>
      <c r="R18" s="1138"/>
      <c r="S18" s="1367" t="s">
        <v>575</v>
      </c>
      <c r="T18" s="1435" t="s">
        <v>575</v>
      </c>
      <c r="U18" s="1106"/>
      <c r="V18" s="1433">
        <v>210</v>
      </c>
      <c r="W18" s="1367">
        <v>227</v>
      </c>
      <c r="X18" s="1367"/>
    </row>
    <row r="19" spans="1:24" ht="12.75">
      <c r="A19" s="1437" t="s">
        <v>597</v>
      </c>
      <c r="B19" s="1438" t="s">
        <v>739</v>
      </c>
      <c r="C19" s="572">
        <v>14718</v>
      </c>
      <c r="D19" s="572">
        <v>14718</v>
      </c>
      <c r="E19" s="1432" t="s">
        <v>575</v>
      </c>
      <c r="F19" s="1433"/>
      <c r="G19" s="1433"/>
      <c r="H19" s="1433"/>
      <c r="I19" s="1439"/>
      <c r="J19" s="1367"/>
      <c r="K19" s="1367"/>
      <c r="L19" s="1367"/>
      <c r="M19" s="1439" t="s">
        <v>575</v>
      </c>
      <c r="N19" s="1513" t="s">
        <v>575</v>
      </c>
      <c r="O19" s="1370">
        <v>0</v>
      </c>
      <c r="P19" s="1136">
        <f t="shared" si="0"/>
        <v>0</v>
      </c>
      <c r="Q19" s="1137">
        <f t="shared" si="0"/>
        <v>0</v>
      </c>
      <c r="R19" s="1138"/>
      <c r="S19" s="1367" t="s">
        <v>575</v>
      </c>
      <c r="T19" s="1435" t="s">
        <v>575</v>
      </c>
      <c r="U19" s="1106"/>
      <c r="V19" s="1433"/>
      <c r="W19" s="1367"/>
      <c r="X19" s="1367"/>
    </row>
    <row r="20" spans="1:24" ht="12.75">
      <c r="A20" s="1437" t="s">
        <v>599</v>
      </c>
      <c r="B20" s="1438" t="s">
        <v>598</v>
      </c>
      <c r="C20" s="572">
        <v>1758</v>
      </c>
      <c r="D20" s="572">
        <v>1762</v>
      </c>
      <c r="E20" s="1432" t="s">
        <v>575</v>
      </c>
      <c r="F20" s="1433">
        <v>894</v>
      </c>
      <c r="G20" s="1433">
        <v>1172</v>
      </c>
      <c r="H20" s="1433">
        <v>1069</v>
      </c>
      <c r="I20" s="1439">
        <v>1701</v>
      </c>
      <c r="J20" s="1367">
        <v>1296</v>
      </c>
      <c r="K20" s="1367">
        <v>1506</v>
      </c>
      <c r="L20" s="1367">
        <v>1411</v>
      </c>
      <c r="M20" s="1439" t="s">
        <v>575</v>
      </c>
      <c r="N20" s="1513" t="s">
        <v>575</v>
      </c>
      <c r="O20" s="1370">
        <v>2474</v>
      </c>
      <c r="P20" s="1136">
        <f t="shared" si="0"/>
        <v>3512</v>
      </c>
      <c r="Q20" s="1137">
        <f t="shared" si="0"/>
        <v>3054</v>
      </c>
      <c r="R20" s="1138"/>
      <c r="S20" s="1367" t="s">
        <v>575</v>
      </c>
      <c r="T20" s="1435" t="s">
        <v>575</v>
      </c>
      <c r="U20" s="1106"/>
      <c r="V20" s="1433">
        <v>3512</v>
      </c>
      <c r="W20" s="1367">
        <v>3054</v>
      </c>
      <c r="X20" s="1367"/>
    </row>
    <row r="21" spans="1:24" ht="13.5" thickBot="1">
      <c r="A21" s="1422" t="s">
        <v>601</v>
      </c>
      <c r="B21" s="1454"/>
      <c r="C21" s="1455">
        <v>0</v>
      </c>
      <c r="D21" s="1455">
        <v>0</v>
      </c>
      <c r="E21" s="1456" t="s">
        <v>575</v>
      </c>
      <c r="F21" s="1433"/>
      <c r="G21" s="1433"/>
      <c r="H21" s="1433"/>
      <c r="I21" s="1426"/>
      <c r="J21" s="1365"/>
      <c r="K21" s="1373"/>
      <c r="L21" s="1373"/>
      <c r="M21" s="1426" t="s">
        <v>575</v>
      </c>
      <c r="N21" s="1511" t="s">
        <v>575</v>
      </c>
      <c r="O21" s="1374">
        <v>0</v>
      </c>
      <c r="P21" s="1161">
        <f t="shared" si="0"/>
        <v>0</v>
      </c>
      <c r="Q21" s="1144">
        <f t="shared" si="0"/>
        <v>0</v>
      </c>
      <c r="R21" s="1145"/>
      <c r="S21" s="1373" t="s">
        <v>575</v>
      </c>
      <c r="T21" s="1458" t="s">
        <v>575</v>
      </c>
      <c r="U21" s="1106"/>
      <c r="V21" s="1459"/>
      <c r="W21" s="1373"/>
      <c r="X21" s="1373"/>
    </row>
    <row r="22" spans="1:24" ht="14.25">
      <c r="A22" s="1460" t="s">
        <v>603</v>
      </c>
      <c r="B22" s="1431" t="s">
        <v>604</v>
      </c>
      <c r="C22" s="582">
        <v>12472</v>
      </c>
      <c r="D22" s="582">
        <v>13728</v>
      </c>
      <c r="E22" s="1375" t="s">
        <v>575</v>
      </c>
      <c r="F22" s="1436">
        <v>11510</v>
      </c>
      <c r="G22" s="1436">
        <v>11943</v>
      </c>
      <c r="H22" s="1436">
        <v>13364</v>
      </c>
      <c r="I22" s="1376">
        <v>12980</v>
      </c>
      <c r="J22" s="1376">
        <v>12991</v>
      </c>
      <c r="K22" s="1376">
        <v>13186</v>
      </c>
      <c r="L22" s="1376">
        <v>13852</v>
      </c>
      <c r="M22" s="1377">
        <f>M35</f>
        <v>13637</v>
      </c>
      <c r="N22" s="1398">
        <f>N35</f>
        <v>13639.7</v>
      </c>
      <c r="O22" s="1497">
        <v>3129</v>
      </c>
      <c r="P22" s="1128">
        <f>V22-O22</f>
        <v>3452</v>
      </c>
      <c r="Q22" s="1167">
        <f>W22-V22</f>
        <v>2820</v>
      </c>
      <c r="R22" s="1130"/>
      <c r="S22" s="1376">
        <f>SUM(O22:R22)</f>
        <v>9401</v>
      </c>
      <c r="T22" s="1461">
        <f>(S22/N22)*100</f>
        <v>68.92380330945696</v>
      </c>
      <c r="U22" s="1106"/>
      <c r="V22" s="1436">
        <v>6581</v>
      </c>
      <c r="W22" s="1399">
        <v>9401</v>
      </c>
      <c r="X22" s="1376"/>
    </row>
    <row r="23" spans="1:24" ht="14.25">
      <c r="A23" s="1437" t="s">
        <v>605</v>
      </c>
      <c r="B23" s="1438" t="s">
        <v>606</v>
      </c>
      <c r="C23" s="572">
        <v>0</v>
      </c>
      <c r="D23" s="572">
        <v>0</v>
      </c>
      <c r="E23" s="1379" t="s">
        <v>575</v>
      </c>
      <c r="F23" s="1433">
        <v>200</v>
      </c>
      <c r="G23" s="1433"/>
      <c r="H23" s="1433"/>
      <c r="I23" s="1380"/>
      <c r="J23" s="1380">
        <v>0</v>
      </c>
      <c r="K23" s="1380">
        <v>1281</v>
      </c>
      <c r="L23" s="1380">
        <v>0</v>
      </c>
      <c r="M23" s="1381"/>
      <c r="N23" s="1400"/>
      <c r="O23" s="1381"/>
      <c r="P23" s="1469">
        <f aca="true" t="shared" si="1" ref="P23:P40">V23-O23</f>
        <v>0</v>
      </c>
      <c r="Q23" s="1137">
        <f aca="true" t="shared" si="2" ref="Q23:Q40">W23-V23</f>
        <v>0</v>
      </c>
      <c r="R23" s="1463"/>
      <c r="S23" s="1380">
        <f aca="true" t="shared" si="3" ref="S23:S45">SUM(O23:R23)</f>
        <v>0</v>
      </c>
      <c r="T23" s="1471" t="e">
        <f aca="true" t="shared" si="4" ref="T23:T45">(S23/N23)*100</f>
        <v>#DIV/0!</v>
      </c>
      <c r="U23" s="1106"/>
      <c r="V23" s="1433"/>
      <c r="W23" s="1401"/>
      <c r="X23" s="1380"/>
    </row>
    <row r="24" spans="1:24" ht="15" thickBot="1">
      <c r="A24" s="1422" t="s">
        <v>607</v>
      </c>
      <c r="B24" s="1454" t="s">
        <v>606</v>
      </c>
      <c r="C24" s="1455">
        <v>0</v>
      </c>
      <c r="D24" s="1455">
        <v>1215</v>
      </c>
      <c r="E24" s="1383">
        <v>672</v>
      </c>
      <c r="F24" s="1466">
        <v>2755</v>
      </c>
      <c r="G24" s="1466">
        <v>2972</v>
      </c>
      <c r="H24" s="1466">
        <v>3417</v>
      </c>
      <c r="I24" s="1384">
        <v>3050</v>
      </c>
      <c r="J24" s="1384">
        <v>2800</v>
      </c>
      <c r="K24" s="1384">
        <v>2850</v>
      </c>
      <c r="L24" s="1384">
        <v>2910</v>
      </c>
      <c r="M24" s="1385">
        <f>M25+M26+M27+M28+M29</f>
        <v>2900</v>
      </c>
      <c r="N24" s="1402">
        <f>N25+N26+N27+N28+N29</f>
        <v>2826</v>
      </c>
      <c r="O24" s="1498">
        <v>725</v>
      </c>
      <c r="P24" s="1180">
        <f t="shared" si="1"/>
        <v>31</v>
      </c>
      <c r="Q24" s="1175">
        <f t="shared" si="2"/>
        <v>1364</v>
      </c>
      <c r="R24" s="1176"/>
      <c r="S24" s="1384">
        <f t="shared" si="3"/>
        <v>2120</v>
      </c>
      <c r="T24" s="1467">
        <f t="shared" si="4"/>
        <v>75.01769285208776</v>
      </c>
      <c r="U24" s="1106"/>
      <c r="V24" s="1425">
        <v>756</v>
      </c>
      <c r="W24" s="1403">
        <v>2120</v>
      </c>
      <c r="X24" s="1384"/>
    </row>
    <row r="25" spans="1:24" ht="14.25">
      <c r="A25" s="1430" t="s">
        <v>608</v>
      </c>
      <c r="B25" s="1468" t="s">
        <v>740</v>
      </c>
      <c r="C25" s="582">
        <v>6341</v>
      </c>
      <c r="D25" s="582">
        <v>6960</v>
      </c>
      <c r="E25" s="1387">
        <v>501</v>
      </c>
      <c r="F25" s="1433">
        <v>1767</v>
      </c>
      <c r="G25" s="1433">
        <v>1661</v>
      </c>
      <c r="H25" s="1433">
        <v>1939</v>
      </c>
      <c r="I25" s="1388">
        <v>1685</v>
      </c>
      <c r="J25" s="1388">
        <v>1754</v>
      </c>
      <c r="K25" s="1388">
        <v>1448</v>
      </c>
      <c r="L25" s="1388">
        <v>1821</v>
      </c>
      <c r="M25" s="1377">
        <v>800</v>
      </c>
      <c r="N25" s="1398">
        <v>800</v>
      </c>
      <c r="O25" s="1377">
        <v>349</v>
      </c>
      <c r="P25" s="1469">
        <f t="shared" si="1"/>
        <v>545</v>
      </c>
      <c r="Q25" s="1167">
        <f t="shared" si="2"/>
        <v>294</v>
      </c>
      <c r="R25" s="1130"/>
      <c r="S25" s="1376">
        <f t="shared" si="3"/>
        <v>1188</v>
      </c>
      <c r="T25" s="1461">
        <f t="shared" si="4"/>
        <v>148.5</v>
      </c>
      <c r="U25" s="1106"/>
      <c r="V25" s="1453">
        <v>894</v>
      </c>
      <c r="W25" s="1404">
        <v>1188</v>
      </c>
      <c r="X25" s="1388"/>
    </row>
    <row r="26" spans="1:24" ht="14.25">
      <c r="A26" s="1437" t="s">
        <v>610</v>
      </c>
      <c r="B26" s="1470" t="s">
        <v>741</v>
      </c>
      <c r="C26" s="572">
        <v>1745</v>
      </c>
      <c r="D26" s="572">
        <v>2223</v>
      </c>
      <c r="E26" s="1390">
        <v>502</v>
      </c>
      <c r="F26" s="1433">
        <v>943</v>
      </c>
      <c r="G26" s="1433">
        <v>1037</v>
      </c>
      <c r="H26" s="1433">
        <v>1072</v>
      </c>
      <c r="I26" s="1380">
        <v>1011</v>
      </c>
      <c r="J26" s="1380">
        <v>990</v>
      </c>
      <c r="K26" s="1380">
        <v>1334</v>
      </c>
      <c r="L26" s="1380">
        <v>999</v>
      </c>
      <c r="M26" s="1381">
        <v>800</v>
      </c>
      <c r="N26" s="1400">
        <v>800</v>
      </c>
      <c r="O26" s="1381">
        <v>358</v>
      </c>
      <c r="P26" s="1469">
        <f t="shared" si="1"/>
        <v>272</v>
      </c>
      <c r="Q26" s="1137">
        <f t="shared" si="2"/>
        <v>-45</v>
      </c>
      <c r="R26" s="1463"/>
      <c r="S26" s="1380">
        <f t="shared" si="3"/>
        <v>585</v>
      </c>
      <c r="T26" s="1471">
        <f t="shared" si="4"/>
        <v>73.125</v>
      </c>
      <c r="U26" s="1106"/>
      <c r="V26" s="1433">
        <v>630</v>
      </c>
      <c r="W26" s="1401">
        <v>585</v>
      </c>
      <c r="X26" s="1380"/>
    </row>
    <row r="27" spans="1:24" ht="14.25">
      <c r="A27" s="1437" t="s">
        <v>612</v>
      </c>
      <c r="B27" s="1470" t="s">
        <v>742</v>
      </c>
      <c r="C27" s="572">
        <v>0</v>
      </c>
      <c r="D27" s="572">
        <v>0</v>
      </c>
      <c r="E27" s="1390">
        <v>504</v>
      </c>
      <c r="F27" s="1433"/>
      <c r="G27" s="1433"/>
      <c r="H27" s="1433"/>
      <c r="I27" s="1380"/>
      <c r="J27" s="1380">
        <v>0</v>
      </c>
      <c r="K27" s="1380"/>
      <c r="L27" s="1380"/>
      <c r="M27" s="1381"/>
      <c r="N27" s="1400"/>
      <c r="O27" s="1381"/>
      <c r="P27" s="1469">
        <f t="shared" si="1"/>
        <v>0</v>
      </c>
      <c r="Q27" s="1137">
        <f t="shared" si="2"/>
        <v>0</v>
      </c>
      <c r="R27" s="1463"/>
      <c r="S27" s="1380">
        <f t="shared" si="3"/>
        <v>0</v>
      </c>
      <c r="T27" s="1471" t="e">
        <f t="shared" si="4"/>
        <v>#DIV/0!</v>
      </c>
      <c r="U27" s="1106"/>
      <c r="V27" s="1433"/>
      <c r="W27" s="1401"/>
      <c r="X27" s="1380"/>
    </row>
    <row r="28" spans="1:24" ht="14.25">
      <c r="A28" s="1437" t="s">
        <v>614</v>
      </c>
      <c r="B28" s="1470" t="s">
        <v>743</v>
      </c>
      <c r="C28" s="572">
        <v>428</v>
      </c>
      <c r="D28" s="572">
        <v>253</v>
      </c>
      <c r="E28" s="1390">
        <v>511</v>
      </c>
      <c r="F28" s="1433">
        <v>592</v>
      </c>
      <c r="G28" s="1433">
        <v>582</v>
      </c>
      <c r="H28" s="1433">
        <v>851</v>
      </c>
      <c r="I28" s="1380">
        <v>788</v>
      </c>
      <c r="J28" s="1380">
        <v>765</v>
      </c>
      <c r="K28" s="1380">
        <v>112</v>
      </c>
      <c r="L28" s="1380">
        <v>457</v>
      </c>
      <c r="M28" s="1381">
        <v>700</v>
      </c>
      <c r="N28" s="1400">
        <v>700</v>
      </c>
      <c r="O28" s="1381">
        <v>14</v>
      </c>
      <c r="P28" s="1469">
        <f t="shared" si="1"/>
        <v>44</v>
      </c>
      <c r="Q28" s="1137">
        <f t="shared" si="2"/>
        <v>148</v>
      </c>
      <c r="R28" s="1463"/>
      <c r="S28" s="1380">
        <f t="shared" si="3"/>
        <v>206</v>
      </c>
      <c r="T28" s="1471">
        <f t="shared" si="4"/>
        <v>29.428571428571427</v>
      </c>
      <c r="U28" s="1106"/>
      <c r="V28" s="1433">
        <v>58</v>
      </c>
      <c r="W28" s="1401">
        <v>206</v>
      </c>
      <c r="X28" s="1380"/>
    </row>
    <row r="29" spans="1:24" ht="14.25">
      <c r="A29" s="1437" t="s">
        <v>616</v>
      </c>
      <c r="B29" s="1470" t="s">
        <v>744</v>
      </c>
      <c r="C29" s="572">
        <v>1057</v>
      </c>
      <c r="D29" s="572">
        <v>1451</v>
      </c>
      <c r="E29" s="1390">
        <v>518</v>
      </c>
      <c r="F29" s="1433">
        <v>640</v>
      </c>
      <c r="G29" s="1433">
        <v>725</v>
      </c>
      <c r="H29" s="1433">
        <v>799</v>
      </c>
      <c r="I29" s="1380">
        <v>592</v>
      </c>
      <c r="J29" s="1380">
        <v>619</v>
      </c>
      <c r="K29" s="1380">
        <v>636</v>
      </c>
      <c r="L29" s="1380">
        <v>511</v>
      </c>
      <c r="M29" s="1381">
        <v>600</v>
      </c>
      <c r="N29" s="1400">
        <v>526</v>
      </c>
      <c r="O29" s="1381">
        <v>146</v>
      </c>
      <c r="P29" s="1469">
        <f t="shared" si="1"/>
        <v>193</v>
      </c>
      <c r="Q29" s="1137">
        <f t="shared" si="2"/>
        <v>61</v>
      </c>
      <c r="R29" s="1463"/>
      <c r="S29" s="1380">
        <f t="shared" si="3"/>
        <v>400</v>
      </c>
      <c r="T29" s="1471">
        <f t="shared" si="4"/>
        <v>76.04562737642586</v>
      </c>
      <c r="U29" s="1106"/>
      <c r="V29" s="1433">
        <v>339</v>
      </c>
      <c r="W29" s="1401">
        <v>400</v>
      </c>
      <c r="X29" s="1380"/>
    </row>
    <row r="30" spans="1:24" ht="14.25">
      <c r="A30" s="1437" t="s">
        <v>618</v>
      </c>
      <c r="B30" s="1391" t="s">
        <v>745</v>
      </c>
      <c r="C30" s="572">
        <v>10408</v>
      </c>
      <c r="D30" s="572">
        <v>11792</v>
      </c>
      <c r="E30" s="1390">
        <v>521</v>
      </c>
      <c r="F30" s="1433">
        <v>6236</v>
      </c>
      <c r="G30" s="1433">
        <v>6825</v>
      </c>
      <c r="H30" s="1433">
        <v>7396</v>
      </c>
      <c r="I30" s="1380">
        <v>7482</v>
      </c>
      <c r="J30" s="1380">
        <v>7565</v>
      </c>
      <c r="K30" s="1380">
        <v>7869</v>
      </c>
      <c r="L30" s="1380">
        <v>8214</v>
      </c>
      <c r="M30" s="1381">
        <v>7785</v>
      </c>
      <c r="N30" s="1400">
        <v>7858</v>
      </c>
      <c r="O30" s="1381">
        <v>1963</v>
      </c>
      <c r="P30" s="1469">
        <f t="shared" si="1"/>
        <v>1963</v>
      </c>
      <c r="Q30" s="1137">
        <f t="shared" si="2"/>
        <v>1881</v>
      </c>
      <c r="R30" s="1463"/>
      <c r="S30" s="1380">
        <f t="shared" si="3"/>
        <v>5807</v>
      </c>
      <c r="T30" s="1471">
        <f t="shared" si="4"/>
        <v>73.89921099516417</v>
      </c>
      <c r="U30" s="1106"/>
      <c r="V30" s="1499">
        <v>3926</v>
      </c>
      <c r="W30" s="1401">
        <v>5807</v>
      </c>
      <c r="X30" s="1380"/>
    </row>
    <row r="31" spans="1:24" ht="14.25">
      <c r="A31" s="1437" t="s">
        <v>620</v>
      </c>
      <c r="B31" s="1391" t="s">
        <v>746</v>
      </c>
      <c r="C31" s="572">
        <v>3640</v>
      </c>
      <c r="D31" s="572">
        <v>4174</v>
      </c>
      <c r="E31" s="1390" t="s">
        <v>622</v>
      </c>
      <c r="F31" s="1433">
        <v>2438</v>
      </c>
      <c r="G31" s="1433">
        <v>2649</v>
      </c>
      <c r="H31" s="1433">
        <v>2738</v>
      </c>
      <c r="I31" s="1380">
        <v>2976</v>
      </c>
      <c r="J31" s="1380">
        <v>2862</v>
      </c>
      <c r="K31" s="1380">
        <v>2807</v>
      </c>
      <c r="L31" s="1380">
        <v>2991</v>
      </c>
      <c r="M31" s="1381">
        <v>2725</v>
      </c>
      <c r="N31" s="1400">
        <v>2725</v>
      </c>
      <c r="O31" s="1381">
        <v>728</v>
      </c>
      <c r="P31" s="1469">
        <f t="shared" si="1"/>
        <v>802</v>
      </c>
      <c r="Q31" s="1137">
        <f t="shared" si="2"/>
        <v>736</v>
      </c>
      <c r="R31" s="1463"/>
      <c r="S31" s="1380">
        <f t="shared" si="3"/>
        <v>2266</v>
      </c>
      <c r="T31" s="1471">
        <f t="shared" si="4"/>
        <v>83.15596330275228</v>
      </c>
      <c r="U31" s="1106"/>
      <c r="V31" s="1499">
        <v>1530</v>
      </c>
      <c r="W31" s="1401">
        <v>2266</v>
      </c>
      <c r="X31" s="1380"/>
    </row>
    <row r="32" spans="1:24" ht="14.25">
      <c r="A32" s="1437" t="s">
        <v>623</v>
      </c>
      <c r="B32" s="1470" t="s">
        <v>747</v>
      </c>
      <c r="C32" s="572">
        <v>0</v>
      </c>
      <c r="D32" s="572">
        <v>0</v>
      </c>
      <c r="E32" s="1390">
        <v>557</v>
      </c>
      <c r="F32" s="1433"/>
      <c r="G32" s="1433"/>
      <c r="H32" s="1433"/>
      <c r="I32" s="1380"/>
      <c r="J32" s="1380"/>
      <c r="K32" s="1380"/>
      <c r="L32" s="1380"/>
      <c r="M32" s="1381"/>
      <c r="N32" s="1400"/>
      <c r="O32" s="1381"/>
      <c r="P32" s="1469">
        <f t="shared" si="1"/>
        <v>0</v>
      </c>
      <c r="Q32" s="1137">
        <f t="shared" si="2"/>
        <v>0</v>
      </c>
      <c r="R32" s="1463"/>
      <c r="S32" s="1380">
        <f t="shared" si="3"/>
        <v>0</v>
      </c>
      <c r="T32" s="1471" t="e">
        <f t="shared" si="4"/>
        <v>#DIV/0!</v>
      </c>
      <c r="U32" s="1106"/>
      <c r="V32" s="1499"/>
      <c r="W32" s="1401"/>
      <c r="X32" s="1380"/>
    </row>
    <row r="33" spans="1:24" ht="14.25">
      <c r="A33" s="1437" t="s">
        <v>625</v>
      </c>
      <c r="B33" s="1470" t="s">
        <v>748</v>
      </c>
      <c r="C33" s="572">
        <v>1711</v>
      </c>
      <c r="D33" s="572">
        <v>1801</v>
      </c>
      <c r="E33" s="1390">
        <v>551</v>
      </c>
      <c r="F33" s="1433">
        <v>72</v>
      </c>
      <c r="G33" s="1433">
        <v>64</v>
      </c>
      <c r="H33" s="1433">
        <v>48</v>
      </c>
      <c r="I33" s="1380">
        <v>57</v>
      </c>
      <c r="J33" s="1380">
        <v>57</v>
      </c>
      <c r="K33" s="1380">
        <v>57</v>
      </c>
      <c r="L33" s="1380">
        <v>45</v>
      </c>
      <c r="M33" s="1381"/>
      <c r="N33" s="1400"/>
      <c r="O33" s="1381">
        <v>14</v>
      </c>
      <c r="P33" s="1469">
        <f t="shared" si="1"/>
        <v>13</v>
      </c>
      <c r="Q33" s="1137">
        <f t="shared" si="2"/>
        <v>14</v>
      </c>
      <c r="R33" s="1463"/>
      <c r="S33" s="1380">
        <f t="shared" si="3"/>
        <v>41</v>
      </c>
      <c r="T33" s="1471" t="e">
        <f t="shared" si="4"/>
        <v>#DIV/0!</v>
      </c>
      <c r="U33" s="1106"/>
      <c r="V33" s="1499">
        <v>27</v>
      </c>
      <c r="W33" s="1401">
        <v>41</v>
      </c>
      <c r="X33" s="1380"/>
    </row>
    <row r="34" spans="1:24" ht="15" thickBot="1">
      <c r="A34" s="1277" t="s">
        <v>627</v>
      </c>
      <c r="B34" s="1472" t="s">
        <v>749</v>
      </c>
      <c r="C34" s="1441">
        <v>569</v>
      </c>
      <c r="D34" s="1441">
        <v>614</v>
      </c>
      <c r="E34" s="1392" t="s">
        <v>628</v>
      </c>
      <c r="F34" s="1442">
        <v>68</v>
      </c>
      <c r="G34" s="1442">
        <v>58</v>
      </c>
      <c r="H34" s="1442">
        <v>65</v>
      </c>
      <c r="I34" s="1393">
        <v>48</v>
      </c>
      <c r="J34" s="1393">
        <v>48</v>
      </c>
      <c r="K34" s="1393">
        <v>227</v>
      </c>
      <c r="L34" s="1393">
        <v>397</v>
      </c>
      <c r="M34" s="1394">
        <v>227</v>
      </c>
      <c r="N34" s="1405">
        <v>230.7</v>
      </c>
      <c r="O34" s="1500">
        <v>72</v>
      </c>
      <c r="P34" s="1469">
        <f t="shared" si="1"/>
        <v>72</v>
      </c>
      <c r="Q34" s="1137">
        <f t="shared" si="2"/>
        <v>-47</v>
      </c>
      <c r="R34" s="1176"/>
      <c r="S34" s="1384">
        <f t="shared" si="3"/>
        <v>97</v>
      </c>
      <c r="T34" s="1467">
        <f t="shared" si="4"/>
        <v>42.04594711746857</v>
      </c>
      <c r="U34" s="1106"/>
      <c r="V34" s="1501">
        <v>144</v>
      </c>
      <c r="W34" s="1406">
        <v>97</v>
      </c>
      <c r="X34" s="1393"/>
    </row>
    <row r="35" spans="1:24" ht="15" thickBot="1">
      <c r="A35" s="1473" t="s">
        <v>629</v>
      </c>
      <c r="B35" s="1474" t="s">
        <v>630</v>
      </c>
      <c r="C35" s="618">
        <f>SUM(C25:C34)</f>
        <v>25899</v>
      </c>
      <c r="D35" s="618">
        <f>SUM(D25:D34)</f>
        <v>29268</v>
      </c>
      <c r="E35" s="1475"/>
      <c r="F35" s="1447">
        <f aca="true" t="shared" si="5" ref="F35:R35">SUM(F25:F34)</f>
        <v>12756</v>
      </c>
      <c r="G35" s="1447">
        <f t="shared" si="5"/>
        <v>13601</v>
      </c>
      <c r="H35" s="1447">
        <f t="shared" si="5"/>
        <v>14908</v>
      </c>
      <c r="I35" s="1447">
        <f t="shared" si="5"/>
        <v>14639</v>
      </c>
      <c r="J35" s="1447">
        <f>SUM(J25:J34)</f>
        <v>14660</v>
      </c>
      <c r="K35" s="1447">
        <f>SUM(K25:K34)</f>
        <v>14490</v>
      </c>
      <c r="L35" s="1447">
        <f>SUM(L25:L34)</f>
        <v>15435</v>
      </c>
      <c r="M35" s="1476">
        <f t="shared" si="5"/>
        <v>13637</v>
      </c>
      <c r="N35" s="1187">
        <f t="shared" si="5"/>
        <v>13639.7</v>
      </c>
      <c r="O35" s="1187">
        <f t="shared" si="5"/>
        <v>3644</v>
      </c>
      <c r="P35" s="1477">
        <f t="shared" si="5"/>
        <v>3904</v>
      </c>
      <c r="Q35" s="1187">
        <f t="shared" si="5"/>
        <v>3042</v>
      </c>
      <c r="R35" s="1509">
        <f t="shared" si="5"/>
        <v>0</v>
      </c>
      <c r="S35" s="1447">
        <f t="shared" si="3"/>
        <v>10590</v>
      </c>
      <c r="T35" s="1479">
        <f t="shared" si="4"/>
        <v>77.64100383439518</v>
      </c>
      <c r="U35" s="1106"/>
      <c r="V35" s="1447">
        <f>SUM(V25:V34)</f>
        <v>7548</v>
      </c>
      <c r="W35" s="1447">
        <f>SUM(W25:W34)</f>
        <v>10590</v>
      </c>
      <c r="X35" s="1447">
        <f>SUM(X25:X34)</f>
        <v>0</v>
      </c>
    </row>
    <row r="36" spans="1:24" ht="14.25">
      <c r="A36" s="1430" t="s">
        <v>631</v>
      </c>
      <c r="B36" s="1468" t="s">
        <v>750</v>
      </c>
      <c r="C36" s="582">
        <v>0</v>
      </c>
      <c r="D36" s="582">
        <v>0</v>
      </c>
      <c r="E36" s="1387">
        <v>601</v>
      </c>
      <c r="F36" s="1453">
        <v>811</v>
      </c>
      <c r="G36" s="1453">
        <v>932</v>
      </c>
      <c r="H36" s="1453">
        <v>857</v>
      </c>
      <c r="I36" s="1388">
        <v>844</v>
      </c>
      <c r="J36" s="1388">
        <v>933</v>
      </c>
      <c r="K36" s="1388">
        <v>934</v>
      </c>
      <c r="L36" s="1388"/>
      <c r="M36" s="1377"/>
      <c r="N36" s="1398"/>
      <c r="O36" s="1497"/>
      <c r="P36" s="1469">
        <f t="shared" si="1"/>
        <v>0</v>
      </c>
      <c r="Q36" s="1137">
        <f t="shared" si="2"/>
        <v>0</v>
      </c>
      <c r="R36" s="1130"/>
      <c r="S36" s="1376">
        <f t="shared" si="3"/>
        <v>0</v>
      </c>
      <c r="T36" s="1461" t="e">
        <f t="shared" si="4"/>
        <v>#DIV/0!</v>
      </c>
      <c r="U36" s="1106"/>
      <c r="V36" s="1502"/>
      <c r="W36" s="1404"/>
      <c r="X36" s="1388"/>
    </row>
    <row r="37" spans="1:24" ht="14.25">
      <c r="A37" s="1437" t="s">
        <v>633</v>
      </c>
      <c r="B37" s="1470" t="s">
        <v>751</v>
      </c>
      <c r="C37" s="572">
        <v>1190</v>
      </c>
      <c r="D37" s="572">
        <v>1857</v>
      </c>
      <c r="E37" s="1390">
        <v>602</v>
      </c>
      <c r="F37" s="1433">
        <v>278</v>
      </c>
      <c r="G37" s="1433">
        <v>380</v>
      </c>
      <c r="H37" s="1433">
        <v>309</v>
      </c>
      <c r="I37" s="1380">
        <v>272</v>
      </c>
      <c r="J37" s="1380">
        <v>69</v>
      </c>
      <c r="K37" s="1380">
        <v>12</v>
      </c>
      <c r="L37" s="1380">
        <v>376</v>
      </c>
      <c r="M37" s="1381"/>
      <c r="N37" s="1400"/>
      <c r="O37" s="1381">
        <v>109</v>
      </c>
      <c r="P37" s="1469">
        <f t="shared" si="1"/>
        <v>108</v>
      </c>
      <c r="Q37" s="1137">
        <f t="shared" si="2"/>
        <v>67</v>
      </c>
      <c r="R37" s="1463"/>
      <c r="S37" s="1380">
        <f t="shared" si="3"/>
        <v>284</v>
      </c>
      <c r="T37" s="1471" t="e">
        <f t="shared" si="4"/>
        <v>#DIV/0!</v>
      </c>
      <c r="U37" s="1106"/>
      <c r="V37" s="1499">
        <v>217</v>
      </c>
      <c r="W37" s="1401">
        <v>284</v>
      </c>
      <c r="X37" s="1380"/>
    </row>
    <row r="38" spans="1:24" ht="14.25">
      <c r="A38" s="1437" t="s">
        <v>635</v>
      </c>
      <c r="B38" s="1470" t="s">
        <v>752</v>
      </c>
      <c r="C38" s="572">
        <v>0</v>
      </c>
      <c r="D38" s="572">
        <v>0</v>
      </c>
      <c r="E38" s="1390">
        <v>604</v>
      </c>
      <c r="F38" s="1433"/>
      <c r="G38" s="1433">
        <v>5</v>
      </c>
      <c r="H38" s="1433"/>
      <c r="I38" s="1380"/>
      <c r="J38" s="1380"/>
      <c r="K38" s="1380"/>
      <c r="L38" s="1380"/>
      <c r="M38" s="1381"/>
      <c r="N38" s="1400"/>
      <c r="O38" s="1381"/>
      <c r="P38" s="1469">
        <f t="shared" si="1"/>
        <v>0</v>
      </c>
      <c r="Q38" s="1137">
        <f t="shared" si="2"/>
        <v>0</v>
      </c>
      <c r="R38" s="1463"/>
      <c r="S38" s="1380">
        <f t="shared" si="3"/>
        <v>0</v>
      </c>
      <c r="T38" s="1471" t="e">
        <f t="shared" si="4"/>
        <v>#DIV/0!</v>
      </c>
      <c r="U38" s="1106"/>
      <c r="V38" s="1499"/>
      <c r="W38" s="1401"/>
      <c r="X38" s="1380"/>
    </row>
    <row r="39" spans="1:24" ht="14.25">
      <c r="A39" s="1437" t="s">
        <v>637</v>
      </c>
      <c r="B39" s="1470" t="s">
        <v>753</v>
      </c>
      <c r="C39" s="572">
        <v>12472</v>
      </c>
      <c r="D39" s="572">
        <v>13728</v>
      </c>
      <c r="E39" s="1390" t="s">
        <v>639</v>
      </c>
      <c r="F39" s="1433">
        <v>11310</v>
      </c>
      <c r="G39" s="1433">
        <v>11943</v>
      </c>
      <c r="H39" s="1433">
        <v>13364</v>
      </c>
      <c r="I39" s="1380">
        <v>12980</v>
      </c>
      <c r="J39" s="1380">
        <v>12991</v>
      </c>
      <c r="K39" s="1380">
        <v>13186</v>
      </c>
      <c r="L39" s="1380">
        <v>13852</v>
      </c>
      <c r="M39" s="1381">
        <f>M35</f>
        <v>13637</v>
      </c>
      <c r="N39" s="1400">
        <f>N35</f>
        <v>13639.7</v>
      </c>
      <c r="O39" s="1381">
        <v>3129</v>
      </c>
      <c r="P39" s="1469">
        <f t="shared" si="1"/>
        <v>3452</v>
      </c>
      <c r="Q39" s="1137">
        <f t="shared" si="2"/>
        <v>2820</v>
      </c>
      <c r="R39" s="1463"/>
      <c r="S39" s="1380">
        <f t="shared" si="3"/>
        <v>9401</v>
      </c>
      <c r="T39" s="1471">
        <f t="shared" si="4"/>
        <v>68.92380330945696</v>
      </c>
      <c r="U39" s="1106"/>
      <c r="V39" s="1499">
        <v>6581</v>
      </c>
      <c r="W39" s="1401">
        <v>9401</v>
      </c>
      <c r="X39" s="1380"/>
    </row>
    <row r="40" spans="1:24" ht="15" thickBot="1">
      <c r="A40" s="1277" t="s">
        <v>640</v>
      </c>
      <c r="B40" s="1472" t="s">
        <v>749</v>
      </c>
      <c r="C40" s="1441">
        <v>12330</v>
      </c>
      <c r="D40" s="1441">
        <v>13218</v>
      </c>
      <c r="E40" s="1392" t="s">
        <v>641</v>
      </c>
      <c r="F40" s="1442">
        <v>361</v>
      </c>
      <c r="G40" s="1442">
        <v>369</v>
      </c>
      <c r="H40" s="1442">
        <v>411</v>
      </c>
      <c r="I40" s="1393">
        <v>550</v>
      </c>
      <c r="J40" s="1393">
        <v>667</v>
      </c>
      <c r="K40" s="1393">
        <v>487</v>
      </c>
      <c r="L40" s="1393">
        <v>1207</v>
      </c>
      <c r="M40" s="1394"/>
      <c r="N40" s="1405"/>
      <c r="O40" s="1500">
        <v>406</v>
      </c>
      <c r="P40" s="1469">
        <f t="shared" si="1"/>
        <v>344</v>
      </c>
      <c r="Q40" s="1175">
        <f t="shared" si="2"/>
        <v>155</v>
      </c>
      <c r="R40" s="1176"/>
      <c r="S40" s="1384">
        <f t="shared" si="3"/>
        <v>905</v>
      </c>
      <c r="T40" s="1467" t="e">
        <f t="shared" si="4"/>
        <v>#DIV/0!</v>
      </c>
      <c r="U40" s="1106"/>
      <c r="V40" s="1501">
        <v>750</v>
      </c>
      <c r="W40" s="1406">
        <v>905</v>
      </c>
      <c r="X40" s="1393"/>
    </row>
    <row r="41" spans="1:24" ht="15" thickBot="1">
      <c r="A41" s="1473" t="s">
        <v>642</v>
      </c>
      <c r="B41" s="1474" t="s">
        <v>643</v>
      </c>
      <c r="C41" s="618">
        <f>SUM(C36:C40)</f>
        <v>25992</v>
      </c>
      <c r="D41" s="618">
        <f>SUM(D36:D40)</f>
        <v>28803</v>
      </c>
      <c r="E41" s="1475" t="s">
        <v>575</v>
      </c>
      <c r="F41" s="1447">
        <f aca="true" t="shared" si="6" ref="F41:R41">SUM(F36:F40)</f>
        <v>12760</v>
      </c>
      <c r="G41" s="1447">
        <f t="shared" si="6"/>
        <v>13629</v>
      </c>
      <c r="H41" s="1447">
        <f t="shared" si="6"/>
        <v>14941</v>
      </c>
      <c r="I41" s="1447">
        <f t="shared" si="6"/>
        <v>14646</v>
      </c>
      <c r="J41" s="1447">
        <f>SUM(J36:J40)</f>
        <v>14660</v>
      </c>
      <c r="K41" s="1447">
        <f>SUM(K36:K40)</f>
        <v>14619</v>
      </c>
      <c r="L41" s="1447">
        <f>SUM(L36:L40)</f>
        <v>15435</v>
      </c>
      <c r="M41" s="1476">
        <f t="shared" si="6"/>
        <v>13637</v>
      </c>
      <c r="N41" s="1187">
        <f t="shared" si="6"/>
        <v>13639.7</v>
      </c>
      <c r="O41" s="1447">
        <f t="shared" si="6"/>
        <v>3644</v>
      </c>
      <c r="P41" s="1447">
        <f t="shared" si="6"/>
        <v>3904</v>
      </c>
      <c r="Q41" s="1481">
        <f t="shared" si="6"/>
        <v>3042</v>
      </c>
      <c r="R41" s="1447">
        <f t="shared" si="6"/>
        <v>0</v>
      </c>
      <c r="S41" s="1482">
        <f t="shared" si="3"/>
        <v>10590</v>
      </c>
      <c r="T41" s="1479">
        <f t="shared" si="4"/>
        <v>77.64100383439518</v>
      </c>
      <c r="U41" s="1106"/>
      <c r="V41" s="1447">
        <f>SUM(V36:V40)</f>
        <v>7548</v>
      </c>
      <c r="W41" s="1447">
        <f>SUM(W36:W40)</f>
        <v>10590</v>
      </c>
      <c r="X41" s="1447">
        <f>SUM(X36:X40)</f>
        <v>0</v>
      </c>
    </row>
    <row r="42" spans="1:24" ht="6.75" customHeight="1" thickBot="1">
      <c r="A42" s="1277"/>
      <c r="B42" s="550"/>
      <c r="C42" s="584"/>
      <c r="D42" s="584"/>
      <c r="E42" s="1193"/>
      <c r="F42" s="1442"/>
      <c r="G42" s="1442"/>
      <c r="H42" s="1442"/>
      <c r="I42" s="1483"/>
      <c r="J42" s="1483"/>
      <c r="K42" s="1483"/>
      <c r="L42" s="1483"/>
      <c r="M42" s="1484"/>
      <c r="N42" s="1485"/>
      <c r="O42" s="1442"/>
      <c r="P42" s="1129"/>
      <c r="Q42" s="1486"/>
      <c r="R42" s="1197"/>
      <c r="S42" s="1487"/>
      <c r="T42" s="1461"/>
      <c r="U42" s="1106"/>
      <c r="V42" s="1442"/>
      <c r="W42" s="1442"/>
      <c r="X42" s="1442"/>
    </row>
    <row r="43" spans="1:24" ht="15" thickBot="1">
      <c r="A43" s="1488" t="s">
        <v>644</v>
      </c>
      <c r="B43" s="1489" t="s">
        <v>606</v>
      </c>
      <c r="C43" s="618">
        <f>+C41-C39</f>
        <v>13520</v>
      </c>
      <c r="D43" s="618">
        <f>+D41-D39</f>
        <v>15075</v>
      </c>
      <c r="E43" s="1475" t="s">
        <v>575</v>
      </c>
      <c r="F43" s="1447">
        <f aca="true" t="shared" si="7" ref="F43:R43">F41-F39</f>
        <v>1450</v>
      </c>
      <c r="G43" s="1447">
        <f t="shared" si="7"/>
        <v>1686</v>
      </c>
      <c r="H43" s="1447">
        <f t="shared" si="7"/>
        <v>1577</v>
      </c>
      <c r="I43" s="1447">
        <f>I41-I39</f>
        <v>1666</v>
      </c>
      <c r="J43" s="1447">
        <f>J41-J39</f>
        <v>1669</v>
      </c>
      <c r="K43" s="1447">
        <f>K41-K39</f>
        <v>1433</v>
      </c>
      <c r="L43" s="1447">
        <f>L41-L39</f>
        <v>1583</v>
      </c>
      <c r="M43" s="1447">
        <f>M41-M39</f>
        <v>0</v>
      </c>
      <c r="N43" s="1479">
        <f t="shared" si="7"/>
        <v>0</v>
      </c>
      <c r="O43" s="1447">
        <f t="shared" si="7"/>
        <v>515</v>
      </c>
      <c r="P43" s="1447">
        <f t="shared" si="7"/>
        <v>452</v>
      </c>
      <c r="Q43" s="1447">
        <f t="shared" si="7"/>
        <v>222</v>
      </c>
      <c r="R43" s="1483">
        <f t="shared" si="7"/>
        <v>0</v>
      </c>
      <c r="S43" s="1487">
        <f t="shared" si="3"/>
        <v>1189</v>
      </c>
      <c r="T43" s="1461" t="e">
        <f t="shared" si="4"/>
        <v>#DIV/0!</v>
      </c>
      <c r="U43" s="1106"/>
      <c r="V43" s="1447">
        <f>V41-V39</f>
        <v>967</v>
      </c>
      <c r="W43" s="1447">
        <f>W41-W39</f>
        <v>1189</v>
      </c>
      <c r="X43" s="1447">
        <f>X41-X39</f>
        <v>0</v>
      </c>
    </row>
    <row r="44" spans="1:24" ht="15" thickBot="1">
      <c r="A44" s="1473" t="s">
        <v>645</v>
      </c>
      <c r="B44" s="1489" t="s">
        <v>646</v>
      </c>
      <c r="C44" s="618">
        <f>+C41-C35</f>
        <v>93</v>
      </c>
      <c r="D44" s="618">
        <f>+D41-D35</f>
        <v>-465</v>
      </c>
      <c r="E44" s="1475" t="s">
        <v>575</v>
      </c>
      <c r="F44" s="1447">
        <f aca="true" t="shared" si="8" ref="F44:R44">F41-F35</f>
        <v>4</v>
      </c>
      <c r="G44" s="1447">
        <f t="shared" si="8"/>
        <v>28</v>
      </c>
      <c r="H44" s="1447">
        <f t="shared" si="8"/>
        <v>33</v>
      </c>
      <c r="I44" s="1447">
        <f>I41-I35</f>
        <v>7</v>
      </c>
      <c r="J44" s="1447">
        <f>J41-J35</f>
        <v>0</v>
      </c>
      <c r="K44" s="1447">
        <f>K41-K35</f>
        <v>129</v>
      </c>
      <c r="L44" s="1447"/>
      <c r="M44" s="1447">
        <f>M41-M35</f>
        <v>0</v>
      </c>
      <c r="N44" s="1479">
        <f t="shared" si="8"/>
        <v>0</v>
      </c>
      <c r="O44" s="1447">
        <f t="shared" si="8"/>
        <v>0</v>
      </c>
      <c r="P44" s="1447">
        <f t="shared" si="8"/>
        <v>0</v>
      </c>
      <c r="Q44" s="1447">
        <f t="shared" si="8"/>
        <v>0</v>
      </c>
      <c r="R44" s="1483">
        <f t="shared" si="8"/>
        <v>0</v>
      </c>
      <c r="S44" s="1487">
        <f t="shared" si="3"/>
        <v>0</v>
      </c>
      <c r="T44" s="1461" t="e">
        <f t="shared" si="4"/>
        <v>#DIV/0!</v>
      </c>
      <c r="U44" s="1106"/>
      <c r="V44" s="1447">
        <f>V41-V35</f>
        <v>0</v>
      </c>
      <c r="W44" s="1447">
        <f>W41-W35</f>
        <v>0</v>
      </c>
      <c r="X44" s="1447">
        <f>X41-X35</f>
        <v>0</v>
      </c>
    </row>
    <row r="45" spans="1:24" ht="15" thickBot="1">
      <c r="A45" s="1305" t="s">
        <v>647</v>
      </c>
      <c r="B45" s="1490" t="s">
        <v>606</v>
      </c>
      <c r="C45" s="606">
        <f>+C44-C39</f>
        <v>-12379</v>
      </c>
      <c r="D45" s="606">
        <f>+D44-D39</f>
        <v>-14193</v>
      </c>
      <c r="E45" s="1204" t="s">
        <v>575</v>
      </c>
      <c r="F45" s="1447">
        <f aca="true" t="shared" si="9" ref="F45:R45">F44-F39</f>
        <v>-11306</v>
      </c>
      <c r="G45" s="1447">
        <f t="shared" si="9"/>
        <v>-11915</v>
      </c>
      <c r="H45" s="1447">
        <f t="shared" si="9"/>
        <v>-13331</v>
      </c>
      <c r="I45" s="1447">
        <f t="shared" si="9"/>
        <v>-12973</v>
      </c>
      <c r="J45" s="1447">
        <f>J44-J39</f>
        <v>-12991</v>
      </c>
      <c r="K45" s="1447">
        <f>K44-K39</f>
        <v>-13057</v>
      </c>
      <c r="L45" s="1447">
        <f>L44-L39</f>
        <v>-13852</v>
      </c>
      <c r="M45" s="1447">
        <f t="shared" si="9"/>
        <v>-13637</v>
      </c>
      <c r="N45" s="1479">
        <f t="shared" si="9"/>
        <v>-13639.7</v>
      </c>
      <c r="O45" s="1447">
        <f t="shared" si="9"/>
        <v>-3129</v>
      </c>
      <c r="P45" s="1447">
        <f t="shared" si="9"/>
        <v>-3452</v>
      </c>
      <c r="Q45" s="1447">
        <f t="shared" si="9"/>
        <v>-2820</v>
      </c>
      <c r="R45" s="1483">
        <f t="shared" si="9"/>
        <v>0</v>
      </c>
      <c r="S45" s="1487">
        <f t="shared" si="3"/>
        <v>-9401</v>
      </c>
      <c r="T45" s="1479">
        <f t="shared" si="4"/>
        <v>68.92380330945696</v>
      </c>
      <c r="U45" s="1106"/>
      <c r="V45" s="1447">
        <f>V44-V39</f>
        <v>-6581</v>
      </c>
      <c r="W45" s="1447">
        <f>W44-W39</f>
        <v>-9401</v>
      </c>
      <c r="X45" s="1447">
        <f>X44-X39</f>
        <v>0</v>
      </c>
    </row>
    <row r="46" ht="12.75">
      <c r="A46" s="1048"/>
    </row>
    <row r="47" spans="1:5" ht="12.75">
      <c r="A47" s="1462"/>
      <c r="B47" s="1516"/>
      <c r="E47" s="1492"/>
    </row>
    <row r="48" ht="12.75">
      <c r="A48" s="1048"/>
    </row>
    <row r="49" spans="1:24" ht="14.25">
      <c r="A49" s="1045" t="s">
        <v>754</v>
      </c>
      <c r="S49" s="43"/>
      <c r="T49" s="43"/>
      <c r="U49" s="43"/>
      <c r="V49" s="43"/>
      <c r="W49" s="43"/>
      <c r="X49" s="43"/>
    </row>
    <row r="50" spans="1:24" ht="14.25">
      <c r="A50" s="1493" t="s">
        <v>755</v>
      </c>
      <c r="S50" s="43"/>
      <c r="T50" s="43"/>
      <c r="U50" s="43"/>
      <c r="V50" s="43"/>
      <c r="W50" s="43"/>
      <c r="X50" s="43"/>
    </row>
    <row r="51" spans="1:24" ht="14.25">
      <c r="A51" s="1494" t="s">
        <v>756</v>
      </c>
      <c r="S51" s="43"/>
      <c r="T51" s="43"/>
      <c r="U51" s="43"/>
      <c r="V51" s="43"/>
      <c r="W51" s="43"/>
      <c r="X51" s="43"/>
    </row>
    <row r="52" spans="1:24" ht="14.25">
      <c r="A52" s="988"/>
      <c r="S52" s="43"/>
      <c r="T52" s="43"/>
      <c r="U52" s="43"/>
      <c r="V52" s="43"/>
      <c r="W52" s="43"/>
      <c r="X52" s="43"/>
    </row>
    <row r="53" spans="1:24" ht="12.75">
      <c r="A53" s="1048" t="s">
        <v>784</v>
      </c>
      <c r="S53" s="43"/>
      <c r="T53" s="43"/>
      <c r="U53" s="43"/>
      <c r="V53" s="43"/>
      <c r="W53" s="43"/>
      <c r="X53" s="43"/>
    </row>
    <row r="54" spans="1:24" ht="12.75">
      <c r="A54" s="1048"/>
      <c r="S54" s="43"/>
      <c r="T54" s="43"/>
      <c r="U54" s="43"/>
      <c r="V54" s="43"/>
      <c r="W54" s="43"/>
      <c r="X54" s="43"/>
    </row>
    <row r="55" spans="1:24" ht="12.75">
      <c r="A55" s="1048" t="s">
        <v>785</v>
      </c>
      <c r="S55" s="43"/>
      <c r="T55" s="43"/>
      <c r="U55" s="43"/>
      <c r="V55" s="43"/>
      <c r="W55" s="43"/>
      <c r="X55" s="43"/>
    </row>
    <row r="56" ht="12.75">
      <c r="A56" s="1048"/>
    </row>
    <row r="57" ht="12.75">
      <c r="A57" s="1048"/>
    </row>
    <row r="58" ht="12.75">
      <c r="A58" s="1048"/>
    </row>
    <row r="59" ht="12.75">
      <c r="A59" s="1048"/>
    </row>
    <row r="60" ht="12.75">
      <c r="A60" s="1048"/>
    </row>
  </sheetData>
  <sheetProtection/>
  <mergeCells count="12">
    <mergeCell ref="L7:L8"/>
    <mergeCell ref="M7:N7"/>
    <mergeCell ref="O7:R7"/>
    <mergeCell ref="V7:X7"/>
    <mergeCell ref="A1:X1"/>
    <mergeCell ref="A7:A8"/>
    <mergeCell ref="B7:B8"/>
    <mergeCell ref="E7:E8"/>
    <mergeCell ref="H7:H8"/>
    <mergeCell ref="I7:I8"/>
    <mergeCell ref="J7:J8"/>
    <mergeCell ref="K7:K8"/>
  </mergeCells>
  <printOptions/>
  <pageMargins left="1.299212598425197" right="0.7086614173228347" top="0.5905511811023623" bottom="0.5905511811023623" header="0.31496062992125984" footer="0.31496062992125984"/>
  <pageSetup horizontalDpi="600" verticalDpi="600" orientation="landscape" paperSize="9" scale="65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59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37.7109375" style="43" customWidth="1"/>
    <col min="2" max="3" width="10.8515625" style="43" hidden="1" customWidth="1"/>
    <col min="4" max="4" width="6.421875" style="691" customWidth="1"/>
    <col min="5" max="5" width="11.7109375" style="990" hidden="1" customWidth="1"/>
    <col min="6" max="8" width="11.57421875" style="990" hidden="1" customWidth="1"/>
    <col min="9" max="11" width="11.57421875" style="1106" hidden="1" customWidth="1"/>
    <col min="12" max="12" width="11.57421875" style="1106" customWidth="1"/>
    <col min="13" max="13" width="11.421875" style="1106" customWidth="1"/>
    <col min="14" max="14" width="9.8515625" style="1106" customWidth="1"/>
    <col min="15" max="15" width="9.140625" style="1106" customWidth="1"/>
    <col min="16" max="16" width="9.28125" style="1106" customWidth="1"/>
    <col min="17" max="17" width="9.140625" style="1106" customWidth="1"/>
    <col min="18" max="18" width="12.00390625" style="1106" customWidth="1"/>
    <col min="19" max="19" width="9.140625" style="1546" customWidth="1"/>
    <col min="20" max="20" width="3.421875" style="1106" customWidth="1"/>
    <col min="21" max="21" width="12.57421875" style="1106" customWidth="1"/>
    <col min="22" max="22" width="11.8515625" style="1106" customWidth="1"/>
    <col min="23" max="23" width="12.421875" style="1106" customWidth="1"/>
    <col min="24" max="33" width="9.140625" style="577" customWidth="1"/>
    <col min="34" max="16384" width="9.140625" style="43" customWidth="1"/>
  </cols>
  <sheetData>
    <row r="1" spans="1:23" s="283" customFormat="1" ht="18">
      <c r="A1" s="1859" t="s">
        <v>721</v>
      </c>
      <c r="B1" s="1859"/>
      <c r="C1" s="1859"/>
      <c r="D1" s="1859"/>
      <c r="E1" s="1859"/>
      <c r="F1" s="1859"/>
      <c r="G1" s="1859"/>
      <c r="H1" s="1859"/>
      <c r="I1" s="1859"/>
      <c r="J1" s="1859"/>
      <c r="K1" s="1859"/>
      <c r="L1" s="1859"/>
      <c r="M1" s="1859"/>
      <c r="N1" s="1859"/>
      <c r="O1" s="1859"/>
      <c r="P1" s="1859"/>
      <c r="Q1" s="1859"/>
      <c r="R1" s="1859"/>
      <c r="S1" s="1859"/>
      <c r="T1" s="1859"/>
      <c r="U1" s="1859"/>
      <c r="V1" s="1859"/>
      <c r="W1" s="1859"/>
    </row>
    <row r="2" spans="1:14" ht="21.75" customHeight="1">
      <c r="A2" s="1087" t="s">
        <v>649</v>
      </c>
      <c r="M2" s="1545"/>
      <c r="N2" s="1545"/>
    </row>
    <row r="3" spans="1:14" ht="12.75">
      <c r="A3" s="995"/>
      <c r="M3" s="1545"/>
      <c r="N3" s="1545"/>
    </row>
    <row r="4" spans="1:14" ht="13.5" thickBot="1">
      <c r="A4" s="1048"/>
      <c r="B4" s="629"/>
      <c r="C4" s="629"/>
      <c r="D4" s="692"/>
      <c r="E4" s="1547"/>
      <c r="F4" s="1547"/>
      <c r="M4" s="1545"/>
      <c r="N4" s="1545"/>
    </row>
    <row r="5" spans="1:21" ht="15.75" thickBot="1">
      <c r="A5" s="1407" t="s">
        <v>765</v>
      </c>
      <c r="B5" s="1343"/>
      <c r="C5" s="1343"/>
      <c r="D5" s="1548" t="s">
        <v>786</v>
      </c>
      <c r="E5" s="1360"/>
      <c r="F5" s="1361"/>
      <c r="G5" s="1360"/>
      <c r="H5" s="1360"/>
      <c r="I5" s="1518"/>
      <c r="J5" s="1518"/>
      <c r="K5" s="1518"/>
      <c r="L5" s="1347"/>
      <c r="M5" s="1549"/>
      <c r="N5" s="1549"/>
      <c r="O5" s="1550"/>
      <c r="P5" s="1550"/>
      <c r="Q5" s="1550"/>
      <c r="R5" s="1550"/>
      <c r="S5" s="1551"/>
      <c r="T5" s="1550"/>
      <c r="U5" s="1550"/>
    </row>
    <row r="6" spans="1:14" ht="23.25" customHeight="1" thickBot="1">
      <c r="A6" s="995" t="s">
        <v>548</v>
      </c>
      <c r="M6" s="1545"/>
      <c r="N6" s="1545"/>
    </row>
    <row r="7" spans="1:33" s="691" customFormat="1" ht="13.5" thickBot="1">
      <c r="A7" s="1870" t="s">
        <v>27</v>
      </c>
      <c r="B7" s="1552"/>
      <c r="C7" s="1552"/>
      <c r="D7" s="1872" t="s">
        <v>555</v>
      </c>
      <c r="E7" s="1552"/>
      <c r="F7" s="1552"/>
      <c r="G7" s="1872" t="s">
        <v>783</v>
      </c>
      <c r="H7" s="1874" t="s">
        <v>725</v>
      </c>
      <c r="I7" s="1874" t="s">
        <v>726</v>
      </c>
      <c r="J7" s="1874" t="s">
        <v>727</v>
      </c>
      <c r="K7" s="1874" t="s">
        <v>728</v>
      </c>
      <c r="L7" s="1865" t="s">
        <v>729</v>
      </c>
      <c r="M7" s="1858"/>
      <c r="N7" s="1865" t="s">
        <v>730</v>
      </c>
      <c r="O7" s="1857"/>
      <c r="P7" s="1857"/>
      <c r="Q7" s="1858"/>
      <c r="R7" s="1409" t="s">
        <v>731</v>
      </c>
      <c r="S7" s="1274" t="s">
        <v>551</v>
      </c>
      <c r="T7" s="1275"/>
      <c r="U7" s="1856" t="s">
        <v>732</v>
      </c>
      <c r="V7" s="1857"/>
      <c r="W7" s="1858"/>
      <c r="X7" s="1275"/>
      <c r="Y7" s="1275"/>
      <c r="Z7" s="1275"/>
      <c r="AA7" s="1275"/>
      <c r="AB7" s="1275"/>
      <c r="AC7" s="1275"/>
      <c r="AD7" s="1275"/>
      <c r="AE7" s="1275"/>
      <c r="AF7" s="1275"/>
      <c r="AG7" s="1275"/>
    </row>
    <row r="8" spans="1:33" s="691" customFormat="1" ht="13.5" thickBot="1">
      <c r="A8" s="1871"/>
      <c r="B8" s="1553" t="s">
        <v>553</v>
      </c>
      <c r="C8" s="1553" t="s">
        <v>554</v>
      </c>
      <c r="D8" s="1873"/>
      <c r="E8" s="1553" t="s">
        <v>723</v>
      </c>
      <c r="F8" s="1553" t="s">
        <v>724</v>
      </c>
      <c r="G8" s="1873"/>
      <c r="H8" s="1873"/>
      <c r="I8" s="1873"/>
      <c r="J8" s="1873"/>
      <c r="K8" s="1873"/>
      <c r="L8" s="1410" t="s">
        <v>31</v>
      </c>
      <c r="M8" s="1410" t="s">
        <v>32</v>
      </c>
      <c r="N8" s="1411" t="s">
        <v>562</v>
      </c>
      <c r="O8" s="1412" t="s">
        <v>565</v>
      </c>
      <c r="P8" s="1413" t="s">
        <v>568</v>
      </c>
      <c r="Q8" s="1091" t="s">
        <v>571</v>
      </c>
      <c r="R8" s="1410" t="s">
        <v>572</v>
      </c>
      <c r="S8" s="1414" t="s">
        <v>573</v>
      </c>
      <c r="T8" s="1275"/>
      <c r="U8" s="1503" t="s">
        <v>733</v>
      </c>
      <c r="V8" s="1504" t="s">
        <v>734</v>
      </c>
      <c r="W8" s="1504" t="s">
        <v>735</v>
      </c>
      <c r="X8" s="1275"/>
      <c r="Y8" s="1275"/>
      <c r="Z8" s="1275"/>
      <c r="AA8" s="1275"/>
      <c r="AB8" s="1275"/>
      <c r="AC8" s="1275"/>
      <c r="AD8" s="1275"/>
      <c r="AE8" s="1275"/>
      <c r="AF8" s="1275"/>
      <c r="AG8" s="1275"/>
    </row>
    <row r="9" spans="1:23" ht="13.5" thickBot="1">
      <c r="A9" s="1554" t="s">
        <v>574</v>
      </c>
      <c r="B9" s="1519">
        <v>104</v>
      </c>
      <c r="C9" s="1519">
        <v>104</v>
      </c>
      <c r="D9" s="1520"/>
      <c r="E9" s="1521">
        <v>78</v>
      </c>
      <c r="F9" s="1521">
        <v>75</v>
      </c>
      <c r="G9" s="1521">
        <v>74</v>
      </c>
      <c r="H9" s="1521">
        <v>77</v>
      </c>
      <c r="I9" s="1363">
        <v>75</v>
      </c>
      <c r="J9" s="1363">
        <v>75</v>
      </c>
      <c r="K9" s="1363">
        <v>75</v>
      </c>
      <c r="L9" s="1419"/>
      <c r="M9" s="1419"/>
      <c r="N9" s="1364">
        <v>82.67</v>
      </c>
      <c r="O9" s="1103">
        <f>U9</f>
        <v>83</v>
      </c>
      <c r="P9" s="1420">
        <f aca="true" t="shared" si="0" ref="P9:Q21">V9</f>
        <v>83</v>
      </c>
      <c r="Q9" s="1103">
        <f>W9</f>
        <v>0</v>
      </c>
      <c r="R9" s="1371" t="s">
        <v>575</v>
      </c>
      <c r="S9" s="1280" t="s">
        <v>575</v>
      </c>
      <c r="U9" s="1421">
        <v>83</v>
      </c>
      <c r="V9" s="1421">
        <v>83</v>
      </c>
      <c r="W9" s="1396"/>
    </row>
    <row r="10" spans="1:23" ht="13.5" thickBot="1">
      <c r="A10" s="1555" t="s">
        <v>576</v>
      </c>
      <c r="B10" s="1522">
        <v>101</v>
      </c>
      <c r="C10" s="1522">
        <v>104</v>
      </c>
      <c r="D10" s="1523"/>
      <c r="E10" s="1524">
        <v>73</v>
      </c>
      <c r="F10" s="1524">
        <v>71</v>
      </c>
      <c r="G10" s="1524">
        <v>70</v>
      </c>
      <c r="H10" s="1524">
        <v>69</v>
      </c>
      <c r="I10" s="1365">
        <v>67</v>
      </c>
      <c r="J10" s="1365">
        <v>64</v>
      </c>
      <c r="K10" s="1365">
        <v>63</v>
      </c>
      <c r="L10" s="1426"/>
      <c r="M10" s="1426"/>
      <c r="N10" s="1366">
        <v>67.025</v>
      </c>
      <c r="O10" s="1103">
        <f>U10</f>
        <v>68</v>
      </c>
      <c r="P10" s="1556">
        <f t="shared" si="0"/>
        <v>68</v>
      </c>
      <c r="Q10" s="1117">
        <f t="shared" si="0"/>
        <v>0</v>
      </c>
      <c r="R10" s="1365" t="s">
        <v>575</v>
      </c>
      <c r="S10" s="1428" t="s">
        <v>575</v>
      </c>
      <c r="U10" s="1429">
        <v>68</v>
      </c>
      <c r="V10" s="1429">
        <v>68</v>
      </c>
      <c r="W10" s="1397"/>
    </row>
    <row r="11" spans="1:23" ht="12.75">
      <c r="A11" s="1557" t="s">
        <v>577</v>
      </c>
      <c r="B11" s="1525">
        <v>37915</v>
      </c>
      <c r="C11" s="1525">
        <v>39774</v>
      </c>
      <c r="D11" s="1526" t="s">
        <v>579</v>
      </c>
      <c r="E11" s="1499">
        <v>15286</v>
      </c>
      <c r="F11" s="1499">
        <v>16458</v>
      </c>
      <c r="G11" s="1499">
        <v>15309</v>
      </c>
      <c r="H11" s="1499">
        <v>15839</v>
      </c>
      <c r="I11" s="1367">
        <v>15783</v>
      </c>
      <c r="J11" s="1367">
        <v>15465.37</v>
      </c>
      <c r="K11" s="1368">
        <v>15284</v>
      </c>
      <c r="L11" s="1434" t="s">
        <v>575</v>
      </c>
      <c r="M11" s="1434" t="s">
        <v>575</v>
      </c>
      <c r="N11" s="1369">
        <v>15394</v>
      </c>
      <c r="O11" s="1167">
        <f aca="true" t="shared" si="1" ref="O11:O21">U11</f>
        <v>15506</v>
      </c>
      <c r="P11" s="1558">
        <f t="shared" si="0"/>
        <v>16413</v>
      </c>
      <c r="Q11" s="1167">
        <f t="shared" si="0"/>
        <v>0</v>
      </c>
      <c r="R11" s="1367" t="s">
        <v>575</v>
      </c>
      <c r="S11" s="1435" t="s">
        <v>575</v>
      </c>
      <c r="U11" s="1436">
        <v>15506</v>
      </c>
      <c r="V11" s="1533">
        <v>16413</v>
      </c>
      <c r="W11" s="1367"/>
    </row>
    <row r="12" spans="1:23" ht="12.75">
      <c r="A12" s="1559" t="s">
        <v>580</v>
      </c>
      <c r="B12" s="1527">
        <v>-16164</v>
      </c>
      <c r="C12" s="1527">
        <v>-17825</v>
      </c>
      <c r="D12" s="1526" t="s">
        <v>582</v>
      </c>
      <c r="E12" s="1499">
        <v>-14113</v>
      </c>
      <c r="F12" s="1499">
        <v>-15252</v>
      </c>
      <c r="G12" s="1499">
        <v>-14434</v>
      </c>
      <c r="H12" s="1499">
        <v>15278</v>
      </c>
      <c r="I12" s="1367">
        <v>15437</v>
      </c>
      <c r="J12" s="1367">
        <v>15081.57</v>
      </c>
      <c r="K12" s="1367">
        <v>14938</v>
      </c>
      <c r="L12" s="1439" t="s">
        <v>575</v>
      </c>
      <c r="M12" s="1439" t="s">
        <v>575</v>
      </c>
      <c r="N12" s="1370">
        <v>15077</v>
      </c>
      <c r="O12" s="1137">
        <f t="shared" si="1"/>
        <v>15215</v>
      </c>
      <c r="P12" s="1558">
        <f t="shared" si="0"/>
        <v>15750</v>
      </c>
      <c r="Q12" s="1137">
        <f t="shared" si="0"/>
        <v>0</v>
      </c>
      <c r="R12" s="1367" t="s">
        <v>575</v>
      </c>
      <c r="S12" s="1435" t="s">
        <v>575</v>
      </c>
      <c r="U12" s="1433">
        <v>15215</v>
      </c>
      <c r="V12" s="1433">
        <v>15750</v>
      </c>
      <c r="W12" s="1367"/>
    </row>
    <row r="13" spans="1:23" ht="12.75">
      <c r="A13" s="1559" t="s">
        <v>583</v>
      </c>
      <c r="B13" s="1527">
        <v>604</v>
      </c>
      <c r="C13" s="1527">
        <v>619</v>
      </c>
      <c r="D13" s="1526" t="s">
        <v>585</v>
      </c>
      <c r="E13" s="1499">
        <v>865.85</v>
      </c>
      <c r="F13" s="1499">
        <v>976.33</v>
      </c>
      <c r="G13" s="1499">
        <v>491.49</v>
      </c>
      <c r="H13" s="1499">
        <v>436</v>
      </c>
      <c r="I13" s="1367">
        <v>439</v>
      </c>
      <c r="J13" s="1367">
        <v>505.6</v>
      </c>
      <c r="K13" s="1367">
        <v>540</v>
      </c>
      <c r="L13" s="1439" t="s">
        <v>575</v>
      </c>
      <c r="M13" s="1439" t="s">
        <v>575</v>
      </c>
      <c r="N13" s="1370">
        <v>625</v>
      </c>
      <c r="O13" s="1137">
        <f t="shared" si="1"/>
        <v>433</v>
      </c>
      <c r="P13" s="1558">
        <f t="shared" si="0"/>
        <v>605</v>
      </c>
      <c r="Q13" s="1137">
        <f t="shared" si="0"/>
        <v>0</v>
      </c>
      <c r="R13" s="1367" t="s">
        <v>575</v>
      </c>
      <c r="S13" s="1435" t="s">
        <v>575</v>
      </c>
      <c r="U13" s="1433">
        <v>433</v>
      </c>
      <c r="V13" s="1433">
        <v>605</v>
      </c>
      <c r="W13" s="1367"/>
    </row>
    <row r="14" spans="1:23" ht="12.75">
      <c r="A14" s="1559" t="s">
        <v>586</v>
      </c>
      <c r="B14" s="1527">
        <v>221</v>
      </c>
      <c r="C14" s="1527">
        <v>610</v>
      </c>
      <c r="D14" s="1526" t="s">
        <v>575</v>
      </c>
      <c r="E14" s="1499">
        <v>3059</v>
      </c>
      <c r="F14" s="1499">
        <v>3285</v>
      </c>
      <c r="G14" s="1499">
        <v>3261</v>
      </c>
      <c r="H14" s="1499">
        <v>3513</v>
      </c>
      <c r="I14" s="1367">
        <v>2787</v>
      </c>
      <c r="J14" s="1367">
        <v>3527.8</v>
      </c>
      <c r="K14" s="1367">
        <v>4407</v>
      </c>
      <c r="L14" s="1439" t="s">
        <v>575</v>
      </c>
      <c r="M14" s="1513" t="s">
        <v>575</v>
      </c>
      <c r="N14" s="1370">
        <v>8685</v>
      </c>
      <c r="O14" s="1137">
        <f t="shared" si="1"/>
        <v>6755</v>
      </c>
      <c r="P14" s="1558">
        <f t="shared" si="0"/>
        <v>4997</v>
      </c>
      <c r="Q14" s="1137">
        <f t="shared" si="0"/>
        <v>0</v>
      </c>
      <c r="R14" s="1367" t="s">
        <v>575</v>
      </c>
      <c r="S14" s="1435" t="s">
        <v>575</v>
      </c>
      <c r="U14" s="1433">
        <v>6755</v>
      </c>
      <c r="V14" s="1433">
        <v>4997</v>
      </c>
      <c r="W14" s="1367"/>
    </row>
    <row r="15" spans="1:23" ht="13.5" thickBot="1">
      <c r="A15" s="1554" t="s">
        <v>588</v>
      </c>
      <c r="B15" s="1528">
        <v>2021</v>
      </c>
      <c r="C15" s="1528">
        <v>852</v>
      </c>
      <c r="D15" s="1503" t="s">
        <v>590</v>
      </c>
      <c r="E15" s="1529">
        <v>6163</v>
      </c>
      <c r="F15" s="1529">
        <v>5169</v>
      </c>
      <c r="G15" s="1529">
        <v>4914</v>
      </c>
      <c r="H15" s="1529">
        <v>5727</v>
      </c>
      <c r="I15" s="1371">
        <v>6338</v>
      </c>
      <c r="J15" s="1371">
        <v>6522</v>
      </c>
      <c r="K15" s="1371">
        <v>3790</v>
      </c>
      <c r="L15" s="1443" t="s">
        <v>575</v>
      </c>
      <c r="M15" s="1514" t="s">
        <v>575</v>
      </c>
      <c r="N15" s="1372">
        <v>5852</v>
      </c>
      <c r="O15" s="1144">
        <f t="shared" si="1"/>
        <v>8653</v>
      </c>
      <c r="P15" s="1558">
        <f t="shared" si="0"/>
        <v>6372</v>
      </c>
      <c r="Q15" s="1175">
        <f t="shared" si="0"/>
        <v>0</v>
      </c>
      <c r="R15" s="1371" t="s">
        <v>575</v>
      </c>
      <c r="S15" s="1280" t="s">
        <v>575</v>
      </c>
      <c r="U15" s="1425">
        <v>8653</v>
      </c>
      <c r="V15" s="1425">
        <v>6372</v>
      </c>
      <c r="W15" s="1371"/>
    </row>
    <row r="16" spans="1:23" ht="13.5" thickBot="1">
      <c r="A16" s="1560" t="s">
        <v>591</v>
      </c>
      <c r="B16" s="1561">
        <v>24618</v>
      </c>
      <c r="C16" s="1561">
        <v>24087</v>
      </c>
      <c r="D16" s="1415"/>
      <c r="E16" s="1506">
        <v>11306</v>
      </c>
      <c r="F16" s="1506">
        <v>10667</v>
      </c>
      <c r="G16" s="1506">
        <v>9554</v>
      </c>
      <c r="H16" s="1506">
        <v>10237</v>
      </c>
      <c r="I16" s="1448">
        <f>I11-I12+I13+I14+I15</f>
        <v>9910</v>
      </c>
      <c r="J16" s="1448">
        <f>J11-J12+J13+J14+J15</f>
        <v>10939.2</v>
      </c>
      <c r="K16" s="1448">
        <f>K11-K12+K13+K14+K15</f>
        <v>9083</v>
      </c>
      <c r="L16" s="1319" t="s">
        <v>575</v>
      </c>
      <c r="M16" s="1515" t="s">
        <v>575</v>
      </c>
      <c r="N16" s="1449">
        <f>N11-N12+N13+N14+N15</f>
        <v>15479</v>
      </c>
      <c r="O16" s="1448">
        <f>O11-O12+O13+O14+O15</f>
        <v>16132</v>
      </c>
      <c r="P16" s="1448">
        <f>P11-P12+P13+P14+P15</f>
        <v>12637</v>
      </c>
      <c r="Q16" s="1448">
        <f>Q11-Q12+Q13+Q14+Q15</f>
        <v>0</v>
      </c>
      <c r="R16" s="1450" t="s">
        <v>575</v>
      </c>
      <c r="S16" s="1451" t="s">
        <v>575</v>
      </c>
      <c r="U16" s="1448">
        <f>U11-U12+U13+U14+U15</f>
        <v>16132</v>
      </c>
      <c r="V16" s="1448">
        <f>V11-V12+V13+V14+V15</f>
        <v>12637</v>
      </c>
      <c r="W16" s="1448">
        <f>W11-W12+W13+W14+W15</f>
        <v>0</v>
      </c>
    </row>
    <row r="17" spans="1:23" ht="12.75">
      <c r="A17" s="1554" t="s">
        <v>592</v>
      </c>
      <c r="B17" s="1525">
        <v>7043</v>
      </c>
      <c r="C17" s="1525">
        <v>7240</v>
      </c>
      <c r="D17" s="1503">
        <v>401</v>
      </c>
      <c r="E17" s="1529">
        <v>1189</v>
      </c>
      <c r="F17" s="1529">
        <v>1223</v>
      </c>
      <c r="G17" s="1529">
        <v>890</v>
      </c>
      <c r="H17" s="1529">
        <v>588</v>
      </c>
      <c r="I17" s="1371">
        <v>372</v>
      </c>
      <c r="J17" s="1371">
        <v>410</v>
      </c>
      <c r="K17" s="1371">
        <v>372</v>
      </c>
      <c r="L17" s="1434" t="s">
        <v>575</v>
      </c>
      <c r="M17" s="1512" t="s">
        <v>575</v>
      </c>
      <c r="N17" s="1372">
        <v>343</v>
      </c>
      <c r="O17" s="1129">
        <f t="shared" si="1"/>
        <v>317</v>
      </c>
      <c r="P17" s="1558">
        <f>V17</f>
        <v>689</v>
      </c>
      <c r="Q17" s="1167">
        <f t="shared" si="0"/>
        <v>0</v>
      </c>
      <c r="R17" s="1371" t="s">
        <v>575</v>
      </c>
      <c r="S17" s="1280" t="s">
        <v>575</v>
      </c>
      <c r="U17" s="1502">
        <v>317</v>
      </c>
      <c r="V17" s="1502">
        <v>689</v>
      </c>
      <c r="W17" s="1371"/>
    </row>
    <row r="18" spans="1:23" ht="12.75">
      <c r="A18" s="1559" t="s">
        <v>594</v>
      </c>
      <c r="B18" s="1527">
        <v>1001</v>
      </c>
      <c r="C18" s="1527">
        <v>820</v>
      </c>
      <c r="D18" s="1526" t="s">
        <v>596</v>
      </c>
      <c r="E18" s="1499">
        <v>1816</v>
      </c>
      <c r="F18" s="1499">
        <v>2162</v>
      </c>
      <c r="G18" s="1499">
        <v>2060</v>
      </c>
      <c r="H18" s="1499">
        <v>2747</v>
      </c>
      <c r="I18" s="1367">
        <v>3107</v>
      </c>
      <c r="J18" s="1367">
        <v>3225</v>
      </c>
      <c r="K18" s="1367">
        <v>976</v>
      </c>
      <c r="L18" s="1439" t="s">
        <v>575</v>
      </c>
      <c r="M18" s="1513" t="s">
        <v>575</v>
      </c>
      <c r="N18" s="1370">
        <v>864</v>
      </c>
      <c r="O18" s="1137">
        <f t="shared" si="1"/>
        <v>875</v>
      </c>
      <c r="P18" s="1558">
        <f>V18</f>
        <v>528</v>
      </c>
      <c r="Q18" s="1137">
        <f t="shared" si="0"/>
        <v>0</v>
      </c>
      <c r="R18" s="1367" t="s">
        <v>575</v>
      </c>
      <c r="S18" s="1435" t="s">
        <v>575</v>
      </c>
      <c r="U18" s="1433">
        <v>875</v>
      </c>
      <c r="V18" s="1433">
        <v>528</v>
      </c>
      <c r="W18" s="1367"/>
    </row>
    <row r="19" spans="1:23" ht="12.75">
      <c r="A19" s="1559" t="s">
        <v>597</v>
      </c>
      <c r="B19" s="1527">
        <v>14718</v>
      </c>
      <c r="C19" s="1527">
        <v>14718</v>
      </c>
      <c r="D19" s="1526" t="s">
        <v>575</v>
      </c>
      <c r="E19" s="1499">
        <v>0</v>
      </c>
      <c r="F19" s="1499">
        <v>0</v>
      </c>
      <c r="G19" s="1499">
        <v>0</v>
      </c>
      <c r="H19" s="1499">
        <v>0</v>
      </c>
      <c r="I19" s="1367">
        <v>0</v>
      </c>
      <c r="J19" s="1367">
        <v>0</v>
      </c>
      <c r="K19" s="1367"/>
      <c r="L19" s="1439" t="s">
        <v>575</v>
      </c>
      <c r="M19" s="1513" t="s">
        <v>575</v>
      </c>
      <c r="N19" s="1370">
        <v>0</v>
      </c>
      <c r="O19" s="1137">
        <f t="shared" si="1"/>
        <v>0</v>
      </c>
      <c r="P19" s="1558">
        <f>V19</f>
        <v>0</v>
      </c>
      <c r="Q19" s="1137">
        <f t="shared" si="0"/>
        <v>0</v>
      </c>
      <c r="R19" s="1367" t="s">
        <v>575</v>
      </c>
      <c r="S19" s="1435" t="s">
        <v>575</v>
      </c>
      <c r="U19" s="1433"/>
      <c r="V19" s="1433"/>
      <c r="W19" s="1367"/>
    </row>
    <row r="20" spans="1:23" ht="12.75">
      <c r="A20" s="1559" t="s">
        <v>599</v>
      </c>
      <c r="B20" s="1527">
        <v>1758</v>
      </c>
      <c r="C20" s="1527">
        <v>1762</v>
      </c>
      <c r="D20" s="1526" t="s">
        <v>575</v>
      </c>
      <c r="E20" s="1499">
        <v>3966</v>
      </c>
      <c r="F20" s="1499">
        <v>3634</v>
      </c>
      <c r="G20" s="1499">
        <v>3171</v>
      </c>
      <c r="H20" s="1499">
        <v>6758</v>
      </c>
      <c r="I20" s="1367">
        <v>6354</v>
      </c>
      <c r="J20" s="1367">
        <v>7206</v>
      </c>
      <c r="K20" s="1367">
        <v>7731</v>
      </c>
      <c r="L20" s="1439" t="s">
        <v>575</v>
      </c>
      <c r="M20" s="1513" t="s">
        <v>575</v>
      </c>
      <c r="N20" s="1370">
        <v>14477</v>
      </c>
      <c r="O20" s="1137">
        <f t="shared" si="1"/>
        <v>14877</v>
      </c>
      <c r="P20" s="1558">
        <f>V20</f>
        <v>11416</v>
      </c>
      <c r="Q20" s="1137">
        <f t="shared" si="0"/>
        <v>0</v>
      </c>
      <c r="R20" s="1367" t="s">
        <v>575</v>
      </c>
      <c r="S20" s="1435" t="s">
        <v>575</v>
      </c>
      <c r="U20" s="1433">
        <v>14877</v>
      </c>
      <c r="V20" s="1433">
        <v>11416</v>
      </c>
      <c r="W20" s="1367"/>
    </row>
    <row r="21" spans="1:23" ht="13.5" thickBot="1">
      <c r="A21" s="1555" t="s">
        <v>601</v>
      </c>
      <c r="B21" s="1530">
        <v>0</v>
      </c>
      <c r="C21" s="1530">
        <v>0</v>
      </c>
      <c r="D21" s="1531" t="s">
        <v>575</v>
      </c>
      <c r="E21" s="1499">
        <v>0</v>
      </c>
      <c r="F21" s="1499">
        <v>0</v>
      </c>
      <c r="G21" s="1499">
        <v>0</v>
      </c>
      <c r="H21" s="1524">
        <v>0</v>
      </c>
      <c r="I21" s="1373">
        <v>0</v>
      </c>
      <c r="J21" s="1373">
        <v>0</v>
      </c>
      <c r="K21" s="1373"/>
      <c r="L21" s="1426" t="s">
        <v>575</v>
      </c>
      <c r="M21" s="1511" t="s">
        <v>575</v>
      </c>
      <c r="N21" s="1374">
        <v>0</v>
      </c>
      <c r="O21" s="1175">
        <f t="shared" si="1"/>
        <v>0</v>
      </c>
      <c r="P21" s="1562">
        <f>V21</f>
        <v>0</v>
      </c>
      <c r="Q21" s="1175">
        <f t="shared" si="0"/>
        <v>0</v>
      </c>
      <c r="R21" s="1373" t="s">
        <v>575</v>
      </c>
      <c r="S21" s="1458" t="s">
        <v>575</v>
      </c>
      <c r="U21" s="1459"/>
      <c r="V21" s="1459"/>
      <c r="W21" s="1373"/>
    </row>
    <row r="22" spans="1:23" ht="14.25">
      <c r="A22" s="1563" t="s">
        <v>603</v>
      </c>
      <c r="B22" s="1525">
        <v>12472</v>
      </c>
      <c r="C22" s="1525">
        <v>13728</v>
      </c>
      <c r="D22" s="1532" t="s">
        <v>575</v>
      </c>
      <c r="E22" s="1533">
        <v>34038</v>
      </c>
      <c r="F22" s="1533">
        <v>33242</v>
      </c>
      <c r="G22" s="1533">
        <v>33404</v>
      </c>
      <c r="H22" s="1533">
        <v>32231</v>
      </c>
      <c r="I22" s="1376">
        <v>31385</v>
      </c>
      <c r="J22" s="1376">
        <v>30771</v>
      </c>
      <c r="K22" s="1376">
        <v>31231</v>
      </c>
      <c r="L22" s="1534">
        <f>L35</f>
        <v>30412</v>
      </c>
      <c r="M22" s="1541">
        <f>M35</f>
        <v>30574.7</v>
      </c>
      <c r="N22" s="1497">
        <v>7620</v>
      </c>
      <c r="O22" s="1128">
        <f>U22-N22</f>
        <v>7458</v>
      </c>
      <c r="P22" s="1167">
        <f>V22-U22</f>
        <v>7899</v>
      </c>
      <c r="Q22" s="1130"/>
      <c r="R22" s="1376">
        <f>SUM(N22:Q22)</f>
        <v>22977</v>
      </c>
      <c r="S22" s="1461">
        <f>(R22/M22)*100</f>
        <v>75.1503694230851</v>
      </c>
      <c r="U22" s="1436">
        <v>15078</v>
      </c>
      <c r="V22" s="1436">
        <v>22977</v>
      </c>
      <c r="W22" s="1376"/>
    </row>
    <row r="23" spans="1:23" ht="14.25">
      <c r="A23" s="1559" t="s">
        <v>605</v>
      </c>
      <c r="B23" s="1527">
        <v>0</v>
      </c>
      <c r="C23" s="1527">
        <v>0</v>
      </c>
      <c r="D23" s="1526" t="s">
        <v>575</v>
      </c>
      <c r="E23" s="1499">
        <v>230</v>
      </c>
      <c r="F23" s="1499">
        <v>0</v>
      </c>
      <c r="G23" s="1499"/>
      <c r="H23" s="1499"/>
      <c r="I23" s="1380">
        <v>0</v>
      </c>
      <c r="J23" s="1380">
        <v>0</v>
      </c>
      <c r="K23" s="1380"/>
      <c r="L23" s="1535"/>
      <c r="M23" s="1542"/>
      <c r="N23" s="1381">
        <v>0</v>
      </c>
      <c r="O23" s="1469">
        <f aca="true" t="shared" si="2" ref="O23:O40">U23-N23</f>
        <v>0</v>
      </c>
      <c r="P23" s="1137">
        <f aca="true" t="shared" si="3" ref="P23:P40">V23-U23</f>
        <v>0</v>
      </c>
      <c r="Q23" s="1463"/>
      <c r="R23" s="1380">
        <f aca="true" t="shared" si="4" ref="R23:R45">SUM(N23:Q23)</f>
        <v>0</v>
      </c>
      <c r="S23" s="1471" t="e">
        <f aca="true" t="shared" si="5" ref="S23:S45">(R23/M23)*100</f>
        <v>#DIV/0!</v>
      </c>
      <c r="U23" s="1433"/>
      <c r="V23" s="1433"/>
      <c r="W23" s="1380"/>
    </row>
    <row r="24" spans="1:23" ht="15" thickBot="1">
      <c r="A24" s="1555" t="s">
        <v>607</v>
      </c>
      <c r="B24" s="1530">
        <v>0</v>
      </c>
      <c r="C24" s="1530">
        <v>1215</v>
      </c>
      <c r="D24" s="1531">
        <v>672</v>
      </c>
      <c r="E24" s="1536">
        <v>10265</v>
      </c>
      <c r="F24" s="1536">
        <v>11176</v>
      </c>
      <c r="G24" s="1536">
        <v>10817</v>
      </c>
      <c r="H24" s="1524">
        <v>10900</v>
      </c>
      <c r="I24" s="1384">
        <v>9850</v>
      </c>
      <c r="J24" s="1384">
        <v>8800</v>
      </c>
      <c r="K24" s="1384">
        <v>8800</v>
      </c>
      <c r="L24" s="1537">
        <f>L25+L26+L27+L28+L29</f>
        <v>8400</v>
      </c>
      <c r="M24" s="1543">
        <f>M25+M26+M27+M28+M29</f>
        <v>8304</v>
      </c>
      <c r="N24" s="1498">
        <v>2100</v>
      </c>
      <c r="O24" s="1180">
        <f t="shared" si="2"/>
        <v>2100</v>
      </c>
      <c r="P24" s="1175">
        <f t="shared" si="3"/>
        <v>2100</v>
      </c>
      <c r="Q24" s="1176"/>
      <c r="R24" s="1384">
        <f t="shared" si="4"/>
        <v>6300</v>
      </c>
      <c r="S24" s="1467">
        <f t="shared" si="5"/>
        <v>75.86705202312139</v>
      </c>
      <c r="U24" s="1425">
        <v>4200</v>
      </c>
      <c r="V24" s="1425">
        <v>6300</v>
      </c>
      <c r="W24" s="1384"/>
    </row>
    <row r="25" spans="1:23" ht="14.25">
      <c r="A25" s="1557" t="s">
        <v>608</v>
      </c>
      <c r="B25" s="1525">
        <v>6341</v>
      </c>
      <c r="C25" s="1525">
        <v>6960</v>
      </c>
      <c r="D25" s="1532">
        <v>501</v>
      </c>
      <c r="E25" s="1499">
        <v>5346</v>
      </c>
      <c r="F25" s="1499">
        <v>6445</v>
      </c>
      <c r="G25" s="1499">
        <v>6094</v>
      </c>
      <c r="H25" s="1502">
        <v>5295</v>
      </c>
      <c r="I25" s="1388">
        <v>5297</v>
      </c>
      <c r="J25" s="1388">
        <v>4512</v>
      </c>
      <c r="K25" s="1388">
        <v>5142</v>
      </c>
      <c r="L25" s="1534">
        <v>970</v>
      </c>
      <c r="M25" s="1541">
        <v>967</v>
      </c>
      <c r="N25" s="1377">
        <v>1206</v>
      </c>
      <c r="O25" s="1128">
        <f t="shared" si="2"/>
        <v>1420</v>
      </c>
      <c r="P25" s="1167">
        <f t="shared" si="3"/>
        <v>1123</v>
      </c>
      <c r="Q25" s="1130"/>
      <c r="R25" s="1376">
        <f t="shared" si="4"/>
        <v>3749</v>
      </c>
      <c r="S25" s="1461">
        <f t="shared" si="5"/>
        <v>387.69389865563596</v>
      </c>
      <c r="U25" s="1502">
        <v>2626</v>
      </c>
      <c r="V25" s="1453">
        <v>3749</v>
      </c>
      <c r="W25" s="1388"/>
    </row>
    <row r="26" spans="1:23" ht="14.25">
      <c r="A26" s="1559" t="s">
        <v>610</v>
      </c>
      <c r="B26" s="1527">
        <v>1745</v>
      </c>
      <c r="C26" s="1527">
        <v>2223</v>
      </c>
      <c r="D26" s="1526">
        <v>502</v>
      </c>
      <c r="E26" s="1499">
        <v>3410</v>
      </c>
      <c r="F26" s="1499">
        <v>3650</v>
      </c>
      <c r="G26" s="1499">
        <v>3802</v>
      </c>
      <c r="H26" s="1499">
        <v>3536</v>
      </c>
      <c r="I26" s="1380">
        <v>4465</v>
      </c>
      <c r="J26" s="1380">
        <v>3956</v>
      </c>
      <c r="K26" s="1380">
        <v>3421</v>
      </c>
      <c r="L26" s="1535">
        <v>4530</v>
      </c>
      <c r="M26" s="1542">
        <v>4533</v>
      </c>
      <c r="N26" s="1381">
        <v>1521</v>
      </c>
      <c r="O26" s="1469">
        <f t="shared" si="2"/>
        <v>1256</v>
      </c>
      <c r="P26" s="1137">
        <f t="shared" si="3"/>
        <v>412</v>
      </c>
      <c r="Q26" s="1463"/>
      <c r="R26" s="1380">
        <f t="shared" si="4"/>
        <v>3189</v>
      </c>
      <c r="S26" s="1471">
        <f t="shared" si="5"/>
        <v>70.35076108537393</v>
      </c>
      <c r="U26" s="1433">
        <v>2777</v>
      </c>
      <c r="V26" s="1433">
        <v>3189</v>
      </c>
      <c r="W26" s="1380"/>
    </row>
    <row r="27" spans="1:23" ht="14.25">
      <c r="A27" s="1559" t="s">
        <v>612</v>
      </c>
      <c r="B27" s="1527">
        <v>0</v>
      </c>
      <c r="C27" s="1527">
        <v>0</v>
      </c>
      <c r="D27" s="1526">
        <v>504</v>
      </c>
      <c r="E27" s="1499">
        <v>320</v>
      </c>
      <c r="F27" s="1499">
        <v>253.75</v>
      </c>
      <c r="G27" s="1499">
        <v>184</v>
      </c>
      <c r="H27" s="1499">
        <v>155</v>
      </c>
      <c r="I27" s="1380">
        <v>189</v>
      </c>
      <c r="J27" s="1380">
        <v>153</v>
      </c>
      <c r="K27" s="1380">
        <v>112</v>
      </c>
      <c r="L27" s="1535">
        <v>0</v>
      </c>
      <c r="M27" s="1542">
        <v>0</v>
      </c>
      <c r="N27" s="1381">
        <v>44</v>
      </c>
      <c r="O27" s="1469">
        <f t="shared" si="2"/>
        <v>20</v>
      </c>
      <c r="P27" s="1137">
        <f t="shared" si="3"/>
        <v>25</v>
      </c>
      <c r="Q27" s="1463"/>
      <c r="R27" s="1380">
        <f t="shared" si="4"/>
        <v>89</v>
      </c>
      <c r="S27" s="1471" t="e">
        <f t="shared" si="5"/>
        <v>#DIV/0!</v>
      </c>
      <c r="U27" s="1433">
        <v>64</v>
      </c>
      <c r="V27" s="1433">
        <v>89</v>
      </c>
      <c r="W27" s="1380"/>
    </row>
    <row r="28" spans="1:23" ht="14.25">
      <c r="A28" s="1559" t="s">
        <v>614</v>
      </c>
      <c r="B28" s="1527">
        <v>428</v>
      </c>
      <c r="C28" s="1527">
        <v>253</v>
      </c>
      <c r="D28" s="1526">
        <v>511</v>
      </c>
      <c r="E28" s="1499">
        <v>698</v>
      </c>
      <c r="F28" s="1499">
        <v>1404</v>
      </c>
      <c r="G28" s="1499">
        <v>568</v>
      </c>
      <c r="H28" s="1499">
        <v>1119</v>
      </c>
      <c r="I28" s="1380">
        <v>1050</v>
      </c>
      <c r="J28" s="1380">
        <v>857</v>
      </c>
      <c r="K28" s="1380">
        <v>1187</v>
      </c>
      <c r="L28" s="1535">
        <v>1100</v>
      </c>
      <c r="M28" s="1542">
        <v>1100</v>
      </c>
      <c r="N28" s="1381">
        <v>107</v>
      </c>
      <c r="O28" s="1469">
        <f t="shared" si="2"/>
        <v>86</v>
      </c>
      <c r="P28" s="1137">
        <f t="shared" si="3"/>
        <v>315</v>
      </c>
      <c r="Q28" s="1463"/>
      <c r="R28" s="1380">
        <f t="shared" si="4"/>
        <v>508</v>
      </c>
      <c r="S28" s="1471">
        <f t="shared" si="5"/>
        <v>46.18181818181818</v>
      </c>
      <c r="U28" s="1433">
        <v>193</v>
      </c>
      <c r="V28" s="1433">
        <v>508</v>
      </c>
      <c r="W28" s="1380"/>
    </row>
    <row r="29" spans="1:23" ht="14.25">
      <c r="A29" s="1559" t="s">
        <v>616</v>
      </c>
      <c r="B29" s="1527">
        <v>1057</v>
      </c>
      <c r="C29" s="1527">
        <v>1451</v>
      </c>
      <c r="D29" s="1526">
        <v>518</v>
      </c>
      <c r="E29" s="1499">
        <v>2744</v>
      </c>
      <c r="F29" s="1499">
        <v>2465</v>
      </c>
      <c r="G29" s="1499">
        <v>3548</v>
      </c>
      <c r="H29" s="1499">
        <v>3195</v>
      </c>
      <c r="I29" s="1380">
        <v>1832</v>
      </c>
      <c r="J29" s="1380">
        <v>1877</v>
      </c>
      <c r="K29" s="1380">
        <v>1989</v>
      </c>
      <c r="L29" s="1535">
        <v>1800</v>
      </c>
      <c r="M29" s="1542">
        <v>1704</v>
      </c>
      <c r="N29" s="1381">
        <v>523</v>
      </c>
      <c r="O29" s="1469">
        <f t="shared" si="2"/>
        <v>362</v>
      </c>
      <c r="P29" s="1137">
        <f t="shared" si="3"/>
        <v>396</v>
      </c>
      <c r="Q29" s="1463"/>
      <c r="R29" s="1380">
        <f t="shared" si="4"/>
        <v>1281</v>
      </c>
      <c r="S29" s="1471">
        <f t="shared" si="5"/>
        <v>75.17605633802818</v>
      </c>
      <c r="U29" s="1433">
        <v>885</v>
      </c>
      <c r="V29" s="1433">
        <v>1281</v>
      </c>
      <c r="W29" s="1380"/>
    </row>
    <row r="30" spans="1:23" ht="14.25">
      <c r="A30" s="1559" t="s">
        <v>618</v>
      </c>
      <c r="B30" s="1527">
        <v>10408</v>
      </c>
      <c r="C30" s="1527">
        <v>11792</v>
      </c>
      <c r="D30" s="1526">
        <v>521</v>
      </c>
      <c r="E30" s="1499">
        <v>17448</v>
      </c>
      <c r="F30" s="1499">
        <v>17077</v>
      </c>
      <c r="G30" s="1499">
        <v>16713</v>
      </c>
      <c r="H30" s="1499">
        <v>16245</v>
      </c>
      <c r="I30" s="1380">
        <v>16486</v>
      </c>
      <c r="J30" s="1380">
        <v>16926</v>
      </c>
      <c r="K30" s="1380">
        <v>17022</v>
      </c>
      <c r="L30" s="1535">
        <v>15923</v>
      </c>
      <c r="M30" s="1542">
        <v>16128.8</v>
      </c>
      <c r="N30" s="1381">
        <v>3973</v>
      </c>
      <c r="O30" s="1469">
        <f t="shared" si="2"/>
        <v>3999</v>
      </c>
      <c r="P30" s="1137">
        <f t="shared" si="3"/>
        <v>4195</v>
      </c>
      <c r="Q30" s="1463"/>
      <c r="R30" s="1380">
        <f t="shared" si="4"/>
        <v>12167</v>
      </c>
      <c r="S30" s="1471">
        <f t="shared" si="5"/>
        <v>75.43648628540251</v>
      </c>
      <c r="U30" s="1433">
        <v>7972</v>
      </c>
      <c r="V30" s="1433">
        <v>12167</v>
      </c>
      <c r="W30" s="1380"/>
    </row>
    <row r="31" spans="1:23" ht="14.25">
      <c r="A31" s="1559" t="s">
        <v>620</v>
      </c>
      <c r="B31" s="1527">
        <v>3640</v>
      </c>
      <c r="C31" s="1527">
        <v>4174</v>
      </c>
      <c r="D31" s="1526" t="s">
        <v>622</v>
      </c>
      <c r="E31" s="1499">
        <v>6393</v>
      </c>
      <c r="F31" s="1499">
        <v>6173</v>
      </c>
      <c r="G31" s="1499">
        <v>5777</v>
      </c>
      <c r="H31" s="1499">
        <v>5864</v>
      </c>
      <c r="I31" s="1380">
        <v>5751</v>
      </c>
      <c r="J31" s="1380">
        <v>5680</v>
      </c>
      <c r="K31" s="1380">
        <v>5859</v>
      </c>
      <c r="L31" s="1535">
        <v>5573</v>
      </c>
      <c r="M31" s="1542">
        <v>5611.2</v>
      </c>
      <c r="N31" s="1381">
        <v>1383</v>
      </c>
      <c r="O31" s="1469">
        <f t="shared" si="2"/>
        <v>1389</v>
      </c>
      <c r="P31" s="1137">
        <f t="shared" si="3"/>
        <v>1486</v>
      </c>
      <c r="Q31" s="1463"/>
      <c r="R31" s="1380">
        <f t="shared" si="4"/>
        <v>4258</v>
      </c>
      <c r="S31" s="1471">
        <f t="shared" si="5"/>
        <v>75.88394639292844</v>
      </c>
      <c r="U31" s="1499">
        <v>2772</v>
      </c>
      <c r="V31" s="1433">
        <v>4258</v>
      </c>
      <c r="W31" s="1380"/>
    </row>
    <row r="32" spans="1:23" ht="14.25">
      <c r="A32" s="1559" t="s">
        <v>623</v>
      </c>
      <c r="B32" s="1527">
        <v>0</v>
      </c>
      <c r="C32" s="1527">
        <v>0</v>
      </c>
      <c r="D32" s="1526">
        <v>557</v>
      </c>
      <c r="E32" s="1499">
        <v>0</v>
      </c>
      <c r="F32" s="1499">
        <v>0</v>
      </c>
      <c r="G32" s="1499">
        <v>7</v>
      </c>
      <c r="H32" s="1499">
        <v>0</v>
      </c>
      <c r="I32" s="1380">
        <v>0</v>
      </c>
      <c r="J32" s="1380">
        <v>0</v>
      </c>
      <c r="K32" s="1380"/>
      <c r="L32" s="1535"/>
      <c r="M32" s="1542"/>
      <c r="N32" s="1381"/>
      <c r="O32" s="1469">
        <f t="shared" si="2"/>
        <v>0</v>
      </c>
      <c r="P32" s="1137">
        <f t="shared" si="3"/>
        <v>0</v>
      </c>
      <c r="Q32" s="1463"/>
      <c r="R32" s="1380">
        <f t="shared" si="4"/>
        <v>0</v>
      </c>
      <c r="S32" s="1471" t="e">
        <f t="shared" si="5"/>
        <v>#DIV/0!</v>
      </c>
      <c r="U32" s="1433">
        <v>0</v>
      </c>
      <c r="V32" s="1433"/>
      <c r="W32" s="1380"/>
    </row>
    <row r="33" spans="1:23" ht="14.25">
      <c r="A33" s="1559" t="s">
        <v>625</v>
      </c>
      <c r="B33" s="1527">
        <v>1711</v>
      </c>
      <c r="C33" s="1527">
        <v>1801</v>
      </c>
      <c r="D33" s="1526">
        <v>551</v>
      </c>
      <c r="E33" s="1499">
        <v>367</v>
      </c>
      <c r="F33" s="1499">
        <v>377</v>
      </c>
      <c r="G33" s="1499">
        <v>441</v>
      </c>
      <c r="H33" s="1499">
        <v>313</v>
      </c>
      <c r="I33" s="1380">
        <v>215</v>
      </c>
      <c r="J33" s="1380">
        <v>147</v>
      </c>
      <c r="K33" s="1380">
        <v>132</v>
      </c>
      <c r="L33" s="1535"/>
      <c r="M33" s="1542"/>
      <c r="N33" s="1381">
        <v>28</v>
      </c>
      <c r="O33" s="1469">
        <f t="shared" si="2"/>
        <v>27</v>
      </c>
      <c r="P33" s="1137">
        <f t="shared" si="3"/>
        <v>23</v>
      </c>
      <c r="Q33" s="1463"/>
      <c r="R33" s="1380">
        <f t="shared" si="4"/>
        <v>78</v>
      </c>
      <c r="S33" s="1471" t="e">
        <f t="shared" si="5"/>
        <v>#DIV/0!</v>
      </c>
      <c r="U33" s="1499">
        <v>55</v>
      </c>
      <c r="V33" s="1433">
        <v>78</v>
      </c>
      <c r="W33" s="1380"/>
    </row>
    <row r="34" spans="1:23" ht="15" thickBot="1">
      <c r="A34" s="1554" t="s">
        <v>627</v>
      </c>
      <c r="B34" s="1528">
        <v>569</v>
      </c>
      <c r="C34" s="1528">
        <v>614</v>
      </c>
      <c r="D34" s="1538" t="s">
        <v>628</v>
      </c>
      <c r="E34" s="1529">
        <v>655</v>
      </c>
      <c r="F34" s="1529">
        <v>138</v>
      </c>
      <c r="G34" s="1529">
        <v>309</v>
      </c>
      <c r="H34" s="1501">
        <v>154</v>
      </c>
      <c r="I34" s="1393">
        <v>438</v>
      </c>
      <c r="J34" s="1393">
        <v>900</v>
      </c>
      <c r="K34" s="1393">
        <v>1805</v>
      </c>
      <c r="L34" s="1539">
        <v>516</v>
      </c>
      <c r="M34" s="1544">
        <v>530.7</v>
      </c>
      <c r="N34" s="1500">
        <v>189</v>
      </c>
      <c r="O34" s="1180">
        <f t="shared" si="2"/>
        <v>185</v>
      </c>
      <c r="P34" s="1137">
        <f t="shared" si="3"/>
        <v>623</v>
      </c>
      <c r="Q34" s="1463"/>
      <c r="R34" s="1384">
        <f t="shared" si="4"/>
        <v>997</v>
      </c>
      <c r="S34" s="1467">
        <f t="shared" si="5"/>
        <v>187.86508385151686</v>
      </c>
      <c r="U34" s="1501">
        <v>374</v>
      </c>
      <c r="V34" s="1459">
        <v>997</v>
      </c>
      <c r="W34" s="1393"/>
    </row>
    <row r="35" spans="1:23" ht="15" thickBot="1">
      <c r="A35" s="1560" t="s">
        <v>629</v>
      </c>
      <c r="B35" s="1561">
        <f>SUM(B25:B34)</f>
        <v>25899</v>
      </c>
      <c r="C35" s="1561">
        <f>SUM(C25:C34)</f>
        <v>29268</v>
      </c>
      <c r="D35" s="1415"/>
      <c r="E35" s="1506">
        <f aca="true" t="shared" si="6" ref="E35:Q35">SUM(E25:E34)</f>
        <v>37381</v>
      </c>
      <c r="F35" s="1506">
        <f t="shared" si="6"/>
        <v>37982.75</v>
      </c>
      <c r="G35" s="1506">
        <f t="shared" si="6"/>
        <v>37443</v>
      </c>
      <c r="H35" s="1506">
        <f t="shared" si="6"/>
        <v>35876</v>
      </c>
      <c r="I35" s="1447">
        <f>SUM(I25:I34)</f>
        <v>35723</v>
      </c>
      <c r="J35" s="1447">
        <f>SUM(J25:J34)</f>
        <v>35008</v>
      </c>
      <c r="K35" s="1447">
        <v>36670</v>
      </c>
      <c r="L35" s="1564">
        <f t="shared" si="6"/>
        <v>30412</v>
      </c>
      <c r="M35" s="1565">
        <f t="shared" si="6"/>
        <v>30574.7</v>
      </c>
      <c r="N35" s="1565">
        <f t="shared" si="6"/>
        <v>8974</v>
      </c>
      <c r="O35" s="1566">
        <f t="shared" si="6"/>
        <v>8744</v>
      </c>
      <c r="P35" s="1565">
        <f t="shared" si="6"/>
        <v>8598</v>
      </c>
      <c r="Q35" s="1567">
        <f t="shared" si="6"/>
        <v>0</v>
      </c>
      <c r="R35" s="1447">
        <f t="shared" si="4"/>
        <v>26316</v>
      </c>
      <c r="S35" s="1479">
        <f t="shared" si="5"/>
        <v>86.07116341288712</v>
      </c>
      <c r="U35" s="1447">
        <f>SUM(U25:U34)</f>
        <v>17718</v>
      </c>
      <c r="V35" s="1447">
        <f>SUM(V25:V34)</f>
        <v>26316</v>
      </c>
      <c r="W35" s="1447">
        <f>SUM(W25:W34)</f>
        <v>0</v>
      </c>
    </row>
    <row r="36" spans="1:23" ht="14.25">
      <c r="A36" s="1557" t="s">
        <v>631</v>
      </c>
      <c r="B36" s="1525">
        <v>0</v>
      </c>
      <c r="C36" s="1525">
        <v>0</v>
      </c>
      <c r="D36" s="1532">
        <v>601</v>
      </c>
      <c r="E36" s="1502">
        <v>2877</v>
      </c>
      <c r="F36" s="1502">
        <v>3123</v>
      </c>
      <c r="G36" s="1502">
        <v>3105</v>
      </c>
      <c r="H36" s="1502">
        <v>2093</v>
      </c>
      <c r="I36" s="1388">
        <v>1973</v>
      </c>
      <c r="J36" s="1388">
        <v>1538</v>
      </c>
      <c r="K36" s="1388">
        <v>1688</v>
      </c>
      <c r="L36" s="1534"/>
      <c r="M36" s="1541"/>
      <c r="N36" s="1497">
        <v>539</v>
      </c>
      <c r="O36" s="1469">
        <f t="shared" si="2"/>
        <v>587</v>
      </c>
      <c r="P36" s="1137">
        <f t="shared" si="3"/>
        <v>303</v>
      </c>
      <c r="Q36" s="1130"/>
      <c r="R36" s="1376">
        <f t="shared" si="4"/>
        <v>1429</v>
      </c>
      <c r="S36" s="1461" t="e">
        <f t="shared" si="5"/>
        <v>#DIV/0!</v>
      </c>
      <c r="U36" s="1453">
        <v>1126</v>
      </c>
      <c r="V36" s="1453">
        <v>1429</v>
      </c>
      <c r="W36" s="1388"/>
    </row>
    <row r="37" spans="1:23" ht="14.25">
      <c r="A37" s="1559" t="s">
        <v>633</v>
      </c>
      <c r="B37" s="1527">
        <v>1190</v>
      </c>
      <c r="C37" s="1527">
        <v>1857</v>
      </c>
      <c r="D37" s="1526">
        <v>602</v>
      </c>
      <c r="E37" s="1499">
        <v>763</v>
      </c>
      <c r="F37" s="1499">
        <v>489</v>
      </c>
      <c r="G37" s="1499">
        <v>687</v>
      </c>
      <c r="H37" s="1499">
        <v>1081</v>
      </c>
      <c r="I37" s="1380">
        <v>1393</v>
      </c>
      <c r="J37" s="1380">
        <v>1905</v>
      </c>
      <c r="K37" s="1380">
        <v>2600</v>
      </c>
      <c r="L37" s="1535"/>
      <c r="M37" s="1542"/>
      <c r="N37" s="1381">
        <v>519</v>
      </c>
      <c r="O37" s="1469">
        <f t="shared" si="2"/>
        <v>816</v>
      </c>
      <c r="P37" s="1137">
        <f t="shared" si="3"/>
        <v>239</v>
      </c>
      <c r="Q37" s="1463"/>
      <c r="R37" s="1380">
        <f t="shared" si="4"/>
        <v>1574</v>
      </c>
      <c r="S37" s="1471" t="e">
        <f t="shared" si="5"/>
        <v>#DIV/0!</v>
      </c>
      <c r="U37" s="1433">
        <v>1335</v>
      </c>
      <c r="V37" s="1433">
        <v>1574</v>
      </c>
      <c r="W37" s="1380"/>
    </row>
    <row r="38" spans="1:23" ht="14.25">
      <c r="A38" s="1559" t="s">
        <v>635</v>
      </c>
      <c r="B38" s="1527">
        <v>0</v>
      </c>
      <c r="C38" s="1527">
        <v>0</v>
      </c>
      <c r="D38" s="1526">
        <v>604</v>
      </c>
      <c r="E38" s="1499">
        <v>405.61</v>
      </c>
      <c r="F38" s="1499">
        <v>342.28</v>
      </c>
      <c r="G38" s="1499">
        <v>251</v>
      </c>
      <c r="H38" s="1499">
        <v>205</v>
      </c>
      <c r="I38" s="1380">
        <v>255</v>
      </c>
      <c r="J38" s="1380">
        <v>200</v>
      </c>
      <c r="K38" s="1380">
        <v>181</v>
      </c>
      <c r="L38" s="1535"/>
      <c r="M38" s="1542"/>
      <c r="N38" s="1381">
        <v>49</v>
      </c>
      <c r="O38" s="1469">
        <f t="shared" si="2"/>
        <v>56</v>
      </c>
      <c r="P38" s="1137">
        <f t="shared" si="3"/>
        <v>19</v>
      </c>
      <c r="Q38" s="1463"/>
      <c r="R38" s="1380">
        <f t="shared" si="4"/>
        <v>124</v>
      </c>
      <c r="S38" s="1471" t="e">
        <f t="shared" si="5"/>
        <v>#DIV/0!</v>
      </c>
      <c r="U38" s="1433">
        <v>105</v>
      </c>
      <c r="V38" s="1433">
        <v>124</v>
      </c>
      <c r="W38" s="1380"/>
    </row>
    <row r="39" spans="1:23" ht="14.25">
      <c r="A39" s="1559" t="s">
        <v>637</v>
      </c>
      <c r="B39" s="1527">
        <v>12472</v>
      </c>
      <c r="C39" s="1527">
        <v>13728</v>
      </c>
      <c r="D39" s="1526" t="s">
        <v>639</v>
      </c>
      <c r="E39" s="1499">
        <v>33807</v>
      </c>
      <c r="F39" s="1499">
        <v>33241</v>
      </c>
      <c r="G39" s="1499">
        <v>33404</v>
      </c>
      <c r="H39" s="1499">
        <v>32231</v>
      </c>
      <c r="I39" s="1380">
        <v>31385</v>
      </c>
      <c r="J39" s="1380">
        <v>30771</v>
      </c>
      <c r="K39" s="1380">
        <v>31231</v>
      </c>
      <c r="L39" s="1535">
        <f>L35</f>
        <v>30412</v>
      </c>
      <c r="M39" s="1542">
        <f>M35</f>
        <v>30574.7</v>
      </c>
      <c r="N39" s="1381">
        <v>7620</v>
      </c>
      <c r="O39" s="1469">
        <f t="shared" si="2"/>
        <v>7458</v>
      </c>
      <c r="P39" s="1137">
        <f t="shared" si="3"/>
        <v>7899</v>
      </c>
      <c r="Q39" s="1463"/>
      <c r="R39" s="1380">
        <f t="shared" si="4"/>
        <v>22977</v>
      </c>
      <c r="S39" s="1471">
        <f t="shared" si="5"/>
        <v>75.1503694230851</v>
      </c>
      <c r="U39" s="1433">
        <v>15078</v>
      </c>
      <c r="V39" s="1433">
        <v>22977</v>
      </c>
      <c r="W39" s="1380"/>
    </row>
    <row r="40" spans="1:23" ht="15" thickBot="1">
      <c r="A40" s="1554" t="s">
        <v>640</v>
      </c>
      <c r="B40" s="1528">
        <v>12330</v>
      </c>
      <c r="C40" s="1528">
        <v>13218</v>
      </c>
      <c r="D40" s="1538" t="s">
        <v>641</v>
      </c>
      <c r="E40" s="1529">
        <v>171</v>
      </c>
      <c r="F40" s="1529">
        <v>876</v>
      </c>
      <c r="G40" s="1529">
        <v>313</v>
      </c>
      <c r="H40" s="1501">
        <v>410</v>
      </c>
      <c r="I40" s="1393">
        <v>794</v>
      </c>
      <c r="J40" s="1393">
        <v>692</v>
      </c>
      <c r="K40" s="1393">
        <v>973</v>
      </c>
      <c r="L40" s="1539"/>
      <c r="M40" s="1544"/>
      <c r="N40" s="1500">
        <v>38</v>
      </c>
      <c r="O40" s="1469">
        <f t="shared" si="2"/>
        <v>99</v>
      </c>
      <c r="P40" s="1175">
        <f t="shared" si="3"/>
        <v>80</v>
      </c>
      <c r="Q40" s="1176"/>
      <c r="R40" s="1384">
        <f t="shared" si="4"/>
        <v>217</v>
      </c>
      <c r="S40" s="1467" t="e">
        <f t="shared" si="5"/>
        <v>#DIV/0!</v>
      </c>
      <c r="U40" s="1501">
        <v>137</v>
      </c>
      <c r="V40" s="1459">
        <v>217</v>
      </c>
      <c r="W40" s="1393"/>
    </row>
    <row r="41" spans="1:23" ht="15" thickBot="1">
      <c r="A41" s="1560" t="s">
        <v>642</v>
      </c>
      <c r="B41" s="1561">
        <f>SUM(B36:B40)</f>
        <v>25992</v>
      </c>
      <c r="C41" s="1561">
        <f>SUM(C36:C40)</f>
        <v>28803</v>
      </c>
      <c r="D41" s="1415" t="s">
        <v>575</v>
      </c>
      <c r="E41" s="1506">
        <f aca="true" t="shared" si="7" ref="E41:Q41">SUM(E36:E40)</f>
        <v>38023.61</v>
      </c>
      <c r="F41" s="1506">
        <f t="shared" si="7"/>
        <v>38071.28</v>
      </c>
      <c r="G41" s="1506">
        <f t="shared" si="7"/>
        <v>37760</v>
      </c>
      <c r="H41" s="1506">
        <f t="shared" si="7"/>
        <v>36020</v>
      </c>
      <c r="I41" s="1447">
        <f>SUM(I36:I40)</f>
        <v>35800</v>
      </c>
      <c r="J41" s="1447">
        <f>SUM(J36:J40)</f>
        <v>35106</v>
      </c>
      <c r="K41" s="1447">
        <v>36674</v>
      </c>
      <c r="L41" s="1564">
        <f t="shared" si="7"/>
        <v>30412</v>
      </c>
      <c r="M41" s="1565">
        <f t="shared" si="7"/>
        <v>30574.7</v>
      </c>
      <c r="N41" s="1447">
        <f t="shared" si="7"/>
        <v>8765</v>
      </c>
      <c r="O41" s="1447">
        <f t="shared" si="7"/>
        <v>9016</v>
      </c>
      <c r="P41" s="1447">
        <f t="shared" si="7"/>
        <v>8540</v>
      </c>
      <c r="Q41" s="1568">
        <f t="shared" si="7"/>
        <v>0</v>
      </c>
      <c r="R41" s="1447">
        <f t="shared" si="4"/>
        <v>26321</v>
      </c>
      <c r="S41" s="1479">
        <f t="shared" si="5"/>
        <v>86.08751680310846</v>
      </c>
      <c r="U41" s="1447">
        <f>SUM(U36:U40)</f>
        <v>17781</v>
      </c>
      <c r="V41" s="1447">
        <f>SUM(V36:V40)</f>
        <v>26321</v>
      </c>
      <c r="W41" s="1447">
        <f>SUM(W36:W40)</f>
        <v>0</v>
      </c>
    </row>
    <row r="42" spans="1:23" ht="6.75" customHeight="1" thickBot="1">
      <c r="A42" s="1554"/>
      <c r="B42" s="1540"/>
      <c r="C42" s="1540"/>
      <c r="D42" s="1503"/>
      <c r="E42" s="1529"/>
      <c r="F42" s="1529"/>
      <c r="G42" s="1529"/>
      <c r="H42" s="1569"/>
      <c r="I42" s="1483"/>
      <c r="J42" s="1483"/>
      <c r="K42" s="1483"/>
      <c r="L42" s="1570"/>
      <c r="M42" s="1571"/>
      <c r="N42" s="1442"/>
      <c r="O42" s="1129"/>
      <c r="P42" s="1486"/>
      <c r="Q42" s="1197"/>
      <c r="R42" s="1487"/>
      <c r="S42" s="1461"/>
      <c r="U42" s="1442"/>
      <c r="V42" s="1442"/>
      <c r="W42" s="1442"/>
    </row>
    <row r="43" spans="1:23" ht="15" thickBot="1">
      <c r="A43" s="1572" t="s">
        <v>644</v>
      </c>
      <c r="B43" s="1561">
        <f>+B41-B39</f>
        <v>13520</v>
      </c>
      <c r="C43" s="1561">
        <f>+C41-C39</f>
        <v>15075</v>
      </c>
      <c r="D43" s="1415" t="s">
        <v>575</v>
      </c>
      <c r="E43" s="1506">
        <f aca="true" t="shared" si="8" ref="E43:Q43">E41-E39</f>
        <v>4216.610000000001</v>
      </c>
      <c r="F43" s="1506">
        <f t="shared" si="8"/>
        <v>4830.279999999999</v>
      </c>
      <c r="G43" s="1506">
        <f t="shared" si="8"/>
        <v>4356</v>
      </c>
      <c r="H43" s="1506">
        <f>H41-H39</f>
        <v>3789</v>
      </c>
      <c r="I43" s="1447">
        <f>I41-I39</f>
        <v>4415</v>
      </c>
      <c r="J43" s="1447">
        <f>J41-J39</f>
        <v>4335</v>
      </c>
      <c r="K43" s="1447">
        <v>5443</v>
      </c>
      <c r="L43" s="1319">
        <f>L41-L39</f>
        <v>0</v>
      </c>
      <c r="M43" s="1515">
        <f t="shared" si="8"/>
        <v>0</v>
      </c>
      <c r="N43" s="1447">
        <f t="shared" si="8"/>
        <v>1145</v>
      </c>
      <c r="O43" s="1447">
        <f t="shared" si="8"/>
        <v>1558</v>
      </c>
      <c r="P43" s="1447">
        <f t="shared" si="8"/>
        <v>641</v>
      </c>
      <c r="Q43" s="1447">
        <f t="shared" si="8"/>
        <v>0</v>
      </c>
      <c r="R43" s="1487">
        <f t="shared" si="4"/>
        <v>3344</v>
      </c>
      <c r="S43" s="1461" t="e">
        <f t="shared" si="5"/>
        <v>#DIV/0!</v>
      </c>
      <c r="U43" s="1447">
        <f>U41-U39</f>
        <v>2703</v>
      </c>
      <c r="V43" s="1447">
        <f>V41-V39</f>
        <v>3344</v>
      </c>
      <c r="W43" s="1447">
        <f>W41-W39</f>
        <v>0</v>
      </c>
    </row>
    <row r="44" spans="1:23" ht="15" thickBot="1">
      <c r="A44" s="1560" t="s">
        <v>645</v>
      </c>
      <c r="B44" s="1561">
        <f>+B41-B35</f>
        <v>93</v>
      </c>
      <c r="C44" s="1561">
        <f>+C41-C35</f>
        <v>-465</v>
      </c>
      <c r="D44" s="1415" t="s">
        <v>575</v>
      </c>
      <c r="E44" s="1506">
        <f aca="true" t="shared" si="9" ref="E44:Q44">E41-E35</f>
        <v>642.6100000000006</v>
      </c>
      <c r="F44" s="1506">
        <f t="shared" si="9"/>
        <v>88.52999999999884</v>
      </c>
      <c r="G44" s="1506">
        <f t="shared" si="9"/>
        <v>317</v>
      </c>
      <c r="H44" s="1506">
        <f>H41-H35</f>
        <v>144</v>
      </c>
      <c r="I44" s="1447">
        <f>I41-I35</f>
        <v>77</v>
      </c>
      <c r="J44" s="1447">
        <f>J41-J35</f>
        <v>98</v>
      </c>
      <c r="K44" s="1447">
        <v>4</v>
      </c>
      <c r="L44" s="1319">
        <f>L41-L35</f>
        <v>0</v>
      </c>
      <c r="M44" s="1515">
        <f t="shared" si="9"/>
        <v>0</v>
      </c>
      <c r="N44" s="1573">
        <f t="shared" si="9"/>
        <v>-209</v>
      </c>
      <c r="O44" s="1447">
        <f t="shared" si="9"/>
        <v>272</v>
      </c>
      <c r="P44" s="1447">
        <f t="shared" si="9"/>
        <v>-58</v>
      </c>
      <c r="Q44" s="1447">
        <f t="shared" si="9"/>
        <v>0</v>
      </c>
      <c r="R44" s="1487">
        <f t="shared" si="4"/>
        <v>5</v>
      </c>
      <c r="S44" s="1461" t="e">
        <f t="shared" si="5"/>
        <v>#DIV/0!</v>
      </c>
      <c r="U44" s="1447">
        <f>U41-U35</f>
        <v>63</v>
      </c>
      <c r="V44" s="1447">
        <f>V41-V35</f>
        <v>5</v>
      </c>
      <c r="W44" s="1447">
        <f>W41-W35</f>
        <v>0</v>
      </c>
    </row>
    <row r="45" spans="1:23" ht="15" thickBot="1">
      <c r="A45" s="1574" t="s">
        <v>647</v>
      </c>
      <c r="B45" s="1575">
        <f>+B44-B39</f>
        <v>-12379</v>
      </c>
      <c r="C45" s="1575">
        <f>+C44-C39</f>
        <v>-14193</v>
      </c>
      <c r="D45" s="1504" t="s">
        <v>575</v>
      </c>
      <c r="E45" s="1506">
        <f aca="true" t="shared" si="10" ref="E45:Q45">E44-E39</f>
        <v>-33164.39</v>
      </c>
      <c r="F45" s="1506">
        <f t="shared" si="10"/>
        <v>-33152.47</v>
      </c>
      <c r="G45" s="1506">
        <f t="shared" si="10"/>
        <v>-33087</v>
      </c>
      <c r="H45" s="1506">
        <f t="shared" si="10"/>
        <v>-32087</v>
      </c>
      <c r="I45" s="1447">
        <f>I44-I39</f>
        <v>-31308</v>
      </c>
      <c r="J45" s="1447">
        <f>J44-J39</f>
        <v>-30673</v>
      </c>
      <c r="K45" s="1447">
        <v>31227</v>
      </c>
      <c r="L45" s="1319">
        <f t="shared" si="10"/>
        <v>-30412</v>
      </c>
      <c r="M45" s="1515">
        <f t="shared" si="10"/>
        <v>-30574.7</v>
      </c>
      <c r="N45" s="1447">
        <f t="shared" si="10"/>
        <v>-7829</v>
      </c>
      <c r="O45" s="1447">
        <f t="shared" si="10"/>
        <v>-7186</v>
      </c>
      <c r="P45" s="1447">
        <f t="shared" si="10"/>
        <v>-7957</v>
      </c>
      <c r="Q45" s="1447">
        <f t="shared" si="10"/>
        <v>0</v>
      </c>
      <c r="R45" s="1576">
        <f t="shared" si="4"/>
        <v>-22972</v>
      </c>
      <c r="S45" s="1479">
        <f t="shared" si="5"/>
        <v>75.13401603286377</v>
      </c>
      <c r="U45" s="1447">
        <f>U44-U39</f>
        <v>-15015</v>
      </c>
      <c r="V45" s="1447">
        <f>V44-V39</f>
        <v>-22972</v>
      </c>
      <c r="W45" s="1447">
        <f>W44-W39</f>
        <v>0</v>
      </c>
    </row>
    <row r="46" ht="12.75">
      <c r="A46" s="1048"/>
    </row>
    <row r="47" spans="1:4" ht="12.75">
      <c r="A47" s="1462"/>
      <c r="D47" s="1492"/>
    </row>
    <row r="48" ht="12.75">
      <c r="A48" s="1048"/>
    </row>
    <row r="49" spans="1:33" ht="14.25">
      <c r="A49" s="1045" t="s">
        <v>754</v>
      </c>
      <c r="E49" s="43"/>
      <c r="F49" s="43"/>
      <c r="G49" s="43"/>
      <c r="H49" s="43"/>
      <c r="I49" s="577"/>
      <c r="J49" s="577"/>
      <c r="K49" s="577"/>
      <c r="L49" s="577"/>
      <c r="M49" s="577"/>
      <c r="N49" s="577"/>
      <c r="O49" s="577"/>
      <c r="P49" s="577"/>
      <c r="Q49" s="577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</row>
    <row r="50" spans="1:33" ht="14.25">
      <c r="A50" s="1046" t="s">
        <v>755</v>
      </c>
      <c r="E50" s="43"/>
      <c r="F50" s="43"/>
      <c r="G50" s="43"/>
      <c r="H50" s="43"/>
      <c r="I50" s="577"/>
      <c r="J50" s="577"/>
      <c r="K50" s="577"/>
      <c r="L50" s="577"/>
      <c r="M50" s="577"/>
      <c r="N50" s="577"/>
      <c r="O50" s="577"/>
      <c r="P50" s="577"/>
      <c r="Q50" s="577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</row>
    <row r="51" spans="1:33" ht="14.25">
      <c r="A51" s="1577" t="s">
        <v>756</v>
      </c>
      <c r="E51" s="43"/>
      <c r="F51" s="43"/>
      <c r="G51" s="43"/>
      <c r="H51" s="43"/>
      <c r="I51" s="577"/>
      <c r="J51" s="577"/>
      <c r="K51" s="577"/>
      <c r="L51" s="577"/>
      <c r="M51" s="577"/>
      <c r="N51" s="577"/>
      <c r="O51" s="577"/>
      <c r="P51" s="577"/>
      <c r="Q51" s="577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</row>
    <row r="52" spans="1:33" ht="14.25">
      <c r="A52" s="988"/>
      <c r="E52" s="43"/>
      <c r="F52" s="43"/>
      <c r="G52" s="43"/>
      <c r="H52" s="43"/>
      <c r="I52" s="577"/>
      <c r="J52" s="577"/>
      <c r="K52" s="577"/>
      <c r="L52" s="577"/>
      <c r="M52" s="577"/>
      <c r="N52" s="577"/>
      <c r="O52" s="577"/>
      <c r="P52" s="577"/>
      <c r="Q52" s="577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</row>
    <row r="53" spans="1:33" ht="12.75">
      <c r="A53" s="1048" t="s">
        <v>787</v>
      </c>
      <c r="E53" s="43"/>
      <c r="F53" s="43"/>
      <c r="G53" s="43"/>
      <c r="H53" s="43"/>
      <c r="I53" s="577"/>
      <c r="J53" s="577"/>
      <c r="K53" s="577"/>
      <c r="L53" s="577"/>
      <c r="M53" s="577"/>
      <c r="N53" s="577"/>
      <c r="O53" s="577"/>
      <c r="P53" s="577"/>
      <c r="Q53" s="577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</row>
    <row r="54" spans="1:33" ht="12.75">
      <c r="A54" s="1048"/>
      <c r="E54" s="43"/>
      <c r="F54" s="43"/>
      <c r="G54" s="43"/>
      <c r="H54" s="43"/>
      <c r="I54" s="577"/>
      <c r="J54" s="577"/>
      <c r="K54" s="577"/>
      <c r="L54" s="577"/>
      <c r="M54" s="577"/>
      <c r="N54" s="577"/>
      <c r="O54" s="577"/>
      <c r="P54" s="577"/>
      <c r="Q54" s="577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</row>
    <row r="55" spans="1:33" ht="12.75">
      <c r="A55" s="1048" t="s">
        <v>788</v>
      </c>
      <c r="E55" s="43"/>
      <c r="F55" s="43"/>
      <c r="G55" s="43"/>
      <c r="H55" s="43"/>
      <c r="I55" s="577"/>
      <c r="J55" s="577"/>
      <c r="K55" s="577"/>
      <c r="L55" s="577"/>
      <c r="M55" s="577"/>
      <c r="N55" s="577"/>
      <c r="O55" s="577"/>
      <c r="P55" s="577"/>
      <c r="Q55" s="577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</row>
    <row r="56" ht="12.75">
      <c r="A56" s="1048"/>
    </row>
    <row r="57" ht="12.75">
      <c r="A57" s="1048"/>
    </row>
    <row r="58" ht="12.75">
      <c r="A58" s="1048"/>
    </row>
    <row r="59" ht="12.75">
      <c r="A59" s="1048"/>
    </row>
  </sheetData>
  <sheetProtection/>
  <mergeCells count="11">
    <mergeCell ref="N7:Q7"/>
    <mergeCell ref="U7:W7"/>
    <mergeCell ref="A1:W1"/>
    <mergeCell ref="A7:A8"/>
    <mergeCell ref="D7:D8"/>
    <mergeCell ref="G7:G8"/>
    <mergeCell ref="H7:H8"/>
    <mergeCell ref="I7:I8"/>
    <mergeCell ref="J7:J8"/>
    <mergeCell ref="K7:K8"/>
    <mergeCell ref="L7:M7"/>
  </mergeCells>
  <printOptions/>
  <pageMargins left="1.299212598425197" right="0.7086614173228347" top="0.5905511811023623" bottom="0.5905511811023623" header="0.31496062992125984" footer="0.31496062992125984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5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37.7109375" style="43" customWidth="1"/>
    <col min="2" max="2" width="13.57421875" style="43" hidden="1" customWidth="1"/>
    <col min="3" max="4" width="10.8515625" style="43" hidden="1" customWidth="1"/>
    <col min="5" max="5" width="6.421875" style="691" customWidth="1"/>
    <col min="6" max="6" width="11.7109375" style="43" hidden="1" customWidth="1"/>
    <col min="7" max="9" width="11.57421875" style="43" hidden="1" customWidth="1"/>
    <col min="10" max="12" width="11.57421875" style="577" hidden="1" customWidth="1"/>
    <col min="13" max="13" width="11.57421875" style="577" customWidth="1"/>
    <col min="14" max="14" width="11.421875" style="577" customWidth="1"/>
    <col min="15" max="15" width="9.8515625" style="577" customWidth="1"/>
    <col min="16" max="16" width="9.140625" style="577" customWidth="1"/>
    <col min="17" max="17" width="9.28125" style="577" customWidth="1"/>
    <col min="18" max="18" width="9.140625" style="577" customWidth="1"/>
    <col min="19" max="19" width="12.00390625" style="577" customWidth="1"/>
    <col min="20" max="20" width="9.140625" style="559" customWidth="1"/>
    <col min="21" max="21" width="3.421875" style="577" customWidth="1"/>
    <col min="22" max="22" width="12.57421875" style="577" customWidth="1"/>
    <col min="23" max="23" width="11.8515625" style="577" customWidth="1"/>
    <col min="24" max="24" width="12.00390625" style="577" customWidth="1"/>
    <col min="25" max="16384" width="9.140625" style="43" customWidth="1"/>
  </cols>
  <sheetData>
    <row r="1" spans="1:24" s="283" customFormat="1" ht="18">
      <c r="A1" s="1859" t="s">
        <v>721</v>
      </c>
      <c r="B1" s="1859"/>
      <c r="C1" s="1859"/>
      <c r="D1" s="1859"/>
      <c r="E1" s="1859"/>
      <c r="F1" s="1859"/>
      <c r="G1" s="1859"/>
      <c r="H1" s="1859"/>
      <c r="I1" s="1859"/>
      <c r="J1" s="1859"/>
      <c r="K1" s="1859"/>
      <c r="L1" s="1859"/>
      <c r="M1" s="1859"/>
      <c r="N1" s="1859"/>
      <c r="O1" s="1859"/>
      <c r="P1" s="1859"/>
      <c r="Q1" s="1859"/>
      <c r="R1" s="1859"/>
      <c r="S1" s="1859"/>
      <c r="T1" s="1859"/>
      <c r="U1" s="1859"/>
      <c r="V1" s="1859"/>
      <c r="W1" s="1859"/>
      <c r="X1" s="1859"/>
    </row>
    <row r="2" spans="1:15" ht="21.75" customHeight="1">
      <c r="A2" s="1087" t="s">
        <v>649</v>
      </c>
      <c r="B2" s="990"/>
      <c r="N2" s="991"/>
      <c r="O2" s="991"/>
    </row>
    <row r="3" spans="1:15" ht="12.75">
      <c r="A3" s="995"/>
      <c r="N3" s="991"/>
      <c r="O3" s="991"/>
    </row>
    <row r="4" spans="1:15" ht="12.75">
      <c r="A4" s="1048"/>
      <c r="B4" s="629"/>
      <c r="C4" s="629"/>
      <c r="D4" s="629"/>
      <c r="E4" s="692"/>
      <c r="F4" s="629"/>
      <c r="G4" s="629"/>
      <c r="N4" s="991"/>
      <c r="O4" s="991"/>
    </row>
    <row r="5" spans="1:15" ht="15">
      <c r="A5" s="1578" t="s">
        <v>765</v>
      </c>
      <c r="B5" s="993"/>
      <c r="C5" s="1343"/>
      <c r="D5" s="1343"/>
      <c r="E5" s="1408" t="s">
        <v>789</v>
      </c>
      <c r="F5" s="1343"/>
      <c r="G5" s="1343"/>
      <c r="H5" s="1343"/>
      <c r="I5" s="1343"/>
      <c r="J5" s="1347"/>
      <c r="K5" s="1347"/>
      <c r="L5" s="1347"/>
      <c r="M5" s="848"/>
      <c r="N5" s="1220"/>
      <c r="O5" s="1220"/>
    </row>
    <row r="6" spans="1:15" ht="23.25" customHeight="1" thickBot="1">
      <c r="A6" s="995" t="s">
        <v>548</v>
      </c>
      <c r="N6" s="991"/>
      <c r="O6" s="991"/>
    </row>
    <row r="7" spans="1:24" ht="13.5" thickBot="1">
      <c r="A7" s="1860" t="s">
        <v>27</v>
      </c>
      <c r="B7" s="1862" t="s">
        <v>552</v>
      </c>
      <c r="C7" s="538"/>
      <c r="D7" s="538"/>
      <c r="E7" s="1862" t="s">
        <v>555</v>
      </c>
      <c r="F7" s="538"/>
      <c r="G7" s="538"/>
      <c r="H7" s="1862" t="s">
        <v>790</v>
      </c>
      <c r="I7" s="1864" t="s">
        <v>725</v>
      </c>
      <c r="J7" s="1864" t="s">
        <v>726</v>
      </c>
      <c r="K7" s="1864" t="s">
        <v>727</v>
      </c>
      <c r="L7" s="1864" t="s">
        <v>728</v>
      </c>
      <c r="M7" s="1865" t="s">
        <v>729</v>
      </c>
      <c r="N7" s="1858"/>
      <c r="O7" s="1865" t="s">
        <v>730</v>
      </c>
      <c r="P7" s="1857"/>
      <c r="Q7" s="1857"/>
      <c r="R7" s="1858"/>
      <c r="S7" s="1409" t="s">
        <v>731</v>
      </c>
      <c r="T7" s="1274" t="s">
        <v>551</v>
      </c>
      <c r="V7" s="1856" t="s">
        <v>732</v>
      </c>
      <c r="W7" s="1857"/>
      <c r="X7" s="1858"/>
    </row>
    <row r="8" spans="1:24" ht="13.5" thickBot="1">
      <c r="A8" s="1861"/>
      <c r="B8" s="1863"/>
      <c r="C8" s="544" t="s">
        <v>553</v>
      </c>
      <c r="D8" s="544" t="s">
        <v>554</v>
      </c>
      <c r="E8" s="1863"/>
      <c r="F8" s="544" t="s">
        <v>723</v>
      </c>
      <c r="G8" s="544" t="s">
        <v>724</v>
      </c>
      <c r="H8" s="1863"/>
      <c r="I8" s="1863"/>
      <c r="J8" s="1863"/>
      <c r="K8" s="1863"/>
      <c r="L8" s="1863"/>
      <c r="M8" s="1410" t="s">
        <v>31</v>
      </c>
      <c r="N8" s="1410" t="s">
        <v>32</v>
      </c>
      <c r="O8" s="1411" t="s">
        <v>562</v>
      </c>
      <c r="P8" s="1412" t="s">
        <v>565</v>
      </c>
      <c r="Q8" s="1413" t="s">
        <v>568</v>
      </c>
      <c r="R8" s="1091" t="s">
        <v>571</v>
      </c>
      <c r="S8" s="1410" t="s">
        <v>572</v>
      </c>
      <c r="T8" s="1414" t="s">
        <v>573</v>
      </c>
      <c r="V8" s="1503" t="s">
        <v>733</v>
      </c>
      <c r="W8" s="1504" t="s">
        <v>734</v>
      </c>
      <c r="X8" s="1504" t="s">
        <v>735</v>
      </c>
    </row>
    <row r="9" spans="1:24" ht="12.75">
      <c r="A9" s="1277" t="s">
        <v>574</v>
      </c>
      <c r="B9" s="1416"/>
      <c r="C9" s="1417">
        <v>104</v>
      </c>
      <c r="D9" s="1417">
        <v>104</v>
      </c>
      <c r="E9" s="1097"/>
      <c r="F9" s="1418">
        <v>36</v>
      </c>
      <c r="G9" s="1418">
        <v>33</v>
      </c>
      <c r="H9" s="1418">
        <v>32</v>
      </c>
      <c r="I9" s="1495">
        <v>32</v>
      </c>
      <c r="J9" s="1363">
        <v>35</v>
      </c>
      <c r="K9" s="1363">
        <v>32</v>
      </c>
      <c r="L9" s="1363">
        <v>33</v>
      </c>
      <c r="M9" s="1419"/>
      <c r="N9" s="1419"/>
      <c r="O9" s="1364">
        <v>34</v>
      </c>
      <c r="P9" s="1103">
        <f>V9</f>
        <v>34</v>
      </c>
      <c r="Q9" s="1420">
        <f>W9</f>
        <v>34</v>
      </c>
      <c r="R9" s="1103">
        <f>X9</f>
        <v>0</v>
      </c>
      <c r="S9" s="1371" t="s">
        <v>575</v>
      </c>
      <c r="T9" s="1280" t="s">
        <v>575</v>
      </c>
      <c r="U9" s="1106"/>
      <c r="V9" s="1421">
        <v>34</v>
      </c>
      <c r="W9" s="1421">
        <v>34</v>
      </c>
      <c r="X9" s="1396"/>
    </row>
    <row r="10" spans="1:24" ht="13.5" thickBot="1">
      <c r="A10" s="1422" t="s">
        <v>576</v>
      </c>
      <c r="B10" s="561"/>
      <c r="C10" s="1423">
        <v>101</v>
      </c>
      <c r="D10" s="1423">
        <v>104</v>
      </c>
      <c r="E10" s="1424"/>
      <c r="F10" s="1425">
        <v>36</v>
      </c>
      <c r="G10" s="1425">
        <v>33</v>
      </c>
      <c r="H10" s="1425">
        <v>32</v>
      </c>
      <c r="I10" s="1426">
        <v>32</v>
      </c>
      <c r="J10" s="1365">
        <v>34</v>
      </c>
      <c r="K10" s="1365">
        <v>33.7</v>
      </c>
      <c r="L10" s="1365">
        <v>32</v>
      </c>
      <c r="M10" s="1426"/>
      <c r="N10" s="1426"/>
      <c r="O10" s="1366">
        <v>32.6</v>
      </c>
      <c r="P10" s="1117">
        <f aca="true" t="shared" si="0" ref="P10:R21">V10</f>
        <v>33</v>
      </c>
      <c r="Q10" s="1556">
        <f t="shared" si="0"/>
        <v>33.068</v>
      </c>
      <c r="R10" s="1579">
        <f t="shared" si="0"/>
        <v>0</v>
      </c>
      <c r="S10" s="1365" t="s">
        <v>575</v>
      </c>
      <c r="T10" s="1428" t="s">
        <v>575</v>
      </c>
      <c r="U10" s="1106"/>
      <c r="V10" s="1429">
        <v>33</v>
      </c>
      <c r="W10" s="1429">
        <v>33.068</v>
      </c>
      <c r="X10" s="1397"/>
    </row>
    <row r="11" spans="1:24" ht="12.75">
      <c r="A11" s="1430" t="s">
        <v>577</v>
      </c>
      <c r="B11" s="1431" t="s">
        <v>578</v>
      </c>
      <c r="C11" s="582">
        <v>37915</v>
      </c>
      <c r="D11" s="582">
        <v>39774</v>
      </c>
      <c r="E11" s="1432" t="s">
        <v>579</v>
      </c>
      <c r="F11" s="1433">
        <v>9128</v>
      </c>
      <c r="G11" s="1433">
        <v>9847</v>
      </c>
      <c r="H11" s="1433">
        <v>10246</v>
      </c>
      <c r="I11" s="1439">
        <v>9923</v>
      </c>
      <c r="J11" s="1367">
        <v>10193</v>
      </c>
      <c r="K11" s="1367">
        <v>10562</v>
      </c>
      <c r="L11" s="1368">
        <v>10907</v>
      </c>
      <c r="M11" s="1434" t="s">
        <v>575</v>
      </c>
      <c r="N11" s="1434" t="s">
        <v>575</v>
      </c>
      <c r="O11" s="1369">
        <v>10961</v>
      </c>
      <c r="P11" s="1167">
        <f t="shared" si="0"/>
        <v>11053</v>
      </c>
      <c r="Q11" s="1558">
        <f t="shared" si="0"/>
        <v>11142</v>
      </c>
      <c r="R11" s="1167">
        <f t="shared" si="0"/>
        <v>0</v>
      </c>
      <c r="S11" s="1367" t="s">
        <v>575</v>
      </c>
      <c r="T11" s="1435" t="s">
        <v>575</v>
      </c>
      <c r="U11" s="1106"/>
      <c r="V11" s="1436">
        <v>11053</v>
      </c>
      <c r="W11" s="1436">
        <v>11142</v>
      </c>
      <c r="X11" s="1367"/>
    </row>
    <row r="12" spans="1:24" ht="12.75">
      <c r="A12" s="1437" t="s">
        <v>580</v>
      </c>
      <c r="B12" s="1438" t="s">
        <v>581</v>
      </c>
      <c r="C12" s="572">
        <v>-16164</v>
      </c>
      <c r="D12" s="572">
        <v>-17825</v>
      </c>
      <c r="E12" s="1432" t="s">
        <v>582</v>
      </c>
      <c r="F12" s="1433">
        <v>-8254</v>
      </c>
      <c r="G12" s="1433">
        <v>-9049</v>
      </c>
      <c r="H12" s="1433">
        <v>-9430</v>
      </c>
      <c r="I12" s="1439">
        <v>8973</v>
      </c>
      <c r="J12" s="1367">
        <v>9341</v>
      </c>
      <c r="K12" s="1367">
        <v>9745</v>
      </c>
      <c r="L12" s="1367">
        <v>10084</v>
      </c>
      <c r="M12" s="1439" t="s">
        <v>575</v>
      </c>
      <c r="N12" s="1439" t="s">
        <v>575</v>
      </c>
      <c r="O12" s="1370">
        <v>10162</v>
      </c>
      <c r="P12" s="1137">
        <f t="shared" si="0"/>
        <v>10278</v>
      </c>
      <c r="Q12" s="1558">
        <f t="shared" si="0"/>
        <v>10390</v>
      </c>
      <c r="R12" s="1129">
        <f t="shared" si="0"/>
        <v>0</v>
      </c>
      <c r="S12" s="1367" t="s">
        <v>575</v>
      </c>
      <c r="T12" s="1435" t="s">
        <v>575</v>
      </c>
      <c r="U12" s="1106"/>
      <c r="V12" s="1433">
        <v>10278</v>
      </c>
      <c r="W12" s="1433">
        <v>10390</v>
      </c>
      <c r="X12" s="1367"/>
    </row>
    <row r="13" spans="1:24" ht="12.75">
      <c r="A13" s="1437" t="s">
        <v>583</v>
      </c>
      <c r="B13" s="1438" t="s">
        <v>736</v>
      </c>
      <c r="C13" s="572">
        <v>604</v>
      </c>
      <c r="D13" s="572">
        <v>619</v>
      </c>
      <c r="E13" s="1432" t="s">
        <v>585</v>
      </c>
      <c r="F13" s="1433">
        <v>155</v>
      </c>
      <c r="G13" s="1433">
        <v>171</v>
      </c>
      <c r="H13" s="1433">
        <v>231</v>
      </c>
      <c r="I13" s="1439">
        <v>222</v>
      </c>
      <c r="J13" s="1367">
        <v>127</v>
      </c>
      <c r="K13" s="1367">
        <v>114</v>
      </c>
      <c r="L13" s="1367">
        <v>82</v>
      </c>
      <c r="M13" s="1439" t="s">
        <v>575</v>
      </c>
      <c r="N13" s="1439" t="s">
        <v>575</v>
      </c>
      <c r="O13" s="1370">
        <v>115</v>
      </c>
      <c r="P13" s="1137">
        <f t="shared" si="0"/>
        <v>51</v>
      </c>
      <c r="Q13" s="1558">
        <f t="shared" si="0"/>
        <v>95</v>
      </c>
      <c r="R13" s="1137">
        <f t="shared" si="0"/>
        <v>0</v>
      </c>
      <c r="S13" s="1367" t="s">
        <v>575</v>
      </c>
      <c r="T13" s="1435" t="s">
        <v>575</v>
      </c>
      <c r="U13" s="1106"/>
      <c r="V13" s="1433">
        <v>51</v>
      </c>
      <c r="W13" s="1433">
        <v>95</v>
      </c>
      <c r="X13" s="1367"/>
    </row>
    <row r="14" spans="1:24" ht="12.75">
      <c r="A14" s="1437" t="s">
        <v>586</v>
      </c>
      <c r="B14" s="1438" t="s">
        <v>737</v>
      </c>
      <c r="C14" s="572">
        <v>221</v>
      </c>
      <c r="D14" s="572">
        <v>610</v>
      </c>
      <c r="E14" s="1432" t="s">
        <v>575</v>
      </c>
      <c r="F14" s="1433">
        <v>1778</v>
      </c>
      <c r="G14" s="1433">
        <v>1611</v>
      </c>
      <c r="H14" s="1433">
        <v>1677</v>
      </c>
      <c r="I14" s="1439">
        <v>1597</v>
      </c>
      <c r="J14" s="1367">
        <v>1651</v>
      </c>
      <c r="K14" s="1367">
        <v>1722</v>
      </c>
      <c r="L14" s="1367">
        <v>1525</v>
      </c>
      <c r="M14" s="1439" t="s">
        <v>575</v>
      </c>
      <c r="N14" s="1439" t="s">
        <v>575</v>
      </c>
      <c r="O14" s="1370">
        <v>3859</v>
      </c>
      <c r="P14" s="1137">
        <f t="shared" si="0"/>
        <v>2966</v>
      </c>
      <c r="Q14" s="1558">
        <f t="shared" si="0"/>
        <v>2125</v>
      </c>
      <c r="R14" s="1137">
        <f t="shared" si="0"/>
        <v>0</v>
      </c>
      <c r="S14" s="1367" t="s">
        <v>575</v>
      </c>
      <c r="T14" s="1435" t="s">
        <v>575</v>
      </c>
      <c r="U14" s="1106"/>
      <c r="V14" s="1433">
        <v>2966</v>
      </c>
      <c r="W14" s="1433">
        <v>2125</v>
      </c>
      <c r="X14" s="1367"/>
    </row>
    <row r="15" spans="1:24" ht="13.5" thickBot="1">
      <c r="A15" s="1277" t="s">
        <v>588</v>
      </c>
      <c r="B15" s="1440" t="s">
        <v>738</v>
      </c>
      <c r="C15" s="1441">
        <v>2021</v>
      </c>
      <c r="D15" s="1441">
        <v>852</v>
      </c>
      <c r="E15" s="1140" t="s">
        <v>590</v>
      </c>
      <c r="F15" s="1442">
        <v>2151</v>
      </c>
      <c r="G15" s="1442">
        <v>1665</v>
      </c>
      <c r="H15" s="1442">
        <v>1411</v>
      </c>
      <c r="I15" s="1496">
        <v>1629</v>
      </c>
      <c r="J15" s="1371">
        <v>2235</v>
      </c>
      <c r="K15" s="1371">
        <v>2199</v>
      </c>
      <c r="L15" s="1371">
        <v>1554</v>
      </c>
      <c r="M15" s="1443" t="s">
        <v>575</v>
      </c>
      <c r="N15" s="1443" t="s">
        <v>575</v>
      </c>
      <c r="O15" s="1372">
        <v>3038</v>
      </c>
      <c r="P15" s="1144">
        <f t="shared" si="0"/>
        <v>4043</v>
      </c>
      <c r="Q15" s="1558">
        <f t="shared" si="0"/>
        <v>3451</v>
      </c>
      <c r="R15" s="1175">
        <f t="shared" si="0"/>
        <v>0</v>
      </c>
      <c r="S15" s="1371" t="s">
        <v>575</v>
      </c>
      <c r="T15" s="1280" t="s">
        <v>575</v>
      </c>
      <c r="U15" s="1106"/>
      <c r="V15" s="1425">
        <v>4043</v>
      </c>
      <c r="W15" s="1425">
        <v>3451</v>
      </c>
      <c r="X15" s="1371"/>
    </row>
    <row r="16" spans="1:24" ht="15" thickBot="1">
      <c r="A16" s="1445" t="s">
        <v>591</v>
      </c>
      <c r="B16" s="1446"/>
      <c r="C16" s="591">
        <v>24618</v>
      </c>
      <c r="D16" s="591">
        <v>24087</v>
      </c>
      <c r="E16" s="592"/>
      <c r="F16" s="1447">
        <v>4978</v>
      </c>
      <c r="G16" s="1447">
        <v>4288</v>
      </c>
      <c r="H16" s="1447">
        <v>4157</v>
      </c>
      <c r="I16" s="1319">
        <v>4398</v>
      </c>
      <c r="J16" s="1506">
        <f>J11-J12+J13+J14+J15</f>
        <v>4865</v>
      </c>
      <c r="K16" s="1506">
        <f>K11-K12+K13+K14+K15</f>
        <v>4852</v>
      </c>
      <c r="L16" s="1506">
        <f>L11-L12+L13+L14+L15</f>
        <v>3984</v>
      </c>
      <c r="M16" s="1319" t="s">
        <v>575</v>
      </c>
      <c r="N16" s="1319" t="s">
        <v>575</v>
      </c>
      <c r="O16" s="1507">
        <f>O11-O12+O13+O14+O15</f>
        <v>7811</v>
      </c>
      <c r="P16" s="1507">
        <f>P11-P12+P13+P14+P15</f>
        <v>7835</v>
      </c>
      <c r="Q16" s="1507">
        <f>Q11-Q12+Q13+Q14+Q15</f>
        <v>6423</v>
      </c>
      <c r="R16" s="1507">
        <f>R11-R12+R13+R14+R15</f>
        <v>0</v>
      </c>
      <c r="S16" s="1450" t="s">
        <v>575</v>
      </c>
      <c r="T16" s="1451" t="s">
        <v>575</v>
      </c>
      <c r="U16" s="1106"/>
      <c r="V16" s="1506">
        <f>V11-V12+V13+V14+V15</f>
        <v>7835</v>
      </c>
      <c r="W16" s="1506">
        <f>W11-W12+W13+W14+W15</f>
        <v>6423</v>
      </c>
      <c r="X16" s="1506">
        <f>X11-X12+X13+X14+X15</f>
        <v>0</v>
      </c>
    </row>
    <row r="17" spans="1:24" ht="12.75">
      <c r="A17" s="1277" t="s">
        <v>592</v>
      </c>
      <c r="B17" s="1431" t="s">
        <v>593</v>
      </c>
      <c r="C17" s="582">
        <v>7043</v>
      </c>
      <c r="D17" s="582">
        <v>7240</v>
      </c>
      <c r="E17" s="1140">
        <v>401</v>
      </c>
      <c r="F17" s="1442">
        <v>919</v>
      </c>
      <c r="G17" s="1442">
        <v>843</v>
      </c>
      <c r="H17" s="1442">
        <v>861</v>
      </c>
      <c r="I17" s="1496">
        <v>994</v>
      </c>
      <c r="J17" s="1371">
        <v>897</v>
      </c>
      <c r="K17" s="1371">
        <v>861</v>
      </c>
      <c r="L17" s="1371">
        <v>868</v>
      </c>
      <c r="M17" s="1434" t="s">
        <v>575</v>
      </c>
      <c r="N17" s="1434" t="s">
        <v>575</v>
      </c>
      <c r="O17" s="1372">
        <v>844</v>
      </c>
      <c r="P17" s="1129">
        <f t="shared" si="0"/>
        <v>821</v>
      </c>
      <c r="Q17" s="1558">
        <f>W17</f>
        <v>797</v>
      </c>
      <c r="R17" s="1167">
        <f t="shared" si="0"/>
        <v>0</v>
      </c>
      <c r="S17" s="1371" t="s">
        <v>575</v>
      </c>
      <c r="T17" s="1280" t="s">
        <v>575</v>
      </c>
      <c r="U17" s="1106"/>
      <c r="V17" s="1453">
        <v>821</v>
      </c>
      <c r="W17" s="1453">
        <v>797</v>
      </c>
      <c r="X17" s="1371"/>
    </row>
    <row r="18" spans="1:24" ht="12.75">
      <c r="A18" s="1437" t="s">
        <v>594</v>
      </c>
      <c r="B18" s="1438" t="s">
        <v>595</v>
      </c>
      <c r="C18" s="572">
        <v>1001</v>
      </c>
      <c r="D18" s="572">
        <v>820</v>
      </c>
      <c r="E18" s="1432" t="s">
        <v>596</v>
      </c>
      <c r="F18" s="1433">
        <v>366</v>
      </c>
      <c r="G18" s="1433">
        <v>428</v>
      </c>
      <c r="H18" s="1433">
        <v>383</v>
      </c>
      <c r="I18" s="1439">
        <v>285</v>
      </c>
      <c r="J18" s="1367">
        <v>736</v>
      </c>
      <c r="K18" s="1367">
        <v>310</v>
      </c>
      <c r="L18" s="1367">
        <v>315</v>
      </c>
      <c r="M18" s="1439" t="s">
        <v>575</v>
      </c>
      <c r="N18" s="1439" t="s">
        <v>575</v>
      </c>
      <c r="O18" s="1370">
        <v>346</v>
      </c>
      <c r="P18" s="1137">
        <f t="shared" si="0"/>
        <v>419</v>
      </c>
      <c r="Q18" s="1558">
        <f>W18</f>
        <v>445</v>
      </c>
      <c r="R18" s="1137">
        <f t="shared" si="0"/>
        <v>0</v>
      </c>
      <c r="S18" s="1367" t="s">
        <v>575</v>
      </c>
      <c r="T18" s="1435" t="s">
        <v>575</v>
      </c>
      <c r="U18" s="1106"/>
      <c r="V18" s="1433">
        <v>419</v>
      </c>
      <c r="W18" s="1433">
        <v>445</v>
      </c>
      <c r="X18" s="1367"/>
    </row>
    <row r="19" spans="1:24" ht="12.75">
      <c r="A19" s="1437" t="s">
        <v>597</v>
      </c>
      <c r="B19" s="1438" t="s">
        <v>739</v>
      </c>
      <c r="C19" s="572">
        <v>14718</v>
      </c>
      <c r="D19" s="572">
        <v>14718</v>
      </c>
      <c r="E19" s="1432" t="s">
        <v>575</v>
      </c>
      <c r="F19" s="1433">
        <v>0</v>
      </c>
      <c r="G19" s="1433">
        <v>0</v>
      </c>
      <c r="H19" s="1433">
        <v>0</v>
      </c>
      <c r="I19" s="1439">
        <v>0</v>
      </c>
      <c r="J19" s="1367">
        <v>0</v>
      </c>
      <c r="K19" s="1367">
        <v>534</v>
      </c>
      <c r="L19" s="1367"/>
      <c r="M19" s="1439" t="s">
        <v>575</v>
      </c>
      <c r="N19" s="1439" t="s">
        <v>575</v>
      </c>
      <c r="O19" s="1370">
        <v>0</v>
      </c>
      <c r="P19" s="1137">
        <f t="shared" si="0"/>
        <v>0</v>
      </c>
      <c r="Q19" s="1558">
        <f>W19</f>
        <v>0</v>
      </c>
      <c r="R19" s="1137">
        <f t="shared" si="0"/>
        <v>0</v>
      </c>
      <c r="S19" s="1367" t="s">
        <v>575</v>
      </c>
      <c r="T19" s="1435" t="s">
        <v>575</v>
      </c>
      <c r="U19" s="1106"/>
      <c r="V19" s="1433">
        <v>0</v>
      </c>
      <c r="W19" s="1433">
        <v>0</v>
      </c>
      <c r="X19" s="1367"/>
    </row>
    <row r="20" spans="1:24" ht="12.75">
      <c r="A20" s="1437" t="s">
        <v>599</v>
      </c>
      <c r="B20" s="1438" t="s">
        <v>598</v>
      </c>
      <c r="C20" s="572">
        <v>1758</v>
      </c>
      <c r="D20" s="572">
        <v>1762</v>
      </c>
      <c r="E20" s="1432" t="s">
        <v>575</v>
      </c>
      <c r="F20" s="1433">
        <v>2121</v>
      </c>
      <c r="G20" s="1433">
        <v>1263</v>
      </c>
      <c r="H20" s="1433">
        <v>1314</v>
      </c>
      <c r="I20" s="1439">
        <v>3005</v>
      </c>
      <c r="J20" s="1367">
        <v>3165</v>
      </c>
      <c r="K20" s="1367">
        <v>3109</v>
      </c>
      <c r="L20" s="1367">
        <v>2750</v>
      </c>
      <c r="M20" s="1439" t="s">
        <v>575</v>
      </c>
      <c r="N20" s="1439" t="s">
        <v>575</v>
      </c>
      <c r="O20" s="1370">
        <v>6448</v>
      </c>
      <c r="P20" s="1137">
        <f t="shared" si="0"/>
        <v>6460</v>
      </c>
      <c r="Q20" s="1558">
        <f>W20</f>
        <v>4859</v>
      </c>
      <c r="R20" s="1137">
        <f t="shared" si="0"/>
        <v>0</v>
      </c>
      <c r="S20" s="1367" t="s">
        <v>575</v>
      </c>
      <c r="T20" s="1435" t="s">
        <v>575</v>
      </c>
      <c r="U20" s="1106"/>
      <c r="V20" s="1433">
        <v>6460</v>
      </c>
      <c r="W20" s="1433">
        <v>4859</v>
      </c>
      <c r="X20" s="1367"/>
    </row>
    <row r="21" spans="1:24" ht="13.5" thickBot="1">
      <c r="A21" s="1422" t="s">
        <v>601</v>
      </c>
      <c r="B21" s="1454"/>
      <c r="C21" s="1455">
        <v>0</v>
      </c>
      <c r="D21" s="1455">
        <v>0</v>
      </c>
      <c r="E21" s="1456" t="s">
        <v>575</v>
      </c>
      <c r="F21" s="1433">
        <v>0</v>
      </c>
      <c r="G21" s="1433">
        <v>0</v>
      </c>
      <c r="H21" s="1433">
        <v>0</v>
      </c>
      <c r="I21" s="1426">
        <v>0</v>
      </c>
      <c r="J21" s="1373">
        <v>0</v>
      </c>
      <c r="K21" s="1373">
        <v>0</v>
      </c>
      <c r="L21" s="1373"/>
      <c r="M21" s="1426" t="s">
        <v>575</v>
      </c>
      <c r="N21" s="1426" t="s">
        <v>575</v>
      </c>
      <c r="O21" s="1374">
        <v>0</v>
      </c>
      <c r="P21" s="1175">
        <f t="shared" si="0"/>
        <v>0</v>
      </c>
      <c r="Q21" s="1562">
        <f>W21</f>
        <v>0</v>
      </c>
      <c r="R21" s="1175">
        <f t="shared" si="0"/>
        <v>0</v>
      </c>
      <c r="S21" s="1373" t="s">
        <v>575</v>
      </c>
      <c r="T21" s="1458" t="s">
        <v>575</v>
      </c>
      <c r="U21" s="1106"/>
      <c r="V21" s="1459"/>
      <c r="W21" s="1459">
        <v>0</v>
      </c>
      <c r="X21" s="1373"/>
    </row>
    <row r="22" spans="1:25" ht="14.25">
      <c r="A22" s="1460" t="s">
        <v>603</v>
      </c>
      <c r="B22" s="1431"/>
      <c r="C22" s="582">
        <v>12472</v>
      </c>
      <c r="D22" s="582">
        <v>13728</v>
      </c>
      <c r="E22" s="1375" t="s">
        <v>575</v>
      </c>
      <c r="F22" s="1436">
        <v>16044</v>
      </c>
      <c r="G22" s="1436">
        <v>16453</v>
      </c>
      <c r="H22" s="1436">
        <v>15723</v>
      </c>
      <c r="I22" s="1376">
        <v>15041</v>
      </c>
      <c r="J22" s="1376">
        <v>15699</v>
      </c>
      <c r="K22" s="1376">
        <v>16448</v>
      </c>
      <c r="L22" s="1376">
        <v>16959</v>
      </c>
      <c r="M22" s="1377">
        <f>M35</f>
        <v>16156</v>
      </c>
      <c r="N22" s="1398">
        <f>SUM(N25:N34)</f>
        <v>16370.1</v>
      </c>
      <c r="O22" s="1497">
        <v>3860</v>
      </c>
      <c r="P22" s="1469">
        <f>V22-O22</f>
        <v>3875</v>
      </c>
      <c r="Q22" s="1580">
        <f>W22-V22</f>
        <v>3844</v>
      </c>
      <c r="R22" s="1130"/>
      <c r="S22" s="1487">
        <f>SUM(O22:R22)</f>
        <v>11579</v>
      </c>
      <c r="T22" s="1461">
        <f>(S22/N22)*100</f>
        <v>70.73261617216755</v>
      </c>
      <c r="U22" s="1106"/>
      <c r="V22" s="1436">
        <v>7735</v>
      </c>
      <c r="W22" s="1436">
        <v>11579</v>
      </c>
      <c r="X22" s="1376"/>
      <c r="Y22" s="1462"/>
    </row>
    <row r="23" spans="1:24" ht="14.25">
      <c r="A23" s="1437" t="s">
        <v>605</v>
      </c>
      <c r="B23" s="1438" t="s">
        <v>606</v>
      </c>
      <c r="C23" s="572">
        <v>0</v>
      </c>
      <c r="D23" s="572">
        <v>0</v>
      </c>
      <c r="E23" s="1379" t="s">
        <v>575</v>
      </c>
      <c r="F23" s="1433">
        <v>0</v>
      </c>
      <c r="G23" s="1433">
        <v>0</v>
      </c>
      <c r="H23" s="1433">
        <v>0</v>
      </c>
      <c r="I23" s="1380">
        <v>0</v>
      </c>
      <c r="J23" s="1380">
        <v>0</v>
      </c>
      <c r="K23" s="1380">
        <v>0</v>
      </c>
      <c r="L23" s="1380">
        <v>0</v>
      </c>
      <c r="M23" s="1381"/>
      <c r="N23" s="1400"/>
      <c r="O23" s="1381">
        <v>0</v>
      </c>
      <c r="P23" s="1469">
        <f aca="true" t="shared" si="1" ref="P23:P40">V23-O23</f>
        <v>0</v>
      </c>
      <c r="Q23" s="1580">
        <f aca="true" t="shared" si="2" ref="Q23:Q40">W23-V23</f>
        <v>0</v>
      </c>
      <c r="R23" s="1463"/>
      <c r="S23" s="1581">
        <f aca="true" t="shared" si="3" ref="S23:S45">SUM(O23:R23)</f>
        <v>0</v>
      </c>
      <c r="T23" s="1471" t="e">
        <f aca="true" t="shared" si="4" ref="T23:T45">(S23/N23)*100</f>
        <v>#DIV/0!</v>
      </c>
      <c r="U23" s="1106"/>
      <c r="V23" s="1433"/>
      <c r="W23" s="1433">
        <v>0</v>
      </c>
      <c r="X23" s="1380"/>
    </row>
    <row r="24" spans="1:24" ht="15" thickBot="1">
      <c r="A24" s="1422" t="s">
        <v>607</v>
      </c>
      <c r="B24" s="1454" t="s">
        <v>606</v>
      </c>
      <c r="C24" s="1455">
        <v>0</v>
      </c>
      <c r="D24" s="1455">
        <v>1215</v>
      </c>
      <c r="E24" s="1383">
        <v>672</v>
      </c>
      <c r="F24" s="1466">
        <v>4494</v>
      </c>
      <c r="G24" s="1466">
        <v>5315</v>
      </c>
      <c r="H24" s="1466">
        <v>4983</v>
      </c>
      <c r="I24" s="1384">
        <v>4700</v>
      </c>
      <c r="J24" s="1384">
        <v>4400</v>
      </c>
      <c r="K24" s="1384">
        <v>4500</v>
      </c>
      <c r="L24" s="1384">
        <v>4510</v>
      </c>
      <c r="M24" s="1385">
        <f>M25+M26+M27+M28+M29</f>
        <v>4250</v>
      </c>
      <c r="N24" s="1402">
        <f>N25+N26+N27+N28+N29</f>
        <v>4190</v>
      </c>
      <c r="O24" s="1498">
        <v>1062</v>
      </c>
      <c r="P24" s="1469">
        <f t="shared" si="1"/>
        <v>1063</v>
      </c>
      <c r="Q24" s="1580">
        <f t="shared" si="2"/>
        <v>1061</v>
      </c>
      <c r="R24" s="1176"/>
      <c r="S24" s="1582">
        <f t="shared" si="3"/>
        <v>3186</v>
      </c>
      <c r="T24" s="1467">
        <f t="shared" si="4"/>
        <v>76.0381861575179</v>
      </c>
      <c r="U24" s="1106"/>
      <c r="V24" s="1425">
        <v>2125</v>
      </c>
      <c r="W24" s="1425">
        <v>3186</v>
      </c>
      <c r="X24" s="1384"/>
    </row>
    <row r="25" spans="1:24" ht="14.25">
      <c r="A25" s="1430" t="s">
        <v>608</v>
      </c>
      <c r="B25" s="1468" t="s">
        <v>740</v>
      </c>
      <c r="C25" s="582">
        <v>6341</v>
      </c>
      <c r="D25" s="582">
        <v>6960</v>
      </c>
      <c r="E25" s="1387">
        <v>501</v>
      </c>
      <c r="F25" s="1433">
        <v>2712</v>
      </c>
      <c r="G25" s="1433">
        <v>3239</v>
      </c>
      <c r="H25" s="1433">
        <v>2518</v>
      </c>
      <c r="I25" s="1388">
        <v>2062</v>
      </c>
      <c r="J25" s="1388">
        <v>2587</v>
      </c>
      <c r="K25" s="1388">
        <v>2208</v>
      </c>
      <c r="L25" s="1388">
        <v>2632</v>
      </c>
      <c r="M25" s="1377">
        <v>800</v>
      </c>
      <c r="N25" s="1398">
        <v>800</v>
      </c>
      <c r="O25" s="1377">
        <v>582</v>
      </c>
      <c r="P25" s="1469">
        <f t="shared" si="1"/>
        <v>635</v>
      </c>
      <c r="Q25" s="1580">
        <f t="shared" si="2"/>
        <v>539</v>
      </c>
      <c r="R25" s="1130"/>
      <c r="S25" s="1376">
        <f t="shared" si="3"/>
        <v>1756</v>
      </c>
      <c r="T25" s="1583">
        <f t="shared" si="4"/>
        <v>219.49999999999997</v>
      </c>
      <c r="U25" s="1106"/>
      <c r="V25" s="1453">
        <v>1217</v>
      </c>
      <c r="W25" s="1453">
        <v>1756</v>
      </c>
      <c r="X25" s="1388"/>
    </row>
    <row r="26" spans="1:24" ht="14.25">
      <c r="A26" s="1437" t="s">
        <v>610</v>
      </c>
      <c r="B26" s="1470" t="s">
        <v>741</v>
      </c>
      <c r="C26" s="572">
        <v>1745</v>
      </c>
      <c r="D26" s="572">
        <v>2223</v>
      </c>
      <c r="E26" s="1390">
        <v>502</v>
      </c>
      <c r="F26" s="1433">
        <v>1777</v>
      </c>
      <c r="G26" s="1433">
        <v>1284</v>
      </c>
      <c r="H26" s="1433">
        <v>1847</v>
      </c>
      <c r="I26" s="1380">
        <v>1950</v>
      </c>
      <c r="J26" s="1380">
        <v>1731</v>
      </c>
      <c r="K26" s="1380">
        <v>1777</v>
      </c>
      <c r="L26" s="1380">
        <v>1929</v>
      </c>
      <c r="M26" s="1381">
        <v>2050</v>
      </c>
      <c r="N26" s="1400">
        <v>2050</v>
      </c>
      <c r="O26" s="1381">
        <v>581</v>
      </c>
      <c r="P26" s="1469">
        <f t="shared" si="1"/>
        <v>298</v>
      </c>
      <c r="Q26" s="1580">
        <f t="shared" si="2"/>
        <v>134</v>
      </c>
      <c r="R26" s="1463"/>
      <c r="S26" s="1380">
        <f t="shared" si="3"/>
        <v>1013</v>
      </c>
      <c r="T26" s="1584">
        <f t="shared" si="4"/>
        <v>49.41463414634146</v>
      </c>
      <c r="U26" s="1106"/>
      <c r="V26" s="1433">
        <v>879</v>
      </c>
      <c r="W26" s="1433">
        <v>1013</v>
      </c>
      <c r="X26" s="1380"/>
    </row>
    <row r="27" spans="1:24" ht="14.25">
      <c r="A27" s="1437" t="s">
        <v>612</v>
      </c>
      <c r="B27" s="1470" t="s">
        <v>742</v>
      </c>
      <c r="C27" s="572">
        <v>0</v>
      </c>
      <c r="D27" s="572">
        <v>0</v>
      </c>
      <c r="E27" s="1390">
        <v>504</v>
      </c>
      <c r="F27" s="1433">
        <v>173</v>
      </c>
      <c r="G27" s="1433">
        <v>145</v>
      </c>
      <c r="H27" s="1433">
        <v>109</v>
      </c>
      <c r="I27" s="1380">
        <v>108</v>
      </c>
      <c r="J27" s="1380">
        <v>12</v>
      </c>
      <c r="K27" s="1380">
        <v>0</v>
      </c>
      <c r="L27" s="1380"/>
      <c r="M27" s="1381"/>
      <c r="N27" s="1400"/>
      <c r="O27" s="1381">
        <v>0</v>
      </c>
      <c r="P27" s="1469">
        <f t="shared" si="1"/>
        <v>0</v>
      </c>
      <c r="Q27" s="1580">
        <f t="shared" si="2"/>
        <v>0</v>
      </c>
      <c r="R27" s="1463"/>
      <c r="S27" s="1380">
        <f t="shared" si="3"/>
        <v>0</v>
      </c>
      <c r="T27" s="1584" t="e">
        <f t="shared" si="4"/>
        <v>#DIV/0!</v>
      </c>
      <c r="U27" s="1106"/>
      <c r="V27" s="1433">
        <v>0</v>
      </c>
      <c r="W27" s="1433">
        <v>0</v>
      </c>
      <c r="X27" s="1380"/>
    </row>
    <row r="28" spans="1:24" ht="14.25">
      <c r="A28" s="1437" t="s">
        <v>614</v>
      </c>
      <c r="B28" s="1470" t="s">
        <v>743</v>
      </c>
      <c r="C28" s="572">
        <v>428</v>
      </c>
      <c r="D28" s="572">
        <v>253</v>
      </c>
      <c r="E28" s="1390">
        <v>511</v>
      </c>
      <c r="F28" s="1433">
        <v>1044</v>
      </c>
      <c r="G28" s="1433">
        <v>1388</v>
      </c>
      <c r="H28" s="1433">
        <v>2056</v>
      </c>
      <c r="I28" s="1380">
        <v>1213</v>
      </c>
      <c r="J28" s="1380">
        <v>985</v>
      </c>
      <c r="K28" s="1380">
        <v>813</v>
      </c>
      <c r="L28" s="1380">
        <v>886</v>
      </c>
      <c r="M28" s="1381">
        <v>600</v>
      </c>
      <c r="N28" s="1400">
        <v>600</v>
      </c>
      <c r="O28" s="1381">
        <v>87</v>
      </c>
      <c r="P28" s="1469">
        <f t="shared" si="1"/>
        <v>141</v>
      </c>
      <c r="Q28" s="1580">
        <f t="shared" si="2"/>
        <v>191</v>
      </c>
      <c r="R28" s="1463"/>
      <c r="S28" s="1380">
        <f t="shared" si="3"/>
        <v>419</v>
      </c>
      <c r="T28" s="1584">
        <f t="shared" si="4"/>
        <v>69.83333333333334</v>
      </c>
      <c r="U28" s="1106"/>
      <c r="V28" s="1433">
        <v>228</v>
      </c>
      <c r="W28" s="1433">
        <v>419</v>
      </c>
      <c r="X28" s="1380"/>
    </row>
    <row r="29" spans="1:24" ht="14.25">
      <c r="A29" s="1437" t="s">
        <v>616</v>
      </c>
      <c r="B29" s="1470" t="s">
        <v>744</v>
      </c>
      <c r="C29" s="572">
        <v>1057</v>
      </c>
      <c r="D29" s="572">
        <v>1451</v>
      </c>
      <c r="E29" s="1390">
        <v>518</v>
      </c>
      <c r="F29" s="1433">
        <v>589</v>
      </c>
      <c r="G29" s="1433">
        <v>715</v>
      </c>
      <c r="H29" s="1433">
        <v>566</v>
      </c>
      <c r="I29" s="1380">
        <v>630</v>
      </c>
      <c r="J29" s="1380">
        <v>716</v>
      </c>
      <c r="K29" s="1380">
        <v>773</v>
      </c>
      <c r="L29" s="1380">
        <v>672</v>
      </c>
      <c r="M29" s="1381">
        <v>800</v>
      </c>
      <c r="N29" s="1400">
        <v>740</v>
      </c>
      <c r="O29" s="1381">
        <v>202</v>
      </c>
      <c r="P29" s="1469">
        <f t="shared" si="1"/>
        <v>183</v>
      </c>
      <c r="Q29" s="1580">
        <f t="shared" si="2"/>
        <v>175</v>
      </c>
      <c r="R29" s="1463"/>
      <c r="S29" s="1380">
        <f t="shared" si="3"/>
        <v>560</v>
      </c>
      <c r="T29" s="1584">
        <f t="shared" si="4"/>
        <v>75.67567567567568</v>
      </c>
      <c r="U29" s="1106"/>
      <c r="V29" s="1433">
        <v>385</v>
      </c>
      <c r="W29" s="1433">
        <v>560</v>
      </c>
      <c r="X29" s="1380"/>
    </row>
    <row r="30" spans="1:24" ht="14.25">
      <c r="A30" s="1437" t="s">
        <v>618</v>
      </c>
      <c r="B30" s="1391" t="s">
        <v>745</v>
      </c>
      <c r="C30" s="572">
        <v>10408</v>
      </c>
      <c r="D30" s="572">
        <v>11792</v>
      </c>
      <c r="E30" s="1390">
        <v>521</v>
      </c>
      <c r="F30" s="1433">
        <v>8361</v>
      </c>
      <c r="G30" s="1433">
        <v>8126</v>
      </c>
      <c r="H30" s="1433">
        <v>7842</v>
      </c>
      <c r="I30" s="1380">
        <v>7812</v>
      </c>
      <c r="J30" s="1380">
        <v>8393</v>
      </c>
      <c r="K30" s="1380">
        <v>9158</v>
      </c>
      <c r="L30" s="1380">
        <v>9223</v>
      </c>
      <c r="M30" s="1381">
        <v>8592</v>
      </c>
      <c r="N30" s="1400">
        <v>8801</v>
      </c>
      <c r="O30" s="1381">
        <v>2122</v>
      </c>
      <c r="P30" s="1469">
        <f t="shared" si="1"/>
        <v>2117</v>
      </c>
      <c r="Q30" s="1580">
        <f t="shared" si="2"/>
        <v>2094</v>
      </c>
      <c r="R30" s="1463"/>
      <c r="S30" s="1380">
        <f t="shared" si="3"/>
        <v>6333</v>
      </c>
      <c r="T30" s="1584">
        <f t="shared" si="4"/>
        <v>71.95773207590047</v>
      </c>
      <c r="U30" s="1106"/>
      <c r="V30" s="1433">
        <v>4239</v>
      </c>
      <c r="W30" s="1433">
        <v>6333</v>
      </c>
      <c r="X30" s="1380"/>
    </row>
    <row r="31" spans="1:24" ht="14.25">
      <c r="A31" s="1437" t="s">
        <v>620</v>
      </c>
      <c r="B31" s="1391" t="s">
        <v>746</v>
      </c>
      <c r="C31" s="572">
        <v>3640</v>
      </c>
      <c r="D31" s="572">
        <v>4174</v>
      </c>
      <c r="E31" s="1390" t="s">
        <v>622</v>
      </c>
      <c r="F31" s="1433">
        <v>3075</v>
      </c>
      <c r="G31" s="1433">
        <v>2969</v>
      </c>
      <c r="H31" s="1433">
        <v>2737</v>
      </c>
      <c r="I31" s="1380">
        <v>2860</v>
      </c>
      <c r="J31" s="1380">
        <v>2965</v>
      </c>
      <c r="K31" s="1380">
        <v>3153</v>
      </c>
      <c r="L31" s="1380">
        <v>3211</v>
      </c>
      <c r="M31" s="1381">
        <v>3007</v>
      </c>
      <c r="N31" s="1400">
        <v>3059</v>
      </c>
      <c r="O31" s="1381">
        <v>750</v>
      </c>
      <c r="P31" s="1469">
        <f t="shared" si="1"/>
        <v>745</v>
      </c>
      <c r="Q31" s="1580">
        <f t="shared" si="2"/>
        <v>742</v>
      </c>
      <c r="R31" s="1463"/>
      <c r="S31" s="1380">
        <f t="shared" si="3"/>
        <v>2237</v>
      </c>
      <c r="T31" s="1584">
        <f t="shared" si="4"/>
        <v>73.1284733573063</v>
      </c>
      <c r="U31" s="1106"/>
      <c r="V31" s="1433">
        <v>1495</v>
      </c>
      <c r="W31" s="1433">
        <v>2237</v>
      </c>
      <c r="X31" s="1380"/>
    </row>
    <row r="32" spans="1:24" ht="14.25">
      <c r="A32" s="1437" t="s">
        <v>623</v>
      </c>
      <c r="B32" s="1470" t="s">
        <v>747</v>
      </c>
      <c r="C32" s="572">
        <v>0</v>
      </c>
      <c r="D32" s="572">
        <v>0</v>
      </c>
      <c r="E32" s="1390">
        <v>557</v>
      </c>
      <c r="F32" s="1433">
        <v>0</v>
      </c>
      <c r="G32" s="1433">
        <v>0</v>
      </c>
      <c r="H32" s="1433">
        <v>0</v>
      </c>
      <c r="I32" s="1380">
        <v>0</v>
      </c>
      <c r="J32" s="1380">
        <v>0</v>
      </c>
      <c r="K32" s="1380">
        <v>0</v>
      </c>
      <c r="L32" s="1380"/>
      <c r="M32" s="1381"/>
      <c r="N32" s="1400"/>
      <c r="O32" s="1381">
        <v>0</v>
      </c>
      <c r="P32" s="1469">
        <f t="shared" si="1"/>
        <v>0</v>
      </c>
      <c r="Q32" s="1580">
        <f t="shared" si="2"/>
        <v>0</v>
      </c>
      <c r="R32" s="1463"/>
      <c r="S32" s="1380">
        <f t="shared" si="3"/>
        <v>0</v>
      </c>
      <c r="T32" s="1584" t="e">
        <f t="shared" si="4"/>
        <v>#DIV/0!</v>
      </c>
      <c r="U32" s="1106"/>
      <c r="V32" s="1433">
        <v>0</v>
      </c>
      <c r="W32" s="1433">
        <v>0</v>
      </c>
      <c r="X32" s="1380"/>
    </row>
    <row r="33" spans="1:24" ht="14.25">
      <c r="A33" s="1437" t="s">
        <v>625</v>
      </c>
      <c r="B33" s="1470" t="s">
        <v>748</v>
      </c>
      <c r="C33" s="572">
        <v>1711</v>
      </c>
      <c r="D33" s="572">
        <v>1801</v>
      </c>
      <c r="E33" s="1390">
        <v>551</v>
      </c>
      <c r="F33" s="1433">
        <v>80</v>
      </c>
      <c r="G33" s="1433">
        <v>73</v>
      </c>
      <c r="H33" s="1433">
        <v>95</v>
      </c>
      <c r="I33" s="1380">
        <v>97</v>
      </c>
      <c r="J33" s="1380">
        <v>97</v>
      </c>
      <c r="K33" s="1380">
        <v>93</v>
      </c>
      <c r="L33" s="1380">
        <v>83</v>
      </c>
      <c r="M33" s="1381"/>
      <c r="N33" s="1400"/>
      <c r="O33" s="1381">
        <v>24</v>
      </c>
      <c r="P33" s="1469">
        <f t="shared" si="1"/>
        <v>23</v>
      </c>
      <c r="Q33" s="1580">
        <f t="shared" si="2"/>
        <v>24</v>
      </c>
      <c r="R33" s="1463"/>
      <c r="S33" s="1380">
        <f t="shared" si="3"/>
        <v>71</v>
      </c>
      <c r="T33" s="1584" t="e">
        <f t="shared" si="4"/>
        <v>#DIV/0!</v>
      </c>
      <c r="U33" s="1106"/>
      <c r="V33" s="1433">
        <v>47</v>
      </c>
      <c r="W33" s="1433">
        <v>71</v>
      </c>
      <c r="X33" s="1380"/>
    </row>
    <row r="34" spans="1:24" ht="15" thickBot="1">
      <c r="A34" s="1277" t="s">
        <v>627</v>
      </c>
      <c r="B34" s="1472" t="s">
        <v>749</v>
      </c>
      <c r="C34" s="1441">
        <v>569</v>
      </c>
      <c r="D34" s="1441">
        <v>614</v>
      </c>
      <c r="E34" s="1392" t="s">
        <v>628</v>
      </c>
      <c r="F34" s="1442">
        <v>88</v>
      </c>
      <c r="G34" s="1442">
        <v>138</v>
      </c>
      <c r="H34" s="1442">
        <v>106</v>
      </c>
      <c r="I34" s="1393">
        <v>37</v>
      </c>
      <c r="J34" s="1393">
        <v>46</v>
      </c>
      <c r="K34" s="1393">
        <v>540</v>
      </c>
      <c r="L34" s="1393">
        <v>555</v>
      </c>
      <c r="M34" s="1394">
        <v>307</v>
      </c>
      <c r="N34" s="1405">
        <v>320.1</v>
      </c>
      <c r="O34" s="1500">
        <v>64</v>
      </c>
      <c r="P34" s="1469">
        <f t="shared" si="1"/>
        <v>328</v>
      </c>
      <c r="Q34" s="1580">
        <f t="shared" si="2"/>
        <v>89</v>
      </c>
      <c r="R34" s="1176"/>
      <c r="S34" s="1393">
        <f t="shared" si="3"/>
        <v>481</v>
      </c>
      <c r="T34" s="1585">
        <f t="shared" si="4"/>
        <v>150.26554201811933</v>
      </c>
      <c r="U34" s="1106"/>
      <c r="V34" s="1459">
        <v>392</v>
      </c>
      <c r="W34" s="1459">
        <v>481</v>
      </c>
      <c r="X34" s="1393"/>
    </row>
    <row r="35" spans="1:24" ht="15" thickBot="1">
      <c r="A35" s="1473" t="s">
        <v>629</v>
      </c>
      <c r="B35" s="1474" t="s">
        <v>630</v>
      </c>
      <c r="C35" s="618">
        <f>SUM(C25:C34)</f>
        <v>25899</v>
      </c>
      <c r="D35" s="618">
        <f>SUM(D25:D34)</f>
        <v>29268</v>
      </c>
      <c r="E35" s="1475"/>
      <c r="F35" s="1447">
        <f>SUM(F25:F34)</f>
        <v>17899</v>
      </c>
      <c r="G35" s="1447">
        <f>SUM(G25:G34)</f>
        <v>18077</v>
      </c>
      <c r="H35" s="1447">
        <f>SUM(H25:H34)</f>
        <v>17876</v>
      </c>
      <c r="I35" s="1447">
        <v>16769</v>
      </c>
      <c r="J35" s="1447">
        <f aca="true" t="shared" si="5" ref="J35:R35">SUM(J25:J34)</f>
        <v>17532</v>
      </c>
      <c r="K35" s="1447">
        <f t="shared" si="5"/>
        <v>18515</v>
      </c>
      <c r="L35" s="1447">
        <f t="shared" si="5"/>
        <v>19191</v>
      </c>
      <c r="M35" s="1476">
        <f t="shared" si="5"/>
        <v>16156</v>
      </c>
      <c r="N35" s="1187">
        <f t="shared" si="5"/>
        <v>16370.1</v>
      </c>
      <c r="O35" s="1187">
        <f t="shared" si="5"/>
        <v>4412</v>
      </c>
      <c r="P35" s="1477">
        <f t="shared" si="5"/>
        <v>4470</v>
      </c>
      <c r="Q35" s="1477">
        <f t="shared" si="5"/>
        <v>3988</v>
      </c>
      <c r="R35" s="1509">
        <f t="shared" si="5"/>
        <v>0</v>
      </c>
      <c r="S35" s="1447">
        <f t="shared" si="3"/>
        <v>12870</v>
      </c>
      <c r="T35" s="1586">
        <f t="shared" si="4"/>
        <v>78.61894551652098</v>
      </c>
      <c r="U35" s="1106"/>
      <c r="V35" s="1447">
        <f>SUM(V25:V34)</f>
        <v>8882</v>
      </c>
      <c r="W35" s="1447">
        <f>SUM(W25:W34)</f>
        <v>12870</v>
      </c>
      <c r="X35" s="1447">
        <f>SUM(X25:X34)</f>
        <v>0</v>
      </c>
    </row>
    <row r="36" spans="1:24" ht="14.25">
      <c r="A36" s="1430" t="s">
        <v>631</v>
      </c>
      <c r="B36" s="1468" t="s">
        <v>750</v>
      </c>
      <c r="C36" s="582">
        <v>0</v>
      </c>
      <c r="D36" s="582">
        <v>0</v>
      </c>
      <c r="E36" s="1387">
        <v>601</v>
      </c>
      <c r="F36" s="1453">
        <v>0</v>
      </c>
      <c r="G36" s="1453">
        <v>0</v>
      </c>
      <c r="H36" s="1453">
        <v>0</v>
      </c>
      <c r="I36" s="1388">
        <v>0</v>
      </c>
      <c r="J36" s="1388">
        <v>0</v>
      </c>
      <c r="K36" s="1388">
        <v>0</v>
      </c>
      <c r="L36" s="1388">
        <v>0</v>
      </c>
      <c r="M36" s="1377"/>
      <c r="N36" s="1398"/>
      <c r="O36" s="1497">
        <v>0</v>
      </c>
      <c r="P36" s="1469">
        <f t="shared" si="1"/>
        <v>0</v>
      </c>
      <c r="Q36" s="1580">
        <f t="shared" si="2"/>
        <v>0</v>
      </c>
      <c r="R36" s="1130"/>
      <c r="S36" s="1376">
        <f t="shared" si="3"/>
        <v>0</v>
      </c>
      <c r="T36" s="1461" t="e">
        <f t="shared" si="4"/>
        <v>#DIV/0!</v>
      </c>
      <c r="U36" s="1106"/>
      <c r="V36" s="1453">
        <v>0</v>
      </c>
      <c r="W36" s="1453">
        <v>0</v>
      </c>
      <c r="X36" s="1388"/>
    </row>
    <row r="37" spans="1:24" ht="14.25">
      <c r="A37" s="1437" t="s">
        <v>633</v>
      </c>
      <c r="B37" s="1470" t="s">
        <v>751</v>
      </c>
      <c r="C37" s="572">
        <v>1190</v>
      </c>
      <c r="D37" s="572">
        <v>1857</v>
      </c>
      <c r="E37" s="1390">
        <v>602</v>
      </c>
      <c r="F37" s="1433">
        <v>1507</v>
      </c>
      <c r="G37" s="1433">
        <v>1622</v>
      </c>
      <c r="H37" s="1433">
        <v>1604</v>
      </c>
      <c r="I37" s="1380">
        <v>1461</v>
      </c>
      <c r="J37" s="1380">
        <v>1519</v>
      </c>
      <c r="K37" s="1380">
        <v>1866</v>
      </c>
      <c r="L37" s="1380">
        <v>2078</v>
      </c>
      <c r="M37" s="1381"/>
      <c r="N37" s="1400"/>
      <c r="O37" s="1381">
        <v>597</v>
      </c>
      <c r="P37" s="1469">
        <f t="shared" si="1"/>
        <v>566</v>
      </c>
      <c r="Q37" s="1580">
        <f t="shared" si="2"/>
        <v>311</v>
      </c>
      <c r="R37" s="1463"/>
      <c r="S37" s="1380">
        <f t="shared" si="3"/>
        <v>1474</v>
      </c>
      <c r="T37" s="1471" t="e">
        <f t="shared" si="4"/>
        <v>#DIV/0!</v>
      </c>
      <c r="U37" s="1106"/>
      <c r="V37" s="1433">
        <v>1163</v>
      </c>
      <c r="W37" s="1433">
        <v>1474</v>
      </c>
      <c r="X37" s="1380"/>
    </row>
    <row r="38" spans="1:24" ht="14.25">
      <c r="A38" s="1437" t="s">
        <v>635</v>
      </c>
      <c r="B38" s="1470" t="s">
        <v>752</v>
      </c>
      <c r="C38" s="572">
        <v>0</v>
      </c>
      <c r="D38" s="572">
        <v>0</v>
      </c>
      <c r="E38" s="1390">
        <v>604</v>
      </c>
      <c r="F38" s="1433">
        <v>193</v>
      </c>
      <c r="G38" s="1433">
        <v>163</v>
      </c>
      <c r="H38" s="1433">
        <v>124</v>
      </c>
      <c r="I38" s="1380">
        <v>124</v>
      </c>
      <c r="J38" s="1380">
        <v>14</v>
      </c>
      <c r="K38" s="1380">
        <v>0</v>
      </c>
      <c r="L38" s="1380">
        <v>0</v>
      </c>
      <c r="M38" s="1381"/>
      <c r="N38" s="1400"/>
      <c r="O38" s="1381">
        <v>0</v>
      </c>
      <c r="P38" s="1469">
        <f t="shared" si="1"/>
        <v>0</v>
      </c>
      <c r="Q38" s="1580">
        <f t="shared" si="2"/>
        <v>0</v>
      </c>
      <c r="R38" s="1463"/>
      <c r="S38" s="1380">
        <f t="shared" si="3"/>
        <v>0</v>
      </c>
      <c r="T38" s="1471" t="e">
        <f t="shared" si="4"/>
        <v>#DIV/0!</v>
      </c>
      <c r="U38" s="1106"/>
      <c r="V38" s="1433">
        <v>0</v>
      </c>
      <c r="W38" s="1433">
        <v>0</v>
      </c>
      <c r="X38" s="1380"/>
    </row>
    <row r="39" spans="1:24" ht="14.25">
      <c r="A39" s="1437" t="s">
        <v>637</v>
      </c>
      <c r="B39" s="1470" t="s">
        <v>753</v>
      </c>
      <c r="C39" s="572">
        <v>12472</v>
      </c>
      <c r="D39" s="572">
        <v>13728</v>
      </c>
      <c r="E39" s="1390" t="s">
        <v>639</v>
      </c>
      <c r="F39" s="1433">
        <v>16044</v>
      </c>
      <c r="G39" s="1433">
        <v>16453</v>
      </c>
      <c r="H39" s="1433">
        <v>15723</v>
      </c>
      <c r="I39" s="1380">
        <v>15041</v>
      </c>
      <c r="J39" s="1380">
        <v>15699</v>
      </c>
      <c r="K39" s="1380">
        <v>16448</v>
      </c>
      <c r="L39" s="1380">
        <v>16959</v>
      </c>
      <c r="M39" s="1381">
        <f>M35</f>
        <v>16156</v>
      </c>
      <c r="N39" s="1400">
        <f>N35</f>
        <v>16370.1</v>
      </c>
      <c r="O39" s="1381">
        <v>3860</v>
      </c>
      <c r="P39" s="1469">
        <f t="shared" si="1"/>
        <v>3875</v>
      </c>
      <c r="Q39" s="1580">
        <f t="shared" si="2"/>
        <v>3844</v>
      </c>
      <c r="R39" s="1463"/>
      <c r="S39" s="1380">
        <f t="shared" si="3"/>
        <v>11579</v>
      </c>
      <c r="T39" s="1471">
        <f t="shared" si="4"/>
        <v>70.73261617216755</v>
      </c>
      <c r="U39" s="1106"/>
      <c r="V39" s="1433">
        <v>7735</v>
      </c>
      <c r="W39" s="1433">
        <v>11579</v>
      </c>
      <c r="X39" s="1380"/>
    </row>
    <row r="40" spans="1:24" ht="15" thickBot="1">
      <c r="A40" s="1277" t="s">
        <v>640</v>
      </c>
      <c r="B40" s="1472" t="s">
        <v>749</v>
      </c>
      <c r="C40" s="1441">
        <v>12330</v>
      </c>
      <c r="D40" s="1441">
        <v>13218</v>
      </c>
      <c r="E40" s="1392" t="s">
        <v>641</v>
      </c>
      <c r="F40" s="1442">
        <v>198</v>
      </c>
      <c r="G40" s="1442">
        <v>138</v>
      </c>
      <c r="H40" s="1442">
        <v>452</v>
      </c>
      <c r="I40" s="1393">
        <v>257</v>
      </c>
      <c r="J40" s="1393">
        <v>366</v>
      </c>
      <c r="K40" s="1393">
        <v>239</v>
      </c>
      <c r="L40" s="1393">
        <v>204</v>
      </c>
      <c r="M40" s="1394"/>
      <c r="N40" s="1405"/>
      <c r="O40" s="1500">
        <v>77</v>
      </c>
      <c r="P40" s="1469">
        <f t="shared" si="1"/>
        <v>42</v>
      </c>
      <c r="Q40" s="1580">
        <f t="shared" si="2"/>
        <v>21</v>
      </c>
      <c r="R40" s="1176"/>
      <c r="S40" s="1393">
        <f t="shared" si="3"/>
        <v>140</v>
      </c>
      <c r="T40" s="1587" t="e">
        <f t="shared" si="4"/>
        <v>#DIV/0!</v>
      </c>
      <c r="U40" s="1106"/>
      <c r="V40" s="1459">
        <v>119</v>
      </c>
      <c r="W40" s="1459">
        <v>140</v>
      </c>
      <c r="X40" s="1393"/>
    </row>
    <row r="41" spans="1:24" ht="15" thickBot="1">
      <c r="A41" s="1473" t="s">
        <v>642</v>
      </c>
      <c r="B41" s="1474" t="s">
        <v>643</v>
      </c>
      <c r="C41" s="618">
        <f>SUM(C36:C40)</f>
        <v>25992</v>
      </c>
      <c r="D41" s="618">
        <f>SUM(D36:D40)</f>
        <v>28803</v>
      </c>
      <c r="E41" s="1475" t="s">
        <v>575</v>
      </c>
      <c r="F41" s="1447">
        <f aca="true" t="shared" si="6" ref="F41:R41">SUM(F36:F40)</f>
        <v>17942</v>
      </c>
      <c r="G41" s="1447">
        <f t="shared" si="6"/>
        <v>18376</v>
      </c>
      <c r="H41" s="1447">
        <f t="shared" si="6"/>
        <v>17903</v>
      </c>
      <c r="I41" s="1447">
        <f t="shared" si="6"/>
        <v>16883</v>
      </c>
      <c r="J41" s="1447">
        <f>SUM(J36:J40)</f>
        <v>17598</v>
      </c>
      <c r="K41" s="1447">
        <f>SUM(K36:K40)</f>
        <v>18553</v>
      </c>
      <c r="L41" s="1447">
        <f>SUM(L36:L40)</f>
        <v>19241</v>
      </c>
      <c r="M41" s="1476">
        <f t="shared" si="6"/>
        <v>16156</v>
      </c>
      <c r="N41" s="1187">
        <f t="shared" si="6"/>
        <v>16370.1</v>
      </c>
      <c r="O41" s="1447">
        <f t="shared" si="6"/>
        <v>4534</v>
      </c>
      <c r="P41" s="1447">
        <f t="shared" si="6"/>
        <v>4483</v>
      </c>
      <c r="Q41" s="1481">
        <f t="shared" si="6"/>
        <v>4176</v>
      </c>
      <c r="R41" s="1447">
        <f t="shared" si="6"/>
        <v>0</v>
      </c>
      <c r="S41" s="1447">
        <f t="shared" si="3"/>
        <v>13193</v>
      </c>
      <c r="T41" s="1479">
        <f t="shared" si="4"/>
        <v>80.59205502715317</v>
      </c>
      <c r="U41" s="1106"/>
      <c r="V41" s="1447">
        <f>SUM(V36:V40)</f>
        <v>9017</v>
      </c>
      <c r="W41" s="1447">
        <f>SUM(W36:W40)</f>
        <v>13193</v>
      </c>
      <c r="X41" s="1447">
        <f>SUM(X36:X40)</f>
        <v>0</v>
      </c>
    </row>
    <row r="42" spans="1:24" ht="6.75" customHeight="1" thickBot="1">
      <c r="A42" s="1277"/>
      <c r="B42" s="550"/>
      <c r="C42" s="584"/>
      <c r="D42" s="584"/>
      <c r="E42" s="1193"/>
      <c r="F42" s="1442"/>
      <c r="G42" s="1442"/>
      <c r="H42" s="1442"/>
      <c r="I42" s="1483"/>
      <c r="J42" s="1483"/>
      <c r="K42" s="1483"/>
      <c r="L42" s="1483"/>
      <c r="M42" s="1484"/>
      <c r="N42" s="1485"/>
      <c r="O42" s="1442"/>
      <c r="P42" s="1129"/>
      <c r="Q42" s="1486"/>
      <c r="R42" s="1197"/>
      <c r="S42" s="1487"/>
      <c r="T42" s="1461"/>
      <c r="U42" s="1106"/>
      <c r="V42" s="1442"/>
      <c r="W42" s="1442"/>
      <c r="X42" s="1442"/>
    </row>
    <row r="43" spans="1:24" ht="15" thickBot="1">
      <c r="A43" s="1488" t="s">
        <v>644</v>
      </c>
      <c r="B43" s="1489" t="s">
        <v>606</v>
      </c>
      <c r="C43" s="618">
        <f>+C41-C39</f>
        <v>13520</v>
      </c>
      <c r="D43" s="618">
        <f>+D41-D39</f>
        <v>15075</v>
      </c>
      <c r="E43" s="1475" t="s">
        <v>575</v>
      </c>
      <c r="F43" s="1479">
        <f aca="true" t="shared" si="7" ref="F43:R43">F41-F39</f>
        <v>1898</v>
      </c>
      <c r="G43" s="1479">
        <f t="shared" si="7"/>
        <v>1923</v>
      </c>
      <c r="H43" s="1479">
        <f t="shared" si="7"/>
        <v>2180</v>
      </c>
      <c r="I43" s="1447">
        <f>I41-I39</f>
        <v>1842</v>
      </c>
      <c r="J43" s="1447">
        <f>J41-J39</f>
        <v>1899</v>
      </c>
      <c r="K43" s="1447">
        <f>K41-K39</f>
        <v>2105</v>
      </c>
      <c r="L43" s="1447">
        <f>L41-L39</f>
        <v>2282</v>
      </c>
      <c r="M43" s="1447">
        <f>M41-M39</f>
        <v>0</v>
      </c>
      <c r="N43" s="1479">
        <f t="shared" si="7"/>
        <v>0</v>
      </c>
      <c r="O43" s="1447">
        <f t="shared" si="7"/>
        <v>674</v>
      </c>
      <c r="P43" s="1447">
        <f t="shared" si="7"/>
        <v>608</v>
      </c>
      <c r="Q43" s="1447">
        <f t="shared" si="7"/>
        <v>332</v>
      </c>
      <c r="R43" s="1483">
        <f t="shared" si="7"/>
        <v>0</v>
      </c>
      <c r="S43" s="1487">
        <f t="shared" si="3"/>
        <v>1614</v>
      </c>
      <c r="T43" s="1461" t="e">
        <f t="shared" si="4"/>
        <v>#DIV/0!</v>
      </c>
      <c r="U43" s="1106"/>
      <c r="V43" s="1447">
        <f>V41-V39</f>
        <v>1282</v>
      </c>
      <c r="W43" s="1447">
        <f>W41-W39</f>
        <v>1614</v>
      </c>
      <c r="X43" s="1447">
        <f>X41-X39</f>
        <v>0</v>
      </c>
    </row>
    <row r="44" spans="1:24" ht="15" thickBot="1">
      <c r="A44" s="1473" t="s">
        <v>645</v>
      </c>
      <c r="B44" s="1489" t="s">
        <v>646</v>
      </c>
      <c r="C44" s="618">
        <f>+C41-C35</f>
        <v>93</v>
      </c>
      <c r="D44" s="618">
        <f>+D41-D35</f>
        <v>-465</v>
      </c>
      <c r="E44" s="1475" t="s">
        <v>575</v>
      </c>
      <c r="F44" s="1479">
        <f aca="true" t="shared" si="8" ref="F44:R44">F41-F35</f>
        <v>43</v>
      </c>
      <c r="G44" s="1479">
        <f t="shared" si="8"/>
        <v>299</v>
      </c>
      <c r="H44" s="1479">
        <f t="shared" si="8"/>
        <v>27</v>
      </c>
      <c r="I44" s="1447">
        <f t="shared" si="8"/>
        <v>114</v>
      </c>
      <c r="J44" s="1447">
        <f t="shared" si="8"/>
        <v>66</v>
      </c>
      <c r="K44" s="1447">
        <f t="shared" si="8"/>
        <v>38</v>
      </c>
      <c r="L44" s="1447">
        <f t="shared" si="8"/>
        <v>50</v>
      </c>
      <c r="M44" s="1447">
        <f t="shared" si="8"/>
        <v>0</v>
      </c>
      <c r="N44" s="1479">
        <f t="shared" si="8"/>
        <v>0</v>
      </c>
      <c r="O44" s="1447">
        <f t="shared" si="8"/>
        <v>122</v>
      </c>
      <c r="P44" s="1447">
        <f t="shared" si="8"/>
        <v>13</v>
      </c>
      <c r="Q44" s="1447">
        <f t="shared" si="8"/>
        <v>188</v>
      </c>
      <c r="R44" s="1447">
        <f t="shared" si="8"/>
        <v>0</v>
      </c>
      <c r="S44" s="1487">
        <f t="shared" si="3"/>
        <v>323</v>
      </c>
      <c r="T44" s="1461" t="e">
        <f t="shared" si="4"/>
        <v>#DIV/0!</v>
      </c>
      <c r="U44" s="1106"/>
      <c r="V44" s="1447">
        <f>V41-V35</f>
        <v>135</v>
      </c>
      <c r="W44" s="1447">
        <f>W41-W35</f>
        <v>323</v>
      </c>
      <c r="X44" s="1447">
        <f>X41-X35</f>
        <v>0</v>
      </c>
    </row>
    <row r="45" spans="1:24" ht="15" thickBot="1">
      <c r="A45" s="1305" t="s">
        <v>647</v>
      </c>
      <c r="B45" s="1490" t="s">
        <v>606</v>
      </c>
      <c r="C45" s="606">
        <f>+C44-C39</f>
        <v>-12379</v>
      </c>
      <c r="D45" s="606">
        <f>+D44-D39</f>
        <v>-14193</v>
      </c>
      <c r="E45" s="1204" t="s">
        <v>575</v>
      </c>
      <c r="F45" s="1479">
        <f aca="true" t="shared" si="9" ref="F45:R45">F44-F39</f>
        <v>-16001</v>
      </c>
      <c r="G45" s="1479">
        <f t="shared" si="9"/>
        <v>-16154</v>
      </c>
      <c r="H45" s="1479">
        <f t="shared" si="9"/>
        <v>-15696</v>
      </c>
      <c r="I45" s="1447">
        <f t="shared" si="9"/>
        <v>-14927</v>
      </c>
      <c r="J45" s="1447">
        <f>J44-J39</f>
        <v>-15633</v>
      </c>
      <c r="K45" s="1447">
        <f>K44-K39</f>
        <v>-16410</v>
      </c>
      <c r="L45" s="1447">
        <f>L44-L39</f>
        <v>-16909</v>
      </c>
      <c r="M45" s="1447">
        <f t="shared" si="9"/>
        <v>-16156</v>
      </c>
      <c r="N45" s="1479">
        <f t="shared" si="9"/>
        <v>-16370.1</v>
      </c>
      <c r="O45" s="1447">
        <f t="shared" si="9"/>
        <v>-3738</v>
      </c>
      <c r="P45" s="1447">
        <f t="shared" si="9"/>
        <v>-3862</v>
      </c>
      <c r="Q45" s="1447">
        <f t="shared" si="9"/>
        <v>-3656</v>
      </c>
      <c r="R45" s="1483">
        <f t="shared" si="9"/>
        <v>0</v>
      </c>
      <c r="S45" s="1576">
        <f t="shared" si="3"/>
        <v>-11256</v>
      </c>
      <c r="T45" s="1479">
        <f t="shared" si="4"/>
        <v>68.75950666153537</v>
      </c>
      <c r="U45" s="1106"/>
      <c r="V45" s="1447">
        <f>V44-V39</f>
        <v>-7600</v>
      </c>
      <c r="W45" s="1447">
        <f>W44-W39</f>
        <v>-11256</v>
      </c>
      <c r="X45" s="1447">
        <f>X44-X39</f>
        <v>0</v>
      </c>
    </row>
    <row r="46" ht="12.75">
      <c r="A46" s="1048"/>
    </row>
    <row r="47" spans="1:5" ht="12.75">
      <c r="A47" s="1462"/>
      <c r="B47" s="1516"/>
      <c r="E47" s="1492"/>
    </row>
    <row r="48" ht="12.75">
      <c r="A48" s="1048"/>
    </row>
    <row r="49" spans="1:24" ht="14.25">
      <c r="A49" s="1045" t="s">
        <v>754</v>
      </c>
      <c r="S49" s="43"/>
      <c r="T49" s="43"/>
      <c r="U49" s="43"/>
      <c r="V49" s="43"/>
      <c r="W49" s="43"/>
      <c r="X49" s="43"/>
    </row>
    <row r="50" spans="1:24" ht="14.25">
      <c r="A50" s="1493" t="s">
        <v>755</v>
      </c>
      <c r="S50" s="43"/>
      <c r="T50" s="43"/>
      <c r="U50" s="43"/>
      <c r="V50" s="43"/>
      <c r="W50" s="43"/>
      <c r="X50" s="43"/>
    </row>
    <row r="51" spans="1:24" ht="14.25">
      <c r="A51" s="1494" t="s">
        <v>756</v>
      </c>
      <c r="S51" s="43"/>
      <c r="T51" s="43"/>
      <c r="U51" s="43"/>
      <c r="V51" s="43"/>
      <c r="W51" s="43"/>
      <c r="X51" s="43"/>
    </row>
    <row r="52" spans="1:24" ht="14.25">
      <c r="A52" s="988"/>
      <c r="S52" s="43"/>
      <c r="T52" s="43"/>
      <c r="U52" s="43"/>
      <c r="V52" s="43"/>
      <c r="W52" s="43"/>
      <c r="X52" s="43"/>
    </row>
    <row r="53" spans="1:24" ht="12.75">
      <c r="A53" s="1048" t="s">
        <v>769</v>
      </c>
      <c r="S53" s="43"/>
      <c r="T53" s="43"/>
      <c r="U53" s="43"/>
      <c r="V53" s="43"/>
      <c r="W53" s="43"/>
      <c r="X53" s="43"/>
    </row>
    <row r="54" spans="1:24" ht="12.75">
      <c r="A54" s="1048"/>
      <c r="S54" s="43"/>
      <c r="T54" s="43"/>
      <c r="U54" s="43"/>
      <c r="V54" s="43"/>
      <c r="W54" s="43"/>
      <c r="X54" s="43"/>
    </row>
    <row r="55" spans="1:24" ht="12.75">
      <c r="A55" s="1048" t="s">
        <v>791</v>
      </c>
      <c r="S55" s="43"/>
      <c r="T55" s="43"/>
      <c r="U55" s="43"/>
      <c r="V55" s="43"/>
      <c r="W55" s="43"/>
      <c r="X55" s="43"/>
    </row>
    <row r="56" ht="12.75">
      <c r="A56" s="1048"/>
    </row>
    <row r="57" spans="1:15" ht="12.75">
      <c r="A57" s="1048"/>
      <c r="O57" s="577" t="s">
        <v>792</v>
      </c>
    </row>
  </sheetData>
  <sheetProtection/>
  <mergeCells count="12">
    <mergeCell ref="L7:L8"/>
    <mergeCell ref="M7:N7"/>
    <mergeCell ref="O7:R7"/>
    <mergeCell ref="V7:X7"/>
    <mergeCell ref="A1:X1"/>
    <mergeCell ref="A7:A8"/>
    <mergeCell ref="B7:B8"/>
    <mergeCell ref="E7:E8"/>
    <mergeCell ref="H7:H8"/>
    <mergeCell ref="I7:I8"/>
    <mergeCell ref="J7:J8"/>
    <mergeCell ref="K7:K8"/>
  </mergeCells>
  <printOptions/>
  <pageMargins left="1.299212598425197" right="0.7086614173228347" top="0.5905511811023623" bottom="0.5905511811023623" header="0.31496062992125984" footer="0.31496062992125984"/>
  <pageSetup horizontalDpi="600" verticalDpi="600" orientation="landscape" paperSize="9" scale="6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37.7109375" style="43" customWidth="1"/>
    <col min="2" max="2" width="13.57421875" style="43" hidden="1" customWidth="1"/>
    <col min="3" max="4" width="10.8515625" style="43" hidden="1" customWidth="1"/>
    <col min="5" max="5" width="6.421875" style="691" customWidth="1"/>
    <col min="6" max="6" width="11.7109375" style="43" hidden="1" customWidth="1"/>
    <col min="7" max="9" width="11.57421875" style="43" hidden="1" customWidth="1"/>
    <col min="10" max="12" width="11.57421875" style="577" hidden="1" customWidth="1"/>
    <col min="13" max="13" width="11.57421875" style="577" customWidth="1"/>
    <col min="14" max="14" width="11.421875" style="577" customWidth="1"/>
    <col min="15" max="15" width="9.8515625" style="577" customWidth="1"/>
    <col min="16" max="16" width="9.140625" style="577" customWidth="1"/>
    <col min="17" max="17" width="9.28125" style="577" customWidth="1"/>
    <col min="18" max="18" width="9.7109375" style="577" customWidth="1"/>
    <col min="19" max="19" width="12.00390625" style="577" customWidth="1"/>
    <col min="20" max="20" width="12.57421875" style="559" customWidth="1"/>
    <col min="21" max="21" width="3.421875" style="577" customWidth="1"/>
    <col min="22" max="22" width="12.57421875" style="577" customWidth="1"/>
    <col min="23" max="23" width="11.8515625" style="577" customWidth="1"/>
    <col min="24" max="24" width="12.00390625" style="577" customWidth="1"/>
    <col min="25" max="16384" width="9.140625" style="43" customWidth="1"/>
  </cols>
  <sheetData>
    <row r="1" spans="1:24" s="283" customFormat="1" ht="18">
      <c r="A1" s="1859" t="s">
        <v>721</v>
      </c>
      <c r="B1" s="1859"/>
      <c r="C1" s="1859"/>
      <c r="D1" s="1859"/>
      <c r="E1" s="1859"/>
      <c r="F1" s="1859"/>
      <c r="G1" s="1859"/>
      <c r="H1" s="1859"/>
      <c r="I1" s="1859"/>
      <c r="J1" s="1859"/>
      <c r="K1" s="1859"/>
      <c r="L1" s="1859"/>
      <c r="M1" s="1859"/>
      <c r="N1" s="1859"/>
      <c r="O1" s="1859"/>
      <c r="P1" s="1859"/>
      <c r="Q1" s="1859"/>
      <c r="R1" s="1859"/>
      <c r="S1" s="1859"/>
      <c r="T1" s="1859"/>
      <c r="U1" s="1859"/>
      <c r="V1" s="1859"/>
      <c r="W1" s="1859"/>
      <c r="X1" s="1859"/>
    </row>
    <row r="2" spans="1:15" ht="21.75" customHeight="1">
      <c r="A2" s="1087" t="s">
        <v>649</v>
      </c>
      <c r="B2" s="990"/>
      <c r="N2" s="991"/>
      <c r="O2" s="991"/>
    </row>
    <row r="3" spans="1:15" ht="12.75">
      <c r="A3" s="995"/>
      <c r="N3" s="991"/>
      <c r="O3" s="991"/>
    </row>
    <row r="4" spans="1:15" ht="13.5" thickBot="1">
      <c r="A4" s="1048"/>
      <c r="B4" s="629"/>
      <c r="C4" s="629"/>
      <c r="D4" s="629"/>
      <c r="E4" s="692"/>
      <c r="F4" s="629"/>
      <c r="G4" s="629"/>
      <c r="N4" s="991"/>
      <c r="O4" s="991"/>
    </row>
    <row r="5" spans="1:15" ht="15.75" thickBot="1">
      <c r="A5" s="1407" t="s">
        <v>765</v>
      </c>
      <c r="B5" s="1588"/>
      <c r="C5" s="1360"/>
      <c r="D5" s="1360"/>
      <c r="E5" s="1408" t="s">
        <v>793</v>
      </c>
      <c r="F5" s="1360"/>
      <c r="G5" s="1361"/>
      <c r="H5" s="1360"/>
      <c r="I5" s="1360"/>
      <c r="J5" s="1362"/>
      <c r="K5" s="1347"/>
      <c r="L5" s="1347"/>
      <c r="M5" s="848"/>
      <c r="N5" s="994"/>
      <c r="O5" s="994"/>
    </row>
    <row r="6" spans="1:15" ht="23.25" customHeight="1" thickBot="1">
      <c r="A6" s="995" t="s">
        <v>548</v>
      </c>
      <c r="N6" s="991"/>
      <c r="O6" s="991"/>
    </row>
    <row r="7" spans="1:24" ht="13.5" thickBot="1">
      <c r="A7" s="1860" t="s">
        <v>27</v>
      </c>
      <c r="B7" s="1862" t="s">
        <v>552</v>
      </c>
      <c r="C7" s="538"/>
      <c r="D7" s="538"/>
      <c r="E7" s="1862" t="s">
        <v>555</v>
      </c>
      <c r="F7" s="538"/>
      <c r="G7" s="538"/>
      <c r="H7" s="1862" t="s">
        <v>790</v>
      </c>
      <c r="I7" s="1864" t="s">
        <v>725</v>
      </c>
      <c r="J7" s="1864" t="s">
        <v>726</v>
      </c>
      <c r="K7" s="1864" t="s">
        <v>727</v>
      </c>
      <c r="L7" s="1864" t="s">
        <v>728</v>
      </c>
      <c r="M7" s="1865" t="s">
        <v>729</v>
      </c>
      <c r="N7" s="1858"/>
      <c r="O7" s="1865" t="s">
        <v>730</v>
      </c>
      <c r="P7" s="1866"/>
      <c r="Q7" s="1866"/>
      <c r="R7" s="1867"/>
      <c r="S7" s="1409" t="s">
        <v>731</v>
      </c>
      <c r="T7" s="1274" t="s">
        <v>551</v>
      </c>
      <c r="V7" s="1856" t="s">
        <v>732</v>
      </c>
      <c r="W7" s="1857"/>
      <c r="X7" s="1858"/>
    </row>
    <row r="8" spans="1:24" ht="13.5" thickBot="1">
      <c r="A8" s="1861"/>
      <c r="B8" s="1863"/>
      <c r="C8" s="544" t="s">
        <v>553</v>
      </c>
      <c r="D8" s="544" t="s">
        <v>554</v>
      </c>
      <c r="E8" s="1863"/>
      <c r="F8" s="544" t="s">
        <v>723</v>
      </c>
      <c r="G8" s="544" t="s">
        <v>724</v>
      </c>
      <c r="H8" s="1863"/>
      <c r="I8" s="1863"/>
      <c r="J8" s="1863"/>
      <c r="K8" s="1863"/>
      <c r="L8" s="1863"/>
      <c r="M8" s="1410" t="s">
        <v>31</v>
      </c>
      <c r="N8" s="1410" t="s">
        <v>32</v>
      </c>
      <c r="O8" s="1411" t="s">
        <v>562</v>
      </c>
      <c r="P8" s="1412" t="s">
        <v>565</v>
      </c>
      <c r="Q8" s="1413" t="s">
        <v>568</v>
      </c>
      <c r="R8" s="1091" t="s">
        <v>571</v>
      </c>
      <c r="S8" s="1410" t="s">
        <v>572</v>
      </c>
      <c r="T8" s="1414" t="s">
        <v>573</v>
      </c>
      <c r="V8" s="1503" t="s">
        <v>733</v>
      </c>
      <c r="W8" s="1504" t="s">
        <v>734</v>
      </c>
      <c r="X8" s="1504" t="s">
        <v>735</v>
      </c>
    </row>
    <row r="9" spans="1:24" ht="12.75">
      <c r="A9" s="1277" t="s">
        <v>574</v>
      </c>
      <c r="B9" s="1416"/>
      <c r="C9" s="1417">
        <v>104</v>
      </c>
      <c r="D9" s="1417">
        <v>104</v>
      </c>
      <c r="E9" s="1097"/>
      <c r="F9" s="1418">
        <v>84</v>
      </c>
      <c r="G9" s="1418">
        <v>84</v>
      </c>
      <c r="H9" s="1418">
        <v>89</v>
      </c>
      <c r="I9" s="1363">
        <v>73</v>
      </c>
      <c r="J9" s="1363">
        <v>72</v>
      </c>
      <c r="K9" s="1363">
        <v>71</v>
      </c>
      <c r="L9" s="1363">
        <v>71</v>
      </c>
      <c r="M9" s="1419"/>
      <c r="N9" s="1419"/>
      <c r="O9" s="1364">
        <v>72</v>
      </c>
      <c r="P9" s="1103">
        <f>V9</f>
        <v>72</v>
      </c>
      <c r="Q9" s="1420">
        <f>W9</f>
        <v>71</v>
      </c>
      <c r="R9" s="1103">
        <f>X9</f>
        <v>0</v>
      </c>
      <c r="S9" s="1371" t="s">
        <v>575</v>
      </c>
      <c r="T9" s="1280" t="s">
        <v>575</v>
      </c>
      <c r="U9" s="1106"/>
      <c r="V9" s="1421">
        <v>72</v>
      </c>
      <c r="W9" s="1396">
        <v>71</v>
      </c>
      <c r="X9" s="1396"/>
    </row>
    <row r="10" spans="1:24" ht="13.5" thickBot="1">
      <c r="A10" s="1422" t="s">
        <v>576</v>
      </c>
      <c r="B10" s="561"/>
      <c r="C10" s="1423">
        <v>101</v>
      </c>
      <c r="D10" s="1423">
        <v>104</v>
      </c>
      <c r="E10" s="1424"/>
      <c r="F10" s="1425">
        <v>64</v>
      </c>
      <c r="G10" s="1425">
        <v>65</v>
      </c>
      <c r="H10" s="1425">
        <v>65</v>
      </c>
      <c r="I10" s="1365">
        <v>67.4</v>
      </c>
      <c r="J10" s="1365">
        <v>68</v>
      </c>
      <c r="K10" s="1365">
        <v>69</v>
      </c>
      <c r="L10" s="1365">
        <v>69</v>
      </c>
      <c r="M10" s="1426"/>
      <c r="N10" s="1426"/>
      <c r="O10" s="1366">
        <v>70</v>
      </c>
      <c r="P10" s="1117">
        <f aca="true" t="shared" si="0" ref="P10:R21">V10</f>
        <v>70</v>
      </c>
      <c r="Q10" s="1556">
        <f t="shared" si="0"/>
        <v>69</v>
      </c>
      <c r="R10" s="1117">
        <f t="shared" si="0"/>
        <v>0</v>
      </c>
      <c r="S10" s="1365" t="s">
        <v>575</v>
      </c>
      <c r="T10" s="1428" t="s">
        <v>575</v>
      </c>
      <c r="U10" s="1106"/>
      <c r="V10" s="1429">
        <v>70</v>
      </c>
      <c r="W10" s="1397">
        <v>69</v>
      </c>
      <c r="X10" s="1397"/>
    </row>
    <row r="11" spans="1:24" ht="12.75">
      <c r="A11" s="1430" t="s">
        <v>577</v>
      </c>
      <c r="B11" s="1431" t="s">
        <v>578</v>
      </c>
      <c r="C11" s="582">
        <v>37915</v>
      </c>
      <c r="D11" s="582">
        <v>39774</v>
      </c>
      <c r="E11" s="1432" t="s">
        <v>579</v>
      </c>
      <c r="F11" s="1433">
        <v>18212</v>
      </c>
      <c r="G11" s="1433">
        <v>18633</v>
      </c>
      <c r="H11" s="1433">
        <v>19883</v>
      </c>
      <c r="I11" s="1419">
        <v>20972</v>
      </c>
      <c r="J11" s="1367">
        <v>20786</v>
      </c>
      <c r="K11" s="1367">
        <v>21122</v>
      </c>
      <c r="L11" s="1368">
        <v>22689</v>
      </c>
      <c r="M11" s="1434" t="s">
        <v>575</v>
      </c>
      <c r="N11" s="1434" t="s">
        <v>575</v>
      </c>
      <c r="O11" s="1369">
        <v>22779</v>
      </c>
      <c r="P11" s="1167">
        <f t="shared" si="0"/>
        <v>23074</v>
      </c>
      <c r="Q11" s="1558">
        <f t="shared" si="0"/>
        <v>23849</v>
      </c>
      <c r="R11" s="1167">
        <f t="shared" si="0"/>
        <v>0</v>
      </c>
      <c r="S11" s="1367" t="s">
        <v>575</v>
      </c>
      <c r="T11" s="1435" t="s">
        <v>575</v>
      </c>
      <c r="U11" s="1106"/>
      <c r="V11" s="1436">
        <v>23074</v>
      </c>
      <c r="W11" s="1367">
        <v>23849</v>
      </c>
      <c r="X11" s="1367"/>
    </row>
    <row r="12" spans="1:24" ht="12.75">
      <c r="A12" s="1437" t="s">
        <v>580</v>
      </c>
      <c r="B12" s="1438" t="s">
        <v>581</v>
      </c>
      <c r="C12" s="572">
        <v>-16164</v>
      </c>
      <c r="D12" s="572">
        <v>-17825</v>
      </c>
      <c r="E12" s="1432" t="s">
        <v>582</v>
      </c>
      <c r="F12" s="1433">
        <v>-14504</v>
      </c>
      <c r="G12" s="1433">
        <v>-15065</v>
      </c>
      <c r="H12" s="1433">
        <v>-16622</v>
      </c>
      <c r="I12" s="1439">
        <v>17548</v>
      </c>
      <c r="J12" s="1367">
        <v>17222</v>
      </c>
      <c r="K12" s="1367">
        <v>17745</v>
      </c>
      <c r="L12" s="1367">
        <v>19170</v>
      </c>
      <c r="M12" s="1439" t="s">
        <v>575</v>
      </c>
      <c r="N12" s="1439" t="s">
        <v>575</v>
      </c>
      <c r="O12" s="1370">
        <v>19313</v>
      </c>
      <c r="P12" s="1137">
        <f t="shared" si="0"/>
        <v>19660</v>
      </c>
      <c r="Q12" s="1558">
        <f t="shared" si="0"/>
        <v>20486</v>
      </c>
      <c r="R12" s="1137">
        <f t="shared" si="0"/>
        <v>0</v>
      </c>
      <c r="S12" s="1367" t="s">
        <v>575</v>
      </c>
      <c r="T12" s="1435" t="s">
        <v>575</v>
      </c>
      <c r="U12" s="1106"/>
      <c r="V12" s="1433">
        <v>19660</v>
      </c>
      <c r="W12" s="1367">
        <v>20486</v>
      </c>
      <c r="X12" s="1367"/>
    </row>
    <row r="13" spans="1:24" ht="12.75">
      <c r="A13" s="1437" t="s">
        <v>583</v>
      </c>
      <c r="B13" s="1438" t="s">
        <v>736</v>
      </c>
      <c r="C13" s="572">
        <v>604</v>
      </c>
      <c r="D13" s="572">
        <v>619</v>
      </c>
      <c r="E13" s="1432" t="s">
        <v>585</v>
      </c>
      <c r="F13" s="1433">
        <v>365</v>
      </c>
      <c r="G13" s="1433">
        <v>465</v>
      </c>
      <c r="H13" s="1433">
        <v>413</v>
      </c>
      <c r="I13" s="1439">
        <v>323</v>
      </c>
      <c r="J13" s="1367">
        <v>236</v>
      </c>
      <c r="K13" s="1367">
        <v>202</v>
      </c>
      <c r="L13" s="1367">
        <v>223</v>
      </c>
      <c r="M13" s="1439" t="s">
        <v>575</v>
      </c>
      <c r="N13" s="1439" t="s">
        <v>575</v>
      </c>
      <c r="O13" s="1370">
        <v>314</v>
      </c>
      <c r="P13" s="1137">
        <f t="shared" si="0"/>
        <v>204</v>
      </c>
      <c r="Q13" s="1558">
        <f t="shared" si="0"/>
        <v>289</v>
      </c>
      <c r="R13" s="1137">
        <f t="shared" si="0"/>
        <v>0</v>
      </c>
      <c r="S13" s="1367" t="s">
        <v>575</v>
      </c>
      <c r="T13" s="1435" t="s">
        <v>575</v>
      </c>
      <c r="U13" s="1106"/>
      <c r="V13" s="1433">
        <v>204</v>
      </c>
      <c r="W13" s="1367">
        <v>289</v>
      </c>
      <c r="X13" s="1367"/>
    </row>
    <row r="14" spans="1:24" ht="12.75">
      <c r="A14" s="1437" t="s">
        <v>586</v>
      </c>
      <c r="B14" s="1438" t="s">
        <v>737</v>
      </c>
      <c r="C14" s="572">
        <v>221</v>
      </c>
      <c r="D14" s="572">
        <v>610</v>
      </c>
      <c r="E14" s="1432" t="s">
        <v>575</v>
      </c>
      <c r="F14" s="1433">
        <v>677</v>
      </c>
      <c r="G14" s="1433">
        <v>2368</v>
      </c>
      <c r="H14" s="1433">
        <v>751</v>
      </c>
      <c r="I14" s="1439">
        <v>5507</v>
      </c>
      <c r="J14" s="1367">
        <v>2614</v>
      </c>
      <c r="K14" s="1367">
        <v>2184</v>
      </c>
      <c r="L14" s="1367">
        <v>2210</v>
      </c>
      <c r="M14" s="1439" t="s">
        <v>575</v>
      </c>
      <c r="N14" s="1439" t="s">
        <v>575</v>
      </c>
      <c r="O14" s="1370">
        <v>999</v>
      </c>
      <c r="P14" s="1137">
        <f t="shared" si="0"/>
        <v>1362</v>
      </c>
      <c r="Q14" s="1558">
        <f t="shared" si="0"/>
        <v>1490</v>
      </c>
      <c r="R14" s="1137">
        <f t="shared" si="0"/>
        <v>0</v>
      </c>
      <c r="S14" s="1367" t="s">
        <v>575</v>
      </c>
      <c r="T14" s="1435" t="s">
        <v>575</v>
      </c>
      <c r="U14" s="1106"/>
      <c r="V14" s="1499">
        <v>1362</v>
      </c>
      <c r="W14" s="1367">
        <v>1490</v>
      </c>
      <c r="X14" s="1367"/>
    </row>
    <row r="15" spans="1:24" ht="13.5" thickBot="1">
      <c r="A15" s="1277" t="s">
        <v>588</v>
      </c>
      <c r="B15" s="1440" t="s">
        <v>738</v>
      </c>
      <c r="C15" s="1441">
        <v>2021</v>
      </c>
      <c r="D15" s="1441">
        <v>852</v>
      </c>
      <c r="E15" s="1140" t="s">
        <v>590</v>
      </c>
      <c r="F15" s="1442">
        <v>3986</v>
      </c>
      <c r="G15" s="1442">
        <v>4614</v>
      </c>
      <c r="H15" s="1442">
        <v>5607</v>
      </c>
      <c r="I15" s="1496">
        <v>4827</v>
      </c>
      <c r="J15" s="1371">
        <v>7399</v>
      </c>
      <c r="K15" s="1371">
        <v>7321</v>
      </c>
      <c r="L15" s="1371">
        <v>6397</v>
      </c>
      <c r="M15" s="1443" t="s">
        <v>575</v>
      </c>
      <c r="N15" s="1443" t="s">
        <v>575</v>
      </c>
      <c r="O15" s="1372">
        <v>8927</v>
      </c>
      <c r="P15" s="1144">
        <f t="shared" si="0"/>
        <v>11660</v>
      </c>
      <c r="Q15" s="1558">
        <f t="shared" si="0"/>
        <v>9091</v>
      </c>
      <c r="R15" s="1175">
        <f t="shared" si="0"/>
        <v>0</v>
      </c>
      <c r="S15" s="1371" t="s">
        <v>575</v>
      </c>
      <c r="T15" s="1280" t="s">
        <v>575</v>
      </c>
      <c r="U15" s="1106"/>
      <c r="V15" s="1425">
        <v>11660</v>
      </c>
      <c r="W15" s="1371">
        <v>9091</v>
      </c>
      <c r="X15" s="1371"/>
    </row>
    <row r="16" spans="1:24" ht="15" thickBot="1">
      <c r="A16" s="1445" t="s">
        <v>591</v>
      </c>
      <c r="B16" s="1446"/>
      <c r="C16" s="591">
        <v>24618</v>
      </c>
      <c r="D16" s="591">
        <v>24087</v>
      </c>
      <c r="E16" s="592"/>
      <c r="F16" s="1447">
        <v>8777</v>
      </c>
      <c r="G16" s="1447">
        <v>11030</v>
      </c>
      <c r="H16" s="1447">
        <v>10110</v>
      </c>
      <c r="I16" s="1319">
        <v>11494</v>
      </c>
      <c r="J16" s="1506">
        <f>J11-J12+J13+J14+J15</f>
        <v>13813</v>
      </c>
      <c r="K16" s="1506">
        <f>K11-K12+K13+K14+K15</f>
        <v>13084</v>
      </c>
      <c r="L16" s="1506">
        <f>L11-L12+L13+L14+L15</f>
        <v>12349</v>
      </c>
      <c r="M16" s="1319" t="s">
        <v>575</v>
      </c>
      <c r="N16" s="1319" t="s">
        <v>575</v>
      </c>
      <c r="O16" s="1507">
        <f>O11-O12+O13+O14+O15</f>
        <v>13706</v>
      </c>
      <c r="P16" s="1589">
        <f t="shared" si="0"/>
        <v>16640</v>
      </c>
      <c r="Q16" s="1589">
        <f t="shared" si="0"/>
        <v>14233</v>
      </c>
      <c r="R16" s="1589">
        <f t="shared" si="0"/>
        <v>0</v>
      </c>
      <c r="S16" s="1450" t="s">
        <v>575</v>
      </c>
      <c r="T16" s="1451" t="s">
        <v>575</v>
      </c>
      <c r="U16" s="1106"/>
      <c r="V16" s="1506">
        <f>V11-V12+V13+V14+V15</f>
        <v>16640</v>
      </c>
      <c r="W16" s="1506">
        <f>W11-W12+W13+W14+W15</f>
        <v>14233</v>
      </c>
      <c r="X16" s="1506">
        <f>X11-X12+X13+X14+X15</f>
        <v>0</v>
      </c>
    </row>
    <row r="17" spans="1:24" ht="12.75">
      <c r="A17" s="1277" t="s">
        <v>592</v>
      </c>
      <c r="B17" s="1431" t="s">
        <v>593</v>
      </c>
      <c r="C17" s="582">
        <v>7043</v>
      </c>
      <c r="D17" s="582">
        <v>7240</v>
      </c>
      <c r="E17" s="1140">
        <v>401</v>
      </c>
      <c r="F17" s="1442">
        <v>3708</v>
      </c>
      <c r="G17" s="1442">
        <v>3568</v>
      </c>
      <c r="H17" s="1442">
        <v>3261</v>
      </c>
      <c r="I17" s="1496">
        <v>3424</v>
      </c>
      <c r="J17" s="1371">
        <v>3564</v>
      </c>
      <c r="K17" s="1371">
        <v>3377</v>
      </c>
      <c r="L17" s="1371">
        <v>3519</v>
      </c>
      <c r="M17" s="1434" t="s">
        <v>575</v>
      </c>
      <c r="N17" s="1434" t="s">
        <v>575</v>
      </c>
      <c r="O17" s="1372">
        <v>3466</v>
      </c>
      <c r="P17" s="1129">
        <f t="shared" si="0"/>
        <v>3414</v>
      </c>
      <c r="Q17" s="1558">
        <f>W17</f>
        <v>3363</v>
      </c>
      <c r="R17" s="1167">
        <f t="shared" si="0"/>
        <v>0</v>
      </c>
      <c r="S17" s="1371" t="s">
        <v>575</v>
      </c>
      <c r="T17" s="1280" t="s">
        <v>575</v>
      </c>
      <c r="U17" s="1106"/>
      <c r="V17" s="1453">
        <v>3414</v>
      </c>
      <c r="W17" s="1371">
        <v>3363</v>
      </c>
      <c r="X17" s="1371"/>
    </row>
    <row r="18" spans="1:24" ht="12.75">
      <c r="A18" s="1437" t="s">
        <v>594</v>
      </c>
      <c r="B18" s="1438" t="s">
        <v>595</v>
      </c>
      <c r="C18" s="572">
        <v>1001</v>
      </c>
      <c r="D18" s="572">
        <v>820</v>
      </c>
      <c r="E18" s="1432" t="s">
        <v>596</v>
      </c>
      <c r="F18" s="1433">
        <v>1446</v>
      </c>
      <c r="G18" s="1433">
        <v>1406</v>
      </c>
      <c r="H18" s="1433">
        <v>1723</v>
      </c>
      <c r="I18" s="1439">
        <v>1691</v>
      </c>
      <c r="J18" s="1367">
        <v>3304</v>
      </c>
      <c r="K18" s="1367">
        <v>2273</v>
      </c>
      <c r="L18" s="1367">
        <v>1980</v>
      </c>
      <c r="M18" s="1439" t="s">
        <v>575</v>
      </c>
      <c r="N18" s="1439" t="s">
        <v>575</v>
      </c>
      <c r="O18" s="1370">
        <v>1875</v>
      </c>
      <c r="P18" s="1137">
        <f t="shared" si="0"/>
        <v>1916</v>
      </c>
      <c r="Q18" s="1558">
        <f>W18</f>
        <v>1947</v>
      </c>
      <c r="R18" s="1137">
        <f t="shared" si="0"/>
        <v>0</v>
      </c>
      <c r="S18" s="1367" t="s">
        <v>575</v>
      </c>
      <c r="T18" s="1435" t="s">
        <v>575</v>
      </c>
      <c r="U18" s="1106"/>
      <c r="V18" s="1433">
        <v>1916</v>
      </c>
      <c r="W18" s="1367">
        <v>1947</v>
      </c>
      <c r="X18" s="1367"/>
    </row>
    <row r="19" spans="1:24" ht="12.75">
      <c r="A19" s="1437" t="s">
        <v>597</v>
      </c>
      <c r="B19" s="1438" t="s">
        <v>739</v>
      </c>
      <c r="C19" s="572">
        <v>14718</v>
      </c>
      <c r="D19" s="572">
        <v>14718</v>
      </c>
      <c r="E19" s="1432" t="s">
        <v>575</v>
      </c>
      <c r="F19" s="1433">
        <v>0</v>
      </c>
      <c r="G19" s="1433">
        <v>0</v>
      </c>
      <c r="H19" s="1433">
        <v>0</v>
      </c>
      <c r="I19" s="1439">
        <v>0</v>
      </c>
      <c r="J19" s="1367">
        <v>0</v>
      </c>
      <c r="K19" s="1367">
        <v>0</v>
      </c>
      <c r="L19" s="1367">
        <v>0</v>
      </c>
      <c r="M19" s="1439" t="s">
        <v>575</v>
      </c>
      <c r="N19" s="1439" t="s">
        <v>575</v>
      </c>
      <c r="O19" s="1370">
        <v>0</v>
      </c>
      <c r="P19" s="1137">
        <f t="shared" si="0"/>
        <v>0</v>
      </c>
      <c r="Q19" s="1558">
        <f>W19</f>
        <v>280</v>
      </c>
      <c r="R19" s="1137">
        <f t="shared" si="0"/>
        <v>0</v>
      </c>
      <c r="S19" s="1367" t="s">
        <v>575</v>
      </c>
      <c r="T19" s="1435" t="s">
        <v>575</v>
      </c>
      <c r="U19" s="1106"/>
      <c r="V19" s="1433">
        <v>0</v>
      </c>
      <c r="W19" s="1367">
        <v>280</v>
      </c>
      <c r="X19" s="1367"/>
    </row>
    <row r="20" spans="1:24" ht="12.75">
      <c r="A20" s="1437" t="s">
        <v>599</v>
      </c>
      <c r="B20" s="1438" t="s">
        <v>598</v>
      </c>
      <c r="C20" s="572">
        <v>1758</v>
      </c>
      <c r="D20" s="572">
        <v>1762</v>
      </c>
      <c r="E20" s="1432" t="s">
        <v>575</v>
      </c>
      <c r="F20" s="1433">
        <v>2986</v>
      </c>
      <c r="G20" s="1433">
        <v>3621</v>
      </c>
      <c r="H20" s="1433">
        <v>4335</v>
      </c>
      <c r="I20" s="1439">
        <v>6129</v>
      </c>
      <c r="J20" s="1367">
        <v>6779</v>
      </c>
      <c r="K20" s="1367">
        <v>6858</v>
      </c>
      <c r="L20" s="1367">
        <v>6754</v>
      </c>
      <c r="M20" s="1439" t="s">
        <v>575</v>
      </c>
      <c r="N20" s="1439" t="s">
        <v>575</v>
      </c>
      <c r="O20" s="1370">
        <v>8268</v>
      </c>
      <c r="P20" s="1137">
        <f t="shared" si="0"/>
        <v>11311</v>
      </c>
      <c r="Q20" s="1558">
        <f>W20</f>
        <v>8643</v>
      </c>
      <c r="R20" s="1137">
        <f t="shared" si="0"/>
        <v>0</v>
      </c>
      <c r="S20" s="1367" t="s">
        <v>575</v>
      </c>
      <c r="T20" s="1435" t="s">
        <v>575</v>
      </c>
      <c r="U20" s="1106"/>
      <c r="V20" s="1433">
        <v>11311</v>
      </c>
      <c r="W20" s="1367">
        <v>8643</v>
      </c>
      <c r="X20" s="1367"/>
    </row>
    <row r="21" spans="1:24" ht="13.5" thickBot="1">
      <c r="A21" s="1422" t="s">
        <v>601</v>
      </c>
      <c r="B21" s="1454"/>
      <c r="C21" s="1455">
        <v>0</v>
      </c>
      <c r="D21" s="1455">
        <v>0</v>
      </c>
      <c r="E21" s="1456" t="s">
        <v>575</v>
      </c>
      <c r="F21" s="1433">
        <v>0</v>
      </c>
      <c r="G21" s="1433">
        <v>0</v>
      </c>
      <c r="H21" s="1433">
        <v>0</v>
      </c>
      <c r="I21" s="1426">
        <v>0</v>
      </c>
      <c r="J21" s="1373">
        <v>0</v>
      </c>
      <c r="K21" s="1373">
        <v>0</v>
      </c>
      <c r="L21" s="1373">
        <v>0</v>
      </c>
      <c r="M21" s="1426" t="s">
        <v>575</v>
      </c>
      <c r="N21" s="1426" t="s">
        <v>575</v>
      </c>
      <c r="O21" s="1374">
        <v>0</v>
      </c>
      <c r="P21" s="1144">
        <f t="shared" si="0"/>
        <v>0</v>
      </c>
      <c r="Q21" s="1562">
        <f>W21</f>
        <v>0</v>
      </c>
      <c r="R21" s="1175">
        <f t="shared" si="0"/>
        <v>0</v>
      </c>
      <c r="S21" s="1373" t="s">
        <v>575</v>
      </c>
      <c r="T21" s="1458" t="s">
        <v>575</v>
      </c>
      <c r="U21" s="1106"/>
      <c r="V21" s="1459">
        <v>0</v>
      </c>
      <c r="W21" s="1373">
        <v>0</v>
      </c>
      <c r="X21" s="1373"/>
    </row>
    <row r="22" spans="1:25" ht="14.25">
      <c r="A22" s="1460" t="s">
        <v>603</v>
      </c>
      <c r="B22" s="1431" t="s">
        <v>604</v>
      </c>
      <c r="C22" s="582">
        <v>12472</v>
      </c>
      <c r="D22" s="582">
        <v>13728</v>
      </c>
      <c r="E22" s="1375" t="s">
        <v>575</v>
      </c>
      <c r="F22" s="1436">
        <v>29448</v>
      </c>
      <c r="G22" s="1436">
        <v>31500.443</v>
      </c>
      <c r="H22" s="1436">
        <v>34304</v>
      </c>
      <c r="I22" s="1376">
        <v>34233</v>
      </c>
      <c r="J22" s="1461">
        <v>33458.5</v>
      </c>
      <c r="K22" s="1461">
        <v>35582</v>
      </c>
      <c r="L22" s="1461">
        <v>37370.4</v>
      </c>
      <c r="M22" s="1377">
        <f>M35</f>
        <v>34305</v>
      </c>
      <c r="N22" s="1398">
        <f>N35</f>
        <v>34650.2</v>
      </c>
      <c r="O22" s="1378">
        <v>7412</v>
      </c>
      <c r="P22" s="1128">
        <f>V22-O22</f>
        <v>7412</v>
      </c>
      <c r="Q22" s="1167">
        <f>W22-V22</f>
        <v>9435</v>
      </c>
      <c r="R22" s="1590"/>
      <c r="S22" s="1461">
        <f aca="true" t="shared" si="1" ref="S22:S41">SUM(O22:R22)</f>
        <v>24259</v>
      </c>
      <c r="T22" s="1461">
        <f>(S22/M22)*100</f>
        <v>70.71563911966186</v>
      </c>
      <c r="U22" s="1106"/>
      <c r="V22" s="1436">
        <v>14824</v>
      </c>
      <c r="W22" s="1399">
        <v>24259</v>
      </c>
      <c r="X22" s="1461"/>
      <c r="Y22" s="1462"/>
    </row>
    <row r="23" spans="1:24" ht="14.25">
      <c r="A23" s="1437" t="s">
        <v>605</v>
      </c>
      <c r="B23" s="1438" t="s">
        <v>606</v>
      </c>
      <c r="C23" s="572">
        <v>0</v>
      </c>
      <c r="D23" s="572">
        <v>0</v>
      </c>
      <c r="E23" s="1379" t="s">
        <v>575</v>
      </c>
      <c r="F23" s="1433">
        <v>0</v>
      </c>
      <c r="G23" s="1433">
        <v>0</v>
      </c>
      <c r="H23" s="1433">
        <v>0</v>
      </c>
      <c r="I23" s="1380">
        <v>0</v>
      </c>
      <c r="J23" s="1380">
        <v>0</v>
      </c>
      <c r="K23" s="1380">
        <v>60</v>
      </c>
      <c r="L23" s="1380">
        <v>0</v>
      </c>
      <c r="M23" s="1381">
        <v>0</v>
      </c>
      <c r="N23" s="1400">
        <v>0</v>
      </c>
      <c r="O23" s="1382">
        <v>0</v>
      </c>
      <c r="P23" s="1136">
        <f aca="true" t="shared" si="2" ref="P23:P40">V23-O23</f>
        <v>0</v>
      </c>
      <c r="Q23" s="1137">
        <f aca="true" t="shared" si="3" ref="Q23:Q40">W23-V23</f>
        <v>0</v>
      </c>
      <c r="R23" s="1591"/>
      <c r="S23" s="1471">
        <f t="shared" si="1"/>
        <v>0</v>
      </c>
      <c r="T23" s="1471" t="e">
        <f>(S23/M23)*100</f>
        <v>#DIV/0!</v>
      </c>
      <c r="U23" s="1106"/>
      <c r="V23" s="1433">
        <v>0</v>
      </c>
      <c r="W23" s="1401">
        <v>0</v>
      </c>
      <c r="X23" s="1380"/>
    </row>
    <row r="24" spans="1:24" ht="15" thickBot="1">
      <c r="A24" s="1422" t="s">
        <v>607</v>
      </c>
      <c r="B24" s="1454" t="s">
        <v>606</v>
      </c>
      <c r="C24" s="1455">
        <v>0</v>
      </c>
      <c r="D24" s="1455">
        <v>1215</v>
      </c>
      <c r="E24" s="1383">
        <v>672</v>
      </c>
      <c r="F24" s="1466">
        <v>6343</v>
      </c>
      <c r="G24" s="1466">
        <v>7266.443</v>
      </c>
      <c r="H24" s="1466">
        <v>8793</v>
      </c>
      <c r="I24" s="1384">
        <v>9520</v>
      </c>
      <c r="J24" s="1384">
        <v>8500</v>
      </c>
      <c r="K24" s="1384">
        <v>8700</v>
      </c>
      <c r="L24" s="1467">
        <v>8714.8</v>
      </c>
      <c r="M24" s="1385">
        <f>M25+M26+M28+M29</f>
        <v>8150</v>
      </c>
      <c r="N24" s="1402">
        <f>N25+N26+N28+N29</f>
        <v>7824.9</v>
      </c>
      <c r="O24" s="1386">
        <v>1138</v>
      </c>
      <c r="P24" s="1161">
        <f t="shared" si="2"/>
        <v>1137</v>
      </c>
      <c r="Q24" s="1175">
        <f t="shared" si="3"/>
        <v>483</v>
      </c>
      <c r="R24" s="1592"/>
      <c r="S24" s="1467">
        <f t="shared" si="1"/>
        <v>2758</v>
      </c>
      <c r="T24" s="1467">
        <f>(S24/M24)*100</f>
        <v>33.84049079754601</v>
      </c>
      <c r="U24" s="1106"/>
      <c r="V24" s="1425">
        <v>2275</v>
      </c>
      <c r="W24" s="1403">
        <v>2758</v>
      </c>
      <c r="X24" s="1384"/>
    </row>
    <row r="25" spans="1:24" ht="14.25">
      <c r="A25" s="1430" t="s">
        <v>608</v>
      </c>
      <c r="B25" s="1468" t="s">
        <v>740</v>
      </c>
      <c r="C25" s="582">
        <v>6341</v>
      </c>
      <c r="D25" s="582">
        <v>6960</v>
      </c>
      <c r="E25" s="1387">
        <v>501</v>
      </c>
      <c r="F25" s="1433">
        <v>4283</v>
      </c>
      <c r="G25" s="1433">
        <v>3784</v>
      </c>
      <c r="H25" s="1433">
        <v>5008</v>
      </c>
      <c r="I25" s="1388">
        <v>4722</v>
      </c>
      <c r="J25" s="1388">
        <v>4771</v>
      </c>
      <c r="K25" s="1388">
        <v>3927</v>
      </c>
      <c r="L25" s="1388">
        <v>5172</v>
      </c>
      <c r="M25" s="1377">
        <v>2700</v>
      </c>
      <c r="N25" s="1398">
        <v>2700</v>
      </c>
      <c r="O25" s="1389">
        <v>1127</v>
      </c>
      <c r="P25" s="1469">
        <f t="shared" si="2"/>
        <v>1114</v>
      </c>
      <c r="Q25" s="1167">
        <f t="shared" si="3"/>
        <v>1097</v>
      </c>
      <c r="R25" s="1590"/>
      <c r="S25" s="1461">
        <f t="shared" si="1"/>
        <v>3338</v>
      </c>
      <c r="T25" s="1461">
        <f aca="true" t="shared" si="4" ref="T25:T45">(S25/N25)*100</f>
        <v>123.62962962962962</v>
      </c>
      <c r="U25" s="1106"/>
      <c r="V25" s="1453">
        <v>2241</v>
      </c>
      <c r="W25" s="1404">
        <v>3338</v>
      </c>
      <c r="X25" s="1388"/>
    </row>
    <row r="26" spans="1:24" ht="14.25">
      <c r="A26" s="1437" t="s">
        <v>610</v>
      </c>
      <c r="B26" s="1470" t="s">
        <v>741</v>
      </c>
      <c r="C26" s="572">
        <v>1745</v>
      </c>
      <c r="D26" s="572">
        <v>2223</v>
      </c>
      <c r="E26" s="1390">
        <v>502</v>
      </c>
      <c r="F26" s="1433">
        <v>2338</v>
      </c>
      <c r="G26" s="1433">
        <v>2512</v>
      </c>
      <c r="H26" s="1433">
        <v>2824</v>
      </c>
      <c r="I26" s="1380">
        <v>2774</v>
      </c>
      <c r="J26" s="1380">
        <v>3399</v>
      </c>
      <c r="K26" s="1380">
        <v>3068</v>
      </c>
      <c r="L26" s="1380">
        <v>2196</v>
      </c>
      <c r="M26" s="1381">
        <v>2600</v>
      </c>
      <c r="N26" s="1400">
        <v>2600</v>
      </c>
      <c r="O26" s="1382">
        <v>99</v>
      </c>
      <c r="P26" s="1136">
        <f t="shared" si="2"/>
        <v>268</v>
      </c>
      <c r="Q26" s="1137">
        <f t="shared" si="3"/>
        <v>129</v>
      </c>
      <c r="R26" s="1591"/>
      <c r="S26" s="1471">
        <f t="shared" si="1"/>
        <v>496</v>
      </c>
      <c r="T26" s="1471">
        <f t="shared" si="4"/>
        <v>19.076923076923077</v>
      </c>
      <c r="U26" s="1106"/>
      <c r="V26" s="1433">
        <v>367</v>
      </c>
      <c r="W26" s="1401">
        <v>496</v>
      </c>
      <c r="X26" s="1380"/>
    </row>
    <row r="27" spans="1:24" ht="14.25">
      <c r="A27" s="1437" t="s">
        <v>612</v>
      </c>
      <c r="B27" s="1470" t="s">
        <v>742</v>
      </c>
      <c r="C27" s="572">
        <v>0</v>
      </c>
      <c r="D27" s="572">
        <v>0</v>
      </c>
      <c r="E27" s="1390">
        <v>504</v>
      </c>
      <c r="F27" s="1433">
        <v>723</v>
      </c>
      <c r="G27" s="1433">
        <v>701</v>
      </c>
      <c r="H27" s="1433">
        <v>656</v>
      </c>
      <c r="I27" s="1380">
        <v>708</v>
      </c>
      <c r="J27" s="1380">
        <v>627</v>
      </c>
      <c r="K27" s="1380">
        <v>556</v>
      </c>
      <c r="L27" s="1380">
        <v>420</v>
      </c>
      <c r="M27" s="1381"/>
      <c r="N27" s="1400"/>
      <c r="O27" s="1382">
        <v>95</v>
      </c>
      <c r="P27" s="1136">
        <f t="shared" si="2"/>
        <v>137</v>
      </c>
      <c r="Q27" s="1137">
        <f t="shared" si="3"/>
        <v>37</v>
      </c>
      <c r="R27" s="1591"/>
      <c r="S27" s="1471">
        <f t="shared" si="1"/>
        <v>269</v>
      </c>
      <c r="T27" s="1471" t="e">
        <f t="shared" si="4"/>
        <v>#DIV/0!</v>
      </c>
      <c r="U27" s="1106"/>
      <c r="V27" s="1433">
        <v>232</v>
      </c>
      <c r="W27" s="1401">
        <v>269</v>
      </c>
      <c r="X27" s="1380"/>
    </row>
    <row r="28" spans="1:24" ht="14.25">
      <c r="A28" s="1437" t="s">
        <v>614</v>
      </c>
      <c r="B28" s="1470" t="s">
        <v>743</v>
      </c>
      <c r="C28" s="572">
        <v>428</v>
      </c>
      <c r="D28" s="572">
        <v>253</v>
      </c>
      <c r="E28" s="1390">
        <v>511</v>
      </c>
      <c r="F28" s="1433">
        <v>1225</v>
      </c>
      <c r="G28" s="1433">
        <v>1363</v>
      </c>
      <c r="H28" s="1433">
        <v>1724</v>
      </c>
      <c r="I28" s="1380">
        <v>2384</v>
      </c>
      <c r="J28" s="1380">
        <v>1531</v>
      </c>
      <c r="K28" s="1380">
        <v>1362</v>
      </c>
      <c r="L28" s="1380">
        <v>1764</v>
      </c>
      <c r="M28" s="1381">
        <v>1100</v>
      </c>
      <c r="N28" s="1400">
        <v>1100</v>
      </c>
      <c r="O28" s="1382">
        <v>246</v>
      </c>
      <c r="P28" s="1136">
        <f t="shared" si="2"/>
        <v>143</v>
      </c>
      <c r="Q28" s="1137">
        <f t="shared" si="3"/>
        <v>1072</v>
      </c>
      <c r="R28" s="1591"/>
      <c r="S28" s="1471">
        <f t="shared" si="1"/>
        <v>1461</v>
      </c>
      <c r="T28" s="1471">
        <f t="shared" si="4"/>
        <v>132.8181818181818</v>
      </c>
      <c r="U28" s="1106"/>
      <c r="V28" s="1433">
        <v>389</v>
      </c>
      <c r="W28" s="1401">
        <v>1461</v>
      </c>
      <c r="X28" s="1380"/>
    </row>
    <row r="29" spans="1:24" ht="14.25">
      <c r="A29" s="1437" t="s">
        <v>616</v>
      </c>
      <c r="B29" s="1470" t="s">
        <v>744</v>
      </c>
      <c r="C29" s="572">
        <v>1057</v>
      </c>
      <c r="D29" s="572">
        <v>1451</v>
      </c>
      <c r="E29" s="1390">
        <v>518</v>
      </c>
      <c r="F29" s="1433">
        <v>1299</v>
      </c>
      <c r="G29" s="1433">
        <v>2398</v>
      </c>
      <c r="H29" s="1433">
        <v>2068</v>
      </c>
      <c r="I29" s="1380">
        <v>2099</v>
      </c>
      <c r="J29" s="1380">
        <v>1556</v>
      </c>
      <c r="K29" s="1380">
        <v>1327</v>
      </c>
      <c r="L29" s="1380">
        <v>1933</v>
      </c>
      <c r="M29" s="1381">
        <v>1750</v>
      </c>
      <c r="N29" s="1400">
        <v>1424.9</v>
      </c>
      <c r="O29" s="1382">
        <v>409</v>
      </c>
      <c r="P29" s="1136">
        <f t="shared" si="2"/>
        <v>415</v>
      </c>
      <c r="Q29" s="1137">
        <f t="shared" si="3"/>
        <v>310</v>
      </c>
      <c r="R29" s="1591"/>
      <c r="S29" s="1471">
        <f t="shared" si="1"/>
        <v>1134</v>
      </c>
      <c r="T29" s="1471">
        <f t="shared" si="4"/>
        <v>79.58453224787704</v>
      </c>
      <c r="U29" s="1106"/>
      <c r="V29" s="1499">
        <v>824</v>
      </c>
      <c r="W29" s="1401">
        <v>1134</v>
      </c>
      <c r="X29" s="1380"/>
    </row>
    <row r="30" spans="1:24" ht="14.25">
      <c r="A30" s="1437" t="s">
        <v>618</v>
      </c>
      <c r="B30" s="1391" t="s">
        <v>745</v>
      </c>
      <c r="C30" s="572">
        <v>10408</v>
      </c>
      <c r="D30" s="572">
        <v>11792</v>
      </c>
      <c r="E30" s="1390">
        <v>521</v>
      </c>
      <c r="F30" s="1433">
        <v>16440</v>
      </c>
      <c r="G30" s="1433">
        <v>17442</v>
      </c>
      <c r="H30" s="1433">
        <v>18411</v>
      </c>
      <c r="I30" s="1380">
        <v>18226</v>
      </c>
      <c r="J30" s="1380">
        <v>18656</v>
      </c>
      <c r="K30" s="1380">
        <v>19946</v>
      </c>
      <c r="L30" s="1380">
        <v>20442</v>
      </c>
      <c r="M30" s="1381">
        <v>18795</v>
      </c>
      <c r="N30" s="1400">
        <v>19361.3</v>
      </c>
      <c r="O30" s="1382">
        <v>4877</v>
      </c>
      <c r="P30" s="1136">
        <f t="shared" si="2"/>
        <v>4780</v>
      </c>
      <c r="Q30" s="1137">
        <f t="shared" si="3"/>
        <v>4661</v>
      </c>
      <c r="R30" s="1591"/>
      <c r="S30" s="1471">
        <f t="shared" si="1"/>
        <v>14318</v>
      </c>
      <c r="T30" s="1471">
        <f t="shared" si="4"/>
        <v>73.95164580890746</v>
      </c>
      <c r="U30" s="1106"/>
      <c r="V30" s="1433">
        <v>9657</v>
      </c>
      <c r="W30" s="1401">
        <v>14318</v>
      </c>
      <c r="X30" s="1380"/>
    </row>
    <row r="31" spans="1:24" ht="14.25">
      <c r="A31" s="1437" t="s">
        <v>620</v>
      </c>
      <c r="B31" s="1391" t="s">
        <v>746</v>
      </c>
      <c r="C31" s="572">
        <v>3640</v>
      </c>
      <c r="D31" s="572">
        <v>4174</v>
      </c>
      <c r="E31" s="1390" t="s">
        <v>622</v>
      </c>
      <c r="F31" s="1433">
        <v>6157</v>
      </c>
      <c r="G31" s="1433">
        <v>6485</v>
      </c>
      <c r="H31" s="1433">
        <v>6549</v>
      </c>
      <c r="I31" s="1380">
        <v>6762</v>
      </c>
      <c r="J31" s="1380">
        <v>6647</v>
      </c>
      <c r="K31" s="1380">
        <v>6781</v>
      </c>
      <c r="L31" s="1380">
        <v>6865</v>
      </c>
      <c r="M31" s="1381">
        <v>6578</v>
      </c>
      <c r="N31" s="1400">
        <v>6662.4</v>
      </c>
      <c r="O31" s="1382">
        <v>1640</v>
      </c>
      <c r="P31" s="1136">
        <f t="shared" si="2"/>
        <v>1640</v>
      </c>
      <c r="Q31" s="1137">
        <f t="shared" si="3"/>
        <v>1647</v>
      </c>
      <c r="R31" s="1591"/>
      <c r="S31" s="1471">
        <f t="shared" si="1"/>
        <v>4927</v>
      </c>
      <c r="T31" s="1471">
        <f t="shared" si="4"/>
        <v>73.95232949087416</v>
      </c>
      <c r="U31" s="1106"/>
      <c r="V31" s="1433">
        <v>3280</v>
      </c>
      <c r="W31" s="1401">
        <v>4927</v>
      </c>
      <c r="X31" s="1380"/>
    </row>
    <row r="32" spans="1:24" ht="14.25">
      <c r="A32" s="1437" t="s">
        <v>623</v>
      </c>
      <c r="B32" s="1470" t="s">
        <v>747</v>
      </c>
      <c r="C32" s="572">
        <v>0</v>
      </c>
      <c r="D32" s="572">
        <v>0</v>
      </c>
      <c r="E32" s="1390">
        <v>557</v>
      </c>
      <c r="F32" s="1433">
        <v>0</v>
      </c>
      <c r="G32" s="1433">
        <v>0</v>
      </c>
      <c r="H32" s="1433">
        <v>26</v>
      </c>
      <c r="I32" s="1380">
        <v>0</v>
      </c>
      <c r="J32" s="1380">
        <v>3</v>
      </c>
      <c r="K32" s="1380">
        <v>0</v>
      </c>
      <c r="L32" s="1380"/>
      <c r="M32" s="1381"/>
      <c r="N32" s="1400"/>
      <c r="O32" s="1382">
        <v>0</v>
      </c>
      <c r="P32" s="1136">
        <f t="shared" si="2"/>
        <v>0</v>
      </c>
      <c r="Q32" s="1137">
        <f t="shared" si="3"/>
        <v>0</v>
      </c>
      <c r="R32" s="1591"/>
      <c r="S32" s="1471">
        <f t="shared" si="1"/>
        <v>0</v>
      </c>
      <c r="T32" s="1471" t="e">
        <f t="shared" si="4"/>
        <v>#DIV/0!</v>
      </c>
      <c r="U32" s="1106"/>
      <c r="V32" s="1433">
        <v>0</v>
      </c>
      <c r="W32" s="1401">
        <v>0</v>
      </c>
      <c r="X32" s="1380"/>
    </row>
    <row r="33" spans="1:24" ht="14.25">
      <c r="A33" s="1437" t="s">
        <v>625</v>
      </c>
      <c r="B33" s="1470" t="s">
        <v>748</v>
      </c>
      <c r="C33" s="572">
        <v>1711</v>
      </c>
      <c r="D33" s="572">
        <v>1801</v>
      </c>
      <c r="E33" s="1390">
        <v>551</v>
      </c>
      <c r="F33" s="1433">
        <v>284</v>
      </c>
      <c r="G33" s="1433">
        <v>325</v>
      </c>
      <c r="H33" s="1433">
        <v>307</v>
      </c>
      <c r="I33" s="1380">
        <v>274</v>
      </c>
      <c r="J33" s="1380">
        <v>281</v>
      </c>
      <c r="K33" s="1380">
        <v>247</v>
      </c>
      <c r="L33" s="1380">
        <v>251</v>
      </c>
      <c r="M33" s="1381"/>
      <c r="N33" s="1400"/>
      <c r="O33" s="1382">
        <v>53</v>
      </c>
      <c r="P33" s="1136">
        <f t="shared" si="2"/>
        <v>52</v>
      </c>
      <c r="Q33" s="1137">
        <f t="shared" si="3"/>
        <v>52</v>
      </c>
      <c r="R33" s="1591"/>
      <c r="S33" s="1471">
        <f t="shared" si="1"/>
        <v>157</v>
      </c>
      <c r="T33" s="1471" t="e">
        <f t="shared" si="4"/>
        <v>#DIV/0!</v>
      </c>
      <c r="U33" s="1106"/>
      <c r="V33" s="1433">
        <v>105</v>
      </c>
      <c r="W33" s="1401">
        <v>157</v>
      </c>
      <c r="X33" s="1380"/>
    </row>
    <row r="34" spans="1:24" ht="15" thickBot="1">
      <c r="A34" s="1277" t="s">
        <v>627</v>
      </c>
      <c r="B34" s="1472" t="s">
        <v>749</v>
      </c>
      <c r="C34" s="1441">
        <v>569</v>
      </c>
      <c r="D34" s="1441">
        <v>614</v>
      </c>
      <c r="E34" s="1392" t="s">
        <v>628</v>
      </c>
      <c r="F34" s="1442">
        <v>830</v>
      </c>
      <c r="G34" s="1442">
        <v>1054</v>
      </c>
      <c r="H34" s="1442">
        <v>598</v>
      </c>
      <c r="I34" s="1393">
        <v>849</v>
      </c>
      <c r="J34" s="1393">
        <v>452</v>
      </c>
      <c r="K34" s="1393">
        <v>3103</v>
      </c>
      <c r="L34" s="1393">
        <v>3271</v>
      </c>
      <c r="M34" s="1394">
        <v>782</v>
      </c>
      <c r="N34" s="1405">
        <v>801.6</v>
      </c>
      <c r="O34" s="1395">
        <v>381</v>
      </c>
      <c r="P34" s="1136">
        <f t="shared" si="2"/>
        <v>359</v>
      </c>
      <c r="Q34" s="1137">
        <f t="shared" si="3"/>
        <v>1016</v>
      </c>
      <c r="R34" s="1592"/>
      <c r="S34" s="1467">
        <f t="shared" si="1"/>
        <v>1756</v>
      </c>
      <c r="T34" s="1467">
        <f t="shared" si="4"/>
        <v>219.06187624750498</v>
      </c>
      <c r="U34" s="1106"/>
      <c r="V34" s="1501">
        <v>740</v>
      </c>
      <c r="W34" s="1406">
        <v>1756</v>
      </c>
      <c r="X34" s="1393"/>
    </row>
    <row r="35" spans="1:24" ht="15" thickBot="1">
      <c r="A35" s="1473" t="s">
        <v>629</v>
      </c>
      <c r="B35" s="1474" t="s">
        <v>630</v>
      </c>
      <c r="C35" s="618">
        <f>SUM(C25:C34)</f>
        <v>25899</v>
      </c>
      <c r="D35" s="618">
        <f>SUM(D25:D34)</f>
        <v>29268</v>
      </c>
      <c r="E35" s="1475"/>
      <c r="F35" s="1447">
        <f aca="true" t="shared" si="5" ref="F35:K35">SUM(F25:F34)</f>
        <v>33579</v>
      </c>
      <c r="G35" s="1447">
        <f t="shared" si="5"/>
        <v>36064</v>
      </c>
      <c r="H35" s="1447">
        <f t="shared" si="5"/>
        <v>38171</v>
      </c>
      <c r="I35" s="1447">
        <f t="shared" si="5"/>
        <v>38798</v>
      </c>
      <c r="J35" s="1447">
        <f t="shared" si="5"/>
        <v>37923</v>
      </c>
      <c r="K35" s="1447">
        <f t="shared" si="5"/>
        <v>40317</v>
      </c>
      <c r="L35" s="1447">
        <f aca="true" t="shared" si="6" ref="L35:R35">SUM(L25:L34)</f>
        <v>42314</v>
      </c>
      <c r="M35" s="1447">
        <f t="shared" si="6"/>
        <v>34305</v>
      </c>
      <c r="N35" s="1479">
        <f t="shared" si="6"/>
        <v>34650.2</v>
      </c>
      <c r="O35" s="1576">
        <f t="shared" si="6"/>
        <v>8927</v>
      </c>
      <c r="P35" s="1593">
        <f t="shared" si="6"/>
        <v>8908</v>
      </c>
      <c r="Q35" s="1447">
        <f t="shared" si="6"/>
        <v>10021</v>
      </c>
      <c r="R35" s="1594">
        <f t="shared" si="6"/>
        <v>0</v>
      </c>
      <c r="S35" s="1479">
        <f t="shared" si="1"/>
        <v>27856</v>
      </c>
      <c r="T35" s="1479">
        <f t="shared" si="4"/>
        <v>80.39203236922154</v>
      </c>
      <c r="U35" s="1106"/>
      <c r="V35" s="1447">
        <f>SUM(V25:V34)</f>
        <v>17835</v>
      </c>
      <c r="W35" s="1447">
        <f>SUM(W25:W34)</f>
        <v>27856</v>
      </c>
      <c r="X35" s="1447">
        <f>SUM(X25:X34)</f>
        <v>0</v>
      </c>
    </row>
    <row r="36" spans="1:24" ht="14.25">
      <c r="A36" s="1430" t="s">
        <v>631</v>
      </c>
      <c r="B36" s="1468" t="s">
        <v>750</v>
      </c>
      <c r="C36" s="582">
        <v>0</v>
      </c>
      <c r="D36" s="582">
        <v>0</v>
      </c>
      <c r="E36" s="1387">
        <v>601</v>
      </c>
      <c r="F36" s="1453">
        <v>2142</v>
      </c>
      <c r="G36" s="1453">
        <v>2321</v>
      </c>
      <c r="H36" s="1453">
        <v>2334</v>
      </c>
      <c r="I36" s="1388">
        <v>2667</v>
      </c>
      <c r="J36" s="1388">
        <v>3032</v>
      </c>
      <c r="K36" s="1388">
        <v>3286</v>
      </c>
      <c r="L36" s="1388">
        <v>3567</v>
      </c>
      <c r="M36" s="1377"/>
      <c r="N36" s="1398"/>
      <c r="O36" s="1378">
        <v>1051</v>
      </c>
      <c r="P36" s="1128">
        <f t="shared" si="2"/>
        <v>1029</v>
      </c>
      <c r="Q36" s="1129">
        <f t="shared" si="3"/>
        <v>467</v>
      </c>
      <c r="R36" s="1590"/>
      <c r="S36" s="1461">
        <f t="shared" si="1"/>
        <v>2547</v>
      </c>
      <c r="T36" s="1461" t="e">
        <f t="shared" si="4"/>
        <v>#DIV/0!</v>
      </c>
      <c r="U36" s="1106"/>
      <c r="V36" s="1453">
        <v>2080</v>
      </c>
      <c r="W36" s="1404">
        <v>2547</v>
      </c>
      <c r="X36" s="1388"/>
    </row>
    <row r="37" spans="1:24" ht="14.25">
      <c r="A37" s="1437" t="s">
        <v>633</v>
      </c>
      <c r="B37" s="1470" t="s">
        <v>751</v>
      </c>
      <c r="C37" s="572">
        <v>1190</v>
      </c>
      <c r="D37" s="572">
        <v>1857</v>
      </c>
      <c r="E37" s="1390">
        <v>602</v>
      </c>
      <c r="F37" s="1433">
        <v>380</v>
      </c>
      <c r="G37" s="1433">
        <v>367</v>
      </c>
      <c r="H37" s="1433">
        <v>359</v>
      </c>
      <c r="I37" s="1380">
        <v>111</v>
      </c>
      <c r="J37" s="1380">
        <v>97</v>
      </c>
      <c r="K37" s="1380">
        <v>141</v>
      </c>
      <c r="L37" s="1380">
        <v>154</v>
      </c>
      <c r="M37" s="1381"/>
      <c r="N37" s="1400"/>
      <c r="O37" s="1382">
        <v>49</v>
      </c>
      <c r="P37" s="1136">
        <f t="shared" si="2"/>
        <v>132</v>
      </c>
      <c r="Q37" s="1137">
        <f t="shared" si="3"/>
        <v>56</v>
      </c>
      <c r="R37" s="1591"/>
      <c r="S37" s="1471">
        <f t="shared" si="1"/>
        <v>237</v>
      </c>
      <c r="T37" s="1471" t="e">
        <f t="shared" si="4"/>
        <v>#DIV/0!</v>
      </c>
      <c r="U37" s="1106"/>
      <c r="V37" s="1499">
        <v>181</v>
      </c>
      <c r="W37" s="1401">
        <v>237</v>
      </c>
      <c r="X37" s="1380"/>
    </row>
    <row r="38" spans="1:24" ht="14.25">
      <c r="A38" s="1437" t="s">
        <v>635</v>
      </c>
      <c r="B38" s="1470" t="s">
        <v>752</v>
      </c>
      <c r="C38" s="572">
        <v>0</v>
      </c>
      <c r="D38" s="572">
        <v>0</v>
      </c>
      <c r="E38" s="1390">
        <v>604</v>
      </c>
      <c r="F38" s="1433">
        <v>813</v>
      </c>
      <c r="G38" s="1433">
        <v>799</v>
      </c>
      <c r="H38" s="1433">
        <v>658</v>
      </c>
      <c r="I38" s="1380">
        <v>712</v>
      </c>
      <c r="J38" s="1380">
        <v>636</v>
      </c>
      <c r="K38" s="1380">
        <v>561</v>
      </c>
      <c r="L38" s="1380">
        <v>422</v>
      </c>
      <c r="M38" s="1381"/>
      <c r="N38" s="1400"/>
      <c r="O38" s="1382">
        <v>85</v>
      </c>
      <c r="P38" s="1136">
        <f t="shared" si="2"/>
        <v>188</v>
      </c>
      <c r="Q38" s="1137">
        <f t="shared" si="3"/>
        <v>31</v>
      </c>
      <c r="R38" s="1591"/>
      <c r="S38" s="1471">
        <f t="shared" si="1"/>
        <v>304</v>
      </c>
      <c r="T38" s="1471" t="e">
        <f t="shared" si="4"/>
        <v>#DIV/0!</v>
      </c>
      <c r="U38" s="1106"/>
      <c r="V38" s="1433">
        <v>273</v>
      </c>
      <c r="W38" s="1401">
        <v>304</v>
      </c>
      <c r="X38" s="1380"/>
    </row>
    <row r="39" spans="1:24" ht="14.25">
      <c r="A39" s="1437" t="s">
        <v>637</v>
      </c>
      <c r="B39" s="1470" t="s">
        <v>753</v>
      </c>
      <c r="C39" s="572">
        <v>12472</v>
      </c>
      <c r="D39" s="572">
        <v>13728</v>
      </c>
      <c r="E39" s="1390" t="s">
        <v>639</v>
      </c>
      <c r="F39" s="1433">
        <v>29448</v>
      </c>
      <c r="G39" s="1433">
        <v>31500</v>
      </c>
      <c r="H39" s="1433">
        <v>34304</v>
      </c>
      <c r="I39" s="1380">
        <v>34233</v>
      </c>
      <c r="J39" s="1471">
        <v>33458.5</v>
      </c>
      <c r="K39" s="1471">
        <v>35582</v>
      </c>
      <c r="L39" s="1471">
        <v>37370.4</v>
      </c>
      <c r="M39" s="1381">
        <f>M35</f>
        <v>34305</v>
      </c>
      <c r="N39" s="1400">
        <f>N35</f>
        <v>34650.2</v>
      </c>
      <c r="O39" s="1382">
        <v>7525</v>
      </c>
      <c r="P39" s="1136">
        <f t="shared" si="2"/>
        <v>7447</v>
      </c>
      <c r="Q39" s="1137">
        <f t="shared" si="3"/>
        <v>9287</v>
      </c>
      <c r="R39" s="1591"/>
      <c r="S39" s="1471">
        <f t="shared" si="1"/>
        <v>24259</v>
      </c>
      <c r="T39" s="1471">
        <f t="shared" si="4"/>
        <v>70.01113990684037</v>
      </c>
      <c r="U39" s="1106"/>
      <c r="V39" s="1433">
        <v>14972</v>
      </c>
      <c r="W39" s="1401">
        <v>24259</v>
      </c>
      <c r="X39" s="1471"/>
    </row>
    <row r="40" spans="1:24" ht="15" thickBot="1">
      <c r="A40" s="1277" t="s">
        <v>640</v>
      </c>
      <c r="B40" s="1472" t="s">
        <v>749</v>
      </c>
      <c r="C40" s="1441">
        <v>12330</v>
      </c>
      <c r="D40" s="1441">
        <v>13218</v>
      </c>
      <c r="E40" s="1392" t="s">
        <v>641</v>
      </c>
      <c r="F40" s="1442">
        <v>925.58</v>
      </c>
      <c r="G40" s="1442">
        <v>1078</v>
      </c>
      <c r="H40" s="1442">
        <v>689</v>
      </c>
      <c r="I40" s="1393">
        <v>1325</v>
      </c>
      <c r="J40" s="1393">
        <v>864</v>
      </c>
      <c r="K40" s="1393">
        <v>1323</v>
      </c>
      <c r="L40" s="1393">
        <v>897</v>
      </c>
      <c r="M40" s="1394"/>
      <c r="N40" s="1405"/>
      <c r="O40" s="1395">
        <v>217</v>
      </c>
      <c r="P40" s="1161">
        <f t="shared" si="2"/>
        <v>112</v>
      </c>
      <c r="Q40" s="1175">
        <f t="shared" si="3"/>
        <v>180</v>
      </c>
      <c r="R40" s="1592"/>
      <c r="S40" s="1467">
        <f t="shared" si="1"/>
        <v>509</v>
      </c>
      <c r="T40" s="1587" t="e">
        <f t="shared" si="4"/>
        <v>#DIV/0!</v>
      </c>
      <c r="U40" s="1106"/>
      <c r="V40" s="1501">
        <v>329</v>
      </c>
      <c r="W40" s="1406">
        <v>509</v>
      </c>
      <c r="X40" s="1393"/>
    </row>
    <row r="41" spans="1:24" ht="15" thickBot="1">
      <c r="A41" s="1473" t="s">
        <v>642</v>
      </c>
      <c r="B41" s="1474" t="s">
        <v>643</v>
      </c>
      <c r="C41" s="618">
        <f>SUM(C36:C40)</f>
        <v>25992</v>
      </c>
      <c r="D41" s="618">
        <f>SUM(D36:D40)</f>
        <v>28803</v>
      </c>
      <c r="E41" s="1475" t="s">
        <v>575</v>
      </c>
      <c r="F41" s="1447">
        <f>SUM(F36:F40)</f>
        <v>33708.58</v>
      </c>
      <c r="G41" s="1447">
        <f>SUM(G36:G40)</f>
        <v>36065</v>
      </c>
      <c r="H41" s="1447">
        <v>38344</v>
      </c>
      <c r="I41" s="1447">
        <f aca="true" t="shared" si="7" ref="I41:R41">SUM(I36:I40)</f>
        <v>39048</v>
      </c>
      <c r="J41" s="1447">
        <f>SUM(J36:J40)</f>
        <v>38087.5</v>
      </c>
      <c r="K41" s="1447">
        <f>SUM(K36:K40)</f>
        <v>40893</v>
      </c>
      <c r="L41" s="1479">
        <f>SUM(L36:L40)</f>
        <v>42410.4</v>
      </c>
      <c r="M41" s="1476">
        <f t="shared" si="7"/>
        <v>34305</v>
      </c>
      <c r="N41" s="1187">
        <f t="shared" si="7"/>
        <v>34650.2</v>
      </c>
      <c r="O41" s="1447">
        <f t="shared" si="7"/>
        <v>8927</v>
      </c>
      <c r="P41" s="1481">
        <f t="shared" si="7"/>
        <v>8908</v>
      </c>
      <c r="Q41" s="1481">
        <f t="shared" si="7"/>
        <v>10021</v>
      </c>
      <c r="R41" s="1447">
        <f t="shared" si="7"/>
        <v>0</v>
      </c>
      <c r="S41" s="1479">
        <f t="shared" si="1"/>
        <v>27856</v>
      </c>
      <c r="T41" s="1479">
        <f t="shared" si="4"/>
        <v>80.39203236922154</v>
      </c>
      <c r="U41" s="1106"/>
      <c r="V41" s="1447">
        <f>SUM(V36:V40)</f>
        <v>17835</v>
      </c>
      <c r="W41" s="1447">
        <f>SUM(W36:W40)</f>
        <v>27856</v>
      </c>
      <c r="X41" s="1447">
        <f>SUM(X36:X40)</f>
        <v>0</v>
      </c>
    </row>
    <row r="42" spans="1:24" ht="6.75" customHeight="1" thickBot="1">
      <c r="A42" s="1277"/>
      <c r="B42" s="550"/>
      <c r="C42" s="584"/>
      <c r="D42" s="584"/>
      <c r="E42" s="1193"/>
      <c r="F42" s="1442"/>
      <c r="G42" s="1442"/>
      <c r="H42" s="1442"/>
      <c r="I42" s="1483"/>
      <c r="J42" s="1483"/>
      <c r="K42" s="1483"/>
      <c r="L42" s="1483"/>
      <c r="M42" s="1484"/>
      <c r="N42" s="1485"/>
      <c r="O42" s="1442"/>
      <c r="P42" s="1595"/>
      <c r="Q42" s="1486"/>
      <c r="R42" s="1596"/>
      <c r="S42" s="1597"/>
      <c r="T42" s="1480"/>
      <c r="U42" s="1106"/>
      <c r="V42" s="1442"/>
      <c r="W42" s="1442"/>
      <c r="X42" s="1442"/>
    </row>
    <row r="43" spans="1:24" ht="15" thickBot="1">
      <c r="A43" s="1488" t="s">
        <v>644</v>
      </c>
      <c r="B43" s="1489" t="s">
        <v>606</v>
      </c>
      <c r="C43" s="618">
        <f>+C41-C39</f>
        <v>13520</v>
      </c>
      <c r="D43" s="618">
        <f>+D41-D39</f>
        <v>15075</v>
      </c>
      <c r="E43" s="1475" t="s">
        <v>575</v>
      </c>
      <c r="F43" s="1479">
        <f aca="true" t="shared" si="8" ref="F43:R43">F41-F39</f>
        <v>4260.580000000002</v>
      </c>
      <c r="G43" s="1479">
        <f t="shared" si="8"/>
        <v>4565</v>
      </c>
      <c r="H43" s="1479">
        <f t="shared" si="8"/>
        <v>4040</v>
      </c>
      <c r="I43" s="1447">
        <f>I41-I39</f>
        <v>4815</v>
      </c>
      <c r="J43" s="1447">
        <f>J41-J39</f>
        <v>4629</v>
      </c>
      <c r="K43" s="1447">
        <f>K41-K39</f>
        <v>5311</v>
      </c>
      <c r="L43" s="1479">
        <f>L41-L39</f>
        <v>5040</v>
      </c>
      <c r="M43" s="1447">
        <f>M41-M39</f>
        <v>0</v>
      </c>
      <c r="N43" s="1479">
        <f t="shared" si="8"/>
        <v>0</v>
      </c>
      <c r="O43" s="1447">
        <f t="shared" si="8"/>
        <v>1402</v>
      </c>
      <c r="P43" s="1447">
        <f t="shared" si="8"/>
        <v>1461</v>
      </c>
      <c r="Q43" s="1447">
        <f t="shared" si="8"/>
        <v>734</v>
      </c>
      <c r="R43" s="1586">
        <f t="shared" si="8"/>
        <v>0</v>
      </c>
      <c r="S43" s="1598">
        <f>SUM(O43:R43)</f>
        <v>3597</v>
      </c>
      <c r="T43" s="1461" t="e">
        <f t="shared" si="4"/>
        <v>#DIV/0!</v>
      </c>
      <c r="U43" s="1106"/>
      <c r="V43" s="1447">
        <f>V41-V39</f>
        <v>2863</v>
      </c>
      <c r="W43" s="1447">
        <f>W41-W39</f>
        <v>3597</v>
      </c>
      <c r="X43" s="1447">
        <f>X41-X39</f>
        <v>0</v>
      </c>
    </row>
    <row r="44" spans="1:24" ht="15" thickBot="1">
      <c r="A44" s="1473" t="s">
        <v>645</v>
      </c>
      <c r="B44" s="1489" t="s">
        <v>646</v>
      </c>
      <c r="C44" s="618">
        <f>+C41-C35</f>
        <v>93</v>
      </c>
      <c r="D44" s="618">
        <f>+D41-D35</f>
        <v>-465</v>
      </c>
      <c r="E44" s="1475" t="s">
        <v>575</v>
      </c>
      <c r="F44" s="1479">
        <f aca="true" t="shared" si="9" ref="F44:R44">F41-F35</f>
        <v>129.58000000000175</v>
      </c>
      <c r="G44" s="1479">
        <f t="shared" si="9"/>
        <v>1</v>
      </c>
      <c r="H44" s="1479">
        <f t="shared" si="9"/>
        <v>173</v>
      </c>
      <c r="I44" s="1447">
        <f>I41-I35</f>
        <v>250</v>
      </c>
      <c r="J44" s="1447">
        <f>J41-J35</f>
        <v>164.5</v>
      </c>
      <c r="K44" s="1447">
        <f>K41-K35</f>
        <v>576</v>
      </c>
      <c r="L44" s="1479">
        <f>L41-L35</f>
        <v>96.40000000000146</v>
      </c>
      <c r="M44" s="1447">
        <f>M41-M35</f>
        <v>0</v>
      </c>
      <c r="N44" s="1479">
        <f t="shared" si="9"/>
        <v>0</v>
      </c>
      <c r="O44" s="1447">
        <f t="shared" si="9"/>
        <v>0</v>
      </c>
      <c r="P44" s="1447">
        <f t="shared" si="9"/>
        <v>0</v>
      </c>
      <c r="Q44" s="1447">
        <f t="shared" si="9"/>
        <v>0</v>
      </c>
      <c r="R44" s="1586">
        <f t="shared" si="9"/>
        <v>0</v>
      </c>
      <c r="S44" s="1598">
        <f>SUM(O44:R44)</f>
        <v>0</v>
      </c>
      <c r="T44" s="1461" t="e">
        <f t="shared" si="4"/>
        <v>#DIV/0!</v>
      </c>
      <c r="U44" s="1106"/>
      <c r="V44" s="1447">
        <f>V41-V35</f>
        <v>0</v>
      </c>
      <c r="W44" s="1447">
        <f>W41-W35</f>
        <v>0</v>
      </c>
      <c r="X44" s="1447">
        <f>X41-X35</f>
        <v>0</v>
      </c>
    </row>
    <row r="45" spans="1:24" ht="15" thickBot="1">
      <c r="A45" s="1305" t="s">
        <v>647</v>
      </c>
      <c r="B45" s="1490" t="s">
        <v>606</v>
      </c>
      <c r="C45" s="606">
        <f>+C44-C39</f>
        <v>-12379</v>
      </c>
      <c r="D45" s="606">
        <f>+D44-D39</f>
        <v>-14193</v>
      </c>
      <c r="E45" s="1204" t="s">
        <v>575</v>
      </c>
      <c r="F45" s="1479">
        <f aca="true" t="shared" si="10" ref="F45:R45">F44-F39</f>
        <v>-29318.42</v>
      </c>
      <c r="G45" s="1479">
        <f t="shared" si="10"/>
        <v>-31499</v>
      </c>
      <c r="H45" s="1479">
        <f t="shared" si="10"/>
        <v>-34131</v>
      </c>
      <c r="I45" s="1447">
        <f t="shared" si="10"/>
        <v>-33983</v>
      </c>
      <c r="J45" s="1447">
        <f>J44-J39</f>
        <v>-33294</v>
      </c>
      <c r="K45" s="1447">
        <f>K44-K39</f>
        <v>-35006</v>
      </c>
      <c r="L45" s="1479">
        <f>L44-L39</f>
        <v>-37274</v>
      </c>
      <c r="M45" s="1447">
        <f t="shared" si="10"/>
        <v>-34305</v>
      </c>
      <c r="N45" s="1479">
        <f t="shared" si="10"/>
        <v>-34650.2</v>
      </c>
      <c r="O45" s="1447">
        <f t="shared" si="10"/>
        <v>-7525</v>
      </c>
      <c r="P45" s="1447">
        <f t="shared" si="10"/>
        <v>-7447</v>
      </c>
      <c r="Q45" s="1447">
        <f t="shared" si="10"/>
        <v>-9287</v>
      </c>
      <c r="R45" s="1586">
        <f t="shared" si="10"/>
        <v>0</v>
      </c>
      <c r="S45" s="1599">
        <f>SUM(O45:R45)</f>
        <v>-24259</v>
      </c>
      <c r="T45" s="1479">
        <f t="shared" si="4"/>
        <v>70.01113990684037</v>
      </c>
      <c r="U45" s="1106"/>
      <c r="V45" s="1447">
        <f>V44-V39</f>
        <v>-14972</v>
      </c>
      <c r="W45" s="1447">
        <f>W44-W39</f>
        <v>-24259</v>
      </c>
      <c r="X45" s="1447">
        <f>X44-X39</f>
        <v>0</v>
      </c>
    </row>
    <row r="46" ht="12.75">
      <c r="A46" s="1048"/>
    </row>
    <row r="47" spans="1:10" ht="12.75">
      <c r="A47" s="1462"/>
      <c r="B47" s="1516"/>
      <c r="E47" s="1492" t="s">
        <v>381</v>
      </c>
      <c r="J47" s="577" t="s">
        <v>381</v>
      </c>
    </row>
    <row r="48" ht="12.75">
      <c r="A48" s="1048"/>
    </row>
    <row r="49" spans="1:24" ht="14.25">
      <c r="A49" s="1045" t="s">
        <v>754</v>
      </c>
      <c r="S49" s="43"/>
      <c r="T49" s="43"/>
      <c r="U49" s="43"/>
      <c r="V49" s="43"/>
      <c r="W49" s="43"/>
      <c r="X49" s="43"/>
    </row>
    <row r="50" spans="1:24" ht="14.25">
      <c r="A50" s="1493" t="s">
        <v>755</v>
      </c>
      <c r="S50" s="43"/>
      <c r="T50" s="43"/>
      <c r="U50" s="43"/>
      <c r="V50" s="43"/>
      <c r="W50" s="43"/>
      <c r="X50" s="43"/>
    </row>
    <row r="51" spans="1:24" ht="14.25">
      <c r="A51" s="1494" t="s">
        <v>756</v>
      </c>
      <c r="S51" s="43"/>
      <c r="T51" s="43"/>
      <c r="U51" s="43"/>
      <c r="V51" s="43"/>
      <c r="W51" s="43"/>
      <c r="X51" s="43"/>
    </row>
    <row r="52" spans="1:24" ht="14.25">
      <c r="A52" s="988"/>
      <c r="S52" s="43"/>
      <c r="T52" s="43"/>
      <c r="U52" s="43"/>
      <c r="V52" s="43"/>
      <c r="W52" s="43"/>
      <c r="X52" s="43"/>
    </row>
    <row r="53" spans="1:24" ht="12.75">
      <c r="A53" s="1048" t="s">
        <v>760</v>
      </c>
      <c r="S53" s="43"/>
      <c r="T53" s="43"/>
      <c r="U53" s="43"/>
      <c r="V53" s="43"/>
      <c r="W53" s="43"/>
      <c r="X53" s="43"/>
    </row>
    <row r="54" spans="1:24" ht="12.75">
      <c r="A54" s="1048"/>
      <c r="S54" s="43"/>
      <c r="T54" s="43"/>
      <c r="U54" s="43"/>
      <c r="V54" s="43"/>
      <c r="W54" s="43"/>
      <c r="X54" s="43"/>
    </row>
    <row r="55" spans="1:24" ht="12.75">
      <c r="A55" s="1048" t="s">
        <v>794</v>
      </c>
      <c r="S55" s="43"/>
      <c r="T55" s="43"/>
      <c r="U55" s="43"/>
      <c r="V55" s="43"/>
      <c r="W55" s="43"/>
      <c r="X55" s="43"/>
    </row>
    <row r="56" ht="12.75">
      <c r="A56" s="1048"/>
    </row>
    <row r="57" ht="12.75">
      <c r="A57" s="1048"/>
    </row>
    <row r="58" ht="12.75">
      <c r="A58" s="1048"/>
    </row>
    <row r="59" ht="12.75">
      <c r="A59" s="1048"/>
    </row>
    <row r="60" ht="12.75">
      <c r="A60" s="1048"/>
    </row>
    <row r="61" ht="12.75">
      <c r="A61" s="1048"/>
    </row>
  </sheetData>
  <sheetProtection/>
  <mergeCells count="12">
    <mergeCell ref="L7:L8"/>
    <mergeCell ref="M7:N7"/>
    <mergeCell ref="O7:R7"/>
    <mergeCell ref="V7:X7"/>
    <mergeCell ref="A1:X1"/>
    <mergeCell ref="A7:A8"/>
    <mergeCell ref="B7:B8"/>
    <mergeCell ref="E7:E8"/>
    <mergeCell ref="H7:H8"/>
    <mergeCell ref="I7:I8"/>
    <mergeCell ref="J7:J8"/>
    <mergeCell ref="K7:K8"/>
  </mergeCells>
  <printOptions/>
  <pageMargins left="1.299212598425197" right="0.7086614173228347" top="0.5905511811023623" bottom="0.5905511811023623" header="0.31496062992125984" footer="0.31496062992125984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4"/>
  <sheetViews>
    <sheetView zoomScale="80" zoomScaleNormal="80" zoomScalePageLayoutView="0" workbookViewId="0" topLeftCell="A28">
      <selection activeCell="D18" sqref="D18"/>
    </sheetView>
  </sheetViews>
  <sheetFormatPr defaultColWidth="9.140625" defaultRowHeight="12.75"/>
  <cols>
    <col min="1" max="1" width="7.57421875" style="43" customWidth="1"/>
    <col min="2" max="3" width="10.28125" style="43" customWidth="1"/>
    <col min="4" max="4" width="76.8515625" style="43" customWidth="1"/>
    <col min="5" max="6" width="14.8515625" style="55" customWidth="1"/>
    <col min="7" max="7" width="14.00390625" style="55" customWidth="1"/>
    <col min="8" max="8" width="10.00390625" style="55" customWidth="1"/>
    <col min="9" max="9" width="9.140625" style="43" customWidth="1"/>
    <col min="10" max="10" width="24.8515625" style="43" customWidth="1"/>
    <col min="11" max="16384" width="9.140625" style="43" customWidth="1"/>
  </cols>
  <sheetData>
    <row r="1" spans="1:8" ht="21.75" customHeight="1">
      <c r="A1" s="1826" t="s">
        <v>23</v>
      </c>
      <c r="B1" s="1827"/>
      <c r="C1" s="1827"/>
      <c r="D1" s="40"/>
      <c r="E1" s="41"/>
      <c r="F1" s="41"/>
      <c r="G1" s="42"/>
      <c r="H1" s="42"/>
    </row>
    <row r="2" spans="1:8" ht="12.75" customHeight="1">
      <c r="A2" s="44"/>
      <c r="B2" s="45"/>
      <c r="C2" s="44"/>
      <c r="D2" s="46"/>
      <c r="E2" s="41"/>
      <c r="F2" s="41"/>
      <c r="G2" s="41"/>
      <c r="H2" s="41"/>
    </row>
    <row r="3" spans="1:8" s="45" customFormat="1" ht="24" customHeight="1">
      <c r="A3" s="1828" t="s">
        <v>24</v>
      </c>
      <c r="B3" s="1828"/>
      <c r="C3" s="1828"/>
      <c r="D3" s="1827"/>
      <c r="E3" s="1827"/>
      <c r="F3" s="213"/>
      <c r="G3" s="213"/>
      <c r="H3" s="213"/>
    </row>
    <row r="4" spans="1:8" s="45" customFormat="1" ht="15" customHeight="1" thickBot="1">
      <c r="A4" s="47"/>
      <c r="B4" s="47"/>
      <c r="C4" s="47"/>
      <c r="D4" s="47"/>
      <c r="E4" s="48"/>
      <c r="F4" s="48"/>
      <c r="G4" s="49" t="s">
        <v>18</v>
      </c>
      <c r="H4" s="48"/>
    </row>
    <row r="5" spans="1:8" ht="15.75">
      <c r="A5" s="214" t="s">
        <v>25</v>
      </c>
      <c r="B5" s="214" t="s">
        <v>26</v>
      </c>
      <c r="C5" s="214" t="s">
        <v>27</v>
      </c>
      <c r="D5" s="215" t="s">
        <v>28</v>
      </c>
      <c r="E5" s="216" t="s">
        <v>29</v>
      </c>
      <c r="F5" s="216" t="s">
        <v>29</v>
      </c>
      <c r="G5" s="216" t="s">
        <v>14</v>
      </c>
      <c r="H5" s="216" t="s">
        <v>30</v>
      </c>
    </row>
    <row r="6" spans="1:8" ht="15.75" customHeight="1" thickBot="1">
      <c r="A6" s="217"/>
      <c r="B6" s="217"/>
      <c r="C6" s="217"/>
      <c r="D6" s="218"/>
      <c r="E6" s="219" t="s">
        <v>31</v>
      </c>
      <c r="F6" s="219" t="s">
        <v>32</v>
      </c>
      <c r="G6" s="220" t="s">
        <v>33</v>
      </c>
      <c r="H6" s="219" t="s">
        <v>34</v>
      </c>
    </row>
    <row r="7" spans="1:8" ht="16.5" customHeight="1" thickTop="1">
      <c r="A7" s="50">
        <v>10</v>
      </c>
      <c r="B7" s="50"/>
      <c r="C7" s="50"/>
      <c r="D7" s="51" t="s">
        <v>35</v>
      </c>
      <c r="E7" s="52"/>
      <c r="F7" s="52"/>
      <c r="G7" s="52"/>
      <c r="H7" s="52"/>
    </row>
    <row r="8" spans="1:8" ht="15" customHeight="1">
      <c r="A8" s="50"/>
      <c r="B8" s="50"/>
      <c r="C8" s="50"/>
      <c r="D8" s="51"/>
      <c r="E8" s="52"/>
      <c r="F8" s="52"/>
      <c r="G8" s="52"/>
      <c r="H8" s="52"/>
    </row>
    <row r="9" spans="1:8" ht="15" customHeight="1" hidden="1">
      <c r="A9" s="53"/>
      <c r="B9" s="53"/>
      <c r="C9" s="53">
        <v>1344</v>
      </c>
      <c r="D9" s="53" t="s">
        <v>36</v>
      </c>
      <c r="E9" s="54">
        <v>0</v>
      </c>
      <c r="F9" s="54">
        <v>0</v>
      </c>
      <c r="G9" s="54"/>
      <c r="H9" s="54" t="e">
        <f>(#REF!/F9)*100</f>
        <v>#REF!</v>
      </c>
    </row>
    <row r="10" spans="1:9" ht="15">
      <c r="A10" s="53"/>
      <c r="B10" s="53"/>
      <c r="C10" s="53">
        <v>1361</v>
      </c>
      <c r="D10" s="53" t="s">
        <v>37</v>
      </c>
      <c r="E10" s="54">
        <v>5</v>
      </c>
      <c r="F10" s="54">
        <v>5</v>
      </c>
      <c r="G10" s="54">
        <v>5</v>
      </c>
      <c r="H10" s="54">
        <f>(G10/F10)*100</f>
        <v>100</v>
      </c>
      <c r="I10" s="55"/>
    </row>
    <row r="11" spans="1:8" ht="15">
      <c r="A11" s="56"/>
      <c r="B11" s="53"/>
      <c r="C11" s="53">
        <v>2459</v>
      </c>
      <c r="D11" s="53" t="s">
        <v>38</v>
      </c>
      <c r="E11" s="54">
        <v>0</v>
      </c>
      <c r="F11" s="54">
        <v>0</v>
      </c>
      <c r="G11" s="54">
        <v>500</v>
      </c>
      <c r="H11" s="54" t="e">
        <f aca="true" t="shared" si="0" ref="H11:H50">(G11/F11)*100</f>
        <v>#DIV/0!</v>
      </c>
    </row>
    <row r="12" spans="1:8" ht="15">
      <c r="A12" s="57">
        <v>34053</v>
      </c>
      <c r="B12" s="57"/>
      <c r="C12" s="57">
        <v>4116</v>
      </c>
      <c r="D12" s="53" t="s">
        <v>39</v>
      </c>
      <c r="E12" s="58">
        <v>0</v>
      </c>
      <c r="F12" s="58">
        <v>25</v>
      </c>
      <c r="G12" s="58">
        <v>25</v>
      </c>
      <c r="H12" s="54">
        <f t="shared" si="0"/>
        <v>100</v>
      </c>
    </row>
    <row r="13" spans="1:8" ht="15">
      <c r="A13" s="57">
        <v>34070</v>
      </c>
      <c r="B13" s="57"/>
      <c r="C13" s="57">
        <v>4116</v>
      </c>
      <c r="D13" s="53" t="s">
        <v>40</v>
      </c>
      <c r="E13" s="58">
        <v>0</v>
      </c>
      <c r="F13" s="58">
        <v>15</v>
      </c>
      <c r="G13" s="58">
        <v>15</v>
      </c>
      <c r="H13" s="54">
        <f t="shared" si="0"/>
        <v>100</v>
      </c>
    </row>
    <row r="14" spans="1:8" ht="15" hidden="1">
      <c r="A14" s="57">
        <v>33123</v>
      </c>
      <c r="B14" s="57"/>
      <c r="C14" s="57">
        <v>4116</v>
      </c>
      <c r="D14" s="53" t="s">
        <v>41</v>
      </c>
      <c r="E14" s="54">
        <v>0</v>
      </c>
      <c r="F14" s="54">
        <v>0</v>
      </c>
      <c r="G14" s="54"/>
      <c r="H14" s="54" t="e">
        <f t="shared" si="0"/>
        <v>#DIV/0!</v>
      </c>
    </row>
    <row r="15" spans="1:8" ht="15" hidden="1">
      <c r="A15" s="57"/>
      <c r="B15" s="57"/>
      <c r="C15" s="57">
        <v>4121</v>
      </c>
      <c r="D15" s="57" t="s">
        <v>42</v>
      </c>
      <c r="E15" s="58">
        <v>0</v>
      </c>
      <c r="F15" s="58">
        <v>0</v>
      </c>
      <c r="G15" s="54"/>
      <c r="H15" s="54" t="e">
        <f t="shared" si="0"/>
        <v>#DIV/0!</v>
      </c>
    </row>
    <row r="16" spans="1:9" ht="15" hidden="1">
      <c r="A16" s="57">
        <v>341</v>
      </c>
      <c r="B16" s="57"/>
      <c r="C16" s="57">
        <v>4122</v>
      </c>
      <c r="D16" s="57" t="s">
        <v>43</v>
      </c>
      <c r="E16" s="59">
        <v>0</v>
      </c>
      <c r="F16" s="59">
        <v>0</v>
      </c>
      <c r="G16" s="58"/>
      <c r="H16" s="54" t="e">
        <f t="shared" si="0"/>
        <v>#DIV/0!</v>
      </c>
      <c r="I16" s="55"/>
    </row>
    <row r="17" spans="1:8" ht="15" hidden="1">
      <c r="A17" s="57">
        <v>379</v>
      </c>
      <c r="B17" s="57"/>
      <c r="C17" s="57">
        <v>4122</v>
      </c>
      <c r="D17" s="57" t="s">
        <v>44</v>
      </c>
      <c r="E17" s="59">
        <v>0</v>
      </c>
      <c r="F17" s="59">
        <v>0</v>
      </c>
      <c r="G17" s="58"/>
      <c r="H17" s="54" t="e">
        <f t="shared" si="0"/>
        <v>#DIV/0!</v>
      </c>
    </row>
    <row r="18" spans="1:8" ht="15">
      <c r="A18" s="57">
        <v>359</v>
      </c>
      <c r="B18" s="57"/>
      <c r="C18" s="57">
        <v>4122</v>
      </c>
      <c r="D18" s="57" t="s">
        <v>45</v>
      </c>
      <c r="E18" s="59">
        <v>0</v>
      </c>
      <c r="F18" s="59">
        <v>20</v>
      </c>
      <c r="G18" s="58">
        <v>20</v>
      </c>
      <c r="H18" s="54">
        <f t="shared" si="0"/>
        <v>100</v>
      </c>
    </row>
    <row r="19" spans="1:8" ht="15" customHeight="1">
      <c r="A19" s="53">
        <v>214</v>
      </c>
      <c r="B19" s="53"/>
      <c r="C19" s="53">
        <v>4122</v>
      </c>
      <c r="D19" s="57" t="s">
        <v>46</v>
      </c>
      <c r="E19" s="54">
        <v>0</v>
      </c>
      <c r="F19" s="54">
        <v>60</v>
      </c>
      <c r="G19" s="54">
        <v>60</v>
      </c>
      <c r="H19" s="54">
        <f t="shared" si="0"/>
        <v>100</v>
      </c>
    </row>
    <row r="20" spans="1:8" ht="15" hidden="1">
      <c r="A20" s="57">
        <v>33030</v>
      </c>
      <c r="B20" s="57"/>
      <c r="C20" s="57">
        <v>4122</v>
      </c>
      <c r="D20" s="57" t="s">
        <v>47</v>
      </c>
      <c r="E20" s="59">
        <v>0</v>
      </c>
      <c r="F20" s="59">
        <v>0</v>
      </c>
      <c r="G20" s="58"/>
      <c r="H20" s="54" t="e">
        <f t="shared" si="0"/>
        <v>#DIV/0!</v>
      </c>
    </row>
    <row r="21" spans="1:8" ht="15" hidden="1">
      <c r="A21" s="57">
        <v>33926</v>
      </c>
      <c r="B21" s="57"/>
      <c r="C21" s="57">
        <v>4222</v>
      </c>
      <c r="D21" s="57" t="s">
        <v>48</v>
      </c>
      <c r="E21" s="59"/>
      <c r="F21" s="59"/>
      <c r="G21" s="58"/>
      <c r="H21" s="54" t="e">
        <f t="shared" si="0"/>
        <v>#DIV/0!</v>
      </c>
    </row>
    <row r="22" spans="1:8" ht="15">
      <c r="A22" s="57"/>
      <c r="B22" s="57">
        <v>2143</v>
      </c>
      <c r="C22" s="57">
        <v>2111</v>
      </c>
      <c r="D22" s="57" t="s">
        <v>49</v>
      </c>
      <c r="E22" s="58">
        <v>420</v>
      </c>
      <c r="F22" s="58">
        <v>420</v>
      </c>
      <c r="G22" s="58">
        <v>542.2</v>
      </c>
      <c r="H22" s="54">
        <f t="shared" si="0"/>
        <v>129.0952380952381</v>
      </c>
    </row>
    <row r="23" spans="1:8" ht="15">
      <c r="A23" s="57"/>
      <c r="B23" s="57">
        <v>2143</v>
      </c>
      <c r="C23" s="57">
        <v>2112</v>
      </c>
      <c r="D23" s="57" t="s">
        <v>50</v>
      </c>
      <c r="E23" s="58">
        <v>220</v>
      </c>
      <c r="F23" s="58">
        <v>220</v>
      </c>
      <c r="G23" s="58">
        <v>271.3</v>
      </c>
      <c r="H23" s="54">
        <f t="shared" si="0"/>
        <v>123.31818181818181</v>
      </c>
    </row>
    <row r="24" spans="1:8" ht="15" hidden="1">
      <c r="A24" s="57"/>
      <c r="B24" s="57">
        <v>2143</v>
      </c>
      <c r="C24" s="57">
        <v>2212</v>
      </c>
      <c r="D24" s="57" t="s">
        <v>51</v>
      </c>
      <c r="E24" s="58">
        <v>0</v>
      </c>
      <c r="F24" s="58">
        <v>0</v>
      </c>
      <c r="G24" s="58"/>
      <c r="H24" s="54" t="e">
        <f t="shared" si="0"/>
        <v>#DIV/0!</v>
      </c>
    </row>
    <row r="25" spans="1:8" ht="15" hidden="1">
      <c r="A25" s="57"/>
      <c r="B25" s="57">
        <v>2143</v>
      </c>
      <c r="C25" s="57">
        <v>2324</v>
      </c>
      <c r="D25" s="57" t="s">
        <v>52</v>
      </c>
      <c r="E25" s="58">
        <v>0</v>
      </c>
      <c r="F25" s="58">
        <v>0</v>
      </c>
      <c r="G25" s="58"/>
      <c r="H25" s="54" t="e">
        <f t="shared" si="0"/>
        <v>#DIV/0!</v>
      </c>
    </row>
    <row r="26" spans="1:8" ht="15" hidden="1">
      <c r="A26" s="57"/>
      <c r="B26" s="57">
        <v>2143</v>
      </c>
      <c r="C26" s="57">
        <v>2329</v>
      </c>
      <c r="D26" s="57" t="s">
        <v>53</v>
      </c>
      <c r="E26" s="58"/>
      <c r="F26" s="58"/>
      <c r="G26" s="58"/>
      <c r="H26" s="54" t="e">
        <f t="shared" si="0"/>
        <v>#DIV/0!</v>
      </c>
    </row>
    <row r="27" spans="1:8" ht="15" hidden="1">
      <c r="A27" s="57"/>
      <c r="B27" s="57">
        <v>3111</v>
      </c>
      <c r="C27" s="57">
        <v>2122</v>
      </c>
      <c r="D27" s="57" t="s">
        <v>54</v>
      </c>
      <c r="E27" s="58">
        <v>0</v>
      </c>
      <c r="F27" s="58">
        <v>0</v>
      </c>
      <c r="G27" s="58"/>
      <c r="H27" s="54" t="e">
        <f t="shared" si="0"/>
        <v>#DIV/0!</v>
      </c>
    </row>
    <row r="28" spans="1:8" ht="15">
      <c r="A28" s="57"/>
      <c r="B28" s="57">
        <v>3113</v>
      </c>
      <c r="C28" s="57">
        <v>2119</v>
      </c>
      <c r="D28" s="57" t="s">
        <v>55</v>
      </c>
      <c r="E28" s="58">
        <v>0</v>
      </c>
      <c r="F28" s="58">
        <v>0</v>
      </c>
      <c r="G28" s="58">
        <v>136.3</v>
      </c>
      <c r="H28" s="54" t="e">
        <f t="shared" si="0"/>
        <v>#DIV/0!</v>
      </c>
    </row>
    <row r="29" spans="1:8" ht="15" hidden="1">
      <c r="A29" s="57"/>
      <c r="B29" s="57">
        <v>3113</v>
      </c>
      <c r="C29" s="57">
        <v>2122</v>
      </c>
      <c r="D29" s="57" t="s">
        <v>56</v>
      </c>
      <c r="E29" s="58">
        <v>0</v>
      </c>
      <c r="F29" s="58">
        <v>0</v>
      </c>
      <c r="G29" s="58"/>
      <c r="H29" s="54" t="e">
        <f t="shared" si="0"/>
        <v>#DIV/0!</v>
      </c>
    </row>
    <row r="30" spans="1:8" ht="15">
      <c r="A30" s="57"/>
      <c r="B30" s="57">
        <v>3113</v>
      </c>
      <c r="C30" s="57">
        <v>2229</v>
      </c>
      <c r="D30" s="57" t="s">
        <v>57</v>
      </c>
      <c r="E30" s="58">
        <v>0</v>
      </c>
      <c r="F30" s="58">
        <v>10.8</v>
      </c>
      <c r="G30" s="58">
        <v>10.8</v>
      </c>
      <c r="H30" s="54">
        <f t="shared" si="0"/>
        <v>100</v>
      </c>
    </row>
    <row r="31" spans="1:9" ht="15">
      <c r="A31" s="57"/>
      <c r="B31" s="57">
        <v>3313</v>
      </c>
      <c r="C31" s="57">
        <v>2132</v>
      </c>
      <c r="D31" s="57" t="s">
        <v>58</v>
      </c>
      <c r="E31" s="58">
        <v>331.8</v>
      </c>
      <c r="F31" s="58">
        <v>331.8</v>
      </c>
      <c r="G31" s="58">
        <v>94.8</v>
      </c>
      <c r="H31" s="54">
        <f t="shared" si="0"/>
        <v>28.57142857142857</v>
      </c>
      <c r="I31" s="55"/>
    </row>
    <row r="32" spans="1:8" ht="15">
      <c r="A32" s="53"/>
      <c r="B32" s="53">
        <v>3313</v>
      </c>
      <c r="C32" s="53">
        <v>2133</v>
      </c>
      <c r="D32" s="53" t="s">
        <v>59</v>
      </c>
      <c r="E32" s="54">
        <v>18.2</v>
      </c>
      <c r="F32" s="54">
        <v>18.2</v>
      </c>
      <c r="G32" s="58">
        <v>5.2</v>
      </c>
      <c r="H32" s="54">
        <f t="shared" si="0"/>
        <v>28.571428571428577</v>
      </c>
    </row>
    <row r="33" spans="1:8" ht="15" hidden="1">
      <c r="A33" s="53"/>
      <c r="B33" s="53">
        <v>3313</v>
      </c>
      <c r="C33" s="53">
        <v>2324</v>
      </c>
      <c r="D33" s="53" t="s">
        <v>60</v>
      </c>
      <c r="E33" s="54">
        <v>0</v>
      </c>
      <c r="F33" s="54">
        <v>0</v>
      </c>
      <c r="G33" s="54"/>
      <c r="H33" s="54" t="e">
        <f t="shared" si="0"/>
        <v>#DIV/0!</v>
      </c>
    </row>
    <row r="34" spans="1:8" ht="15" hidden="1">
      <c r="A34" s="53"/>
      <c r="B34" s="53">
        <v>3392</v>
      </c>
      <c r="C34" s="53">
        <v>2329</v>
      </c>
      <c r="D34" s="53" t="s">
        <v>61</v>
      </c>
      <c r="E34" s="54"/>
      <c r="F34" s="54"/>
      <c r="G34" s="54"/>
      <c r="H34" s="54" t="e">
        <f t="shared" si="0"/>
        <v>#DIV/0!</v>
      </c>
    </row>
    <row r="35" spans="1:8" ht="15" hidden="1">
      <c r="A35" s="57"/>
      <c r="B35" s="57">
        <v>3314</v>
      </c>
      <c r="C35" s="57">
        <v>2229</v>
      </c>
      <c r="D35" s="57" t="s">
        <v>62</v>
      </c>
      <c r="E35" s="58"/>
      <c r="F35" s="58"/>
      <c r="G35" s="58"/>
      <c r="H35" s="54" t="e">
        <f t="shared" si="0"/>
        <v>#DIV/0!</v>
      </c>
    </row>
    <row r="36" spans="1:8" ht="15" hidden="1">
      <c r="A36" s="57"/>
      <c r="B36" s="57">
        <v>3315</v>
      </c>
      <c r="C36" s="57">
        <v>2322</v>
      </c>
      <c r="D36" s="57" t="s">
        <v>63</v>
      </c>
      <c r="E36" s="58"/>
      <c r="F36" s="58"/>
      <c r="G36" s="58"/>
      <c r="H36" s="54" t="e">
        <f t="shared" si="0"/>
        <v>#DIV/0!</v>
      </c>
    </row>
    <row r="37" spans="1:8" ht="15" hidden="1">
      <c r="A37" s="57"/>
      <c r="B37" s="57">
        <v>3319</v>
      </c>
      <c r="C37" s="57">
        <v>2324</v>
      </c>
      <c r="D37" s="57" t="s">
        <v>64</v>
      </c>
      <c r="E37" s="58">
        <v>0</v>
      </c>
      <c r="F37" s="58">
        <v>0</v>
      </c>
      <c r="G37" s="58"/>
      <c r="H37" s="54" t="e">
        <f t="shared" si="0"/>
        <v>#DIV/0!</v>
      </c>
    </row>
    <row r="38" spans="1:9" ht="15" customHeight="1" hidden="1">
      <c r="A38" s="53"/>
      <c r="B38" s="53">
        <v>3319</v>
      </c>
      <c r="C38" s="53">
        <v>2329</v>
      </c>
      <c r="D38" s="53" t="s">
        <v>65</v>
      </c>
      <c r="E38" s="54"/>
      <c r="F38" s="54"/>
      <c r="G38" s="54"/>
      <c r="H38" s="54" t="e">
        <f t="shared" si="0"/>
        <v>#DIV/0!</v>
      </c>
      <c r="I38" s="55"/>
    </row>
    <row r="39" spans="1:8" ht="15">
      <c r="A39" s="57"/>
      <c r="B39" s="57">
        <v>3326</v>
      </c>
      <c r="C39" s="57">
        <v>2212</v>
      </c>
      <c r="D39" s="57" t="s">
        <v>66</v>
      </c>
      <c r="E39" s="58">
        <v>30</v>
      </c>
      <c r="F39" s="58">
        <v>30</v>
      </c>
      <c r="G39" s="58">
        <v>41</v>
      </c>
      <c r="H39" s="54">
        <f t="shared" si="0"/>
        <v>136.66666666666666</v>
      </c>
    </row>
    <row r="40" spans="1:8" ht="15">
      <c r="A40" s="57"/>
      <c r="B40" s="57">
        <v>3326</v>
      </c>
      <c r="C40" s="57">
        <v>2324</v>
      </c>
      <c r="D40" s="57" t="s">
        <v>67</v>
      </c>
      <c r="E40" s="58">
        <v>2</v>
      </c>
      <c r="F40" s="58">
        <v>2</v>
      </c>
      <c r="G40" s="58">
        <v>3</v>
      </c>
      <c r="H40" s="54">
        <f t="shared" si="0"/>
        <v>150</v>
      </c>
    </row>
    <row r="41" spans="1:8" ht="15">
      <c r="A41" s="57"/>
      <c r="B41" s="57">
        <v>3399</v>
      </c>
      <c r="C41" s="57">
        <v>2111</v>
      </c>
      <c r="D41" s="57" t="s">
        <v>68</v>
      </c>
      <c r="E41" s="58">
        <v>200</v>
      </c>
      <c r="F41" s="58">
        <v>200</v>
      </c>
      <c r="G41" s="58">
        <v>220.1</v>
      </c>
      <c r="H41" s="54">
        <f t="shared" si="0"/>
        <v>110.05</v>
      </c>
    </row>
    <row r="42" spans="1:8" ht="15">
      <c r="A42" s="57"/>
      <c r="B42" s="57">
        <v>3399</v>
      </c>
      <c r="C42" s="57">
        <v>2112</v>
      </c>
      <c r="D42" s="57" t="s">
        <v>69</v>
      </c>
      <c r="E42" s="58">
        <v>0</v>
      </c>
      <c r="F42" s="58">
        <v>0</v>
      </c>
      <c r="G42" s="58">
        <v>22.6</v>
      </c>
      <c r="H42" s="54" t="e">
        <f t="shared" si="0"/>
        <v>#DIV/0!</v>
      </c>
    </row>
    <row r="43" spans="1:8" ht="15">
      <c r="A43" s="57"/>
      <c r="B43" s="57">
        <v>3399</v>
      </c>
      <c r="C43" s="57">
        <v>2133</v>
      </c>
      <c r="D43" s="57" t="s">
        <v>70</v>
      </c>
      <c r="E43" s="58">
        <v>100</v>
      </c>
      <c r="F43" s="58">
        <v>100</v>
      </c>
      <c r="G43" s="58">
        <v>96.1</v>
      </c>
      <c r="H43" s="54">
        <f t="shared" si="0"/>
        <v>96.1</v>
      </c>
    </row>
    <row r="44" spans="1:9" ht="15" hidden="1">
      <c r="A44" s="57"/>
      <c r="B44" s="57">
        <v>3399</v>
      </c>
      <c r="C44" s="57">
        <v>2321</v>
      </c>
      <c r="D44" s="57" t="s">
        <v>71</v>
      </c>
      <c r="E44" s="58">
        <v>0</v>
      </c>
      <c r="F44" s="58">
        <v>0</v>
      </c>
      <c r="G44" s="58"/>
      <c r="H44" s="54" t="e">
        <f t="shared" si="0"/>
        <v>#DIV/0!</v>
      </c>
      <c r="I44" s="55"/>
    </row>
    <row r="45" spans="1:8" ht="15">
      <c r="A45" s="57"/>
      <c r="B45" s="57">
        <v>3399</v>
      </c>
      <c r="C45" s="57">
        <v>2324</v>
      </c>
      <c r="D45" s="57" t="s">
        <v>72</v>
      </c>
      <c r="E45" s="58">
        <v>80</v>
      </c>
      <c r="F45" s="58">
        <v>80</v>
      </c>
      <c r="G45" s="58">
        <v>152.3</v>
      </c>
      <c r="H45" s="54">
        <f t="shared" si="0"/>
        <v>190.375</v>
      </c>
    </row>
    <row r="46" spans="1:8" ht="15">
      <c r="A46" s="53"/>
      <c r="B46" s="53">
        <v>3399</v>
      </c>
      <c r="C46" s="53">
        <v>2329</v>
      </c>
      <c r="D46" s="53" t="s">
        <v>73</v>
      </c>
      <c r="E46" s="58">
        <v>0</v>
      </c>
      <c r="F46" s="58">
        <v>0</v>
      </c>
      <c r="G46" s="58">
        <v>123.1</v>
      </c>
      <c r="H46" s="54" t="e">
        <f t="shared" si="0"/>
        <v>#DIV/0!</v>
      </c>
    </row>
    <row r="47" spans="1:8" ht="15">
      <c r="A47" s="57"/>
      <c r="B47" s="57">
        <v>3412</v>
      </c>
      <c r="C47" s="57">
        <v>2324</v>
      </c>
      <c r="D47" s="57" t="s">
        <v>74</v>
      </c>
      <c r="E47" s="58">
        <v>0</v>
      </c>
      <c r="F47" s="58">
        <v>0</v>
      </c>
      <c r="G47" s="58">
        <v>170</v>
      </c>
      <c r="H47" s="54" t="e">
        <f t="shared" si="0"/>
        <v>#DIV/0!</v>
      </c>
    </row>
    <row r="48" spans="1:8" ht="15">
      <c r="A48" s="57"/>
      <c r="B48" s="57">
        <v>3419</v>
      </c>
      <c r="C48" s="57">
        <v>2229</v>
      </c>
      <c r="D48" s="57" t="s">
        <v>75</v>
      </c>
      <c r="E48" s="58">
        <v>0</v>
      </c>
      <c r="F48" s="58">
        <v>0</v>
      </c>
      <c r="G48" s="58">
        <v>50</v>
      </c>
      <c r="H48" s="54" t="e">
        <f t="shared" si="0"/>
        <v>#DIV/0!</v>
      </c>
    </row>
    <row r="49" spans="1:8" ht="15" hidden="1">
      <c r="A49" s="57"/>
      <c r="B49" s="57">
        <v>3421</v>
      </c>
      <c r="C49" s="57">
        <v>2324</v>
      </c>
      <c r="D49" s="57" t="s">
        <v>76</v>
      </c>
      <c r="E49" s="58"/>
      <c r="F49" s="58"/>
      <c r="G49" s="58"/>
      <c r="H49" s="54" t="e">
        <f t="shared" si="0"/>
        <v>#DIV/0!</v>
      </c>
    </row>
    <row r="50" spans="1:8" ht="15">
      <c r="A50" s="53"/>
      <c r="B50" s="53">
        <v>3429</v>
      </c>
      <c r="C50" s="53">
        <v>2229</v>
      </c>
      <c r="D50" s="53" t="s">
        <v>77</v>
      </c>
      <c r="E50" s="54">
        <v>0</v>
      </c>
      <c r="F50" s="54">
        <v>0</v>
      </c>
      <c r="G50" s="54">
        <v>16.1</v>
      </c>
      <c r="H50" s="54" t="e">
        <f t="shared" si="0"/>
        <v>#DIV/0!</v>
      </c>
    </row>
    <row r="51" spans="1:8" ht="15" hidden="1">
      <c r="A51" s="57"/>
      <c r="B51" s="57">
        <v>6171</v>
      </c>
      <c r="C51" s="57">
        <v>2212</v>
      </c>
      <c r="D51" s="57" t="s">
        <v>78</v>
      </c>
      <c r="E51" s="58"/>
      <c r="F51" s="58"/>
      <c r="G51" s="58"/>
      <c r="H51" s="54" t="e">
        <f>(#REF!/F51)*100</f>
        <v>#REF!</v>
      </c>
    </row>
    <row r="52" spans="1:8" ht="15" customHeight="1" hidden="1">
      <c r="A52" s="53"/>
      <c r="B52" s="53">
        <v>6409</v>
      </c>
      <c r="C52" s="53">
        <v>2328</v>
      </c>
      <c r="D52" s="53" t="s">
        <v>79</v>
      </c>
      <c r="E52" s="54">
        <v>0</v>
      </c>
      <c r="F52" s="54">
        <v>0</v>
      </c>
      <c r="G52" s="54"/>
      <c r="H52" s="54" t="e">
        <f>(#REF!/F52)*100</f>
        <v>#REF!</v>
      </c>
    </row>
    <row r="53" spans="1:8" ht="15" customHeight="1" thickBot="1">
      <c r="A53" s="60"/>
      <c r="B53" s="60"/>
      <c r="C53" s="60"/>
      <c r="D53" s="60"/>
      <c r="E53" s="61"/>
      <c r="F53" s="61"/>
      <c r="G53" s="61"/>
      <c r="H53" s="61"/>
    </row>
    <row r="54" spans="1:8" s="65" customFormat="1" ht="21.75" customHeight="1" thickBot="1" thickTop="1">
      <c r="A54" s="62"/>
      <c r="B54" s="62"/>
      <c r="C54" s="62"/>
      <c r="D54" s="63" t="s">
        <v>80</v>
      </c>
      <c r="E54" s="64">
        <f>SUM(E9:E52)</f>
        <v>1407</v>
      </c>
      <c r="F54" s="64">
        <f>SUM(F9:F52)</f>
        <v>1537.8</v>
      </c>
      <c r="G54" s="64">
        <f>SUM(G9:G52)</f>
        <v>2579.8999999999996</v>
      </c>
      <c r="H54" s="64">
        <f>(G54/F54)*100</f>
        <v>167.76563922486667</v>
      </c>
    </row>
    <row r="55" spans="1:8" ht="15" customHeight="1" thickBot="1">
      <c r="A55" s="65"/>
      <c r="B55" s="65"/>
      <c r="C55" s="65"/>
      <c r="D55" s="65"/>
      <c r="E55" s="66"/>
      <c r="F55" s="66"/>
      <c r="G55" s="66"/>
      <c r="H55" s="66"/>
    </row>
    <row r="56" spans="1:8" ht="15" customHeight="1" hidden="1">
      <c r="A56" s="65"/>
      <c r="B56" s="65"/>
      <c r="C56" s="65"/>
      <c r="D56" s="65"/>
      <c r="E56" s="66"/>
      <c r="F56" s="66"/>
      <c r="G56" s="66"/>
      <c r="H56" s="66"/>
    </row>
    <row r="57" spans="1:8" ht="15" customHeight="1" hidden="1" thickBot="1">
      <c r="A57" s="65"/>
      <c r="B57" s="65"/>
      <c r="C57" s="65"/>
      <c r="D57" s="65"/>
      <c r="E57" s="66"/>
      <c r="F57" s="66"/>
      <c r="G57" s="66"/>
      <c r="H57" s="66"/>
    </row>
    <row r="58" spans="1:8" ht="15.75">
      <c r="A58" s="214" t="s">
        <v>25</v>
      </c>
      <c r="B58" s="214" t="s">
        <v>26</v>
      </c>
      <c r="C58" s="214" t="s">
        <v>27</v>
      </c>
      <c r="D58" s="215" t="s">
        <v>28</v>
      </c>
      <c r="E58" s="216" t="s">
        <v>29</v>
      </c>
      <c r="F58" s="216" t="s">
        <v>29</v>
      </c>
      <c r="G58" s="216" t="s">
        <v>14</v>
      </c>
      <c r="H58" s="216" t="s">
        <v>30</v>
      </c>
    </row>
    <row r="59" spans="1:8" ht="15.75" customHeight="1" thickBot="1">
      <c r="A59" s="217"/>
      <c r="B59" s="217"/>
      <c r="C59" s="217"/>
      <c r="D59" s="218"/>
      <c r="E59" s="219" t="s">
        <v>31</v>
      </c>
      <c r="F59" s="219" t="s">
        <v>32</v>
      </c>
      <c r="G59" s="220" t="s">
        <v>33</v>
      </c>
      <c r="H59" s="219" t="s">
        <v>34</v>
      </c>
    </row>
    <row r="60" spans="1:8" ht="15.75" customHeight="1" thickTop="1">
      <c r="A60" s="67">
        <v>20</v>
      </c>
      <c r="B60" s="50"/>
      <c r="C60" s="50"/>
      <c r="D60" s="51" t="s">
        <v>81</v>
      </c>
      <c r="E60" s="52"/>
      <c r="F60" s="52"/>
      <c r="G60" s="52"/>
      <c r="H60" s="52"/>
    </row>
    <row r="61" spans="1:8" ht="15.75" customHeight="1">
      <c r="A61" s="67"/>
      <c r="B61" s="50"/>
      <c r="C61" s="50"/>
      <c r="D61" s="51"/>
      <c r="E61" s="52"/>
      <c r="F61" s="52"/>
      <c r="G61" s="52"/>
      <c r="H61" s="52"/>
    </row>
    <row r="62" spans="1:8" ht="15.75" customHeight="1" hidden="1">
      <c r="A62" s="67"/>
      <c r="B62" s="50"/>
      <c r="C62" s="68">
        <v>2420</v>
      </c>
      <c r="D62" s="69" t="s">
        <v>82</v>
      </c>
      <c r="E62" s="54">
        <v>0</v>
      </c>
      <c r="F62" s="54">
        <v>0</v>
      </c>
      <c r="G62" s="54"/>
      <c r="H62" s="54" t="e">
        <f>(#REF!/F62)*100</f>
        <v>#REF!</v>
      </c>
    </row>
    <row r="63" spans="1:8" ht="15.75" customHeight="1">
      <c r="A63" s="70">
        <v>1069</v>
      </c>
      <c r="B63" s="50"/>
      <c r="C63" s="68">
        <v>4113</v>
      </c>
      <c r="D63" s="69" t="s">
        <v>83</v>
      </c>
      <c r="E63" s="54">
        <v>116</v>
      </c>
      <c r="F63" s="54">
        <v>116</v>
      </c>
      <c r="G63" s="54">
        <v>0</v>
      </c>
      <c r="H63" s="54">
        <f aca="true" t="shared" si="1" ref="H63:H126">(G63/F63)*100</f>
        <v>0</v>
      </c>
    </row>
    <row r="64" spans="1:8" ht="15.75" customHeight="1">
      <c r="A64" s="70">
        <v>1070</v>
      </c>
      <c r="B64" s="50"/>
      <c r="C64" s="68">
        <v>4113</v>
      </c>
      <c r="D64" s="69" t="s">
        <v>84</v>
      </c>
      <c r="E64" s="54">
        <v>13.5</v>
      </c>
      <c r="F64" s="54">
        <v>13.5</v>
      </c>
      <c r="G64" s="54">
        <v>9.7</v>
      </c>
      <c r="H64" s="54">
        <f t="shared" si="1"/>
        <v>71.85185185185185</v>
      </c>
    </row>
    <row r="65" spans="1:8" ht="15.75" customHeight="1">
      <c r="A65" s="70">
        <v>1071</v>
      </c>
      <c r="B65" s="50"/>
      <c r="C65" s="68">
        <v>4113</v>
      </c>
      <c r="D65" s="69" t="s">
        <v>85</v>
      </c>
      <c r="E65" s="54">
        <v>17.8</v>
      </c>
      <c r="F65" s="54">
        <v>0</v>
      </c>
      <c r="G65" s="54">
        <v>0</v>
      </c>
      <c r="H65" s="54" t="e">
        <f t="shared" si="1"/>
        <v>#DIV/0!</v>
      </c>
    </row>
    <row r="66" spans="1:8" ht="15.75" customHeight="1">
      <c r="A66" s="70">
        <v>7001</v>
      </c>
      <c r="B66" s="50"/>
      <c r="C66" s="68">
        <v>4116</v>
      </c>
      <c r="D66" s="69" t="s">
        <v>86</v>
      </c>
      <c r="E66" s="54">
        <v>0</v>
      </c>
      <c r="F66" s="54">
        <v>88</v>
      </c>
      <c r="G66" s="54">
        <v>88</v>
      </c>
      <c r="H66" s="54">
        <f t="shared" si="1"/>
        <v>100</v>
      </c>
    </row>
    <row r="67" spans="1:8" ht="15.75">
      <c r="A67" s="70">
        <v>14018</v>
      </c>
      <c r="B67" s="50"/>
      <c r="C67" s="71">
        <v>4116</v>
      </c>
      <c r="D67" s="72" t="s">
        <v>87</v>
      </c>
      <c r="E67" s="54">
        <v>0</v>
      </c>
      <c r="F67" s="54">
        <v>472.4</v>
      </c>
      <c r="G67" s="58">
        <v>526</v>
      </c>
      <c r="H67" s="54">
        <f t="shared" si="1"/>
        <v>111.34631668077901</v>
      </c>
    </row>
    <row r="68" spans="1:10" ht="15.75">
      <c r="A68" s="70"/>
      <c r="B68" s="50"/>
      <c r="C68" s="71">
        <v>4116</v>
      </c>
      <c r="D68" s="53" t="s">
        <v>88</v>
      </c>
      <c r="E68" s="54">
        <v>0</v>
      </c>
      <c r="F68" s="54">
        <v>666.5</v>
      </c>
      <c r="G68" s="58">
        <v>666.5</v>
      </c>
      <c r="H68" s="54">
        <f t="shared" si="1"/>
        <v>100</v>
      </c>
      <c r="J68" s="55"/>
    </row>
    <row r="69" spans="1:8" ht="15.75" customHeight="1">
      <c r="A69" s="70">
        <v>1069</v>
      </c>
      <c r="B69" s="50"/>
      <c r="C69" s="68">
        <v>4116</v>
      </c>
      <c r="D69" s="69" t="s">
        <v>83</v>
      </c>
      <c r="E69" s="54">
        <v>1625.4</v>
      </c>
      <c r="F69" s="54">
        <v>1625.4</v>
      </c>
      <c r="G69" s="54">
        <v>0</v>
      </c>
      <c r="H69" s="54">
        <f t="shared" si="1"/>
        <v>0</v>
      </c>
    </row>
    <row r="70" spans="1:8" ht="15.75" customHeight="1">
      <c r="A70" s="70">
        <v>1070</v>
      </c>
      <c r="B70" s="50"/>
      <c r="C70" s="68">
        <v>4116</v>
      </c>
      <c r="D70" s="69" t="s">
        <v>84</v>
      </c>
      <c r="E70" s="54">
        <v>228.4</v>
      </c>
      <c r="F70" s="54">
        <v>228.4</v>
      </c>
      <c r="G70" s="54">
        <v>164.1</v>
      </c>
      <c r="H70" s="54">
        <f t="shared" si="1"/>
        <v>71.84763572679509</v>
      </c>
    </row>
    <row r="71" spans="1:8" ht="15.75" customHeight="1">
      <c r="A71" s="70">
        <v>1071</v>
      </c>
      <c r="B71" s="50"/>
      <c r="C71" s="68">
        <v>4116</v>
      </c>
      <c r="D71" s="69" t="s">
        <v>85</v>
      </c>
      <c r="E71" s="54">
        <v>303.6</v>
      </c>
      <c r="F71" s="54">
        <v>0</v>
      </c>
      <c r="G71" s="54">
        <v>0</v>
      </c>
      <c r="H71" s="54" t="e">
        <f t="shared" si="1"/>
        <v>#DIV/0!</v>
      </c>
    </row>
    <row r="72" spans="1:8" ht="15" customHeight="1">
      <c r="A72" s="53">
        <v>539</v>
      </c>
      <c r="B72" s="53"/>
      <c r="C72" s="53">
        <v>4122</v>
      </c>
      <c r="D72" s="53" t="s">
        <v>89</v>
      </c>
      <c r="E72" s="54">
        <v>0</v>
      </c>
      <c r="F72" s="54">
        <v>49.6</v>
      </c>
      <c r="G72" s="54">
        <v>56</v>
      </c>
      <c r="H72" s="54">
        <f t="shared" si="1"/>
        <v>112.9032258064516</v>
      </c>
    </row>
    <row r="73" spans="1:8" ht="15.75" hidden="1">
      <c r="A73" s="70">
        <v>359</v>
      </c>
      <c r="B73" s="50"/>
      <c r="C73" s="68">
        <v>4122</v>
      </c>
      <c r="D73" s="72" t="s">
        <v>90</v>
      </c>
      <c r="E73" s="54">
        <v>0</v>
      </c>
      <c r="F73" s="54">
        <v>0</v>
      </c>
      <c r="G73" s="58"/>
      <c r="H73" s="54" t="e">
        <f t="shared" si="1"/>
        <v>#DIV/0!</v>
      </c>
    </row>
    <row r="74" spans="1:10" ht="15.75" customHeight="1">
      <c r="A74" s="70">
        <v>1046</v>
      </c>
      <c r="B74" s="50"/>
      <c r="C74" s="68">
        <v>4213</v>
      </c>
      <c r="D74" s="73" t="s">
        <v>91</v>
      </c>
      <c r="E74" s="52">
        <v>40.8</v>
      </c>
      <c r="F74" s="52">
        <v>40.8</v>
      </c>
      <c r="G74" s="58">
        <v>0</v>
      </c>
      <c r="H74" s="54">
        <f t="shared" si="1"/>
        <v>0</v>
      </c>
      <c r="J74" s="55"/>
    </row>
    <row r="75" spans="1:10" ht="15.75" customHeight="1">
      <c r="A75" s="70">
        <v>1047</v>
      </c>
      <c r="B75" s="50"/>
      <c r="C75" s="68">
        <v>4213</v>
      </c>
      <c r="D75" s="73" t="s">
        <v>92</v>
      </c>
      <c r="E75" s="52">
        <v>168.2</v>
      </c>
      <c r="F75" s="52">
        <v>168.2</v>
      </c>
      <c r="G75" s="58">
        <v>0</v>
      </c>
      <c r="H75" s="54">
        <f t="shared" si="1"/>
        <v>0</v>
      </c>
      <c r="J75" s="55"/>
    </row>
    <row r="76" spans="1:9" ht="15.75" customHeight="1">
      <c r="A76" s="70">
        <v>1048</v>
      </c>
      <c r="B76" s="50"/>
      <c r="C76" s="68">
        <v>4213</v>
      </c>
      <c r="D76" s="73" t="s">
        <v>93</v>
      </c>
      <c r="E76" s="52">
        <v>191</v>
      </c>
      <c r="F76" s="52">
        <v>191</v>
      </c>
      <c r="G76" s="58">
        <v>0</v>
      </c>
      <c r="H76" s="54">
        <f t="shared" si="1"/>
        <v>0</v>
      </c>
      <c r="I76" s="55"/>
    </row>
    <row r="77" spans="1:9" ht="15.75" customHeight="1">
      <c r="A77" s="70">
        <v>1054</v>
      </c>
      <c r="B77" s="50"/>
      <c r="C77" s="68">
        <v>4213</v>
      </c>
      <c r="D77" s="73" t="s">
        <v>94</v>
      </c>
      <c r="E77" s="52">
        <v>0</v>
      </c>
      <c r="F77" s="52">
        <v>33</v>
      </c>
      <c r="G77" s="58">
        <v>33</v>
      </c>
      <c r="H77" s="54">
        <f t="shared" si="1"/>
        <v>100</v>
      </c>
      <c r="I77" s="55"/>
    </row>
    <row r="78" spans="1:9" ht="15.75" customHeight="1">
      <c r="A78" s="70">
        <v>1056</v>
      </c>
      <c r="B78" s="50"/>
      <c r="C78" s="68">
        <v>4213</v>
      </c>
      <c r="D78" s="73" t="s">
        <v>95</v>
      </c>
      <c r="E78" s="52">
        <v>0</v>
      </c>
      <c r="F78" s="52">
        <v>1.6</v>
      </c>
      <c r="G78" s="58">
        <v>1.6</v>
      </c>
      <c r="H78" s="54">
        <f t="shared" si="1"/>
        <v>100</v>
      </c>
      <c r="I78" s="55"/>
    </row>
    <row r="79" spans="1:8" ht="15" customHeight="1">
      <c r="A79" s="53">
        <v>1059</v>
      </c>
      <c r="B79" s="53"/>
      <c r="C79" s="53">
        <v>4213</v>
      </c>
      <c r="D79" s="53" t="s">
        <v>96</v>
      </c>
      <c r="E79" s="54">
        <v>0</v>
      </c>
      <c r="F79" s="54">
        <v>192.8</v>
      </c>
      <c r="G79" s="54">
        <v>0</v>
      </c>
      <c r="H79" s="54">
        <f t="shared" si="1"/>
        <v>0</v>
      </c>
    </row>
    <row r="80" spans="1:8" ht="15.75" customHeight="1">
      <c r="A80" s="70">
        <v>1083</v>
      </c>
      <c r="B80" s="50"/>
      <c r="C80" s="68">
        <v>4213</v>
      </c>
      <c r="D80" s="73" t="s">
        <v>97</v>
      </c>
      <c r="E80" s="52">
        <v>38.3</v>
      </c>
      <c r="F80" s="52">
        <v>38.3</v>
      </c>
      <c r="G80" s="58">
        <v>0</v>
      </c>
      <c r="H80" s="54">
        <f t="shared" si="1"/>
        <v>0</v>
      </c>
    </row>
    <row r="81" spans="1:8" ht="15" customHeight="1">
      <c r="A81" s="74">
        <v>1084</v>
      </c>
      <c r="B81" s="53"/>
      <c r="C81" s="53">
        <v>4213</v>
      </c>
      <c r="D81" s="53" t="s">
        <v>98</v>
      </c>
      <c r="E81" s="54">
        <v>34.1</v>
      </c>
      <c r="F81" s="54">
        <v>34.1</v>
      </c>
      <c r="G81" s="54">
        <v>0</v>
      </c>
      <c r="H81" s="54">
        <f t="shared" si="1"/>
        <v>0</v>
      </c>
    </row>
    <row r="82" spans="1:8" ht="15.75" customHeight="1">
      <c r="A82" s="70">
        <v>1085</v>
      </c>
      <c r="B82" s="50"/>
      <c r="C82" s="68">
        <v>4213</v>
      </c>
      <c r="D82" s="73" t="s">
        <v>99</v>
      </c>
      <c r="E82" s="52">
        <v>41.3</v>
      </c>
      <c r="F82" s="52">
        <v>41.3</v>
      </c>
      <c r="G82" s="58">
        <v>0</v>
      </c>
      <c r="H82" s="54">
        <f t="shared" si="1"/>
        <v>0</v>
      </c>
    </row>
    <row r="83" spans="1:8" ht="15.75" customHeight="1">
      <c r="A83" s="70">
        <v>1092</v>
      </c>
      <c r="B83" s="50"/>
      <c r="C83" s="68">
        <v>4213</v>
      </c>
      <c r="D83" s="73" t="s">
        <v>100</v>
      </c>
      <c r="E83" s="52">
        <v>100.7</v>
      </c>
      <c r="F83" s="52">
        <v>100.7</v>
      </c>
      <c r="G83" s="58">
        <v>0</v>
      </c>
      <c r="H83" s="54">
        <f t="shared" si="1"/>
        <v>0</v>
      </c>
    </row>
    <row r="84" spans="1:8" ht="15.75" customHeight="1" hidden="1">
      <c r="A84" s="70"/>
      <c r="B84" s="50"/>
      <c r="C84" s="68">
        <v>4213</v>
      </c>
      <c r="D84" s="73" t="s">
        <v>101</v>
      </c>
      <c r="E84" s="52"/>
      <c r="F84" s="52"/>
      <c r="G84" s="58"/>
      <c r="H84" s="54" t="e">
        <f t="shared" si="1"/>
        <v>#DIV/0!</v>
      </c>
    </row>
    <row r="85" spans="1:8" ht="15" hidden="1">
      <c r="A85" s="56"/>
      <c r="B85" s="53"/>
      <c r="C85" s="53">
        <v>4213</v>
      </c>
      <c r="D85" s="53" t="s">
        <v>102</v>
      </c>
      <c r="E85" s="54"/>
      <c r="F85" s="54"/>
      <c r="G85" s="54"/>
      <c r="H85" s="54" t="e">
        <f t="shared" si="1"/>
        <v>#DIV/0!</v>
      </c>
    </row>
    <row r="86" spans="1:8" ht="15" hidden="1">
      <c r="A86" s="56"/>
      <c r="B86" s="53"/>
      <c r="C86" s="53">
        <v>4213</v>
      </c>
      <c r="D86" s="53" t="s">
        <v>102</v>
      </c>
      <c r="E86" s="54"/>
      <c r="F86" s="54"/>
      <c r="G86" s="54"/>
      <c r="H86" s="54" t="e">
        <f t="shared" si="1"/>
        <v>#DIV/0!</v>
      </c>
    </row>
    <row r="87" spans="1:8" ht="15" hidden="1">
      <c r="A87" s="56"/>
      <c r="B87" s="53"/>
      <c r="C87" s="53">
        <v>4213</v>
      </c>
      <c r="D87" s="53" t="s">
        <v>102</v>
      </c>
      <c r="E87" s="54"/>
      <c r="F87" s="54"/>
      <c r="G87" s="54"/>
      <c r="H87" s="54" t="e">
        <f t="shared" si="1"/>
        <v>#DIV/0!</v>
      </c>
    </row>
    <row r="88" spans="1:10" ht="15.75" customHeight="1">
      <c r="A88" s="70">
        <v>10025</v>
      </c>
      <c r="B88" s="50"/>
      <c r="C88" s="68">
        <v>4216</v>
      </c>
      <c r="D88" s="73" t="s">
        <v>103</v>
      </c>
      <c r="E88" s="52">
        <v>15000</v>
      </c>
      <c r="F88" s="52">
        <v>0</v>
      </c>
      <c r="G88" s="58">
        <v>0</v>
      </c>
      <c r="H88" s="54" t="e">
        <f t="shared" si="1"/>
        <v>#DIV/0!</v>
      </c>
      <c r="J88" s="55"/>
    </row>
    <row r="89" spans="1:10" ht="15.75" customHeight="1">
      <c r="A89" s="70">
        <v>1045</v>
      </c>
      <c r="B89" s="50"/>
      <c r="C89" s="68">
        <v>4216</v>
      </c>
      <c r="D89" s="73" t="s">
        <v>104</v>
      </c>
      <c r="E89" s="52">
        <v>2125</v>
      </c>
      <c r="F89" s="52">
        <v>2125</v>
      </c>
      <c r="G89" s="58">
        <v>0</v>
      </c>
      <c r="H89" s="54">
        <f t="shared" si="1"/>
        <v>0</v>
      </c>
      <c r="J89" s="55"/>
    </row>
    <row r="90" spans="1:10" ht="15.75" customHeight="1">
      <c r="A90" s="70">
        <v>1046</v>
      </c>
      <c r="B90" s="50"/>
      <c r="C90" s="68">
        <v>4216</v>
      </c>
      <c r="D90" s="73" t="s">
        <v>105</v>
      </c>
      <c r="E90" s="52">
        <v>694.1</v>
      </c>
      <c r="F90" s="52">
        <v>694.1</v>
      </c>
      <c r="G90" s="58">
        <v>0</v>
      </c>
      <c r="H90" s="54">
        <f t="shared" si="1"/>
        <v>0</v>
      </c>
      <c r="J90" s="55"/>
    </row>
    <row r="91" spans="1:10" ht="15.75" customHeight="1">
      <c r="A91" s="70">
        <v>1047</v>
      </c>
      <c r="B91" s="50"/>
      <c r="C91" s="68">
        <v>4216</v>
      </c>
      <c r="D91" s="73" t="s">
        <v>106</v>
      </c>
      <c r="E91" s="52">
        <v>2859.4</v>
      </c>
      <c r="F91" s="52">
        <v>2859.4</v>
      </c>
      <c r="G91" s="58">
        <v>0</v>
      </c>
      <c r="H91" s="54">
        <f t="shared" si="1"/>
        <v>0</v>
      </c>
      <c r="J91" s="55"/>
    </row>
    <row r="92" spans="1:9" ht="15.75" customHeight="1">
      <c r="A92" s="70">
        <v>1048</v>
      </c>
      <c r="B92" s="50"/>
      <c r="C92" s="68">
        <v>4216</v>
      </c>
      <c r="D92" s="73" t="s">
        <v>107</v>
      </c>
      <c r="E92" s="52">
        <v>3246.3</v>
      </c>
      <c r="F92" s="52">
        <v>3246.3</v>
      </c>
      <c r="G92" s="58">
        <v>0</v>
      </c>
      <c r="H92" s="54">
        <f t="shared" si="1"/>
        <v>0</v>
      </c>
      <c r="I92" s="55"/>
    </row>
    <row r="93" spans="1:9" ht="15.75" customHeight="1">
      <c r="A93" s="70">
        <v>1056</v>
      </c>
      <c r="B93" s="50"/>
      <c r="C93" s="68">
        <v>4216</v>
      </c>
      <c r="D93" s="73" t="s">
        <v>108</v>
      </c>
      <c r="E93" s="52">
        <v>0</v>
      </c>
      <c r="F93" s="52">
        <v>28.8</v>
      </c>
      <c r="G93" s="58">
        <v>27.2</v>
      </c>
      <c r="H93" s="54">
        <f t="shared" si="1"/>
        <v>94.44444444444444</v>
      </c>
      <c r="I93" s="55"/>
    </row>
    <row r="94" spans="1:9" ht="15.75" customHeight="1">
      <c r="A94" s="70">
        <v>1059</v>
      </c>
      <c r="B94" s="50"/>
      <c r="C94" s="68">
        <v>4216</v>
      </c>
      <c r="D94" s="73" t="s">
        <v>109</v>
      </c>
      <c r="E94" s="52">
        <v>0</v>
      </c>
      <c r="F94" s="54">
        <v>3277.1</v>
      </c>
      <c r="G94" s="58">
        <v>0</v>
      </c>
      <c r="H94" s="54">
        <f t="shared" si="1"/>
        <v>0</v>
      </c>
      <c r="I94" s="55"/>
    </row>
    <row r="95" spans="1:8" ht="15.75" customHeight="1">
      <c r="A95" s="70">
        <v>1075</v>
      </c>
      <c r="B95" s="50"/>
      <c r="C95" s="68">
        <v>4216</v>
      </c>
      <c r="D95" s="73" t="s">
        <v>110</v>
      </c>
      <c r="E95" s="52">
        <v>1432.7</v>
      </c>
      <c r="F95" s="52">
        <v>1432.7</v>
      </c>
      <c r="G95" s="58">
        <v>0</v>
      </c>
      <c r="H95" s="54">
        <f t="shared" si="1"/>
        <v>0</v>
      </c>
    </row>
    <row r="96" spans="1:8" ht="15.75" customHeight="1">
      <c r="A96" s="70">
        <v>1078</v>
      </c>
      <c r="B96" s="50"/>
      <c r="C96" s="68">
        <v>4216</v>
      </c>
      <c r="D96" s="73" t="s">
        <v>111</v>
      </c>
      <c r="E96" s="52">
        <v>61.6</v>
      </c>
      <c r="F96" s="52">
        <v>61.6</v>
      </c>
      <c r="G96" s="58">
        <v>0</v>
      </c>
      <c r="H96" s="54">
        <f t="shared" si="1"/>
        <v>0</v>
      </c>
    </row>
    <row r="97" spans="1:8" ht="15.75" customHeight="1">
      <c r="A97" s="70">
        <v>1083</v>
      </c>
      <c r="B97" s="50"/>
      <c r="C97" s="68">
        <v>4216</v>
      </c>
      <c r="D97" s="73" t="s">
        <v>112</v>
      </c>
      <c r="E97" s="52">
        <v>652.3</v>
      </c>
      <c r="F97" s="52">
        <v>652.3</v>
      </c>
      <c r="G97" s="58">
        <v>0</v>
      </c>
      <c r="H97" s="54">
        <f t="shared" si="1"/>
        <v>0</v>
      </c>
    </row>
    <row r="98" spans="1:8" ht="15" customHeight="1">
      <c r="A98" s="74">
        <v>1084</v>
      </c>
      <c r="B98" s="53"/>
      <c r="C98" s="53">
        <v>4216</v>
      </c>
      <c r="D98" s="53" t="s">
        <v>113</v>
      </c>
      <c r="E98" s="54">
        <v>580.1</v>
      </c>
      <c r="F98" s="54">
        <v>580.1</v>
      </c>
      <c r="G98" s="54">
        <v>0</v>
      </c>
      <c r="H98" s="54">
        <f t="shared" si="1"/>
        <v>0</v>
      </c>
    </row>
    <row r="99" spans="1:8" ht="15.75" customHeight="1">
      <c r="A99" s="70">
        <v>1085</v>
      </c>
      <c r="B99" s="50"/>
      <c r="C99" s="68">
        <v>4216</v>
      </c>
      <c r="D99" s="73" t="s">
        <v>114</v>
      </c>
      <c r="E99" s="52">
        <v>702.8</v>
      </c>
      <c r="F99" s="52">
        <v>702.8</v>
      </c>
      <c r="G99" s="58">
        <v>0</v>
      </c>
      <c r="H99" s="54">
        <f t="shared" si="1"/>
        <v>0</v>
      </c>
    </row>
    <row r="100" spans="1:8" ht="15.75" customHeight="1">
      <c r="A100" s="70">
        <v>1090</v>
      </c>
      <c r="B100" s="50"/>
      <c r="C100" s="68">
        <v>4216</v>
      </c>
      <c r="D100" s="73" t="s">
        <v>115</v>
      </c>
      <c r="E100" s="52">
        <v>89.7</v>
      </c>
      <c r="F100" s="52">
        <v>0</v>
      </c>
      <c r="G100" s="58">
        <v>0</v>
      </c>
      <c r="H100" s="54" t="e">
        <f t="shared" si="1"/>
        <v>#DIV/0!</v>
      </c>
    </row>
    <row r="101" spans="1:8" ht="15.75" customHeight="1">
      <c r="A101" s="70">
        <v>1091</v>
      </c>
      <c r="B101" s="50"/>
      <c r="C101" s="68">
        <v>4216</v>
      </c>
      <c r="D101" s="73" t="s">
        <v>116</v>
      </c>
      <c r="E101" s="52">
        <v>59.2</v>
      </c>
      <c r="F101" s="52">
        <v>0</v>
      </c>
      <c r="G101" s="58">
        <v>0</v>
      </c>
      <c r="H101" s="54" t="e">
        <f t="shared" si="1"/>
        <v>#DIV/0!</v>
      </c>
    </row>
    <row r="102" spans="1:8" ht="15.75" customHeight="1">
      <c r="A102" s="70">
        <v>1092</v>
      </c>
      <c r="B102" s="50"/>
      <c r="C102" s="68">
        <v>4216</v>
      </c>
      <c r="D102" s="73" t="s">
        <v>117</v>
      </c>
      <c r="E102" s="52">
        <v>1712.9</v>
      </c>
      <c r="F102" s="52">
        <v>1712.9</v>
      </c>
      <c r="G102" s="58">
        <v>0</v>
      </c>
      <c r="H102" s="54">
        <f t="shared" si="1"/>
        <v>0</v>
      </c>
    </row>
    <row r="103" spans="1:8" ht="15.75" hidden="1">
      <c r="A103" s="70"/>
      <c r="B103" s="50"/>
      <c r="C103" s="71">
        <v>4216</v>
      </c>
      <c r="D103" s="72" t="s">
        <v>118</v>
      </c>
      <c r="E103" s="54"/>
      <c r="F103" s="54"/>
      <c r="G103" s="58"/>
      <c r="H103" s="54" t="e">
        <f t="shared" si="1"/>
        <v>#DIV/0!</v>
      </c>
    </row>
    <row r="104" spans="1:8" ht="15.75" hidden="1">
      <c r="A104" s="70"/>
      <c r="B104" s="50"/>
      <c r="C104" s="71">
        <v>4216</v>
      </c>
      <c r="D104" s="72" t="s">
        <v>119</v>
      </c>
      <c r="E104" s="54"/>
      <c r="F104" s="54"/>
      <c r="G104" s="58"/>
      <c r="H104" s="54" t="e">
        <f t="shared" si="1"/>
        <v>#DIV/0!</v>
      </c>
    </row>
    <row r="105" spans="1:8" ht="15.75" hidden="1">
      <c r="A105" s="70"/>
      <c r="B105" s="50"/>
      <c r="C105" s="71">
        <v>4216</v>
      </c>
      <c r="D105" s="75" t="s">
        <v>118</v>
      </c>
      <c r="E105" s="54"/>
      <c r="F105" s="54"/>
      <c r="G105" s="58"/>
      <c r="H105" s="54" t="e">
        <f t="shared" si="1"/>
        <v>#DIV/0!</v>
      </c>
    </row>
    <row r="106" spans="1:8" ht="15" hidden="1">
      <c r="A106" s="76"/>
      <c r="B106" s="76"/>
      <c r="C106" s="71">
        <v>4216</v>
      </c>
      <c r="D106" s="75" t="s">
        <v>118</v>
      </c>
      <c r="E106" s="54"/>
      <c r="F106" s="54"/>
      <c r="G106" s="58"/>
      <c r="H106" s="54" t="e">
        <f t="shared" si="1"/>
        <v>#DIV/0!</v>
      </c>
    </row>
    <row r="107" spans="1:8" ht="15" hidden="1">
      <c r="A107" s="77"/>
      <c r="B107" s="78"/>
      <c r="C107" s="74">
        <v>4216</v>
      </c>
      <c r="D107" s="75" t="s">
        <v>118</v>
      </c>
      <c r="E107" s="58"/>
      <c r="F107" s="58"/>
      <c r="G107" s="58"/>
      <c r="H107" s="54" t="e">
        <f t="shared" si="1"/>
        <v>#DIV/0!</v>
      </c>
    </row>
    <row r="108" spans="1:8" ht="15" hidden="1">
      <c r="A108" s="77">
        <v>433</v>
      </c>
      <c r="B108" s="78"/>
      <c r="C108" s="74">
        <v>4222</v>
      </c>
      <c r="D108" s="75" t="s">
        <v>120</v>
      </c>
      <c r="E108" s="58"/>
      <c r="F108" s="58"/>
      <c r="G108" s="58"/>
      <c r="H108" s="54" t="e">
        <f t="shared" si="1"/>
        <v>#DIV/0!</v>
      </c>
    </row>
    <row r="109" spans="1:8" ht="15" hidden="1">
      <c r="A109" s="77">
        <v>342</v>
      </c>
      <c r="B109" s="78"/>
      <c r="C109" s="74">
        <v>4222</v>
      </c>
      <c r="D109" s="75" t="s">
        <v>120</v>
      </c>
      <c r="E109" s="58"/>
      <c r="F109" s="58"/>
      <c r="G109" s="58"/>
      <c r="H109" s="54" t="e">
        <f t="shared" si="1"/>
        <v>#DIV/0!</v>
      </c>
    </row>
    <row r="110" spans="1:8" ht="15">
      <c r="A110" s="56">
        <v>1105</v>
      </c>
      <c r="B110" s="53"/>
      <c r="C110" s="53">
        <v>4216</v>
      </c>
      <c r="D110" s="73" t="s">
        <v>121</v>
      </c>
      <c r="E110" s="54">
        <v>0</v>
      </c>
      <c r="F110" s="54">
        <v>2829.7</v>
      </c>
      <c r="G110" s="54">
        <v>0</v>
      </c>
      <c r="H110" s="54">
        <f t="shared" si="1"/>
        <v>0</v>
      </c>
    </row>
    <row r="111" spans="1:8" ht="15">
      <c r="A111" s="77">
        <v>71007</v>
      </c>
      <c r="B111" s="78"/>
      <c r="C111" s="74">
        <v>4223</v>
      </c>
      <c r="D111" s="75" t="s">
        <v>122</v>
      </c>
      <c r="E111" s="58">
        <v>32856.7</v>
      </c>
      <c r="F111" s="58">
        <v>32856.7</v>
      </c>
      <c r="G111" s="58">
        <v>7650.8</v>
      </c>
      <c r="H111" s="54">
        <f t="shared" si="1"/>
        <v>23.28535732438133</v>
      </c>
    </row>
    <row r="112" spans="1:8" ht="15" hidden="1">
      <c r="A112" s="77"/>
      <c r="B112" s="78">
        <v>2212</v>
      </c>
      <c r="C112" s="74">
        <v>2322</v>
      </c>
      <c r="D112" s="75" t="s">
        <v>123</v>
      </c>
      <c r="E112" s="58"/>
      <c r="F112" s="58"/>
      <c r="G112" s="58"/>
      <c r="H112" s="54" t="e">
        <f t="shared" si="1"/>
        <v>#DIV/0!</v>
      </c>
    </row>
    <row r="113" spans="1:8" ht="15">
      <c r="A113" s="77">
        <v>10023</v>
      </c>
      <c r="B113" s="78"/>
      <c r="C113" s="74">
        <v>4223</v>
      </c>
      <c r="D113" s="75" t="s">
        <v>124</v>
      </c>
      <c r="E113" s="58">
        <v>2414.5</v>
      </c>
      <c r="F113" s="58">
        <v>2594.6</v>
      </c>
      <c r="G113" s="58">
        <v>2594.5</v>
      </c>
      <c r="H113" s="54">
        <f t="shared" si="1"/>
        <v>99.99614584136283</v>
      </c>
    </row>
    <row r="114" spans="1:8" ht="15">
      <c r="A114" s="77">
        <v>1079</v>
      </c>
      <c r="B114" s="78"/>
      <c r="C114" s="74">
        <v>4223</v>
      </c>
      <c r="D114" s="75" t="s">
        <v>125</v>
      </c>
      <c r="E114" s="58">
        <v>9345.5</v>
      </c>
      <c r="F114" s="58">
        <v>9345.5</v>
      </c>
      <c r="G114" s="58">
        <v>0</v>
      </c>
      <c r="H114" s="54">
        <f t="shared" si="1"/>
        <v>0</v>
      </c>
    </row>
    <row r="115" spans="1:8" ht="15">
      <c r="A115" s="77">
        <v>1078</v>
      </c>
      <c r="B115" s="78"/>
      <c r="C115" s="74">
        <v>4232</v>
      </c>
      <c r="D115" s="75" t="s">
        <v>126</v>
      </c>
      <c r="E115" s="58">
        <v>1048.1</v>
      </c>
      <c r="F115" s="58">
        <v>1048.1</v>
      </c>
      <c r="G115" s="58">
        <v>0</v>
      </c>
      <c r="H115" s="54">
        <f t="shared" si="1"/>
        <v>0</v>
      </c>
    </row>
    <row r="116" spans="1:8" ht="15">
      <c r="A116" s="77">
        <v>1090</v>
      </c>
      <c r="B116" s="78"/>
      <c r="C116" s="74">
        <v>4232</v>
      </c>
      <c r="D116" s="75" t="s">
        <v>127</v>
      </c>
      <c r="E116" s="58">
        <v>1526.1</v>
      </c>
      <c r="F116" s="58">
        <v>0</v>
      </c>
      <c r="G116" s="58">
        <v>0</v>
      </c>
      <c r="H116" s="54" t="e">
        <f t="shared" si="1"/>
        <v>#DIV/0!</v>
      </c>
    </row>
    <row r="117" spans="1:8" ht="15">
      <c r="A117" s="77">
        <v>1091</v>
      </c>
      <c r="B117" s="78"/>
      <c r="C117" s="74">
        <v>4232</v>
      </c>
      <c r="D117" s="75" t="s">
        <v>128</v>
      </c>
      <c r="E117" s="58">
        <v>1007.9</v>
      </c>
      <c r="F117" s="58">
        <v>0</v>
      </c>
      <c r="G117" s="58">
        <v>0</v>
      </c>
      <c r="H117" s="54" t="e">
        <f t="shared" si="1"/>
        <v>#DIV/0!</v>
      </c>
    </row>
    <row r="118" spans="1:8" ht="15" hidden="1">
      <c r="A118" s="77"/>
      <c r="B118" s="78">
        <v>2169</v>
      </c>
      <c r="C118" s="74">
        <v>2212</v>
      </c>
      <c r="D118" s="75" t="s">
        <v>129</v>
      </c>
      <c r="E118" s="58"/>
      <c r="F118" s="58"/>
      <c r="G118" s="58"/>
      <c r="H118" s="54" t="e">
        <f t="shared" si="1"/>
        <v>#DIV/0!</v>
      </c>
    </row>
    <row r="119" spans="1:8" ht="15">
      <c r="A119" s="77"/>
      <c r="B119" s="78">
        <v>2169</v>
      </c>
      <c r="C119" s="74">
        <v>2212</v>
      </c>
      <c r="D119" s="75" t="s">
        <v>129</v>
      </c>
      <c r="E119" s="58">
        <v>0</v>
      </c>
      <c r="F119" s="58">
        <v>0</v>
      </c>
      <c r="G119" s="58">
        <v>0.2</v>
      </c>
      <c r="H119" s="54" t="e">
        <f t="shared" si="1"/>
        <v>#DIV/0!</v>
      </c>
    </row>
    <row r="120" spans="1:8" ht="15">
      <c r="A120" s="77"/>
      <c r="B120" s="78">
        <v>2212</v>
      </c>
      <c r="C120" s="74">
        <v>2324</v>
      </c>
      <c r="D120" s="75" t="s">
        <v>130</v>
      </c>
      <c r="E120" s="58">
        <v>0</v>
      </c>
      <c r="F120" s="58">
        <v>0</v>
      </c>
      <c r="G120" s="58">
        <v>3</v>
      </c>
      <c r="H120" s="54" t="e">
        <f t="shared" si="1"/>
        <v>#DIV/0!</v>
      </c>
    </row>
    <row r="121" spans="1:8" ht="15" customHeight="1" hidden="1">
      <c r="A121" s="77"/>
      <c r="B121" s="78">
        <v>2219</v>
      </c>
      <c r="C121" s="79">
        <v>2321</v>
      </c>
      <c r="D121" s="75" t="s">
        <v>131</v>
      </c>
      <c r="E121" s="58"/>
      <c r="F121" s="58"/>
      <c r="G121" s="58"/>
      <c r="H121" s="54" t="e">
        <f t="shared" si="1"/>
        <v>#DIV/0!</v>
      </c>
    </row>
    <row r="122" spans="1:8" ht="15" customHeight="1" hidden="1">
      <c r="A122" s="77"/>
      <c r="B122" s="78">
        <v>2219</v>
      </c>
      <c r="C122" s="74">
        <v>2324</v>
      </c>
      <c r="D122" s="75" t="s">
        <v>132</v>
      </c>
      <c r="E122" s="58"/>
      <c r="F122" s="58"/>
      <c r="G122" s="58"/>
      <c r="H122" s="54" t="e">
        <f t="shared" si="1"/>
        <v>#DIV/0!</v>
      </c>
    </row>
    <row r="123" spans="1:8" ht="15">
      <c r="A123" s="77"/>
      <c r="B123" s="78">
        <v>2221</v>
      </c>
      <c r="C123" s="79">
        <v>2329</v>
      </c>
      <c r="D123" s="75" t="s">
        <v>133</v>
      </c>
      <c r="E123" s="58">
        <v>0</v>
      </c>
      <c r="F123" s="58">
        <v>0</v>
      </c>
      <c r="G123" s="58">
        <v>30.3</v>
      </c>
      <c r="H123" s="54" t="e">
        <f t="shared" si="1"/>
        <v>#DIV/0!</v>
      </c>
    </row>
    <row r="124" spans="1:8" ht="15" hidden="1">
      <c r="A124" s="56"/>
      <c r="B124" s="53">
        <v>3421</v>
      </c>
      <c r="C124" s="53">
        <v>2111</v>
      </c>
      <c r="D124" s="53" t="s">
        <v>134</v>
      </c>
      <c r="E124" s="54"/>
      <c r="F124" s="54"/>
      <c r="G124" s="54"/>
      <c r="H124" s="54" t="e">
        <f t="shared" si="1"/>
        <v>#DIV/0!</v>
      </c>
    </row>
    <row r="125" spans="1:8" ht="15">
      <c r="A125" s="56">
        <v>1063</v>
      </c>
      <c r="B125" s="53">
        <v>3421</v>
      </c>
      <c r="C125" s="53">
        <v>3121</v>
      </c>
      <c r="D125" s="53" t="s">
        <v>135</v>
      </c>
      <c r="E125" s="54">
        <v>450</v>
      </c>
      <c r="F125" s="54">
        <v>0</v>
      </c>
      <c r="G125" s="58">
        <v>0</v>
      </c>
      <c r="H125" s="54" t="e">
        <f t="shared" si="1"/>
        <v>#DIV/0!</v>
      </c>
    </row>
    <row r="126" spans="1:8" ht="15" hidden="1">
      <c r="A126" s="56"/>
      <c r="B126" s="53">
        <v>3631</v>
      </c>
      <c r="C126" s="53">
        <v>2322</v>
      </c>
      <c r="D126" s="53" t="s">
        <v>136</v>
      </c>
      <c r="E126" s="54"/>
      <c r="F126" s="54"/>
      <c r="G126" s="58"/>
      <c r="H126" s="54" t="e">
        <f t="shared" si="1"/>
        <v>#DIV/0!</v>
      </c>
    </row>
    <row r="127" spans="1:8" ht="15">
      <c r="A127" s="80"/>
      <c r="B127" s="74">
        <v>3631</v>
      </c>
      <c r="C127" s="53">
        <v>2324</v>
      </c>
      <c r="D127" s="53" t="s">
        <v>137</v>
      </c>
      <c r="E127" s="54">
        <v>0</v>
      </c>
      <c r="F127" s="54">
        <v>0</v>
      </c>
      <c r="G127" s="54">
        <v>306</v>
      </c>
      <c r="H127" s="54" t="e">
        <f>(G127/F127)*100</f>
        <v>#DIV/0!</v>
      </c>
    </row>
    <row r="128" spans="1:8" ht="15" hidden="1">
      <c r="A128" s="77"/>
      <c r="B128" s="78">
        <v>3635</v>
      </c>
      <c r="C128" s="74">
        <v>3122</v>
      </c>
      <c r="D128" s="75" t="s">
        <v>138</v>
      </c>
      <c r="E128" s="58"/>
      <c r="F128" s="58"/>
      <c r="G128" s="58"/>
      <c r="H128" s="54" t="e">
        <f>(G128/F128)*100</f>
        <v>#DIV/0!</v>
      </c>
    </row>
    <row r="129" spans="1:8" ht="15">
      <c r="A129" s="80"/>
      <c r="B129" s="74">
        <v>3725</v>
      </c>
      <c r="C129" s="53">
        <v>2324</v>
      </c>
      <c r="D129" s="53" t="s">
        <v>139</v>
      </c>
      <c r="E129" s="54">
        <v>0</v>
      </c>
      <c r="F129" s="54">
        <v>2000</v>
      </c>
      <c r="G129" s="54">
        <v>1151.9</v>
      </c>
      <c r="H129" s="54">
        <f>(G129/F129)*100</f>
        <v>57.595000000000006</v>
      </c>
    </row>
    <row r="130" spans="1:8" ht="15">
      <c r="A130" s="80"/>
      <c r="B130" s="74">
        <v>3745</v>
      </c>
      <c r="C130" s="53">
        <v>2324</v>
      </c>
      <c r="D130" s="53" t="s">
        <v>140</v>
      </c>
      <c r="E130" s="54">
        <v>2000</v>
      </c>
      <c r="F130" s="54">
        <v>0</v>
      </c>
      <c r="G130" s="54">
        <v>8.1</v>
      </c>
      <c r="H130" s="54" t="e">
        <f>(G130/F130)*100</f>
        <v>#DIV/0!</v>
      </c>
    </row>
    <row r="131" spans="1:8" ht="15.75" thickBot="1">
      <c r="A131" s="81"/>
      <c r="B131" s="60"/>
      <c r="C131" s="60"/>
      <c r="D131" s="60"/>
      <c r="E131" s="61"/>
      <c r="F131" s="61"/>
      <c r="G131" s="61"/>
      <c r="H131" s="61"/>
    </row>
    <row r="132" spans="1:8" s="65" customFormat="1" ht="21.75" customHeight="1" thickBot="1" thickTop="1">
      <c r="A132" s="82"/>
      <c r="B132" s="62"/>
      <c r="C132" s="62"/>
      <c r="D132" s="63" t="s">
        <v>141</v>
      </c>
      <c r="E132" s="64">
        <f>SUM(E62:E131)</f>
        <v>82784</v>
      </c>
      <c r="F132" s="64">
        <f>SUM(F62:F131)</f>
        <v>72149.29999999999</v>
      </c>
      <c r="G132" s="64">
        <f>SUM(G62:G131)</f>
        <v>13316.9</v>
      </c>
      <c r="H132" s="64">
        <f>(G132/F132)*100</f>
        <v>18.45742093131881</v>
      </c>
    </row>
    <row r="133" spans="1:8" ht="15" customHeight="1">
      <c r="A133" s="83"/>
      <c r="B133" s="83"/>
      <c r="C133" s="83"/>
      <c r="D133" s="46"/>
      <c r="E133" s="84"/>
      <c r="F133" s="84"/>
      <c r="G133" s="42"/>
      <c r="H133" s="42"/>
    </row>
    <row r="134" spans="1:8" ht="15" customHeight="1">
      <c r="A134" s="83"/>
      <c r="B134" s="83"/>
      <c r="C134" s="83"/>
      <c r="D134" s="46"/>
      <c r="E134" s="84"/>
      <c r="F134" s="84"/>
      <c r="G134" s="84"/>
      <c r="H134" s="84"/>
    </row>
    <row r="135" spans="1:8" ht="15" customHeight="1" thickBot="1">
      <c r="A135" s="83"/>
      <c r="B135" s="83"/>
      <c r="C135" s="83"/>
      <c r="D135" s="46"/>
      <c r="E135" s="84"/>
      <c r="F135" s="84"/>
      <c r="G135" s="84"/>
      <c r="H135" s="84"/>
    </row>
    <row r="136" spans="1:8" ht="15.75">
      <c r="A136" s="214" t="s">
        <v>25</v>
      </c>
      <c r="B136" s="214" t="s">
        <v>26</v>
      </c>
      <c r="C136" s="214" t="s">
        <v>27</v>
      </c>
      <c r="D136" s="215" t="s">
        <v>28</v>
      </c>
      <c r="E136" s="216" t="s">
        <v>29</v>
      </c>
      <c r="F136" s="216" t="s">
        <v>29</v>
      </c>
      <c r="G136" s="216" t="s">
        <v>14</v>
      </c>
      <c r="H136" s="216" t="s">
        <v>30</v>
      </c>
    </row>
    <row r="137" spans="1:8" ht="15.75" customHeight="1" thickBot="1">
      <c r="A137" s="217"/>
      <c r="B137" s="217"/>
      <c r="C137" s="217"/>
      <c r="D137" s="218"/>
      <c r="E137" s="219" t="s">
        <v>31</v>
      </c>
      <c r="F137" s="219" t="s">
        <v>32</v>
      </c>
      <c r="G137" s="220" t="s">
        <v>33</v>
      </c>
      <c r="H137" s="219" t="s">
        <v>34</v>
      </c>
    </row>
    <row r="138" spans="1:8" ht="16.5" customHeight="1" thickTop="1">
      <c r="A138" s="67">
        <v>30</v>
      </c>
      <c r="B138" s="50"/>
      <c r="C138" s="50"/>
      <c r="D138" s="51" t="s">
        <v>142</v>
      </c>
      <c r="E138" s="85"/>
      <c r="F138" s="85"/>
      <c r="G138" s="85"/>
      <c r="H138" s="85"/>
    </row>
    <row r="139" spans="1:8" ht="15" customHeight="1">
      <c r="A139" s="86"/>
      <c r="B139" s="87"/>
      <c r="C139" s="87"/>
      <c r="D139" s="87"/>
      <c r="E139" s="54"/>
      <c r="F139" s="54"/>
      <c r="G139" s="54"/>
      <c r="H139" s="54"/>
    </row>
    <row r="140" spans="1:8" ht="15">
      <c r="A140" s="56"/>
      <c r="B140" s="53"/>
      <c r="C140" s="53">
        <v>1361</v>
      </c>
      <c r="D140" s="53" t="s">
        <v>37</v>
      </c>
      <c r="E140" s="88">
        <v>0</v>
      </c>
      <c r="F140" s="88">
        <v>0</v>
      </c>
      <c r="G140" s="88">
        <v>1.2</v>
      </c>
      <c r="H140" s="54" t="e">
        <f aca="true" t="shared" si="2" ref="H140:H173">(G140/F140)*100</f>
        <v>#DIV/0!</v>
      </c>
    </row>
    <row r="141" spans="1:8" ht="15">
      <c r="A141" s="56"/>
      <c r="B141" s="53"/>
      <c r="C141" s="53">
        <v>2460</v>
      </c>
      <c r="D141" s="53" t="s">
        <v>143</v>
      </c>
      <c r="E141" s="88">
        <v>0</v>
      </c>
      <c r="F141" s="88">
        <v>0</v>
      </c>
      <c r="G141" s="88">
        <v>7</v>
      </c>
      <c r="H141" s="54" t="e">
        <f t="shared" si="2"/>
        <v>#DIV/0!</v>
      </c>
    </row>
    <row r="142" spans="1:8" ht="15" customHeight="1" hidden="1">
      <c r="A142" s="56">
        <v>98071</v>
      </c>
      <c r="B142" s="53"/>
      <c r="C142" s="53">
        <v>4111</v>
      </c>
      <c r="D142" s="53" t="s">
        <v>144</v>
      </c>
      <c r="E142" s="88"/>
      <c r="F142" s="88"/>
      <c r="G142" s="88"/>
      <c r="H142" s="54" t="e">
        <f t="shared" si="2"/>
        <v>#DIV/0!</v>
      </c>
    </row>
    <row r="143" spans="1:8" ht="15" customHeight="1" hidden="1">
      <c r="A143" s="56">
        <v>98187</v>
      </c>
      <c r="B143" s="53"/>
      <c r="C143" s="53">
        <v>4111</v>
      </c>
      <c r="D143" s="53" t="s">
        <v>145</v>
      </c>
      <c r="E143" s="88"/>
      <c r="F143" s="88"/>
      <c r="G143" s="88"/>
      <c r="H143" s="54" t="e">
        <f t="shared" si="2"/>
        <v>#DIV/0!</v>
      </c>
    </row>
    <row r="144" spans="1:8" ht="15" hidden="1">
      <c r="A144" s="56">
        <v>98008</v>
      </c>
      <c r="B144" s="53"/>
      <c r="C144" s="53">
        <v>4111</v>
      </c>
      <c r="D144" s="53" t="s">
        <v>146</v>
      </c>
      <c r="E144" s="54"/>
      <c r="F144" s="54"/>
      <c r="G144" s="54"/>
      <c r="H144" s="54" t="e">
        <f t="shared" si="2"/>
        <v>#DIV/0!</v>
      </c>
    </row>
    <row r="145" spans="1:8" ht="15">
      <c r="A145" s="56">
        <v>98348</v>
      </c>
      <c r="B145" s="53"/>
      <c r="C145" s="53">
        <v>4111</v>
      </c>
      <c r="D145" s="53" t="s">
        <v>147</v>
      </c>
      <c r="E145" s="52">
        <v>0</v>
      </c>
      <c r="F145" s="52">
        <v>521</v>
      </c>
      <c r="G145" s="54">
        <v>521</v>
      </c>
      <c r="H145" s="54">
        <f t="shared" si="2"/>
        <v>100</v>
      </c>
    </row>
    <row r="146" spans="1:8" ht="14.25" customHeight="1">
      <c r="A146" s="56"/>
      <c r="B146" s="53"/>
      <c r="C146" s="53">
        <v>4116</v>
      </c>
      <c r="D146" s="53" t="s">
        <v>148</v>
      </c>
      <c r="E146" s="88">
        <v>0</v>
      </c>
      <c r="F146" s="88">
        <v>418.1</v>
      </c>
      <c r="G146" s="88">
        <f>4833.9-4511</f>
        <v>322.89999999999964</v>
      </c>
      <c r="H146" s="54">
        <f t="shared" si="2"/>
        <v>77.23032767280546</v>
      </c>
    </row>
    <row r="147" spans="1:8" ht="15" customHeight="1">
      <c r="A147" s="53">
        <v>13011</v>
      </c>
      <c r="B147" s="53"/>
      <c r="C147" s="53">
        <v>4116</v>
      </c>
      <c r="D147" s="53" t="s">
        <v>149</v>
      </c>
      <c r="E147" s="54">
        <v>0</v>
      </c>
      <c r="F147" s="54">
        <v>4511</v>
      </c>
      <c r="G147" s="54">
        <v>4511</v>
      </c>
      <c r="H147" s="54">
        <f t="shared" si="2"/>
        <v>100</v>
      </c>
    </row>
    <row r="148" spans="1:8" ht="15" customHeight="1">
      <c r="A148" s="53">
        <v>14013</v>
      </c>
      <c r="B148" s="53"/>
      <c r="C148" s="53">
        <v>4116</v>
      </c>
      <c r="D148" s="53" t="s">
        <v>150</v>
      </c>
      <c r="E148" s="54">
        <v>3207</v>
      </c>
      <c r="F148" s="54">
        <v>3207</v>
      </c>
      <c r="G148" s="54">
        <v>0</v>
      </c>
      <c r="H148" s="54">
        <f t="shared" si="2"/>
        <v>0</v>
      </c>
    </row>
    <row r="149" spans="1:8" ht="15" customHeight="1" hidden="1">
      <c r="A149" s="56"/>
      <c r="B149" s="53"/>
      <c r="C149" s="53">
        <v>4121</v>
      </c>
      <c r="D149" s="53" t="s">
        <v>151</v>
      </c>
      <c r="E149" s="88"/>
      <c r="F149" s="88"/>
      <c r="G149" s="88"/>
      <c r="H149" s="54" t="e">
        <f t="shared" si="2"/>
        <v>#DIV/0!</v>
      </c>
    </row>
    <row r="150" spans="1:8" ht="15" customHeight="1" hidden="1">
      <c r="A150" s="56"/>
      <c r="B150" s="53"/>
      <c r="C150" s="53">
        <v>4122</v>
      </c>
      <c r="D150" s="53" t="s">
        <v>152</v>
      </c>
      <c r="E150" s="88"/>
      <c r="F150" s="88"/>
      <c r="G150" s="88"/>
      <c r="H150" s="54" t="e">
        <f t="shared" si="2"/>
        <v>#DIV/0!</v>
      </c>
    </row>
    <row r="151" spans="1:8" ht="15" hidden="1">
      <c r="A151" s="56"/>
      <c r="B151" s="53"/>
      <c r="C151" s="53">
        <v>4132</v>
      </c>
      <c r="D151" s="53" t="s">
        <v>153</v>
      </c>
      <c r="E151" s="88"/>
      <c r="F151" s="88"/>
      <c r="G151" s="88"/>
      <c r="H151" s="54" t="e">
        <f t="shared" si="2"/>
        <v>#DIV/0!</v>
      </c>
    </row>
    <row r="152" spans="1:8" ht="15" hidden="1">
      <c r="A152" s="56"/>
      <c r="B152" s="53"/>
      <c r="C152" s="53">
        <v>4216</v>
      </c>
      <c r="D152" s="53" t="s">
        <v>154</v>
      </c>
      <c r="E152" s="88"/>
      <c r="F152" s="88"/>
      <c r="G152" s="88"/>
      <c r="H152" s="54" t="e">
        <f t="shared" si="2"/>
        <v>#DIV/0!</v>
      </c>
    </row>
    <row r="153" spans="1:8" ht="15" customHeight="1" hidden="1">
      <c r="A153" s="56"/>
      <c r="B153" s="53"/>
      <c r="C153" s="53">
        <v>4222</v>
      </c>
      <c r="D153" s="53" t="s">
        <v>155</v>
      </c>
      <c r="E153" s="88"/>
      <c r="F153" s="88"/>
      <c r="G153" s="88"/>
      <c r="H153" s="54" t="e">
        <f t="shared" si="2"/>
        <v>#DIV/0!</v>
      </c>
    </row>
    <row r="154" spans="1:8" ht="15" customHeight="1" hidden="1">
      <c r="A154" s="56">
        <v>14004</v>
      </c>
      <c r="B154" s="53"/>
      <c r="C154" s="53">
        <v>4122</v>
      </c>
      <c r="D154" s="53" t="s">
        <v>156</v>
      </c>
      <c r="E154" s="52"/>
      <c r="F154" s="52"/>
      <c r="G154" s="58"/>
      <c r="H154" s="54" t="e">
        <f t="shared" si="2"/>
        <v>#DIV/0!</v>
      </c>
    </row>
    <row r="155" spans="1:8" ht="15" customHeight="1" hidden="1">
      <c r="A155" s="56">
        <v>14022</v>
      </c>
      <c r="B155" s="53"/>
      <c r="C155" s="53">
        <v>4122</v>
      </c>
      <c r="D155" s="53" t="s">
        <v>157</v>
      </c>
      <c r="E155" s="52"/>
      <c r="F155" s="52"/>
      <c r="G155" s="58"/>
      <c r="H155" s="54" t="e">
        <f t="shared" si="2"/>
        <v>#DIV/0!</v>
      </c>
    </row>
    <row r="156" spans="1:8" ht="15">
      <c r="A156" s="56"/>
      <c r="B156" s="53">
        <v>3341</v>
      </c>
      <c r="C156" s="53">
        <v>2111</v>
      </c>
      <c r="D156" s="53" t="s">
        <v>158</v>
      </c>
      <c r="E156" s="89">
        <v>3</v>
      </c>
      <c r="F156" s="89">
        <v>3</v>
      </c>
      <c r="G156" s="89">
        <v>0.7</v>
      </c>
      <c r="H156" s="54">
        <f t="shared" si="2"/>
        <v>23.333333333333332</v>
      </c>
    </row>
    <row r="157" spans="1:8" ht="15">
      <c r="A157" s="56"/>
      <c r="B157" s="53">
        <v>3349</v>
      </c>
      <c r="C157" s="53">
        <v>2111</v>
      </c>
      <c r="D157" s="53" t="s">
        <v>159</v>
      </c>
      <c r="E157" s="89">
        <v>900</v>
      </c>
      <c r="F157" s="89">
        <v>900</v>
      </c>
      <c r="G157" s="89">
        <v>463</v>
      </c>
      <c r="H157" s="54">
        <f t="shared" si="2"/>
        <v>51.44444444444445</v>
      </c>
    </row>
    <row r="158" spans="1:8" ht="15">
      <c r="A158" s="56"/>
      <c r="B158" s="53">
        <v>3631</v>
      </c>
      <c r="C158" s="53">
        <v>2322</v>
      </c>
      <c r="D158" s="53" t="s">
        <v>136</v>
      </c>
      <c r="E158" s="54">
        <v>0</v>
      </c>
      <c r="F158" s="54">
        <v>0</v>
      </c>
      <c r="G158" s="54">
        <v>12.9</v>
      </c>
      <c r="H158" s="54" t="e">
        <f t="shared" si="2"/>
        <v>#DIV/0!</v>
      </c>
    </row>
    <row r="159" spans="1:8" ht="15">
      <c r="A159" s="56"/>
      <c r="B159" s="53">
        <v>5512</v>
      </c>
      <c r="C159" s="53">
        <v>2111</v>
      </c>
      <c r="D159" s="53" t="s">
        <v>160</v>
      </c>
      <c r="E159" s="54">
        <v>0</v>
      </c>
      <c r="F159" s="54">
        <v>0</v>
      </c>
      <c r="G159" s="54">
        <v>9.7</v>
      </c>
      <c r="H159" s="54" t="e">
        <f t="shared" si="2"/>
        <v>#DIV/0!</v>
      </c>
    </row>
    <row r="160" spans="1:8" ht="15">
      <c r="A160" s="56"/>
      <c r="B160" s="53">
        <v>5512</v>
      </c>
      <c r="C160" s="53">
        <v>2322</v>
      </c>
      <c r="D160" s="53" t="s">
        <v>161</v>
      </c>
      <c r="E160" s="54">
        <v>0</v>
      </c>
      <c r="F160" s="54">
        <v>0</v>
      </c>
      <c r="G160" s="54">
        <v>27.1</v>
      </c>
      <c r="H160" s="54" t="e">
        <f t="shared" si="2"/>
        <v>#DIV/0!</v>
      </c>
    </row>
    <row r="161" spans="1:8" ht="15">
      <c r="A161" s="56"/>
      <c r="B161" s="53">
        <v>5512</v>
      </c>
      <c r="C161" s="53">
        <v>2324</v>
      </c>
      <c r="D161" s="53" t="s">
        <v>162</v>
      </c>
      <c r="E161" s="54">
        <v>139</v>
      </c>
      <c r="F161" s="54">
        <v>139</v>
      </c>
      <c r="G161" s="54">
        <v>11.2</v>
      </c>
      <c r="H161" s="54">
        <f t="shared" si="2"/>
        <v>8.057553956834532</v>
      </c>
    </row>
    <row r="162" spans="1:8" ht="15">
      <c r="A162" s="56"/>
      <c r="B162" s="53">
        <v>5512</v>
      </c>
      <c r="C162" s="53">
        <v>3113</v>
      </c>
      <c r="D162" s="53" t="s">
        <v>163</v>
      </c>
      <c r="E162" s="54">
        <v>0</v>
      </c>
      <c r="F162" s="54">
        <v>0</v>
      </c>
      <c r="G162" s="52">
        <v>562</v>
      </c>
      <c r="H162" s="54" t="e">
        <f t="shared" si="2"/>
        <v>#DIV/0!</v>
      </c>
    </row>
    <row r="163" spans="1:8" ht="15">
      <c r="A163" s="56"/>
      <c r="B163" s="53">
        <v>5512</v>
      </c>
      <c r="C163" s="53">
        <v>3122</v>
      </c>
      <c r="D163" s="53" t="s">
        <v>164</v>
      </c>
      <c r="E163" s="54">
        <v>7256</v>
      </c>
      <c r="F163" s="54">
        <v>7256</v>
      </c>
      <c r="G163" s="52">
        <v>0</v>
      </c>
      <c r="H163" s="54">
        <f t="shared" si="2"/>
        <v>0</v>
      </c>
    </row>
    <row r="164" spans="1:8" ht="15">
      <c r="A164" s="56"/>
      <c r="B164" s="53">
        <v>6171</v>
      </c>
      <c r="C164" s="53">
        <v>2111</v>
      </c>
      <c r="D164" s="53" t="s">
        <v>165</v>
      </c>
      <c r="E164" s="89">
        <v>150</v>
      </c>
      <c r="F164" s="89">
        <v>150</v>
      </c>
      <c r="G164" s="89">
        <v>137.7</v>
      </c>
      <c r="H164" s="54">
        <f t="shared" si="2"/>
        <v>91.8</v>
      </c>
    </row>
    <row r="165" spans="1:8" ht="15">
      <c r="A165" s="56"/>
      <c r="B165" s="53">
        <v>6171</v>
      </c>
      <c r="C165" s="53">
        <v>2132</v>
      </c>
      <c r="D165" s="53" t="s">
        <v>166</v>
      </c>
      <c r="E165" s="54">
        <v>72</v>
      </c>
      <c r="F165" s="54">
        <v>72</v>
      </c>
      <c r="G165" s="54">
        <v>102.5</v>
      </c>
      <c r="H165" s="54">
        <f t="shared" si="2"/>
        <v>142.36111111111111</v>
      </c>
    </row>
    <row r="166" spans="1:8" ht="15" hidden="1">
      <c r="A166" s="56"/>
      <c r="B166" s="53">
        <v>6171</v>
      </c>
      <c r="C166" s="53">
        <v>2210</v>
      </c>
      <c r="D166" s="53" t="s">
        <v>167</v>
      </c>
      <c r="E166" s="54"/>
      <c r="F166" s="54"/>
      <c r="G166" s="54"/>
      <c r="H166" s="54" t="e">
        <f t="shared" si="2"/>
        <v>#DIV/0!</v>
      </c>
    </row>
    <row r="167" spans="1:8" ht="15" hidden="1">
      <c r="A167" s="56"/>
      <c r="B167" s="53">
        <v>6171</v>
      </c>
      <c r="C167" s="53">
        <v>2133</v>
      </c>
      <c r="D167" s="53" t="s">
        <v>168</v>
      </c>
      <c r="E167" s="89"/>
      <c r="F167" s="89"/>
      <c r="G167" s="89"/>
      <c r="H167" s="54" t="e">
        <f t="shared" si="2"/>
        <v>#DIV/0!</v>
      </c>
    </row>
    <row r="168" spans="1:8" ht="15">
      <c r="A168" s="56"/>
      <c r="B168" s="53">
        <v>6171</v>
      </c>
      <c r="C168" s="53">
        <v>2310</v>
      </c>
      <c r="D168" s="53" t="s">
        <v>169</v>
      </c>
      <c r="E168" s="54">
        <v>0</v>
      </c>
      <c r="F168" s="54">
        <v>0</v>
      </c>
      <c r="G168" s="89">
        <v>38</v>
      </c>
      <c r="H168" s="54" t="e">
        <f t="shared" si="2"/>
        <v>#DIV/0!</v>
      </c>
    </row>
    <row r="169" spans="1:8" ht="15">
      <c r="A169" s="56"/>
      <c r="B169" s="53">
        <v>6171</v>
      </c>
      <c r="C169" s="53">
        <v>2322</v>
      </c>
      <c r="D169" s="53" t="s">
        <v>170</v>
      </c>
      <c r="E169" s="54">
        <v>0</v>
      </c>
      <c r="F169" s="54">
        <v>0</v>
      </c>
      <c r="G169" s="54">
        <v>3.5</v>
      </c>
      <c r="H169" s="54" t="e">
        <f t="shared" si="2"/>
        <v>#DIV/0!</v>
      </c>
    </row>
    <row r="170" spans="1:8" ht="15">
      <c r="A170" s="56"/>
      <c r="B170" s="53">
        <v>6171</v>
      </c>
      <c r="C170" s="53">
        <v>2324</v>
      </c>
      <c r="D170" s="53" t="s">
        <v>171</v>
      </c>
      <c r="E170" s="54">
        <v>50</v>
      </c>
      <c r="F170" s="54">
        <v>50</v>
      </c>
      <c r="G170" s="54">
        <v>255.6</v>
      </c>
      <c r="H170" s="54">
        <f t="shared" si="2"/>
        <v>511.2</v>
      </c>
    </row>
    <row r="171" spans="1:8" ht="15">
      <c r="A171" s="56"/>
      <c r="B171" s="53">
        <v>6171</v>
      </c>
      <c r="C171" s="53">
        <v>2329</v>
      </c>
      <c r="D171" s="53" t="s">
        <v>172</v>
      </c>
      <c r="E171" s="54">
        <v>0</v>
      </c>
      <c r="F171" s="54">
        <v>0</v>
      </c>
      <c r="G171" s="54">
        <v>5.8</v>
      </c>
      <c r="H171" s="54" t="e">
        <f t="shared" si="2"/>
        <v>#DIV/0!</v>
      </c>
    </row>
    <row r="172" spans="1:8" ht="15" hidden="1">
      <c r="A172" s="56"/>
      <c r="B172" s="53">
        <v>6409</v>
      </c>
      <c r="C172" s="53">
        <v>2328</v>
      </c>
      <c r="D172" s="53" t="s">
        <v>173</v>
      </c>
      <c r="E172" s="54"/>
      <c r="F172" s="54"/>
      <c r="G172" s="54"/>
      <c r="H172" s="54" t="e">
        <f t="shared" si="2"/>
        <v>#DIV/0!</v>
      </c>
    </row>
    <row r="173" spans="1:8" ht="15">
      <c r="A173" s="56"/>
      <c r="B173" s="53"/>
      <c r="C173" s="53"/>
      <c r="D173" s="53"/>
      <c r="E173" s="54">
        <v>0</v>
      </c>
      <c r="F173" s="54">
        <v>0</v>
      </c>
      <c r="G173" s="54">
        <v>0</v>
      </c>
      <c r="H173" s="54" t="e">
        <f t="shared" si="2"/>
        <v>#DIV/0!</v>
      </c>
    </row>
    <row r="174" spans="1:8" ht="15.75" thickBot="1">
      <c r="A174" s="90"/>
      <c r="B174" s="91"/>
      <c r="C174" s="91"/>
      <c r="D174" s="91"/>
      <c r="E174" s="92"/>
      <c r="F174" s="92"/>
      <c r="G174" s="92"/>
      <c r="H174" s="92"/>
    </row>
    <row r="175" spans="1:8" s="65" customFormat="1" ht="21.75" customHeight="1" thickBot="1" thickTop="1">
      <c r="A175" s="93"/>
      <c r="B175" s="94"/>
      <c r="C175" s="94"/>
      <c r="D175" s="95" t="s">
        <v>174</v>
      </c>
      <c r="E175" s="96">
        <f>SUM(E140:E174)</f>
        <v>11777</v>
      </c>
      <c r="F175" s="96">
        <f>SUM(F140:F174)</f>
        <v>17227.1</v>
      </c>
      <c r="G175" s="96">
        <f>SUM(G139:G174)</f>
        <v>6992.799999999999</v>
      </c>
      <c r="H175" s="64">
        <f>(G175/F175)*100</f>
        <v>40.59185817694214</v>
      </c>
    </row>
    <row r="176" spans="1:8" ht="15" customHeight="1">
      <c r="A176" s="83"/>
      <c r="B176" s="83"/>
      <c r="C176" s="83"/>
      <c r="D176" s="46"/>
      <c r="E176" s="84"/>
      <c r="F176" s="84"/>
      <c r="G176" s="84"/>
      <c r="H176" s="84"/>
    </row>
    <row r="177" spans="1:8" ht="15" customHeight="1">
      <c r="A177" s="83"/>
      <c r="B177" s="83"/>
      <c r="C177" s="83"/>
      <c r="D177" s="46"/>
      <c r="E177" s="84"/>
      <c r="F177" s="84"/>
      <c r="G177" s="84"/>
      <c r="H177" s="84"/>
    </row>
    <row r="178" spans="1:8" ht="12.75" customHeight="1" hidden="1">
      <c r="A178" s="83"/>
      <c r="B178" s="83"/>
      <c r="C178" s="83"/>
      <c r="D178" s="46"/>
      <c r="E178" s="84"/>
      <c r="F178" s="84"/>
      <c r="G178" s="84"/>
      <c r="H178" s="84"/>
    </row>
    <row r="179" spans="1:8" ht="15" customHeight="1" thickBot="1">
      <c r="A179" s="83"/>
      <c r="B179" s="83"/>
      <c r="C179" s="83"/>
      <c r="D179" s="46"/>
      <c r="E179" s="84"/>
      <c r="F179" s="84"/>
      <c r="G179" s="84"/>
      <c r="H179" s="84"/>
    </row>
    <row r="180" spans="1:8" ht="15.75">
      <c r="A180" s="214" t="s">
        <v>25</v>
      </c>
      <c r="B180" s="214" t="s">
        <v>26</v>
      </c>
      <c r="C180" s="214" t="s">
        <v>27</v>
      </c>
      <c r="D180" s="215" t="s">
        <v>28</v>
      </c>
      <c r="E180" s="216" t="s">
        <v>29</v>
      </c>
      <c r="F180" s="216" t="s">
        <v>29</v>
      </c>
      <c r="G180" s="216" t="s">
        <v>14</v>
      </c>
      <c r="H180" s="216" t="s">
        <v>30</v>
      </c>
    </row>
    <row r="181" spans="1:8" ht="15.75" customHeight="1" thickBot="1">
      <c r="A181" s="217"/>
      <c r="B181" s="217"/>
      <c r="C181" s="217"/>
      <c r="D181" s="218"/>
      <c r="E181" s="219" t="s">
        <v>31</v>
      </c>
      <c r="F181" s="219" t="s">
        <v>32</v>
      </c>
      <c r="G181" s="220" t="s">
        <v>33</v>
      </c>
      <c r="H181" s="219" t="s">
        <v>34</v>
      </c>
    </row>
    <row r="182" spans="1:8" ht="16.5" customHeight="1" thickTop="1">
      <c r="A182" s="50">
        <v>50</v>
      </c>
      <c r="B182" s="50"/>
      <c r="C182" s="50"/>
      <c r="D182" s="51" t="s">
        <v>175</v>
      </c>
      <c r="E182" s="52"/>
      <c r="F182" s="52"/>
      <c r="G182" s="52"/>
      <c r="H182" s="52"/>
    </row>
    <row r="183" spans="1:8" ht="15" customHeight="1">
      <c r="A183" s="53"/>
      <c r="B183" s="53"/>
      <c r="C183" s="53"/>
      <c r="D183" s="87"/>
      <c r="E183" s="54"/>
      <c r="F183" s="54"/>
      <c r="G183" s="54"/>
      <c r="H183" s="54"/>
    </row>
    <row r="184" spans="1:8" ht="15" hidden="1">
      <c r="A184" s="53"/>
      <c r="B184" s="53"/>
      <c r="C184" s="53">
        <v>1361</v>
      </c>
      <c r="D184" s="53" t="s">
        <v>37</v>
      </c>
      <c r="E184" s="54"/>
      <c r="F184" s="54"/>
      <c r="G184" s="54"/>
      <c r="H184" s="54" t="e">
        <f>(#REF!/F184)*100</f>
        <v>#REF!</v>
      </c>
    </row>
    <row r="185" spans="1:8" ht="15" hidden="1">
      <c r="A185" s="53"/>
      <c r="B185" s="53"/>
      <c r="C185" s="53">
        <v>2451</v>
      </c>
      <c r="D185" s="53" t="s">
        <v>176</v>
      </c>
      <c r="E185" s="54"/>
      <c r="F185" s="54"/>
      <c r="G185" s="54"/>
      <c r="H185" s="54" t="e">
        <f>(#REF!/F185)*100</f>
        <v>#REF!</v>
      </c>
    </row>
    <row r="186" spans="1:8" ht="15">
      <c r="A186" s="53">
        <v>13010</v>
      </c>
      <c r="B186" s="53"/>
      <c r="C186" s="53">
        <v>4116</v>
      </c>
      <c r="D186" s="53" t="s">
        <v>177</v>
      </c>
      <c r="E186" s="54">
        <v>624</v>
      </c>
      <c r="F186" s="54">
        <v>796</v>
      </c>
      <c r="G186" s="54">
        <v>628</v>
      </c>
      <c r="H186" s="54">
        <f aca="true" t="shared" si="3" ref="H186:H204">(G186/F186)*100</f>
        <v>78.89447236180904</v>
      </c>
    </row>
    <row r="187" spans="1:8" ht="15" hidden="1">
      <c r="A187" s="53">
        <v>434</v>
      </c>
      <c r="B187" s="53"/>
      <c r="C187" s="53">
        <v>4122</v>
      </c>
      <c r="D187" s="53" t="s">
        <v>178</v>
      </c>
      <c r="E187" s="54"/>
      <c r="F187" s="54"/>
      <c r="G187" s="54"/>
      <c r="H187" s="54" t="e">
        <f t="shared" si="3"/>
        <v>#DIV/0!</v>
      </c>
    </row>
    <row r="188" spans="1:8" ht="15">
      <c r="A188" s="53">
        <v>13233</v>
      </c>
      <c r="B188" s="53"/>
      <c r="C188" s="53">
        <v>4116</v>
      </c>
      <c r="D188" s="53" t="s">
        <v>179</v>
      </c>
      <c r="E188" s="54">
        <v>0</v>
      </c>
      <c r="F188" s="54">
        <v>2220</v>
      </c>
      <c r="G188" s="54">
        <v>2032.1</v>
      </c>
      <c r="H188" s="54">
        <f t="shared" si="3"/>
        <v>91.53603603603602</v>
      </c>
    </row>
    <row r="189" spans="1:8" ht="15">
      <c r="A189" s="53">
        <v>433</v>
      </c>
      <c r="B189" s="53"/>
      <c r="C189" s="53">
        <v>4122</v>
      </c>
      <c r="D189" s="53" t="s">
        <v>180</v>
      </c>
      <c r="E189" s="54">
        <v>0</v>
      </c>
      <c r="F189" s="54">
        <v>40</v>
      </c>
      <c r="G189" s="54">
        <v>40</v>
      </c>
      <c r="H189" s="54">
        <f t="shared" si="3"/>
        <v>100</v>
      </c>
    </row>
    <row r="190" spans="1:8" ht="15" customHeight="1">
      <c r="A190" s="53"/>
      <c r="B190" s="53">
        <v>3599</v>
      </c>
      <c r="C190" s="53">
        <v>2324</v>
      </c>
      <c r="D190" s="53" t="s">
        <v>181</v>
      </c>
      <c r="E190" s="54">
        <v>5</v>
      </c>
      <c r="F190" s="54">
        <v>5</v>
      </c>
      <c r="G190" s="54">
        <v>2.3</v>
      </c>
      <c r="H190" s="54">
        <f t="shared" si="3"/>
        <v>46</v>
      </c>
    </row>
    <row r="191" spans="1:8" ht="15" customHeight="1">
      <c r="A191" s="53"/>
      <c r="B191" s="53">
        <v>4171</v>
      </c>
      <c r="C191" s="53">
        <v>2229</v>
      </c>
      <c r="D191" s="53" t="s">
        <v>182</v>
      </c>
      <c r="E191" s="54">
        <v>7</v>
      </c>
      <c r="F191" s="54">
        <v>7</v>
      </c>
      <c r="G191" s="54">
        <v>3.7</v>
      </c>
      <c r="H191" s="54">
        <f t="shared" si="3"/>
        <v>52.85714285714286</v>
      </c>
    </row>
    <row r="192" spans="1:8" ht="15" customHeight="1">
      <c r="A192" s="53"/>
      <c r="B192" s="53">
        <v>4179</v>
      </c>
      <c r="C192" s="53">
        <v>2229</v>
      </c>
      <c r="D192" s="53" t="s">
        <v>183</v>
      </c>
      <c r="E192" s="54">
        <v>0</v>
      </c>
      <c r="F192" s="54">
        <v>0</v>
      </c>
      <c r="G192" s="54">
        <v>41.2</v>
      </c>
      <c r="H192" s="54" t="e">
        <f t="shared" si="3"/>
        <v>#DIV/0!</v>
      </c>
    </row>
    <row r="193" spans="1:8" ht="15">
      <c r="A193" s="53"/>
      <c r="B193" s="53">
        <v>4195</v>
      </c>
      <c r="C193" s="53">
        <v>2229</v>
      </c>
      <c r="D193" s="53" t="s">
        <v>184</v>
      </c>
      <c r="E193" s="54">
        <v>24</v>
      </c>
      <c r="F193" s="54">
        <v>24</v>
      </c>
      <c r="G193" s="54">
        <v>6</v>
      </c>
      <c r="H193" s="54">
        <f t="shared" si="3"/>
        <v>25</v>
      </c>
    </row>
    <row r="194" spans="1:8" ht="15" hidden="1">
      <c r="A194" s="53"/>
      <c r="B194" s="53">
        <v>4329</v>
      </c>
      <c r="C194" s="53">
        <v>2229</v>
      </c>
      <c r="D194" s="53" t="s">
        <v>185</v>
      </c>
      <c r="E194" s="54"/>
      <c r="F194" s="54"/>
      <c r="G194" s="54"/>
      <c r="H194" s="54" t="e">
        <f t="shared" si="3"/>
        <v>#DIV/0!</v>
      </c>
    </row>
    <row r="195" spans="1:8" ht="15" hidden="1">
      <c r="A195" s="53"/>
      <c r="B195" s="53">
        <v>4329</v>
      </c>
      <c r="C195" s="53">
        <v>2324</v>
      </c>
      <c r="D195" s="53" t="s">
        <v>186</v>
      </c>
      <c r="E195" s="54"/>
      <c r="F195" s="54"/>
      <c r="G195" s="54"/>
      <c r="H195" s="54" t="e">
        <f t="shared" si="3"/>
        <v>#DIV/0!</v>
      </c>
    </row>
    <row r="196" spans="1:8" ht="15" hidden="1">
      <c r="A196" s="53"/>
      <c r="B196" s="53">
        <v>4342</v>
      </c>
      <c r="C196" s="53">
        <v>2324</v>
      </c>
      <c r="D196" s="53" t="s">
        <v>187</v>
      </c>
      <c r="E196" s="54"/>
      <c r="F196" s="54"/>
      <c r="G196" s="54"/>
      <c r="H196" s="54" t="e">
        <f t="shared" si="3"/>
        <v>#DIV/0!</v>
      </c>
    </row>
    <row r="197" spans="1:8" ht="15" hidden="1">
      <c r="A197" s="53"/>
      <c r="B197" s="53">
        <v>4349</v>
      </c>
      <c r="C197" s="53">
        <v>2229</v>
      </c>
      <c r="D197" s="53" t="s">
        <v>188</v>
      </c>
      <c r="E197" s="54"/>
      <c r="F197" s="54"/>
      <c r="G197" s="54"/>
      <c r="H197" s="54" t="e">
        <f t="shared" si="3"/>
        <v>#DIV/0!</v>
      </c>
    </row>
    <row r="198" spans="1:8" ht="15" hidden="1">
      <c r="A198" s="53"/>
      <c r="B198" s="53">
        <v>4399</v>
      </c>
      <c r="C198" s="53">
        <v>2111</v>
      </c>
      <c r="D198" s="53" t="s">
        <v>189</v>
      </c>
      <c r="E198" s="54"/>
      <c r="F198" s="54"/>
      <c r="G198" s="54"/>
      <c r="H198" s="54" t="e">
        <f t="shared" si="3"/>
        <v>#DIV/0!</v>
      </c>
    </row>
    <row r="199" spans="1:8" ht="15" hidden="1">
      <c r="A199" s="53"/>
      <c r="B199" s="53">
        <v>6171</v>
      </c>
      <c r="C199" s="53">
        <v>2111</v>
      </c>
      <c r="D199" s="53" t="s">
        <v>190</v>
      </c>
      <c r="E199" s="54"/>
      <c r="F199" s="54"/>
      <c r="G199" s="54"/>
      <c r="H199" s="54" t="e">
        <f t="shared" si="3"/>
        <v>#DIV/0!</v>
      </c>
    </row>
    <row r="200" spans="1:8" ht="15">
      <c r="A200" s="56"/>
      <c r="B200" s="53">
        <v>4357</v>
      </c>
      <c r="C200" s="53">
        <v>2122</v>
      </c>
      <c r="D200" s="53" t="s">
        <v>191</v>
      </c>
      <c r="E200" s="54">
        <v>0</v>
      </c>
      <c r="F200" s="54">
        <v>1000</v>
      </c>
      <c r="G200" s="54">
        <v>1000</v>
      </c>
      <c r="H200" s="54">
        <f t="shared" si="3"/>
        <v>100</v>
      </c>
    </row>
    <row r="201" spans="1:8" ht="15">
      <c r="A201" s="53"/>
      <c r="B201" s="53">
        <v>4379</v>
      </c>
      <c r="C201" s="53">
        <v>2212</v>
      </c>
      <c r="D201" s="53" t="s">
        <v>192</v>
      </c>
      <c r="E201" s="54">
        <v>10</v>
      </c>
      <c r="F201" s="54">
        <v>10.3</v>
      </c>
      <c r="G201" s="54">
        <v>9.1</v>
      </c>
      <c r="H201" s="54">
        <f t="shared" si="3"/>
        <v>88.3495145631068</v>
      </c>
    </row>
    <row r="202" spans="1:8" ht="15" hidden="1">
      <c r="A202" s="57"/>
      <c r="B202" s="57">
        <v>4399</v>
      </c>
      <c r="C202" s="57">
        <v>2324</v>
      </c>
      <c r="D202" s="57" t="s">
        <v>193</v>
      </c>
      <c r="E202" s="58"/>
      <c r="F202" s="58"/>
      <c r="G202" s="54"/>
      <c r="H202" s="54" t="e">
        <f t="shared" si="3"/>
        <v>#DIV/0!</v>
      </c>
    </row>
    <row r="203" spans="1:8" ht="15" hidden="1">
      <c r="A203" s="53"/>
      <c r="B203" s="53">
        <v>6171</v>
      </c>
      <c r="C203" s="53">
        <v>2212</v>
      </c>
      <c r="D203" s="53" t="s">
        <v>192</v>
      </c>
      <c r="E203" s="54"/>
      <c r="F203" s="54"/>
      <c r="G203" s="54"/>
      <c r="H203" s="54" t="e">
        <f t="shared" si="3"/>
        <v>#DIV/0!</v>
      </c>
    </row>
    <row r="204" spans="1:8" ht="15">
      <c r="A204" s="57"/>
      <c r="B204" s="53">
        <v>6171</v>
      </c>
      <c r="C204" s="53">
        <v>2324</v>
      </c>
      <c r="D204" s="53" t="s">
        <v>194</v>
      </c>
      <c r="E204" s="54">
        <v>5</v>
      </c>
      <c r="F204" s="54">
        <v>5</v>
      </c>
      <c r="G204" s="54">
        <v>3.5</v>
      </c>
      <c r="H204" s="54">
        <f t="shared" si="3"/>
        <v>70</v>
      </c>
    </row>
    <row r="205" spans="1:8" ht="15" customHeight="1" thickBot="1">
      <c r="A205" s="91"/>
      <c r="B205" s="91"/>
      <c r="C205" s="91"/>
      <c r="D205" s="91"/>
      <c r="E205" s="92"/>
      <c r="F205" s="92"/>
      <c r="G205" s="92"/>
      <c r="H205" s="54"/>
    </row>
    <row r="206" spans="1:8" s="65" customFormat="1" ht="21.75" customHeight="1" thickBot="1" thickTop="1">
      <c r="A206" s="94"/>
      <c r="B206" s="94"/>
      <c r="C206" s="94"/>
      <c r="D206" s="95" t="s">
        <v>195</v>
      </c>
      <c r="E206" s="96">
        <f>SUM(E183:E205)</f>
        <v>675</v>
      </c>
      <c r="F206" s="96">
        <f>SUM(F183:F205)</f>
        <v>4107.3</v>
      </c>
      <c r="G206" s="96">
        <f>SUM(G183:G205)</f>
        <v>3765.8999999999996</v>
      </c>
      <c r="H206" s="64">
        <f>(G206/F206)*100</f>
        <v>91.68797019940106</v>
      </c>
    </row>
    <row r="207" spans="1:8" ht="15" customHeight="1">
      <c r="A207" s="83"/>
      <c r="B207" s="65"/>
      <c r="C207" s="83"/>
      <c r="D207" s="97"/>
      <c r="E207" s="84"/>
      <c r="F207" s="84"/>
      <c r="G207" s="42"/>
      <c r="H207" s="42"/>
    </row>
    <row r="208" spans="1:8" ht="14.25" customHeight="1" hidden="1">
      <c r="A208" s="65"/>
      <c r="B208" s="65"/>
      <c r="C208" s="65"/>
      <c r="D208" s="65"/>
      <c r="E208" s="66"/>
      <c r="F208" s="66"/>
      <c r="G208" s="66"/>
      <c r="H208" s="66"/>
    </row>
    <row r="209" spans="1:8" ht="14.25" customHeight="1" thickBot="1">
      <c r="A209" s="65"/>
      <c r="B209" s="65"/>
      <c r="C209" s="65"/>
      <c r="D209" s="65"/>
      <c r="E209" s="66"/>
      <c r="F209" s="66"/>
      <c r="G209" s="66"/>
      <c r="H209" s="66"/>
    </row>
    <row r="210" spans="1:8" ht="13.5" customHeight="1" hidden="1">
      <c r="A210" s="65"/>
      <c r="B210" s="65"/>
      <c r="C210" s="65"/>
      <c r="D210" s="65"/>
      <c r="E210" s="66"/>
      <c r="F210" s="66"/>
      <c r="G210" s="66"/>
      <c r="H210" s="66"/>
    </row>
    <row r="211" spans="1:8" ht="13.5" customHeight="1" hidden="1">
      <c r="A211" s="65"/>
      <c r="B211" s="65"/>
      <c r="C211" s="65"/>
      <c r="D211" s="65"/>
      <c r="E211" s="66"/>
      <c r="F211" s="66"/>
      <c r="G211" s="66"/>
      <c r="H211" s="66"/>
    </row>
    <row r="212" spans="1:8" ht="13.5" customHeight="1" hidden="1" thickBot="1">
      <c r="A212" s="65"/>
      <c r="B212" s="65"/>
      <c r="C212" s="65"/>
      <c r="D212" s="65"/>
      <c r="E212" s="66"/>
      <c r="F212" s="66"/>
      <c r="G212" s="66"/>
      <c r="H212" s="66"/>
    </row>
    <row r="213" spans="1:8" ht="15.75">
      <c r="A213" s="214" t="s">
        <v>25</v>
      </c>
      <c r="B213" s="214" t="s">
        <v>26</v>
      </c>
      <c r="C213" s="214" t="s">
        <v>27</v>
      </c>
      <c r="D213" s="215" t="s">
        <v>28</v>
      </c>
      <c r="E213" s="216" t="s">
        <v>29</v>
      </c>
      <c r="F213" s="216" t="s">
        <v>29</v>
      </c>
      <c r="G213" s="216" t="s">
        <v>14</v>
      </c>
      <c r="H213" s="216" t="s">
        <v>30</v>
      </c>
    </row>
    <row r="214" spans="1:8" ht="15.75" customHeight="1" thickBot="1">
      <c r="A214" s="217"/>
      <c r="B214" s="217"/>
      <c r="C214" s="217"/>
      <c r="D214" s="218"/>
      <c r="E214" s="219" t="s">
        <v>31</v>
      </c>
      <c r="F214" s="219" t="s">
        <v>32</v>
      </c>
      <c r="G214" s="220" t="s">
        <v>33</v>
      </c>
      <c r="H214" s="219" t="s">
        <v>34</v>
      </c>
    </row>
    <row r="215" spans="1:8" ht="15.75" customHeight="1" thickTop="1">
      <c r="A215" s="50">
        <v>60</v>
      </c>
      <c r="B215" s="50"/>
      <c r="C215" s="50"/>
      <c r="D215" s="51" t="s">
        <v>196</v>
      </c>
      <c r="E215" s="52"/>
      <c r="F215" s="52"/>
      <c r="G215" s="52"/>
      <c r="H215" s="52"/>
    </row>
    <row r="216" spans="1:8" ht="14.25" customHeight="1">
      <c r="A216" s="87"/>
      <c r="B216" s="87"/>
      <c r="C216" s="87"/>
      <c r="D216" s="87"/>
      <c r="E216" s="54"/>
      <c r="F216" s="54"/>
      <c r="G216" s="54"/>
      <c r="H216" s="54"/>
    </row>
    <row r="217" spans="1:8" ht="15" hidden="1">
      <c r="A217" s="53"/>
      <c r="B217" s="53"/>
      <c r="C217" s="53">
        <v>1332</v>
      </c>
      <c r="D217" s="53" t="s">
        <v>197</v>
      </c>
      <c r="E217" s="54"/>
      <c r="F217" s="54"/>
      <c r="G217" s="54"/>
      <c r="H217" s="54" t="e">
        <f>(#REF!/F217)*100</f>
        <v>#REF!</v>
      </c>
    </row>
    <row r="218" spans="1:8" ht="15">
      <c r="A218" s="53"/>
      <c r="B218" s="53"/>
      <c r="C218" s="53">
        <v>1333</v>
      </c>
      <c r="D218" s="53" t="s">
        <v>198</v>
      </c>
      <c r="E218" s="54">
        <v>500</v>
      </c>
      <c r="F218" s="54">
        <v>500</v>
      </c>
      <c r="G218" s="54">
        <v>425.4</v>
      </c>
      <c r="H218" s="54">
        <f aca="true" t="shared" si="4" ref="H218:H230">(G218/F218)*100</f>
        <v>85.08</v>
      </c>
    </row>
    <row r="219" spans="1:8" ht="15">
      <c r="A219" s="53"/>
      <c r="B219" s="53"/>
      <c r="C219" s="53">
        <v>1334</v>
      </c>
      <c r="D219" s="53" t="s">
        <v>199</v>
      </c>
      <c r="E219" s="54">
        <v>40</v>
      </c>
      <c r="F219" s="54">
        <v>40</v>
      </c>
      <c r="G219" s="54">
        <v>62.7</v>
      </c>
      <c r="H219" s="54">
        <f t="shared" si="4"/>
        <v>156.75</v>
      </c>
    </row>
    <row r="220" spans="1:8" ht="15">
      <c r="A220" s="53"/>
      <c r="B220" s="53"/>
      <c r="C220" s="53">
        <v>1335</v>
      </c>
      <c r="D220" s="53" t="s">
        <v>200</v>
      </c>
      <c r="E220" s="54">
        <v>6</v>
      </c>
      <c r="F220" s="54">
        <v>6</v>
      </c>
      <c r="G220" s="54">
        <v>53.7</v>
      </c>
      <c r="H220" s="54">
        <f t="shared" si="4"/>
        <v>895.0000000000001</v>
      </c>
    </row>
    <row r="221" spans="1:8" ht="15">
      <c r="A221" s="53"/>
      <c r="B221" s="53"/>
      <c r="C221" s="53">
        <v>1361</v>
      </c>
      <c r="D221" s="53" t="s">
        <v>37</v>
      </c>
      <c r="E221" s="54">
        <v>240</v>
      </c>
      <c r="F221" s="54">
        <v>240</v>
      </c>
      <c r="G221" s="54">
        <v>213.7</v>
      </c>
      <c r="H221" s="54">
        <f t="shared" si="4"/>
        <v>89.04166666666666</v>
      </c>
    </row>
    <row r="222" spans="1:8" ht="15" customHeight="1">
      <c r="A222" s="53">
        <v>29004</v>
      </c>
      <c r="B222" s="53"/>
      <c r="C222" s="53">
        <v>4116</v>
      </c>
      <c r="D222" s="53" t="s">
        <v>201</v>
      </c>
      <c r="E222" s="54">
        <v>0</v>
      </c>
      <c r="F222" s="54">
        <v>113.4</v>
      </c>
      <c r="G222" s="54">
        <v>113.3</v>
      </c>
      <c r="H222" s="54">
        <f t="shared" si="4"/>
        <v>99.91181657848324</v>
      </c>
    </row>
    <row r="223" spans="1:8" ht="15">
      <c r="A223" s="53">
        <v>29008</v>
      </c>
      <c r="B223" s="53"/>
      <c r="C223" s="53">
        <v>4116</v>
      </c>
      <c r="D223" s="53" t="s">
        <v>202</v>
      </c>
      <c r="E223" s="54">
        <v>0</v>
      </c>
      <c r="F223" s="54">
        <v>50.2</v>
      </c>
      <c r="G223" s="54">
        <v>75.2</v>
      </c>
      <c r="H223" s="54">
        <f t="shared" si="4"/>
        <v>149.800796812749</v>
      </c>
    </row>
    <row r="224" spans="1:8" ht="15" hidden="1">
      <c r="A224" s="53">
        <v>29516</v>
      </c>
      <c r="B224" s="53"/>
      <c r="C224" s="53">
        <v>4216</v>
      </c>
      <c r="D224" s="53" t="s">
        <v>203</v>
      </c>
      <c r="E224" s="54"/>
      <c r="F224" s="54"/>
      <c r="G224" s="54"/>
      <c r="H224" s="54" t="e">
        <f t="shared" si="4"/>
        <v>#DIV/0!</v>
      </c>
    </row>
    <row r="225" spans="1:8" ht="15">
      <c r="A225" s="57">
        <v>379</v>
      </c>
      <c r="B225" s="57"/>
      <c r="C225" s="57">
        <v>4122</v>
      </c>
      <c r="D225" s="57" t="s">
        <v>204</v>
      </c>
      <c r="E225" s="58">
        <v>0</v>
      </c>
      <c r="F225" s="58">
        <v>20</v>
      </c>
      <c r="G225" s="58">
        <v>20</v>
      </c>
      <c r="H225" s="54">
        <f t="shared" si="4"/>
        <v>100</v>
      </c>
    </row>
    <row r="226" spans="1:8" ht="15">
      <c r="A226" s="57"/>
      <c r="B226" s="57">
        <v>1014</v>
      </c>
      <c r="C226" s="57">
        <v>2132</v>
      </c>
      <c r="D226" s="57" t="s">
        <v>205</v>
      </c>
      <c r="E226" s="58">
        <v>24</v>
      </c>
      <c r="F226" s="58">
        <v>24</v>
      </c>
      <c r="G226" s="58">
        <v>18.9</v>
      </c>
      <c r="H226" s="54">
        <f t="shared" si="4"/>
        <v>78.75</v>
      </c>
    </row>
    <row r="227" spans="1:8" ht="15">
      <c r="A227" s="57"/>
      <c r="B227" s="57">
        <v>2119</v>
      </c>
      <c r="C227" s="57">
        <v>2343</v>
      </c>
      <c r="D227" s="57" t="s">
        <v>206</v>
      </c>
      <c r="E227" s="58">
        <v>12000</v>
      </c>
      <c r="F227" s="58">
        <v>12000</v>
      </c>
      <c r="G227" s="58">
        <v>12584.6</v>
      </c>
      <c r="H227" s="54">
        <f t="shared" si="4"/>
        <v>104.87166666666667</v>
      </c>
    </row>
    <row r="228" spans="1:8" ht="15" hidden="1">
      <c r="A228" s="57"/>
      <c r="B228" s="57">
        <v>3749</v>
      </c>
      <c r="C228" s="57">
        <v>2321</v>
      </c>
      <c r="D228" s="57" t="s">
        <v>207</v>
      </c>
      <c r="E228" s="58"/>
      <c r="F228" s="58"/>
      <c r="G228" s="58"/>
      <c r="H228" s="54" t="e">
        <f t="shared" si="4"/>
        <v>#DIV/0!</v>
      </c>
    </row>
    <row r="229" spans="1:8" ht="15">
      <c r="A229" s="53"/>
      <c r="B229" s="53">
        <v>6171</v>
      </c>
      <c r="C229" s="53">
        <v>2212</v>
      </c>
      <c r="D229" s="53" t="s">
        <v>167</v>
      </c>
      <c r="E229" s="54">
        <v>60</v>
      </c>
      <c r="F229" s="54">
        <v>60</v>
      </c>
      <c r="G229" s="54">
        <v>75.2</v>
      </c>
      <c r="H229" s="54">
        <f t="shared" si="4"/>
        <v>125.33333333333334</v>
      </c>
    </row>
    <row r="230" spans="1:8" ht="15">
      <c r="A230" s="53"/>
      <c r="B230" s="53">
        <v>6171</v>
      </c>
      <c r="C230" s="53">
        <v>2324</v>
      </c>
      <c r="D230" s="53" t="s">
        <v>208</v>
      </c>
      <c r="E230" s="54">
        <v>5</v>
      </c>
      <c r="F230" s="54">
        <v>5</v>
      </c>
      <c r="G230" s="54">
        <v>4</v>
      </c>
      <c r="H230" s="54">
        <f t="shared" si="4"/>
        <v>80</v>
      </c>
    </row>
    <row r="231" spans="1:8" ht="15" hidden="1">
      <c r="A231" s="53"/>
      <c r="B231" s="53">
        <v>6171</v>
      </c>
      <c r="C231" s="53">
        <v>2329</v>
      </c>
      <c r="D231" s="53" t="s">
        <v>73</v>
      </c>
      <c r="E231" s="54"/>
      <c r="F231" s="54"/>
      <c r="G231" s="54"/>
      <c r="H231" s="54"/>
    </row>
    <row r="232" spans="1:8" ht="15" customHeight="1" thickBot="1">
      <c r="A232" s="91"/>
      <c r="B232" s="91"/>
      <c r="C232" s="91"/>
      <c r="D232" s="91"/>
      <c r="E232" s="92"/>
      <c r="F232" s="92"/>
      <c r="G232" s="92"/>
      <c r="H232" s="92"/>
    </row>
    <row r="233" spans="1:8" s="65" customFormat="1" ht="21.75" customHeight="1" thickBot="1" thickTop="1">
      <c r="A233" s="94"/>
      <c r="B233" s="94"/>
      <c r="C233" s="94"/>
      <c r="D233" s="95" t="s">
        <v>209</v>
      </c>
      <c r="E233" s="96">
        <f>SUM(E216:E232)</f>
        <v>12875</v>
      </c>
      <c r="F233" s="96">
        <f>SUM(F216:F232)</f>
        <v>13058.6</v>
      </c>
      <c r="G233" s="96">
        <f>SUM(G216:G232)</f>
        <v>13646.7</v>
      </c>
      <c r="H233" s="64">
        <f>(G233/F233)*100</f>
        <v>104.5035455561852</v>
      </c>
    </row>
    <row r="234" spans="1:8" ht="14.25" customHeight="1">
      <c r="A234" s="83"/>
      <c r="B234" s="83"/>
      <c r="C234" s="83"/>
      <c r="D234" s="46"/>
      <c r="E234" s="84"/>
      <c r="F234" s="84"/>
      <c r="G234" s="84"/>
      <c r="H234" s="84"/>
    </row>
    <row r="235" spans="1:8" ht="14.25" customHeight="1" hidden="1">
      <c r="A235" s="83"/>
      <c r="B235" s="83"/>
      <c r="C235" s="83"/>
      <c r="D235" s="46"/>
      <c r="E235" s="84"/>
      <c r="F235" s="84"/>
      <c r="G235" s="84"/>
      <c r="H235" s="84"/>
    </row>
    <row r="236" spans="1:8" ht="14.25" customHeight="1" hidden="1">
      <c r="A236" s="83"/>
      <c r="B236" s="83"/>
      <c r="C236" s="83"/>
      <c r="D236" s="46"/>
      <c r="E236" s="84"/>
      <c r="F236" s="84"/>
      <c r="G236" s="84"/>
      <c r="H236" s="84"/>
    </row>
    <row r="237" spans="1:8" ht="14.25" customHeight="1" hidden="1">
      <c r="A237" s="83"/>
      <c r="B237" s="83"/>
      <c r="C237" s="83"/>
      <c r="D237" s="46"/>
      <c r="E237" s="84"/>
      <c r="F237" s="84"/>
      <c r="G237" s="84"/>
      <c r="H237" s="84"/>
    </row>
    <row r="238" spans="1:8" ht="15" customHeight="1" hidden="1">
      <c r="A238" s="83"/>
      <c r="B238" s="83"/>
      <c r="C238" s="83"/>
      <c r="D238" s="46"/>
      <c r="E238" s="84"/>
      <c r="F238" s="84"/>
      <c r="G238" s="84"/>
      <c r="H238" s="84"/>
    </row>
    <row r="239" spans="1:8" ht="15" customHeight="1" thickBot="1">
      <c r="A239" s="83"/>
      <c r="B239" s="83"/>
      <c r="C239" s="83"/>
      <c r="D239" s="46"/>
      <c r="E239" s="84"/>
      <c r="F239" s="84"/>
      <c r="G239" s="84"/>
      <c r="H239" s="84"/>
    </row>
    <row r="240" spans="1:8" ht="15.75">
      <c r="A240" s="214" t="s">
        <v>25</v>
      </c>
      <c r="B240" s="214" t="s">
        <v>26</v>
      </c>
      <c r="C240" s="214" t="s">
        <v>27</v>
      </c>
      <c r="D240" s="215" t="s">
        <v>28</v>
      </c>
      <c r="E240" s="216" t="s">
        <v>29</v>
      </c>
      <c r="F240" s="216" t="s">
        <v>29</v>
      </c>
      <c r="G240" s="216" t="s">
        <v>14</v>
      </c>
      <c r="H240" s="216" t="s">
        <v>30</v>
      </c>
    </row>
    <row r="241" spans="1:8" ht="15.75" customHeight="1" thickBot="1">
      <c r="A241" s="217"/>
      <c r="B241" s="217"/>
      <c r="C241" s="217"/>
      <c r="D241" s="218"/>
      <c r="E241" s="219" t="s">
        <v>31</v>
      </c>
      <c r="F241" s="219" t="s">
        <v>32</v>
      </c>
      <c r="G241" s="220" t="s">
        <v>33</v>
      </c>
      <c r="H241" s="219" t="s">
        <v>34</v>
      </c>
    </row>
    <row r="242" spans="1:8" ht="15.75" customHeight="1" thickTop="1">
      <c r="A242" s="50">
        <v>80</v>
      </c>
      <c r="B242" s="50"/>
      <c r="C242" s="50"/>
      <c r="D242" s="51" t="s">
        <v>210</v>
      </c>
      <c r="E242" s="52"/>
      <c r="F242" s="52"/>
      <c r="G242" s="52"/>
      <c r="H242" s="52"/>
    </row>
    <row r="243" spans="1:8" ht="15">
      <c r="A243" s="53"/>
      <c r="B243" s="53"/>
      <c r="C243" s="53"/>
      <c r="D243" s="53"/>
      <c r="E243" s="54"/>
      <c r="F243" s="54"/>
      <c r="G243" s="54"/>
      <c r="H243" s="54"/>
    </row>
    <row r="244" spans="1:8" ht="15">
      <c r="A244" s="53"/>
      <c r="B244" s="53"/>
      <c r="C244" s="53">
        <v>1353</v>
      </c>
      <c r="D244" s="53" t="s">
        <v>211</v>
      </c>
      <c r="E244" s="54">
        <v>750</v>
      </c>
      <c r="F244" s="54">
        <v>750</v>
      </c>
      <c r="G244" s="54">
        <v>626.6</v>
      </c>
      <c r="H244" s="54">
        <f aca="true" t="shared" si="5" ref="H244:H257">(G244/F244)*100</f>
        <v>83.54666666666667</v>
      </c>
    </row>
    <row r="245" spans="1:8" ht="15">
      <c r="A245" s="53"/>
      <c r="B245" s="53"/>
      <c r="C245" s="53">
        <v>1359</v>
      </c>
      <c r="D245" s="53" t="s">
        <v>212</v>
      </c>
      <c r="E245" s="54">
        <v>0</v>
      </c>
      <c r="F245" s="54">
        <v>0</v>
      </c>
      <c r="G245" s="54">
        <v>-6</v>
      </c>
      <c r="H245" s="54" t="e">
        <f t="shared" si="5"/>
        <v>#DIV/0!</v>
      </c>
    </row>
    <row r="246" spans="1:8" ht="15">
      <c r="A246" s="53"/>
      <c r="B246" s="53"/>
      <c r="C246" s="53">
        <v>1361</v>
      </c>
      <c r="D246" s="53" t="s">
        <v>37</v>
      </c>
      <c r="E246" s="54">
        <v>6200</v>
      </c>
      <c r="F246" s="54">
        <v>6200</v>
      </c>
      <c r="G246" s="54">
        <v>6337.5</v>
      </c>
      <c r="H246" s="54">
        <f t="shared" si="5"/>
        <v>102.21774193548387</v>
      </c>
    </row>
    <row r="247" spans="1:8" ht="15">
      <c r="A247" s="53"/>
      <c r="B247" s="53"/>
      <c r="C247" s="53">
        <v>4121</v>
      </c>
      <c r="D247" s="53" t="s">
        <v>213</v>
      </c>
      <c r="E247" s="58">
        <v>250</v>
      </c>
      <c r="F247" s="58">
        <v>280</v>
      </c>
      <c r="G247" s="58">
        <v>78</v>
      </c>
      <c r="H247" s="54">
        <f t="shared" si="5"/>
        <v>27.857142857142858</v>
      </c>
    </row>
    <row r="248" spans="1:8" ht="15" hidden="1">
      <c r="A248" s="53">
        <v>222</v>
      </c>
      <c r="B248" s="53"/>
      <c r="C248" s="53">
        <v>4122</v>
      </c>
      <c r="D248" s="53" t="s">
        <v>214</v>
      </c>
      <c r="E248" s="58"/>
      <c r="F248" s="58"/>
      <c r="G248" s="58"/>
      <c r="H248" s="54" t="e">
        <f t="shared" si="5"/>
        <v>#DIV/0!</v>
      </c>
    </row>
    <row r="249" spans="1:8" ht="15" hidden="1">
      <c r="A249" s="53"/>
      <c r="B249" s="53">
        <v>2219</v>
      </c>
      <c r="C249" s="53">
        <v>2324</v>
      </c>
      <c r="D249" s="53" t="s">
        <v>215</v>
      </c>
      <c r="E249" s="54"/>
      <c r="F249" s="54"/>
      <c r="G249" s="54"/>
      <c r="H249" s="54" t="e">
        <f t="shared" si="5"/>
        <v>#DIV/0!</v>
      </c>
    </row>
    <row r="250" spans="1:8" ht="15">
      <c r="A250" s="53"/>
      <c r="B250" s="53">
        <v>2219</v>
      </c>
      <c r="C250" s="53">
        <v>2329</v>
      </c>
      <c r="D250" s="53" t="s">
        <v>216</v>
      </c>
      <c r="E250" s="54">
        <v>5000</v>
      </c>
      <c r="F250" s="54">
        <v>5000</v>
      </c>
      <c r="G250" s="54">
        <v>3879.9</v>
      </c>
      <c r="H250" s="54">
        <f t="shared" si="5"/>
        <v>77.598</v>
      </c>
    </row>
    <row r="251" spans="1:8" ht="15">
      <c r="A251" s="53"/>
      <c r="B251" s="53">
        <v>2229</v>
      </c>
      <c r="C251" s="53">
        <v>2212</v>
      </c>
      <c r="D251" s="53" t="s">
        <v>217</v>
      </c>
      <c r="E251" s="58">
        <v>0</v>
      </c>
      <c r="F251" s="58">
        <v>0</v>
      </c>
      <c r="G251" s="58">
        <v>961.4</v>
      </c>
      <c r="H251" s="54" t="e">
        <f t="shared" si="5"/>
        <v>#DIV/0!</v>
      </c>
    </row>
    <row r="252" spans="1:8" ht="15">
      <c r="A252" s="53"/>
      <c r="B252" s="53">
        <v>2229</v>
      </c>
      <c r="C252" s="53">
        <v>2324</v>
      </c>
      <c r="D252" s="53" t="s">
        <v>218</v>
      </c>
      <c r="E252" s="58">
        <v>0</v>
      </c>
      <c r="F252" s="58">
        <v>0</v>
      </c>
      <c r="G252" s="58">
        <v>569.2</v>
      </c>
      <c r="H252" s="54" t="e">
        <f t="shared" si="5"/>
        <v>#DIV/0!</v>
      </c>
    </row>
    <row r="253" spans="1:8" ht="15">
      <c r="A253" s="53"/>
      <c r="B253" s="53">
        <v>2299</v>
      </c>
      <c r="C253" s="53">
        <v>2212</v>
      </c>
      <c r="D253" s="53" t="s">
        <v>219</v>
      </c>
      <c r="E253" s="54">
        <v>2700</v>
      </c>
      <c r="F253" s="54">
        <v>2700</v>
      </c>
      <c r="G253" s="54">
        <v>2155.6</v>
      </c>
      <c r="H253" s="54">
        <f t="shared" si="5"/>
        <v>79.83703703703704</v>
      </c>
    </row>
    <row r="254" spans="1:8" ht="15">
      <c r="A254" s="53"/>
      <c r="B254" s="53">
        <v>2299</v>
      </c>
      <c r="C254" s="53">
        <v>2324</v>
      </c>
      <c r="D254" s="53" t="s">
        <v>220</v>
      </c>
      <c r="E254" s="58">
        <v>0</v>
      </c>
      <c r="F254" s="58">
        <v>0</v>
      </c>
      <c r="G254" s="58">
        <v>0</v>
      </c>
      <c r="H254" s="54" t="e">
        <f t="shared" si="5"/>
        <v>#DIV/0!</v>
      </c>
    </row>
    <row r="255" spans="1:8" ht="15">
      <c r="A255" s="53"/>
      <c r="B255" s="53">
        <v>6171</v>
      </c>
      <c r="C255" s="53">
        <v>2212</v>
      </c>
      <c r="D255" s="53" t="s">
        <v>221</v>
      </c>
      <c r="E255" s="54">
        <v>0</v>
      </c>
      <c r="F255" s="54">
        <v>0</v>
      </c>
      <c r="G255" s="54">
        <v>0</v>
      </c>
      <c r="H255" s="54" t="e">
        <f t="shared" si="5"/>
        <v>#DIV/0!</v>
      </c>
    </row>
    <row r="256" spans="1:8" ht="15">
      <c r="A256" s="57"/>
      <c r="B256" s="57">
        <v>6171</v>
      </c>
      <c r="C256" s="57">
        <v>2324</v>
      </c>
      <c r="D256" s="57" t="s">
        <v>222</v>
      </c>
      <c r="E256" s="58">
        <v>300</v>
      </c>
      <c r="F256" s="58">
        <v>300</v>
      </c>
      <c r="G256" s="58">
        <v>326.9</v>
      </c>
      <c r="H256" s="54">
        <f t="shared" si="5"/>
        <v>108.96666666666665</v>
      </c>
    </row>
    <row r="257" spans="1:8" ht="15">
      <c r="A257" s="53"/>
      <c r="B257" s="53">
        <v>6171</v>
      </c>
      <c r="C257" s="53">
        <v>2329</v>
      </c>
      <c r="D257" s="53" t="s">
        <v>223</v>
      </c>
      <c r="E257" s="58">
        <v>0</v>
      </c>
      <c r="F257" s="58">
        <v>0</v>
      </c>
      <c r="G257" s="58">
        <v>86.6</v>
      </c>
      <c r="H257" s="54" t="e">
        <f t="shared" si="5"/>
        <v>#DIV/0!</v>
      </c>
    </row>
    <row r="258" spans="1:8" ht="15.75" thickBot="1">
      <c r="A258" s="91"/>
      <c r="B258" s="91"/>
      <c r="C258" s="91"/>
      <c r="D258" s="91"/>
      <c r="E258" s="92"/>
      <c r="F258" s="92"/>
      <c r="G258" s="92"/>
      <c r="H258" s="92"/>
    </row>
    <row r="259" spans="1:8" s="65" customFormat="1" ht="21.75" customHeight="1" thickBot="1" thickTop="1">
      <c r="A259" s="94"/>
      <c r="B259" s="94"/>
      <c r="C259" s="94"/>
      <c r="D259" s="95" t="s">
        <v>224</v>
      </c>
      <c r="E259" s="96">
        <f>SUM(E243:E258)</f>
        <v>15200</v>
      </c>
      <c r="F259" s="96">
        <f>SUM(F243:F258)</f>
        <v>15230</v>
      </c>
      <c r="G259" s="96">
        <f>SUM(G243:G258)</f>
        <v>15015.7</v>
      </c>
      <c r="H259" s="64">
        <f>(G259/F259)*100</f>
        <v>98.59290873276429</v>
      </c>
    </row>
    <row r="260" spans="1:8" ht="15" customHeight="1">
      <c r="A260" s="83"/>
      <c r="B260" s="83"/>
      <c r="C260" s="83"/>
      <c r="D260" s="46"/>
      <c r="E260" s="84"/>
      <c r="F260" s="84"/>
      <c r="G260" s="84"/>
      <c r="H260" s="84"/>
    </row>
    <row r="261" spans="1:8" ht="15" customHeight="1" hidden="1">
      <c r="A261" s="83"/>
      <c r="B261" s="83"/>
      <c r="C261" s="83"/>
      <c r="D261" s="46"/>
      <c r="E261" s="84"/>
      <c r="F261" s="84"/>
      <c r="G261" s="84"/>
      <c r="H261" s="84"/>
    </row>
    <row r="262" spans="1:8" ht="15" customHeight="1">
      <c r="A262" s="83"/>
      <c r="B262" s="83"/>
      <c r="C262" s="83"/>
      <c r="D262" s="46"/>
      <c r="E262" s="84"/>
      <c r="F262" s="84"/>
      <c r="G262" s="84"/>
      <c r="H262" s="84"/>
    </row>
    <row r="263" spans="1:8" ht="15" customHeight="1" thickBot="1">
      <c r="A263" s="83"/>
      <c r="B263" s="83"/>
      <c r="C263" s="83"/>
      <c r="D263" s="46"/>
      <c r="E263" s="84"/>
      <c r="F263" s="84"/>
      <c r="G263" s="84"/>
      <c r="H263" s="84"/>
    </row>
    <row r="264" spans="1:8" ht="15.75">
      <c r="A264" s="214" t="s">
        <v>25</v>
      </c>
      <c r="B264" s="214" t="s">
        <v>26</v>
      </c>
      <c r="C264" s="214" t="s">
        <v>27</v>
      </c>
      <c r="D264" s="215" t="s">
        <v>28</v>
      </c>
      <c r="E264" s="216" t="s">
        <v>29</v>
      </c>
      <c r="F264" s="216" t="s">
        <v>29</v>
      </c>
      <c r="G264" s="216" t="s">
        <v>14</v>
      </c>
      <c r="H264" s="216" t="s">
        <v>30</v>
      </c>
    </row>
    <row r="265" spans="1:8" ht="15.75" customHeight="1" thickBot="1">
      <c r="A265" s="217"/>
      <c r="B265" s="217"/>
      <c r="C265" s="217"/>
      <c r="D265" s="218"/>
      <c r="E265" s="219" t="s">
        <v>31</v>
      </c>
      <c r="F265" s="219" t="s">
        <v>32</v>
      </c>
      <c r="G265" s="220" t="s">
        <v>33</v>
      </c>
      <c r="H265" s="219" t="s">
        <v>34</v>
      </c>
    </row>
    <row r="266" spans="1:8" ht="16.5" customHeight="1" thickTop="1">
      <c r="A266" s="50">
        <v>90</v>
      </c>
      <c r="B266" s="50"/>
      <c r="C266" s="50"/>
      <c r="D266" s="51" t="s">
        <v>225</v>
      </c>
      <c r="E266" s="52"/>
      <c r="F266" s="52"/>
      <c r="G266" s="52"/>
      <c r="H266" s="52"/>
    </row>
    <row r="267" spans="1:8" ht="15.75">
      <c r="A267" s="50"/>
      <c r="B267" s="50"/>
      <c r="C267" s="50"/>
      <c r="D267" s="51"/>
      <c r="E267" s="52"/>
      <c r="F267" s="52"/>
      <c r="G267" s="52"/>
      <c r="H267" s="52"/>
    </row>
    <row r="268" spans="1:8" ht="15">
      <c r="A268" s="60"/>
      <c r="B268" s="60"/>
      <c r="C268" s="60">
        <v>4121</v>
      </c>
      <c r="D268" s="60" t="s">
        <v>226</v>
      </c>
      <c r="E268" s="98">
        <v>300</v>
      </c>
      <c r="F268" s="98">
        <v>400</v>
      </c>
      <c r="G268" s="98">
        <v>300</v>
      </c>
      <c r="H268" s="54">
        <f aca="true" t="shared" si="6" ref="H268:H273">(G268/F268)*100</f>
        <v>75</v>
      </c>
    </row>
    <row r="269" spans="1:8" ht="15">
      <c r="A269" s="53"/>
      <c r="B269" s="53">
        <v>5311</v>
      </c>
      <c r="C269" s="53">
        <v>2111</v>
      </c>
      <c r="D269" s="53" t="s">
        <v>68</v>
      </c>
      <c r="E269" s="99">
        <v>540</v>
      </c>
      <c r="F269" s="99">
        <v>540</v>
      </c>
      <c r="G269" s="99">
        <v>440.4</v>
      </c>
      <c r="H269" s="54">
        <f t="shared" si="6"/>
        <v>81.55555555555554</v>
      </c>
    </row>
    <row r="270" spans="1:8" ht="15">
      <c r="A270" s="53"/>
      <c r="B270" s="53">
        <v>5311</v>
      </c>
      <c r="C270" s="53">
        <v>2212</v>
      </c>
      <c r="D270" s="53" t="s">
        <v>227</v>
      </c>
      <c r="E270" s="100">
        <v>1500</v>
      </c>
      <c r="F270" s="100">
        <v>1585</v>
      </c>
      <c r="G270" s="100">
        <v>942.5</v>
      </c>
      <c r="H270" s="54">
        <f t="shared" si="6"/>
        <v>59.46372239747634</v>
      </c>
    </row>
    <row r="271" spans="1:8" ht="15" hidden="1">
      <c r="A271" s="57"/>
      <c r="B271" s="57">
        <v>5311</v>
      </c>
      <c r="C271" s="57">
        <v>2310</v>
      </c>
      <c r="D271" s="57" t="s">
        <v>228</v>
      </c>
      <c r="E271" s="58"/>
      <c r="F271" s="58"/>
      <c r="G271" s="58"/>
      <c r="H271" s="54" t="e">
        <f t="shared" si="6"/>
        <v>#DIV/0!</v>
      </c>
    </row>
    <row r="272" spans="1:8" ht="15" hidden="1">
      <c r="A272" s="57"/>
      <c r="B272" s="57">
        <v>5311</v>
      </c>
      <c r="C272" s="57">
        <v>2322</v>
      </c>
      <c r="D272" s="57" t="s">
        <v>229</v>
      </c>
      <c r="E272" s="58"/>
      <c r="F272" s="58"/>
      <c r="G272" s="58"/>
      <c r="H272" s="54" t="e">
        <f t="shared" si="6"/>
        <v>#DIV/0!</v>
      </c>
    </row>
    <row r="273" spans="1:8" ht="15">
      <c r="A273" s="53"/>
      <c r="B273" s="53">
        <v>5311</v>
      </c>
      <c r="C273" s="53">
        <v>2324</v>
      </c>
      <c r="D273" s="53" t="s">
        <v>230</v>
      </c>
      <c r="E273" s="54">
        <v>0</v>
      </c>
      <c r="F273" s="54">
        <v>0</v>
      </c>
      <c r="G273" s="54">
        <v>2.5</v>
      </c>
      <c r="H273" s="54" t="e">
        <f t="shared" si="6"/>
        <v>#DIV/0!</v>
      </c>
    </row>
    <row r="274" spans="1:8" ht="15" hidden="1">
      <c r="A274" s="57"/>
      <c r="B274" s="57">
        <v>5311</v>
      </c>
      <c r="C274" s="57">
        <v>2329</v>
      </c>
      <c r="D274" s="57" t="s">
        <v>73</v>
      </c>
      <c r="E274" s="58"/>
      <c r="F274" s="58"/>
      <c r="G274" s="58"/>
      <c r="H274" s="54" t="e">
        <f>(#REF!/F274)*100</f>
        <v>#REF!</v>
      </c>
    </row>
    <row r="275" spans="1:8" ht="15" hidden="1">
      <c r="A275" s="57"/>
      <c r="B275" s="57">
        <v>5311</v>
      </c>
      <c r="C275" s="57">
        <v>3113</v>
      </c>
      <c r="D275" s="57" t="s">
        <v>228</v>
      </c>
      <c r="E275" s="58"/>
      <c r="F275" s="58"/>
      <c r="G275" s="58"/>
      <c r="H275" s="54" t="e">
        <f>(#REF!/F275)*100</f>
        <v>#REF!</v>
      </c>
    </row>
    <row r="276" spans="1:8" ht="15" hidden="1">
      <c r="A276" s="57"/>
      <c r="B276" s="57">
        <v>6409</v>
      </c>
      <c r="C276" s="57">
        <v>2328</v>
      </c>
      <c r="D276" s="57" t="s">
        <v>231</v>
      </c>
      <c r="E276" s="58">
        <v>0</v>
      </c>
      <c r="F276" s="58">
        <v>0</v>
      </c>
      <c r="G276" s="58"/>
      <c r="H276" s="54" t="e">
        <f>(#REF!/F276)*100</f>
        <v>#REF!</v>
      </c>
    </row>
    <row r="277" spans="1:8" ht="15.75" thickBot="1">
      <c r="A277" s="91"/>
      <c r="B277" s="91"/>
      <c r="C277" s="91"/>
      <c r="D277" s="91"/>
      <c r="E277" s="92"/>
      <c r="F277" s="92"/>
      <c r="G277" s="92"/>
      <c r="H277" s="92"/>
    </row>
    <row r="278" spans="1:8" s="65" customFormat="1" ht="21.75" customHeight="1" thickBot="1" thickTop="1">
      <c r="A278" s="94"/>
      <c r="B278" s="94"/>
      <c r="C278" s="94"/>
      <c r="D278" s="95" t="s">
        <v>232</v>
      </c>
      <c r="E278" s="96">
        <f>SUM(E268:E277)</f>
        <v>2340</v>
      </c>
      <c r="F278" s="96">
        <f>SUM(F268:F277)</f>
        <v>2525</v>
      </c>
      <c r="G278" s="96">
        <f>SUM(G268:G277)</f>
        <v>1685.4</v>
      </c>
      <c r="H278" s="64">
        <f>(G278/F278)*100</f>
        <v>66.74851485148515</v>
      </c>
    </row>
    <row r="279" spans="1:8" ht="15" customHeight="1">
      <c r="A279" s="83"/>
      <c r="B279" s="83"/>
      <c r="C279" s="83"/>
      <c r="D279" s="46"/>
      <c r="E279" s="84"/>
      <c r="F279" s="84"/>
      <c r="G279" s="84"/>
      <c r="H279" s="84"/>
    </row>
    <row r="280" spans="1:8" ht="15" customHeight="1" hidden="1">
      <c r="A280" s="83"/>
      <c r="B280" s="83"/>
      <c r="C280" s="83"/>
      <c r="D280" s="46"/>
      <c r="E280" s="84"/>
      <c r="F280" s="84"/>
      <c r="G280" s="84"/>
      <c r="H280" s="84"/>
    </row>
    <row r="281" spans="1:8" ht="15" customHeight="1" hidden="1">
      <c r="A281" s="83"/>
      <c r="B281" s="83"/>
      <c r="C281" s="83"/>
      <c r="D281" s="46"/>
      <c r="E281" s="84"/>
      <c r="F281" s="84"/>
      <c r="G281" s="84"/>
      <c r="H281" s="84"/>
    </row>
    <row r="282" spans="1:8" ht="15" customHeight="1" hidden="1">
      <c r="A282" s="83"/>
      <c r="B282" s="83"/>
      <c r="C282" s="83"/>
      <c r="D282" s="46"/>
      <c r="E282" s="84"/>
      <c r="F282" s="84"/>
      <c r="G282" s="84"/>
      <c r="H282" s="84"/>
    </row>
    <row r="283" spans="1:8" ht="15" customHeight="1" hidden="1">
      <c r="A283" s="83"/>
      <c r="B283" s="83"/>
      <c r="C283" s="83"/>
      <c r="D283" s="46"/>
      <c r="E283" s="84"/>
      <c r="F283" s="84"/>
      <c r="G283" s="84"/>
      <c r="H283" s="84"/>
    </row>
    <row r="284" spans="1:8" ht="15" customHeight="1" hidden="1">
      <c r="A284" s="83"/>
      <c r="B284" s="83"/>
      <c r="C284" s="83"/>
      <c r="D284" s="46"/>
      <c r="E284" s="84"/>
      <c r="F284" s="84"/>
      <c r="G284" s="84"/>
      <c r="H284" s="84"/>
    </row>
    <row r="285" spans="1:8" ht="15" customHeight="1" hidden="1">
      <c r="A285" s="83"/>
      <c r="B285" s="83"/>
      <c r="C285" s="83"/>
      <c r="D285" s="46"/>
      <c r="E285" s="84"/>
      <c r="F285" s="84"/>
      <c r="G285" s="84"/>
      <c r="H285" s="84"/>
    </row>
    <row r="286" spans="1:8" ht="15" customHeight="1">
      <c r="A286" s="83"/>
      <c r="B286" s="83"/>
      <c r="C286" s="83"/>
      <c r="D286" s="46"/>
      <c r="E286" s="84"/>
      <c r="F286" s="84"/>
      <c r="G286" s="42"/>
      <c r="H286" s="42"/>
    </row>
    <row r="287" spans="1:8" ht="15" customHeight="1" thickBot="1">
      <c r="A287" s="83"/>
      <c r="B287" s="83"/>
      <c r="C287" s="83"/>
      <c r="D287" s="46"/>
      <c r="E287" s="84"/>
      <c r="F287" s="84"/>
      <c r="G287" s="84"/>
      <c r="H287" s="84"/>
    </row>
    <row r="288" spans="1:8" ht="15.75">
      <c r="A288" s="214" t="s">
        <v>25</v>
      </c>
      <c r="B288" s="214" t="s">
        <v>26</v>
      </c>
      <c r="C288" s="214" t="s">
        <v>27</v>
      </c>
      <c r="D288" s="215" t="s">
        <v>28</v>
      </c>
      <c r="E288" s="216" t="s">
        <v>29</v>
      </c>
      <c r="F288" s="216" t="s">
        <v>29</v>
      </c>
      <c r="G288" s="216" t="s">
        <v>14</v>
      </c>
      <c r="H288" s="216" t="s">
        <v>30</v>
      </c>
    </row>
    <row r="289" spans="1:8" ht="15.75" customHeight="1" thickBot="1">
      <c r="A289" s="217"/>
      <c r="B289" s="217"/>
      <c r="C289" s="217"/>
      <c r="D289" s="218"/>
      <c r="E289" s="219" t="s">
        <v>31</v>
      </c>
      <c r="F289" s="219" t="s">
        <v>32</v>
      </c>
      <c r="G289" s="220" t="s">
        <v>33</v>
      </c>
      <c r="H289" s="219" t="s">
        <v>34</v>
      </c>
    </row>
    <row r="290" spans="1:8" ht="15.75" customHeight="1" thickTop="1">
      <c r="A290" s="50">
        <v>100</v>
      </c>
      <c r="B290" s="50"/>
      <c r="C290" s="50"/>
      <c r="D290" s="101" t="s">
        <v>233</v>
      </c>
      <c r="E290" s="52"/>
      <c r="F290" s="52"/>
      <c r="G290" s="52"/>
      <c r="H290" s="52"/>
    </row>
    <row r="291" spans="1:8" ht="15">
      <c r="A291" s="53"/>
      <c r="B291" s="53"/>
      <c r="C291" s="53"/>
      <c r="D291" s="53"/>
      <c r="E291" s="54"/>
      <c r="F291" s="54"/>
      <c r="G291" s="54"/>
      <c r="H291" s="54"/>
    </row>
    <row r="292" spans="1:8" ht="15">
      <c r="A292" s="53"/>
      <c r="B292" s="53"/>
      <c r="C292" s="53">
        <v>1361</v>
      </c>
      <c r="D292" s="53" t="s">
        <v>37</v>
      </c>
      <c r="E292" s="54">
        <v>2100</v>
      </c>
      <c r="F292" s="54">
        <v>2100</v>
      </c>
      <c r="G292" s="54">
        <v>2399.9</v>
      </c>
      <c r="H292" s="54">
        <f>(G292/F292)*100</f>
        <v>114.2809523809524</v>
      </c>
    </row>
    <row r="293" spans="1:8" ht="15.75" hidden="1">
      <c r="A293" s="87"/>
      <c r="B293" s="87"/>
      <c r="C293" s="53">
        <v>4216</v>
      </c>
      <c r="D293" s="53" t="s">
        <v>234</v>
      </c>
      <c r="E293" s="54"/>
      <c r="F293" s="54"/>
      <c r="G293" s="54"/>
      <c r="H293" s="54" t="e">
        <f>(G293/F293)*100</f>
        <v>#DIV/0!</v>
      </c>
    </row>
    <row r="294" spans="1:8" ht="15">
      <c r="A294" s="53"/>
      <c r="B294" s="53">
        <v>2169</v>
      </c>
      <c r="C294" s="53">
        <v>2212</v>
      </c>
      <c r="D294" s="53" t="s">
        <v>227</v>
      </c>
      <c r="E294" s="54">
        <v>400</v>
      </c>
      <c r="F294" s="54">
        <v>400</v>
      </c>
      <c r="G294" s="54">
        <v>238</v>
      </c>
      <c r="H294" s="54">
        <f>(G294/F294)*100</f>
        <v>59.5</v>
      </c>
    </row>
    <row r="295" spans="1:8" ht="15" hidden="1">
      <c r="A295" s="57"/>
      <c r="B295" s="57">
        <v>3635</v>
      </c>
      <c r="C295" s="57">
        <v>3122</v>
      </c>
      <c r="D295" s="53" t="s">
        <v>235</v>
      </c>
      <c r="E295" s="54">
        <v>0</v>
      </c>
      <c r="F295" s="54">
        <v>0</v>
      </c>
      <c r="G295" s="54"/>
      <c r="H295" s="54" t="e">
        <f>(G295/F295)*100</f>
        <v>#DIV/0!</v>
      </c>
    </row>
    <row r="296" spans="1:8" ht="15">
      <c r="A296" s="57"/>
      <c r="B296" s="57">
        <v>6171</v>
      </c>
      <c r="C296" s="57">
        <v>2324</v>
      </c>
      <c r="D296" s="53" t="s">
        <v>236</v>
      </c>
      <c r="E296" s="61">
        <v>50</v>
      </c>
      <c r="F296" s="61">
        <v>50</v>
      </c>
      <c r="G296" s="61">
        <v>59.7</v>
      </c>
      <c r="H296" s="54">
        <f>(G296/F296)*100</f>
        <v>119.39999999999999</v>
      </c>
    </row>
    <row r="297" spans="1:8" ht="15" customHeight="1" thickBot="1">
      <c r="A297" s="91"/>
      <c r="B297" s="91"/>
      <c r="C297" s="91"/>
      <c r="D297" s="91"/>
      <c r="E297" s="92"/>
      <c r="F297" s="92"/>
      <c r="G297" s="92"/>
      <c r="H297" s="92"/>
    </row>
    <row r="298" spans="1:8" s="65" customFormat="1" ht="21.75" customHeight="1" thickBot="1" thickTop="1">
      <c r="A298" s="94"/>
      <c r="B298" s="94"/>
      <c r="C298" s="94"/>
      <c r="D298" s="95" t="s">
        <v>237</v>
      </c>
      <c r="E298" s="96">
        <f>SUM(E290:E296)</f>
        <v>2550</v>
      </c>
      <c r="F298" s="96">
        <f>SUM(F290:F296)</f>
        <v>2550</v>
      </c>
      <c r="G298" s="96">
        <f>SUM(G290:G296)</f>
        <v>2697.6</v>
      </c>
      <c r="H298" s="64">
        <f>(G298/F298)*100</f>
        <v>105.78823529411765</v>
      </c>
    </row>
    <row r="299" spans="1:8" ht="15" customHeight="1">
      <c r="A299" s="83"/>
      <c r="B299" s="83"/>
      <c r="C299" s="83"/>
      <c r="D299" s="46"/>
      <c r="E299" s="84"/>
      <c r="F299" s="84"/>
      <c r="G299" s="84"/>
      <c r="H299" s="84"/>
    </row>
    <row r="300" spans="1:8" ht="15" customHeight="1">
      <c r="A300" s="83"/>
      <c r="B300" s="83"/>
      <c r="C300" s="83"/>
      <c r="D300" s="46"/>
      <c r="E300" s="84"/>
      <c r="F300" s="84"/>
      <c r="G300" s="84"/>
      <c r="H300" s="84"/>
    </row>
    <row r="301" spans="1:8" ht="15" customHeight="1" hidden="1">
      <c r="A301" s="83"/>
      <c r="B301" s="83"/>
      <c r="C301" s="83"/>
      <c r="D301" s="46"/>
      <c r="E301" s="84"/>
      <c r="F301" s="84"/>
      <c r="G301" s="84"/>
      <c r="H301" s="84"/>
    </row>
    <row r="302" spans="1:8" ht="15" customHeight="1" thickBot="1">
      <c r="A302" s="83"/>
      <c r="B302" s="83"/>
      <c r="C302" s="83"/>
      <c r="D302" s="46"/>
      <c r="E302" s="84"/>
      <c r="F302" s="84"/>
      <c r="G302" s="84"/>
      <c r="H302" s="84"/>
    </row>
    <row r="303" spans="1:8" ht="15.75">
      <c r="A303" s="214" t="s">
        <v>25</v>
      </c>
      <c r="B303" s="214" t="s">
        <v>26</v>
      </c>
      <c r="C303" s="214" t="s">
        <v>27</v>
      </c>
      <c r="D303" s="215" t="s">
        <v>28</v>
      </c>
      <c r="E303" s="216" t="s">
        <v>29</v>
      </c>
      <c r="F303" s="216" t="s">
        <v>29</v>
      </c>
      <c r="G303" s="216" t="s">
        <v>14</v>
      </c>
      <c r="H303" s="216" t="s">
        <v>30</v>
      </c>
    </row>
    <row r="304" spans="1:8" ht="15.75" customHeight="1" thickBot="1">
      <c r="A304" s="217"/>
      <c r="B304" s="217"/>
      <c r="C304" s="217"/>
      <c r="D304" s="218"/>
      <c r="E304" s="219" t="s">
        <v>31</v>
      </c>
      <c r="F304" s="219" t="s">
        <v>32</v>
      </c>
      <c r="G304" s="220" t="s">
        <v>33</v>
      </c>
      <c r="H304" s="219" t="s">
        <v>34</v>
      </c>
    </row>
    <row r="305" spans="1:8" ht="15.75" customHeight="1" thickTop="1">
      <c r="A305" s="102">
        <v>110</v>
      </c>
      <c r="B305" s="87"/>
      <c r="C305" s="87"/>
      <c r="D305" s="87" t="s">
        <v>238</v>
      </c>
      <c r="E305" s="52"/>
      <c r="F305" s="52"/>
      <c r="G305" s="52"/>
      <c r="H305" s="52"/>
    </row>
    <row r="306" spans="1:8" ht="15.75">
      <c r="A306" s="102"/>
      <c r="B306" s="87"/>
      <c r="C306" s="87"/>
      <c r="D306" s="87"/>
      <c r="E306" s="52"/>
      <c r="F306" s="52"/>
      <c r="G306" s="52"/>
      <c r="H306" s="52"/>
    </row>
    <row r="307" spans="1:8" ht="15">
      <c r="A307" s="53"/>
      <c r="B307" s="53"/>
      <c r="C307" s="53">
        <v>1111</v>
      </c>
      <c r="D307" s="53" t="s">
        <v>239</v>
      </c>
      <c r="E307" s="89">
        <v>54500</v>
      </c>
      <c r="F307" s="89">
        <v>54500</v>
      </c>
      <c r="G307" s="89">
        <v>41771.5</v>
      </c>
      <c r="H307" s="54">
        <f aca="true" t="shared" si="7" ref="H307:H333">(G307/F307)*100</f>
        <v>76.64495412844036</v>
      </c>
    </row>
    <row r="308" spans="1:8" ht="15">
      <c r="A308" s="53"/>
      <c r="B308" s="53"/>
      <c r="C308" s="53">
        <v>1112</v>
      </c>
      <c r="D308" s="53" t="s">
        <v>240</v>
      </c>
      <c r="E308" s="88">
        <v>6500</v>
      </c>
      <c r="F308" s="88">
        <v>6500</v>
      </c>
      <c r="G308" s="88">
        <v>671.7</v>
      </c>
      <c r="H308" s="54">
        <f t="shared" si="7"/>
        <v>10.333846153846155</v>
      </c>
    </row>
    <row r="309" spans="1:8" ht="15">
      <c r="A309" s="53"/>
      <c r="B309" s="53"/>
      <c r="C309" s="53">
        <v>1113</v>
      </c>
      <c r="D309" s="53" t="s">
        <v>241</v>
      </c>
      <c r="E309" s="88">
        <v>4700</v>
      </c>
      <c r="F309" s="88">
        <v>4700</v>
      </c>
      <c r="G309" s="88">
        <v>4676.3</v>
      </c>
      <c r="H309" s="54">
        <f t="shared" si="7"/>
        <v>99.49574468085108</v>
      </c>
    </row>
    <row r="310" spans="1:8" ht="15">
      <c r="A310" s="53"/>
      <c r="B310" s="53"/>
      <c r="C310" s="53">
        <v>1121</v>
      </c>
      <c r="D310" s="53" t="s">
        <v>242</v>
      </c>
      <c r="E310" s="88">
        <v>48000</v>
      </c>
      <c r="F310" s="88">
        <v>48000</v>
      </c>
      <c r="G310" s="89">
        <v>45862.3</v>
      </c>
      <c r="H310" s="54">
        <f t="shared" si="7"/>
        <v>95.54645833333333</v>
      </c>
    </row>
    <row r="311" spans="1:8" ht="15">
      <c r="A311" s="53"/>
      <c r="B311" s="53"/>
      <c r="C311" s="53">
        <v>1122</v>
      </c>
      <c r="D311" s="53" t="s">
        <v>243</v>
      </c>
      <c r="E311" s="89">
        <v>10000</v>
      </c>
      <c r="F311" s="89">
        <v>8309</v>
      </c>
      <c r="G311" s="89">
        <v>8308.3</v>
      </c>
      <c r="H311" s="54">
        <f t="shared" si="7"/>
        <v>99.99157540016849</v>
      </c>
    </row>
    <row r="312" spans="1:8" ht="15">
      <c r="A312" s="53"/>
      <c r="B312" s="53"/>
      <c r="C312" s="53">
        <v>1211</v>
      </c>
      <c r="D312" s="53" t="s">
        <v>244</v>
      </c>
      <c r="E312" s="89">
        <v>110000</v>
      </c>
      <c r="F312" s="89">
        <v>110000</v>
      </c>
      <c r="G312" s="89">
        <v>85220.8</v>
      </c>
      <c r="H312" s="54">
        <f t="shared" si="7"/>
        <v>77.47345454545454</v>
      </c>
    </row>
    <row r="313" spans="1:8" ht="15">
      <c r="A313" s="53"/>
      <c r="B313" s="53"/>
      <c r="C313" s="53">
        <v>1340</v>
      </c>
      <c r="D313" s="53" t="s">
        <v>245</v>
      </c>
      <c r="E313" s="89">
        <v>10500</v>
      </c>
      <c r="F313" s="89">
        <v>10500</v>
      </c>
      <c r="G313" s="103">
        <v>10348.5</v>
      </c>
      <c r="H313" s="54">
        <f t="shared" si="7"/>
        <v>98.55714285714285</v>
      </c>
    </row>
    <row r="314" spans="1:8" ht="15">
      <c r="A314" s="53"/>
      <c r="B314" s="53"/>
      <c r="C314" s="53">
        <v>1341</v>
      </c>
      <c r="D314" s="53" t="s">
        <v>246</v>
      </c>
      <c r="E314" s="103">
        <v>920</v>
      </c>
      <c r="F314" s="103">
        <v>920</v>
      </c>
      <c r="G314" s="103">
        <v>830.5</v>
      </c>
      <c r="H314" s="54">
        <f t="shared" si="7"/>
        <v>90.27173913043478</v>
      </c>
    </row>
    <row r="315" spans="1:8" ht="15" customHeight="1">
      <c r="A315" s="86"/>
      <c r="B315" s="87"/>
      <c r="C315" s="69">
        <v>1342</v>
      </c>
      <c r="D315" s="69" t="s">
        <v>247</v>
      </c>
      <c r="E315" s="52">
        <v>80</v>
      </c>
      <c r="F315" s="52">
        <v>80</v>
      </c>
      <c r="G315" s="52">
        <v>94.4</v>
      </c>
      <c r="H315" s="54">
        <f t="shared" si="7"/>
        <v>118.00000000000001</v>
      </c>
    </row>
    <row r="316" spans="1:8" ht="15">
      <c r="A316" s="104"/>
      <c r="B316" s="69"/>
      <c r="C316" s="69">
        <v>1343</v>
      </c>
      <c r="D316" s="69" t="s">
        <v>248</v>
      </c>
      <c r="E316" s="52">
        <v>1200</v>
      </c>
      <c r="F316" s="52">
        <v>1200</v>
      </c>
      <c r="G316" s="52">
        <v>1013.3</v>
      </c>
      <c r="H316" s="54">
        <f t="shared" si="7"/>
        <v>84.44166666666666</v>
      </c>
    </row>
    <row r="317" spans="1:8" ht="15">
      <c r="A317" s="56"/>
      <c r="B317" s="53"/>
      <c r="C317" s="53">
        <v>1345</v>
      </c>
      <c r="D317" s="53" t="s">
        <v>249</v>
      </c>
      <c r="E317" s="88">
        <v>200</v>
      </c>
      <c r="F317" s="88">
        <v>200</v>
      </c>
      <c r="G317" s="88">
        <v>164.2</v>
      </c>
      <c r="H317" s="54">
        <f t="shared" si="7"/>
        <v>82.1</v>
      </c>
    </row>
    <row r="318" spans="1:8" ht="15">
      <c r="A318" s="53"/>
      <c r="B318" s="53"/>
      <c r="C318" s="53">
        <v>1351</v>
      </c>
      <c r="D318" s="53" t="s">
        <v>250</v>
      </c>
      <c r="E318" s="103">
        <v>0</v>
      </c>
      <c r="F318" s="103">
        <v>0</v>
      </c>
      <c r="G318" s="103">
        <v>662.2</v>
      </c>
      <c r="H318" s="54" t="e">
        <f t="shared" si="7"/>
        <v>#DIV/0!</v>
      </c>
    </row>
    <row r="319" spans="1:8" ht="15" hidden="1">
      <c r="A319" s="53"/>
      <c r="B319" s="53"/>
      <c r="C319" s="53">
        <v>1349</v>
      </c>
      <c r="D319" s="53" t="s">
        <v>251</v>
      </c>
      <c r="E319" s="89"/>
      <c r="F319" s="89"/>
      <c r="G319" s="89"/>
      <c r="H319" s="54" t="e">
        <f t="shared" si="7"/>
        <v>#DIV/0!</v>
      </c>
    </row>
    <row r="320" spans="1:8" ht="15">
      <c r="A320" s="53"/>
      <c r="B320" s="53"/>
      <c r="C320" s="53">
        <v>1355</v>
      </c>
      <c r="D320" s="53" t="s">
        <v>252</v>
      </c>
      <c r="E320" s="89">
        <v>17000</v>
      </c>
      <c r="F320" s="89">
        <v>17000</v>
      </c>
      <c r="G320" s="89">
        <v>11371.1</v>
      </c>
      <c r="H320" s="54">
        <f t="shared" si="7"/>
        <v>66.88882352941177</v>
      </c>
    </row>
    <row r="321" spans="1:8" ht="15">
      <c r="A321" s="53"/>
      <c r="B321" s="53"/>
      <c r="C321" s="53">
        <v>1361</v>
      </c>
      <c r="D321" s="53" t="s">
        <v>253</v>
      </c>
      <c r="E321" s="103">
        <v>0</v>
      </c>
      <c r="F321" s="103">
        <v>0</v>
      </c>
      <c r="G321" s="103">
        <v>0.3</v>
      </c>
      <c r="H321" s="54" t="e">
        <f t="shared" si="7"/>
        <v>#DIV/0!</v>
      </c>
    </row>
    <row r="322" spans="1:8" ht="15">
      <c r="A322" s="53"/>
      <c r="B322" s="53"/>
      <c r="C322" s="53">
        <v>1511</v>
      </c>
      <c r="D322" s="53" t="s">
        <v>254</v>
      </c>
      <c r="E322" s="54">
        <v>21500</v>
      </c>
      <c r="F322" s="54">
        <v>21500</v>
      </c>
      <c r="G322" s="54">
        <v>15564.3</v>
      </c>
      <c r="H322" s="54">
        <f t="shared" si="7"/>
        <v>72.39209302325581</v>
      </c>
    </row>
    <row r="323" spans="1:8" ht="15" customHeight="1" hidden="1">
      <c r="A323" s="53"/>
      <c r="B323" s="53"/>
      <c r="C323" s="53">
        <v>2460</v>
      </c>
      <c r="D323" s="53" t="s">
        <v>255</v>
      </c>
      <c r="E323" s="54"/>
      <c r="F323" s="54"/>
      <c r="G323" s="54"/>
      <c r="H323" s="54" t="e">
        <f t="shared" si="7"/>
        <v>#DIV/0!</v>
      </c>
    </row>
    <row r="324" spans="1:8" ht="15">
      <c r="A324" s="53"/>
      <c r="B324" s="53"/>
      <c r="C324" s="53">
        <v>4112</v>
      </c>
      <c r="D324" s="53" t="s">
        <v>256</v>
      </c>
      <c r="E324" s="54">
        <v>34650</v>
      </c>
      <c r="F324" s="54">
        <v>34726.6</v>
      </c>
      <c r="G324" s="54">
        <v>26045.1</v>
      </c>
      <c r="H324" s="54">
        <f t="shared" si="7"/>
        <v>75.0004319455403</v>
      </c>
    </row>
    <row r="325" spans="1:8" ht="15" hidden="1">
      <c r="A325" s="53"/>
      <c r="B325" s="53">
        <v>6171</v>
      </c>
      <c r="C325" s="53">
        <v>2212</v>
      </c>
      <c r="D325" s="53" t="s">
        <v>257</v>
      </c>
      <c r="E325" s="54"/>
      <c r="F325" s="54"/>
      <c r="G325" s="54"/>
      <c r="H325" s="54" t="e">
        <f t="shared" si="7"/>
        <v>#DIV/0!</v>
      </c>
    </row>
    <row r="326" spans="1:8" ht="15">
      <c r="A326" s="53"/>
      <c r="B326" s="53"/>
      <c r="C326" s="53">
        <v>4132</v>
      </c>
      <c r="D326" s="53" t="s">
        <v>258</v>
      </c>
      <c r="E326" s="54">
        <v>0</v>
      </c>
      <c r="F326" s="54">
        <v>0</v>
      </c>
      <c r="G326" s="54">
        <v>73.1</v>
      </c>
      <c r="H326" s="54" t="e">
        <f t="shared" si="7"/>
        <v>#DIV/0!</v>
      </c>
    </row>
    <row r="327" spans="1:8" ht="15">
      <c r="A327" s="53"/>
      <c r="B327" s="53">
        <v>6171</v>
      </c>
      <c r="C327" s="53">
        <v>2212</v>
      </c>
      <c r="D327" s="53" t="s">
        <v>259</v>
      </c>
      <c r="E327" s="54">
        <v>0</v>
      </c>
      <c r="F327" s="54">
        <v>0</v>
      </c>
      <c r="G327" s="54">
        <v>1</v>
      </c>
      <c r="H327" s="54" t="e">
        <f t="shared" si="7"/>
        <v>#DIV/0!</v>
      </c>
    </row>
    <row r="328" spans="1:8" ht="15">
      <c r="A328" s="53"/>
      <c r="B328" s="53">
        <v>6310</v>
      </c>
      <c r="C328" s="53">
        <v>2141</v>
      </c>
      <c r="D328" s="53" t="s">
        <v>260</v>
      </c>
      <c r="E328" s="54">
        <v>250</v>
      </c>
      <c r="F328" s="54">
        <v>250</v>
      </c>
      <c r="G328" s="54">
        <v>149</v>
      </c>
      <c r="H328" s="54">
        <f t="shared" si="7"/>
        <v>59.599999999999994</v>
      </c>
    </row>
    <row r="329" spans="1:8" ht="15" hidden="1">
      <c r="A329" s="53"/>
      <c r="B329" s="53">
        <v>6310</v>
      </c>
      <c r="C329" s="53">
        <v>2142</v>
      </c>
      <c r="D329" s="53" t="s">
        <v>261</v>
      </c>
      <c r="E329" s="105"/>
      <c r="F329" s="105"/>
      <c r="G329" s="54"/>
      <c r="H329" s="54" t="e">
        <f t="shared" si="7"/>
        <v>#DIV/0!</v>
      </c>
    </row>
    <row r="330" spans="1:8" ht="15" hidden="1">
      <c r="A330" s="53"/>
      <c r="B330" s="53">
        <v>6310</v>
      </c>
      <c r="C330" s="53">
        <v>2143</v>
      </c>
      <c r="D330" s="53" t="s">
        <v>262</v>
      </c>
      <c r="E330" s="105"/>
      <c r="F330" s="105"/>
      <c r="G330" s="54"/>
      <c r="H330" s="54" t="e">
        <f t="shared" si="7"/>
        <v>#DIV/0!</v>
      </c>
    </row>
    <row r="331" spans="1:8" ht="15">
      <c r="A331" s="53"/>
      <c r="B331" s="53">
        <v>6310</v>
      </c>
      <c r="C331" s="53">
        <v>2324</v>
      </c>
      <c r="D331" s="53" t="s">
        <v>263</v>
      </c>
      <c r="E331" s="105">
        <v>0</v>
      </c>
      <c r="F331" s="105">
        <v>0</v>
      </c>
      <c r="G331" s="54">
        <v>0.5</v>
      </c>
      <c r="H331" s="54" t="e">
        <f t="shared" si="7"/>
        <v>#DIV/0!</v>
      </c>
    </row>
    <row r="332" spans="1:8" ht="15" hidden="1">
      <c r="A332" s="53"/>
      <c r="B332" s="53">
        <v>6310</v>
      </c>
      <c r="C332" s="53">
        <v>2329</v>
      </c>
      <c r="D332" s="53" t="s">
        <v>264</v>
      </c>
      <c r="E332" s="105"/>
      <c r="F332" s="105"/>
      <c r="G332" s="54"/>
      <c r="H332" s="54" t="e">
        <f t="shared" si="7"/>
        <v>#DIV/0!</v>
      </c>
    </row>
    <row r="333" spans="1:8" ht="15">
      <c r="A333" s="53"/>
      <c r="B333" s="53">
        <v>6409</v>
      </c>
      <c r="C333" s="53">
        <v>2328</v>
      </c>
      <c r="D333" s="53" t="s">
        <v>265</v>
      </c>
      <c r="E333" s="105">
        <v>0</v>
      </c>
      <c r="F333" s="105">
        <v>0</v>
      </c>
      <c r="G333" s="54">
        <v>15.6</v>
      </c>
      <c r="H333" s="54" t="e">
        <f t="shared" si="7"/>
        <v>#DIV/0!</v>
      </c>
    </row>
    <row r="334" spans="1:8" ht="15.75" customHeight="1" thickBot="1">
      <c r="A334" s="91"/>
      <c r="B334" s="91"/>
      <c r="C334" s="91"/>
      <c r="D334" s="91"/>
      <c r="E334" s="106"/>
      <c r="F334" s="106"/>
      <c r="G334" s="106"/>
      <c r="H334" s="106"/>
    </row>
    <row r="335" spans="1:8" s="65" customFormat="1" ht="21.75" customHeight="1" thickBot="1" thickTop="1">
      <c r="A335" s="94"/>
      <c r="B335" s="94"/>
      <c r="C335" s="94"/>
      <c r="D335" s="95" t="s">
        <v>266</v>
      </c>
      <c r="E335" s="96">
        <f>SUM(E307:E334)</f>
        <v>320000</v>
      </c>
      <c r="F335" s="96">
        <f>SUM(F307:F334)</f>
        <v>318385.6</v>
      </c>
      <c r="G335" s="96">
        <f>SUM(G307:G334)</f>
        <v>252844.00000000003</v>
      </c>
      <c r="H335" s="64">
        <f>(G335/F335)*100</f>
        <v>79.41439562593284</v>
      </c>
    </row>
    <row r="336" spans="1:8" ht="15" customHeight="1">
      <c r="A336" s="83"/>
      <c r="B336" s="83"/>
      <c r="C336" s="83"/>
      <c r="D336" s="46"/>
      <c r="E336" s="84"/>
      <c r="F336" s="84"/>
      <c r="G336" s="84"/>
      <c r="H336" s="84"/>
    </row>
    <row r="337" spans="1:8" ht="15">
      <c r="A337" s="65"/>
      <c r="B337" s="83"/>
      <c r="C337" s="83"/>
      <c r="D337" s="83"/>
      <c r="E337" s="107"/>
      <c r="F337" s="107"/>
      <c r="G337" s="107"/>
      <c r="H337" s="107"/>
    </row>
    <row r="338" spans="1:8" ht="15" hidden="1">
      <c r="A338" s="65"/>
      <c r="B338" s="83"/>
      <c r="C338" s="83"/>
      <c r="D338" s="83"/>
      <c r="E338" s="107"/>
      <c r="F338" s="107"/>
      <c r="G338" s="107"/>
      <c r="H338" s="107"/>
    </row>
    <row r="339" spans="1:8" ht="15" customHeight="1" thickBot="1">
      <c r="A339" s="65"/>
      <c r="B339" s="83"/>
      <c r="C339" s="83"/>
      <c r="D339" s="83"/>
      <c r="E339" s="107"/>
      <c r="F339" s="107"/>
      <c r="G339" s="107"/>
      <c r="H339" s="107"/>
    </row>
    <row r="340" spans="1:8" ht="15.75">
      <c r="A340" s="214" t="s">
        <v>25</v>
      </c>
      <c r="B340" s="214" t="s">
        <v>26</v>
      </c>
      <c r="C340" s="214" t="s">
        <v>27</v>
      </c>
      <c r="D340" s="215" t="s">
        <v>28</v>
      </c>
      <c r="E340" s="216" t="s">
        <v>29</v>
      </c>
      <c r="F340" s="216" t="s">
        <v>29</v>
      </c>
      <c r="G340" s="216" t="s">
        <v>14</v>
      </c>
      <c r="H340" s="216" t="s">
        <v>30</v>
      </c>
    </row>
    <row r="341" spans="1:8" ht="15.75" customHeight="1" thickBot="1">
      <c r="A341" s="217"/>
      <c r="B341" s="217"/>
      <c r="C341" s="217"/>
      <c r="D341" s="218"/>
      <c r="E341" s="219" t="s">
        <v>31</v>
      </c>
      <c r="F341" s="219" t="s">
        <v>32</v>
      </c>
      <c r="G341" s="220" t="s">
        <v>33</v>
      </c>
      <c r="H341" s="219" t="s">
        <v>34</v>
      </c>
    </row>
    <row r="342" spans="1:8" ht="16.5" customHeight="1" thickTop="1">
      <c r="A342" s="50">
        <v>120</v>
      </c>
      <c r="B342" s="50"/>
      <c r="C342" s="50"/>
      <c r="D342" s="87" t="s">
        <v>267</v>
      </c>
      <c r="E342" s="52"/>
      <c r="F342" s="52"/>
      <c r="G342" s="52"/>
      <c r="H342" s="52"/>
    </row>
    <row r="343" spans="1:8" ht="15.75">
      <c r="A343" s="87"/>
      <c r="B343" s="87"/>
      <c r="C343" s="87"/>
      <c r="D343" s="87"/>
      <c r="E343" s="54"/>
      <c r="F343" s="54"/>
      <c r="G343" s="54"/>
      <c r="H343" s="54"/>
    </row>
    <row r="344" spans="1:8" ht="15">
      <c r="A344" s="53"/>
      <c r="B344" s="53"/>
      <c r="C344" s="53">
        <v>1361</v>
      </c>
      <c r="D344" s="53" t="s">
        <v>37</v>
      </c>
      <c r="E344" s="108">
        <v>0</v>
      </c>
      <c r="F344" s="108">
        <v>0</v>
      </c>
      <c r="G344" s="108">
        <v>1.6</v>
      </c>
      <c r="H344" s="54" t="e">
        <f aca="true" t="shared" si="8" ref="H344:H384">(G344/F344)*100</f>
        <v>#DIV/0!</v>
      </c>
    </row>
    <row r="345" spans="1:8" ht="15">
      <c r="A345" s="53"/>
      <c r="B345" s="53">
        <v>3612</v>
      </c>
      <c r="C345" s="53">
        <v>2111</v>
      </c>
      <c r="D345" s="53" t="s">
        <v>268</v>
      </c>
      <c r="E345" s="108">
        <v>3800</v>
      </c>
      <c r="F345" s="108">
        <v>3800</v>
      </c>
      <c r="G345" s="108">
        <v>3320.7</v>
      </c>
      <c r="H345" s="54">
        <f t="shared" si="8"/>
        <v>87.38684210526316</v>
      </c>
    </row>
    <row r="346" spans="1:8" ht="15">
      <c r="A346" s="53"/>
      <c r="B346" s="53">
        <v>3612</v>
      </c>
      <c r="C346" s="53">
        <v>2132</v>
      </c>
      <c r="D346" s="53" t="s">
        <v>269</v>
      </c>
      <c r="E346" s="108">
        <v>6700</v>
      </c>
      <c r="F346" s="108">
        <v>6700</v>
      </c>
      <c r="G346" s="108">
        <v>6841.2</v>
      </c>
      <c r="H346" s="54">
        <f t="shared" si="8"/>
        <v>102.10746268656716</v>
      </c>
    </row>
    <row r="347" spans="1:8" ht="15" hidden="1">
      <c r="A347" s="53"/>
      <c r="B347" s="53">
        <v>3612</v>
      </c>
      <c r="C347" s="53">
        <v>2322</v>
      </c>
      <c r="D347" s="53" t="s">
        <v>229</v>
      </c>
      <c r="E347" s="108"/>
      <c r="F347" s="108"/>
      <c r="G347" s="108"/>
      <c r="H347" s="54" t="e">
        <f t="shared" si="8"/>
        <v>#DIV/0!</v>
      </c>
    </row>
    <row r="348" spans="1:8" ht="15">
      <c r="A348" s="53"/>
      <c r="B348" s="53">
        <v>3612</v>
      </c>
      <c r="C348" s="53">
        <v>2324</v>
      </c>
      <c r="D348" s="53" t="s">
        <v>270</v>
      </c>
      <c r="E348" s="54">
        <v>0</v>
      </c>
      <c r="F348" s="54">
        <v>0</v>
      </c>
      <c r="G348" s="54">
        <v>355</v>
      </c>
      <c r="H348" s="54" t="e">
        <f t="shared" si="8"/>
        <v>#DIV/0!</v>
      </c>
    </row>
    <row r="349" spans="1:8" ht="15" hidden="1">
      <c r="A349" s="53"/>
      <c r="B349" s="53">
        <v>3612</v>
      </c>
      <c r="C349" s="53">
        <v>2329</v>
      </c>
      <c r="D349" s="53" t="s">
        <v>271</v>
      </c>
      <c r="E349" s="54"/>
      <c r="F349" s="54"/>
      <c r="G349" s="54"/>
      <c r="H349" s="54" t="e">
        <f t="shared" si="8"/>
        <v>#DIV/0!</v>
      </c>
    </row>
    <row r="350" spans="1:8" ht="15">
      <c r="A350" s="53"/>
      <c r="B350" s="53">
        <v>3612</v>
      </c>
      <c r="C350" s="53">
        <v>3112</v>
      </c>
      <c r="D350" s="53" t="s">
        <v>272</v>
      </c>
      <c r="E350" s="54">
        <v>6350</v>
      </c>
      <c r="F350" s="54">
        <v>6350</v>
      </c>
      <c r="G350" s="54">
        <v>5778.7</v>
      </c>
      <c r="H350" s="54">
        <f t="shared" si="8"/>
        <v>91.0031496062992</v>
      </c>
    </row>
    <row r="351" spans="1:8" ht="15">
      <c r="A351" s="53"/>
      <c r="B351" s="53">
        <v>3613</v>
      </c>
      <c r="C351" s="53">
        <v>2111</v>
      </c>
      <c r="D351" s="53" t="s">
        <v>273</v>
      </c>
      <c r="E351" s="108">
        <v>1900</v>
      </c>
      <c r="F351" s="108">
        <v>1900</v>
      </c>
      <c r="G351" s="108">
        <v>1324.3</v>
      </c>
      <c r="H351" s="54">
        <f t="shared" si="8"/>
        <v>69.69999999999999</v>
      </c>
    </row>
    <row r="352" spans="1:8" ht="15">
      <c r="A352" s="53"/>
      <c r="B352" s="53">
        <v>3613</v>
      </c>
      <c r="C352" s="53">
        <v>2132</v>
      </c>
      <c r="D352" s="53" t="s">
        <v>274</v>
      </c>
      <c r="E352" s="108">
        <v>4300</v>
      </c>
      <c r="F352" s="108">
        <v>4300</v>
      </c>
      <c r="G352" s="108">
        <v>3603.6</v>
      </c>
      <c r="H352" s="54">
        <f t="shared" si="8"/>
        <v>83.8046511627907</v>
      </c>
    </row>
    <row r="353" spans="1:8" ht="15" hidden="1">
      <c r="A353" s="57"/>
      <c r="B353" s="53">
        <v>3613</v>
      </c>
      <c r="C353" s="53">
        <v>2133</v>
      </c>
      <c r="D353" s="53" t="s">
        <v>275</v>
      </c>
      <c r="E353" s="54"/>
      <c r="F353" s="54"/>
      <c r="G353" s="54"/>
      <c r="H353" s="54" t="e">
        <f t="shared" si="8"/>
        <v>#DIV/0!</v>
      </c>
    </row>
    <row r="354" spans="1:8" ht="15" hidden="1">
      <c r="A354" s="57"/>
      <c r="B354" s="53">
        <v>3613</v>
      </c>
      <c r="C354" s="53">
        <v>2310</v>
      </c>
      <c r="D354" s="53" t="s">
        <v>276</v>
      </c>
      <c r="E354" s="54"/>
      <c r="F354" s="54"/>
      <c r="G354" s="54"/>
      <c r="H354" s="54" t="e">
        <f t="shared" si="8"/>
        <v>#DIV/0!</v>
      </c>
    </row>
    <row r="355" spans="1:8" ht="15" hidden="1">
      <c r="A355" s="57"/>
      <c r="B355" s="53">
        <v>3613</v>
      </c>
      <c r="C355" s="53">
        <v>2322</v>
      </c>
      <c r="D355" s="53" t="s">
        <v>277</v>
      </c>
      <c r="E355" s="54"/>
      <c r="F355" s="54"/>
      <c r="G355" s="54"/>
      <c r="H355" s="54" t="e">
        <f t="shared" si="8"/>
        <v>#DIV/0!</v>
      </c>
    </row>
    <row r="356" spans="1:8" ht="15">
      <c r="A356" s="57"/>
      <c r="B356" s="53">
        <v>3613</v>
      </c>
      <c r="C356" s="53">
        <v>2324</v>
      </c>
      <c r="D356" s="53" t="s">
        <v>278</v>
      </c>
      <c r="E356" s="54">
        <v>0</v>
      </c>
      <c r="F356" s="54">
        <v>0</v>
      </c>
      <c r="G356" s="54">
        <v>241.8</v>
      </c>
      <c r="H356" s="54" t="e">
        <f t="shared" si="8"/>
        <v>#DIV/0!</v>
      </c>
    </row>
    <row r="357" spans="1:8" ht="15">
      <c r="A357" s="57"/>
      <c r="B357" s="53">
        <v>3613</v>
      </c>
      <c r="C357" s="53">
        <v>3112</v>
      </c>
      <c r="D357" s="53" t="s">
        <v>279</v>
      </c>
      <c r="E357" s="54">
        <v>1027</v>
      </c>
      <c r="F357" s="54">
        <v>1027</v>
      </c>
      <c r="G357" s="54">
        <v>0</v>
      </c>
      <c r="H357" s="54">
        <f t="shared" si="8"/>
        <v>0</v>
      </c>
    </row>
    <row r="358" spans="1:8" ht="15" hidden="1">
      <c r="A358" s="57"/>
      <c r="B358" s="53">
        <v>3631</v>
      </c>
      <c r="C358" s="53">
        <v>2133</v>
      </c>
      <c r="D358" s="53" t="s">
        <v>280</v>
      </c>
      <c r="E358" s="54"/>
      <c r="F358" s="54"/>
      <c r="G358" s="54"/>
      <c r="H358" s="54" t="e">
        <f t="shared" si="8"/>
        <v>#DIV/0!</v>
      </c>
    </row>
    <row r="359" spans="1:8" ht="15">
      <c r="A359" s="57"/>
      <c r="B359" s="53">
        <v>3632</v>
      </c>
      <c r="C359" s="53">
        <v>2111</v>
      </c>
      <c r="D359" s="53" t="s">
        <v>281</v>
      </c>
      <c r="E359" s="54">
        <v>260</v>
      </c>
      <c r="F359" s="54">
        <v>260</v>
      </c>
      <c r="G359" s="54">
        <v>619.8</v>
      </c>
      <c r="H359" s="54">
        <f t="shared" si="8"/>
        <v>238.38461538461536</v>
      </c>
    </row>
    <row r="360" spans="1:8" ht="15">
      <c r="A360" s="57"/>
      <c r="B360" s="53">
        <v>3632</v>
      </c>
      <c r="C360" s="53">
        <v>2132</v>
      </c>
      <c r="D360" s="53" t="s">
        <v>282</v>
      </c>
      <c r="E360" s="54">
        <v>20</v>
      </c>
      <c r="F360" s="54">
        <v>20</v>
      </c>
      <c r="G360" s="54">
        <v>25</v>
      </c>
      <c r="H360" s="54">
        <f t="shared" si="8"/>
        <v>125</v>
      </c>
    </row>
    <row r="361" spans="1:8" ht="15">
      <c r="A361" s="57"/>
      <c r="B361" s="53">
        <v>3632</v>
      </c>
      <c r="C361" s="53">
        <v>2133</v>
      </c>
      <c r="D361" s="53" t="s">
        <v>283</v>
      </c>
      <c r="E361" s="54">
        <v>5</v>
      </c>
      <c r="F361" s="54">
        <v>5</v>
      </c>
      <c r="G361" s="54">
        <v>0</v>
      </c>
      <c r="H361" s="54">
        <f t="shared" si="8"/>
        <v>0</v>
      </c>
    </row>
    <row r="362" spans="1:8" ht="15">
      <c r="A362" s="57"/>
      <c r="B362" s="53">
        <v>3632</v>
      </c>
      <c r="C362" s="53">
        <v>2324</v>
      </c>
      <c r="D362" s="53" t="s">
        <v>284</v>
      </c>
      <c r="E362" s="54">
        <v>0</v>
      </c>
      <c r="F362" s="54">
        <v>0</v>
      </c>
      <c r="G362" s="54">
        <v>32.8</v>
      </c>
      <c r="H362" s="54" t="e">
        <f t="shared" si="8"/>
        <v>#DIV/0!</v>
      </c>
    </row>
    <row r="363" spans="1:8" ht="15">
      <c r="A363" s="57"/>
      <c r="B363" s="53">
        <v>3632</v>
      </c>
      <c r="C363" s="53">
        <v>2329</v>
      </c>
      <c r="D363" s="53" t="s">
        <v>285</v>
      </c>
      <c r="E363" s="54">
        <v>85</v>
      </c>
      <c r="F363" s="54">
        <v>85</v>
      </c>
      <c r="G363" s="54">
        <v>57.2</v>
      </c>
      <c r="H363" s="54">
        <f t="shared" si="8"/>
        <v>67.29411764705883</v>
      </c>
    </row>
    <row r="364" spans="1:8" ht="15">
      <c r="A364" s="57"/>
      <c r="B364" s="53">
        <v>3634</v>
      </c>
      <c r="C364" s="53">
        <v>2132</v>
      </c>
      <c r="D364" s="53" t="s">
        <v>286</v>
      </c>
      <c r="E364" s="54">
        <v>4100</v>
      </c>
      <c r="F364" s="54">
        <v>4100</v>
      </c>
      <c r="G364" s="54">
        <v>4080</v>
      </c>
      <c r="H364" s="54">
        <f t="shared" si="8"/>
        <v>99.51219512195122</v>
      </c>
    </row>
    <row r="365" spans="1:8" ht="15" hidden="1">
      <c r="A365" s="57"/>
      <c r="B365" s="53">
        <v>3636</v>
      </c>
      <c r="C365" s="53">
        <v>2131</v>
      </c>
      <c r="D365" s="53" t="s">
        <v>287</v>
      </c>
      <c r="E365" s="54"/>
      <c r="F365" s="54"/>
      <c r="G365" s="54"/>
      <c r="H365" s="54" t="e">
        <f t="shared" si="8"/>
        <v>#DIV/0!</v>
      </c>
    </row>
    <row r="366" spans="1:8" ht="15">
      <c r="A366" s="57"/>
      <c r="B366" s="53">
        <v>3639</v>
      </c>
      <c r="C366" s="53">
        <v>2119</v>
      </c>
      <c r="D366" s="53" t="s">
        <v>288</v>
      </c>
      <c r="E366" s="54">
        <v>150</v>
      </c>
      <c r="F366" s="54">
        <v>150</v>
      </c>
      <c r="G366" s="54">
        <v>372.4</v>
      </c>
      <c r="H366" s="54">
        <f t="shared" si="8"/>
        <v>248.26666666666662</v>
      </c>
    </row>
    <row r="367" spans="1:8" ht="15">
      <c r="A367" s="53"/>
      <c r="B367" s="53">
        <v>3639</v>
      </c>
      <c r="C367" s="53">
        <v>2131</v>
      </c>
      <c r="D367" s="53" t="s">
        <v>289</v>
      </c>
      <c r="E367" s="54">
        <v>1900</v>
      </c>
      <c r="F367" s="54">
        <v>1900</v>
      </c>
      <c r="G367" s="54">
        <v>1847.7</v>
      </c>
      <c r="H367" s="54">
        <f t="shared" si="8"/>
        <v>97.24736842105264</v>
      </c>
    </row>
    <row r="368" spans="1:8" ht="15">
      <c r="A368" s="53"/>
      <c r="B368" s="53">
        <v>3639</v>
      </c>
      <c r="C368" s="53">
        <v>2132</v>
      </c>
      <c r="D368" s="53" t="s">
        <v>290</v>
      </c>
      <c r="E368" s="54">
        <v>18</v>
      </c>
      <c r="F368" s="54">
        <v>18</v>
      </c>
      <c r="G368" s="54">
        <v>12.9</v>
      </c>
      <c r="H368" s="54">
        <f t="shared" si="8"/>
        <v>71.66666666666667</v>
      </c>
    </row>
    <row r="369" spans="1:8" ht="15" customHeight="1">
      <c r="A369" s="53"/>
      <c r="B369" s="53">
        <v>3639</v>
      </c>
      <c r="C369" s="53">
        <v>2212</v>
      </c>
      <c r="D369" s="53" t="s">
        <v>259</v>
      </c>
      <c r="E369" s="54">
        <v>0</v>
      </c>
      <c r="F369" s="54">
        <v>0</v>
      </c>
      <c r="G369" s="54">
        <v>167</v>
      </c>
      <c r="H369" s="54" t="e">
        <f t="shared" si="8"/>
        <v>#DIV/0!</v>
      </c>
    </row>
    <row r="370" spans="1:8" ht="15">
      <c r="A370" s="53"/>
      <c r="B370" s="53">
        <v>3639</v>
      </c>
      <c r="C370" s="53">
        <v>2324</v>
      </c>
      <c r="D370" s="53" t="s">
        <v>291</v>
      </c>
      <c r="E370" s="54">
        <v>403</v>
      </c>
      <c r="F370" s="54">
        <v>403</v>
      </c>
      <c r="G370" s="54">
        <v>237.2</v>
      </c>
      <c r="H370" s="54">
        <f t="shared" si="8"/>
        <v>58.85856079404467</v>
      </c>
    </row>
    <row r="371" spans="1:8" ht="15" hidden="1">
      <c r="A371" s="53"/>
      <c r="B371" s="53">
        <v>3639</v>
      </c>
      <c r="C371" s="53">
        <v>2328</v>
      </c>
      <c r="D371" s="53" t="s">
        <v>292</v>
      </c>
      <c r="E371" s="54"/>
      <c r="F371" s="54"/>
      <c r="G371" s="54"/>
      <c r="H371" s="54" t="e">
        <f t="shared" si="8"/>
        <v>#DIV/0!</v>
      </c>
    </row>
    <row r="372" spans="1:8" ht="15" customHeight="1" hidden="1">
      <c r="A372" s="72"/>
      <c r="B372" s="72">
        <v>3639</v>
      </c>
      <c r="C372" s="72">
        <v>2329</v>
      </c>
      <c r="D372" s="72" t="s">
        <v>73</v>
      </c>
      <c r="E372" s="54"/>
      <c r="F372" s="54"/>
      <c r="G372" s="54"/>
      <c r="H372" s="54" t="e">
        <f t="shared" si="8"/>
        <v>#DIV/0!</v>
      </c>
    </row>
    <row r="373" spans="1:8" ht="15">
      <c r="A373" s="53"/>
      <c r="B373" s="53">
        <v>3639</v>
      </c>
      <c r="C373" s="53">
        <v>3111</v>
      </c>
      <c r="D373" s="53" t="s">
        <v>293</v>
      </c>
      <c r="E373" s="54">
        <v>2700</v>
      </c>
      <c r="F373" s="54">
        <v>2700</v>
      </c>
      <c r="G373" s="54">
        <v>527</v>
      </c>
      <c r="H373" s="54">
        <f t="shared" si="8"/>
        <v>19.51851851851852</v>
      </c>
    </row>
    <row r="374" spans="1:8" ht="15">
      <c r="A374" s="53"/>
      <c r="B374" s="53">
        <v>3639</v>
      </c>
      <c r="C374" s="53">
        <v>3112</v>
      </c>
      <c r="D374" s="53" t="s">
        <v>294</v>
      </c>
      <c r="E374" s="54">
        <v>0</v>
      </c>
      <c r="F374" s="54">
        <v>0</v>
      </c>
      <c r="G374" s="54">
        <v>1685</v>
      </c>
      <c r="H374" s="54" t="e">
        <f t="shared" si="8"/>
        <v>#DIV/0!</v>
      </c>
    </row>
    <row r="375" spans="1:8" ht="15" hidden="1">
      <c r="A375" s="53"/>
      <c r="B375" s="53">
        <v>3639</v>
      </c>
      <c r="C375" s="53">
        <v>3113</v>
      </c>
      <c r="D375" s="53" t="s">
        <v>295</v>
      </c>
      <c r="E375" s="54"/>
      <c r="F375" s="54"/>
      <c r="G375" s="54"/>
      <c r="H375" s="54" t="e">
        <f t="shared" si="8"/>
        <v>#DIV/0!</v>
      </c>
    </row>
    <row r="376" spans="1:8" ht="15" customHeight="1">
      <c r="A376" s="72"/>
      <c r="B376" s="72">
        <v>3639</v>
      </c>
      <c r="C376" s="72">
        <v>3119</v>
      </c>
      <c r="D376" s="72" t="s">
        <v>296</v>
      </c>
      <c r="E376" s="54">
        <v>4000</v>
      </c>
      <c r="F376" s="54">
        <v>4000</v>
      </c>
      <c r="G376" s="54">
        <v>0</v>
      </c>
      <c r="H376" s="54">
        <f t="shared" si="8"/>
        <v>0</v>
      </c>
    </row>
    <row r="377" spans="1:8" ht="15" hidden="1">
      <c r="A377" s="72"/>
      <c r="B377" s="72">
        <v>6171</v>
      </c>
      <c r="C377" s="72">
        <v>2131</v>
      </c>
      <c r="D377" s="72" t="s">
        <v>297</v>
      </c>
      <c r="E377" s="54"/>
      <c r="F377" s="54"/>
      <c r="G377" s="54"/>
      <c r="H377" s="54" t="e">
        <f t="shared" si="8"/>
        <v>#DIV/0!</v>
      </c>
    </row>
    <row r="378" spans="1:8" ht="15" hidden="1">
      <c r="A378" s="53"/>
      <c r="B378" s="53">
        <v>6171</v>
      </c>
      <c r="C378" s="53">
        <v>2324</v>
      </c>
      <c r="D378" s="53" t="s">
        <v>298</v>
      </c>
      <c r="E378" s="54"/>
      <c r="F378" s="54"/>
      <c r="G378" s="54"/>
      <c r="H378" s="54" t="e">
        <f t="shared" si="8"/>
        <v>#DIV/0!</v>
      </c>
    </row>
    <row r="379" spans="1:8" ht="15" hidden="1">
      <c r="A379" s="53"/>
      <c r="B379" s="53"/>
      <c r="C379" s="53"/>
      <c r="D379" s="53"/>
      <c r="E379" s="54"/>
      <c r="F379" s="54"/>
      <c r="G379" s="54"/>
      <c r="H379" s="54" t="e">
        <f t="shared" si="8"/>
        <v>#DIV/0!</v>
      </c>
    </row>
    <row r="380" spans="1:8" ht="15" customHeight="1" hidden="1">
      <c r="A380" s="72"/>
      <c r="B380" s="72">
        <v>6171</v>
      </c>
      <c r="C380" s="72">
        <v>2131</v>
      </c>
      <c r="D380" s="72" t="s">
        <v>299</v>
      </c>
      <c r="E380" s="54"/>
      <c r="F380" s="54"/>
      <c r="G380" s="54"/>
      <c r="H380" s="54" t="e">
        <f t="shared" si="8"/>
        <v>#DIV/0!</v>
      </c>
    </row>
    <row r="381" spans="1:8" ht="15" customHeight="1" hidden="1">
      <c r="A381" s="72"/>
      <c r="B381" s="72">
        <v>6171</v>
      </c>
      <c r="C381" s="72">
        <v>2133</v>
      </c>
      <c r="D381" s="72" t="s">
        <v>300</v>
      </c>
      <c r="E381" s="54"/>
      <c r="F381" s="54"/>
      <c r="G381" s="54"/>
      <c r="H381" s="54" t="e">
        <f t="shared" si="8"/>
        <v>#DIV/0!</v>
      </c>
    </row>
    <row r="382" spans="1:8" ht="15" customHeight="1" hidden="1">
      <c r="A382" s="53"/>
      <c r="B382" s="53">
        <v>6409</v>
      </c>
      <c r="C382" s="53">
        <v>2328</v>
      </c>
      <c r="D382" s="53" t="s">
        <v>301</v>
      </c>
      <c r="E382" s="54"/>
      <c r="F382" s="54"/>
      <c r="G382" s="54"/>
      <c r="H382" s="54" t="e">
        <f t="shared" si="8"/>
        <v>#DIV/0!</v>
      </c>
    </row>
    <row r="383" spans="1:8" ht="15" customHeight="1">
      <c r="A383" s="72"/>
      <c r="B383" s="72">
        <v>6310</v>
      </c>
      <c r="C383" s="72">
        <v>2141</v>
      </c>
      <c r="D383" s="72" t="s">
        <v>302</v>
      </c>
      <c r="E383" s="54">
        <v>0</v>
      </c>
      <c r="F383" s="54">
        <v>0</v>
      </c>
      <c r="G383" s="54">
        <v>1.8</v>
      </c>
      <c r="H383" s="54" t="e">
        <f t="shared" si="8"/>
        <v>#DIV/0!</v>
      </c>
    </row>
    <row r="384" spans="1:8" ht="15" customHeight="1">
      <c r="A384" s="72"/>
      <c r="B384" s="72">
        <v>6409</v>
      </c>
      <c r="C384" s="72">
        <v>2328</v>
      </c>
      <c r="D384" s="72" t="s">
        <v>301</v>
      </c>
      <c r="E384" s="54">
        <v>0</v>
      </c>
      <c r="F384" s="54">
        <v>0</v>
      </c>
      <c r="G384" s="54">
        <v>0</v>
      </c>
      <c r="H384" s="54" t="e">
        <f t="shared" si="8"/>
        <v>#DIV/0!</v>
      </c>
    </row>
    <row r="385" spans="1:8" ht="15.75" customHeight="1" thickBot="1">
      <c r="A385" s="109"/>
      <c r="B385" s="109"/>
      <c r="C385" s="109"/>
      <c r="D385" s="109"/>
      <c r="E385" s="110"/>
      <c r="F385" s="110"/>
      <c r="G385" s="110"/>
      <c r="H385" s="110"/>
    </row>
    <row r="386" spans="1:8" s="65" customFormat="1" ht="22.5" customHeight="1" thickBot="1" thickTop="1">
      <c r="A386" s="94"/>
      <c r="B386" s="94"/>
      <c r="C386" s="94"/>
      <c r="D386" s="95" t="s">
        <v>303</v>
      </c>
      <c r="E386" s="96">
        <f>SUM(E343:E385)</f>
        <v>37718</v>
      </c>
      <c r="F386" s="96">
        <f>SUM(F343:F385)</f>
        <v>37718</v>
      </c>
      <c r="G386" s="96">
        <f>SUM(G343:G385)</f>
        <v>31132.7</v>
      </c>
      <c r="H386" s="64">
        <f>(G386/F386)*100</f>
        <v>82.54069674956254</v>
      </c>
    </row>
    <row r="387" spans="1:8" ht="15" customHeight="1">
      <c r="A387" s="65"/>
      <c r="B387" s="83"/>
      <c r="C387" s="83"/>
      <c r="D387" s="83"/>
      <c r="E387" s="107"/>
      <c r="F387" s="107"/>
      <c r="G387" s="107"/>
      <c r="H387" s="107"/>
    </row>
    <row r="388" spans="1:8" ht="15" customHeight="1" hidden="1">
      <c r="A388" s="65"/>
      <c r="B388" s="83"/>
      <c r="C388" s="83"/>
      <c r="D388" s="83"/>
      <c r="E388" s="107"/>
      <c r="F388" s="107"/>
      <c r="G388" s="107"/>
      <c r="H388" s="107"/>
    </row>
    <row r="389" spans="1:8" ht="15" customHeight="1" hidden="1">
      <c r="A389" s="65"/>
      <c r="B389" s="83"/>
      <c r="C389" s="83"/>
      <c r="D389" s="83"/>
      <c r="E389" s="107"/>
      <c r="F389" s="107"/>
      <c r="G389" s="107"/>
      <c r="H389" s="107"/>
    </row>
    <row r="390" spans="1:8" ht="15" customHeight="1" hidden="1">
      <c r="A390" s="65"/>
      <c r="B390" s="83"/>
      <c r="C390" s="83"/>
      <c r="D390" s="83"/>
      <c r="E390" s="107"/>
      <c r="F390" s="107"/>
      <c r="G390" s="42"/>
      <c r="H390" s="42"/>
    </row>
    <row r="391" spans="1:8" ht="15" customHeight="1" hidden="1">
      <c r="A391" s="65"/>
      <c r="B391" s="83"/>
      <c r="C391" s="83"/>
      <c r="D391" s="83"/>
      <c r="E391" s="107"/>
      <c r="F391" s="107"/>
      <c r="G391" s="107"/>
      <c r="H391" s="107"/>
    </row>
    <row r="392" spans="1:8" ht="15" customHeight="1">
      <c r="A392" s="65"/>
      <c r="B392" s="83"/>
      <c r="C392" s="83"/>
      <c r="D392" s="83"/>
      <c r="E392" s="107"/>
      <c r="F392" s="107"/>
      <c r="G392" s="107"/>
      <c r="H392" s="107"/>
    </row>
    <row r="393" spans="1:8" ht="15" customHeight="1" thickBot="1">
      <c r="A393" s="65"/>
      <c r="B393" s="83"/>
      <c r="C393" s="83"/>
      <c r="D393" s="83"/>
      <c r="E393" s="107"/>
      <c r="F393" s="107"/>
      <c r="G393" s="107"/>
      <c r="H393" s="107"/>
    </row>
    <row r="394" spans="1:8" ht="15.75">
      <c r="A394" s="214" t="s">
        <v>25</v>
      </c>
      <c r="B394" s="214" t="s">
        <v>26</v>
      </c>
      <c r="C394" s="214" t="s">
        <v>27</v>
      </c>
      <c r="D394" s="215" t="s">
        <v>28</v>
      </c>
      <c r="E394" s="216" t="s">
        <v>29</v>
      </c>
      <c r="F394" s="216" t="s">
        <v>29</v>
      </c>
      <c r="G394" s="216" t="s">
        <v>14</v>
      </c>
      <c r="H394" s="216" t="s">
        <v>30</v>
      </c>
    </row>
    <row r="395" spans="1:8" ht="15.75" customHeight="1" thickBot="1">
      <c r="A395" s="217"/>
      <c r="B395" s="217"/>
      <c r="C395" s="217"/>
      <c r="D395" s="218"/>
      <c r="E395" s="219" t="s">
        <v>31</v>
      </c>
      <c r="F395" s="219" t="s">
        <v>32</v>
      </c>
      <c r="G395" s="220" t="s">
        <v>33</v>
      </c>
      <c r="H395" s="219" t="s">
        <v>34</v>
      </c>
    </row>
    <row r="396" spans="1:8" ht="16.5" thickTop="1">
      <c r="A396" s="50">
        <v>8888</v>
      </c>
      <c r="B396" s="50"/>
      <c r="C396" s="50"/>
      <c r="D396" s="51"/>
      <c r="E396" s="52"/>
      <c r="F396" s="52"/>
      <c r="G396" s="52"/>
      <c r="H396" s="52"/>
    </row>
    <row r="397" spans="1:8" ht="15">
      <c r="A397" s="53"/>
      <c r="B397" s="53">
        <v>6171</v>
      </c>
      <c r="C397" s="53">
        <v>2329</v>
      </c>
      <c r="D397" s="53" t="s">
        <v>304</v>
      </c>
      <c r="E397" s="54">
        <v>0</v>
      </c>
      <c r="F397" s="54">
        <v>0</v>
      </c>
      <c r="G397" s="54">
        <v>0</v>
      </c>
      <c r="H397" s="54" t="e">
        <f>(G397/F397)*100</f>
        <v>#DIV/0!</v>
      </c>
    </row>
    <row r="398" spans="1:8" ht="15">
      <c r="A398" s="53"/>
      <c r="B398" s="53"/>
      <c r="C398" s="53"/>
      <c r="D398" s="53" t="s">
        <v>305</v>
      </c>
      <c r="E398" s="54"/>
      <c r="F398" s="54"/>
      <c r="G398" s="54"/>
      <c r="H398" s="54"/>
    </row>
    <row r="399" spans="1:8" ht="15.75" thickBot="1">
      <c r="A399" s="91"/>
      <c r="B399" s="91"/>
      <c r="C399" s="91"/>
      <c r="D399" s="91" t="s">
        <v>306</v>
      </c>
      <c r="E399" s="92"/>
      <c r="F399" s="92"/>
      <c r="G399" s="92"/>
      <c r="H399" s="92"/>
    </row>
    <row r="400" spans="1:8" s="65" customFormat="1" ht="22.5" customHeight="1" thickBot="1" thickTop="1">
      <c r="A400" s="94"/>
      <c r="B400" s="94"/>
      <c r="C400" s="94"/>
      <c r="D400" s="95" t="s">
        <v>307</v>
      </c>
      <c r="E400" s="96">
        <f>SUM(E397:E398)</f>
        <v>0</v>
      </c>
      <c r="F400" s="96">
        <f>SUM(F397:F398)</f>
        <v>0</v>
      </c>
      <c r="G400" s="96">
        <f>SUM(G397:G398)</f>
        <v>0</v>
      </c>
      <c r="H400" s="64" t="e">
        <f>(G400/F400)*100</f>
        <v>#DIV/0!</v>
      </c>
    </row>
    <row r="401" spans="1:8" ht="15">
      <c r="A401" s="65"/>
      <c r="B401" s="83"/>
      <c r="C401" s="83"/>
      <c r="D401" s="83"/>
      <c r="E401" s="107"/>
      <c r="F401" s="107"/>
      <c r="G401" s="107"/>
      <c r="H401" s="107"/>
    </row>
    <row r="402" spans="1:8" ht="15" hidden="1">
      <c r="A402" s="65"/>
      <c r="B402" s="83"/>
      <c r="C402" s="83"/>
      <c r="D402" s="83"/>
      <c r="E402" s="107"/>
      <c r="F402" s="107"/>
      <c r="G402" s="107"/>
      <c r="H402" s="107"/>
    </row>
    <row r="403" spans="1:8" ht="15" hidden="1">
      <c r="A403" s="65"/>
      <c r="B403" s="83"/>
      <c r="C403" s="83"/>
      <c r="D403" s="83"/>
      <c r="E403" s="107"/>
      <c r="F403" s="107"/>
      <c r="G403" s="107"/>
      <c r="H403" s="107"/>
    </row>
    <row r="404" spans="1:8" ht="15" hidden="1">
      <c r="A404" s="65"/>
      <c r="B404" s="83"/>
      <c r="C404" s="83"/>
      <c r="D404" s="83"/>
      <c r="E404" s="107"/>
      <c r="F404" s="107"/>
      <c r="G404" s="107"/>
      <c r="H404" s="107"/>
    </row>
    <row r="405" spans="1:8" ht="15" hidden="1">
      <c r="A405" s="65"/>
      <c r="B405" s="83"/>
      <c r="C405" s="83"/>
      <c r="D405" s="83"/>
      <c r="E405" s="107"/>
      <c r="F405" s="107"/>
      <c r="G405" s="107"/>
      <c r="H405" s="107"/>
    </row>
    <row r="406" spans="1:8" ht="15" hidden="1">
      <c r="A406" s="65"/>
      <c r="B406" s="83"/>
      <c r="C406" s="83"/>
      <c r="D406" s="83"/>
      <c r="E406" s="107"/>
      <c r="F406" s="107"/>
      <c r="G406" s="107"/>
      <c r="H406" s="107"/>
    </row>
    <row r="407" spans="1:8" ht="15" customHeight="1">
      <c r="A407" s="65"/>
      <c r="B407" s="83"/>
      <c r="C407" s="83"/>
      <c r="D407" s="83"/>
      <c r="E407" s="107"/>
      <c r="F407" s="107"/>
      <c r="G407" s="107"/>
      <c r="H407" s="107"/>
    </row>
    <row r="408" spans="1:8" ht="15" customHeight="1" thickBot="1">
      <c r="A408" s="65"/>
      <c r="B408" s="65"/>
      <c r="C408" s="65"/>
      <c r="D408" s="65"/>
      <c r="E408" s="66"/>
      <c r="F408" s="66"/>
      <c r="G408" s="66"/>
      <c r="H408" s="66"/>
    </row>
    <row r="409" spans="1:8" ht="15.75">
      <c r="A409" s="214" t="s">
        <v>25</v>
      </c>
      <c r="B409" s="214" t="s">
        <v>26</v>
      </c>
      <c r="C409" s="214" t="s">
        <v>27</v>
      </c>
      <c r="D409" s="215" t="s">
        <v>28</v>
      </c>
      <c r="E409" s="216" t="s">
        <v>29</v>
      </c>
      <c r="F409" s="216" t="s">
        <v>29</v>
      </c>
      <c r="G409" s="216" t="s">
        <v>14</v>
      </c>
      <c r="H409" s="216" t="s">
        <v>30</v>
      </c>
    </row>
    <row r="410" spans="1:8" ht="15.75" customHeight="1" thickBot="1">
      <c r="A410" s="217"/>
      <c r="B410" s="217"/>
      <c r="C410" s="217"/>
      <c r="D410" s="218"/>
      <c r="E410" s="219" t="s">
        <v>31</v>
      </c>
      <c r="F410" s="219" t="s">
        <v>32</v>
      </c>
      <c r="G410" s="220" t="s">
        <v>33</v>
      </c>
      <c r="H410" s="219" t="s">
        <v>34</v>
      </c>
    </row>
    <row r="411" spans="1:8" s="65" customFormat="1" ht="30.75" customHeight="1" thickBot="1" thickTop="1">
      <c r="A411" s="95"/>
      <c r="B411" s="111"/>
      <c r="C411" s="112"/>
      <c r="D411" s="113" t="s">
        <v>308</v>
      </c>
      <c r="E411" s="114">
        <f>SUM(E54,E132,E175,E206,E233,E259,E278,E298,E335,E386,E400)</f>
        <v>487326</v>
      </c>
      <c r="F411" s="114">
        <f>SUM(F54,F132,F175,F206,F233,F259,F278,F298,F335,F386,F400)</f>
        <v>484488.69999999995</v>
      </c>
      <c r="G411" s="114">
        <f>SUM(G54,G132,G175,G206,G233,G259,G278,G298,G335,G386,G400)</f>
        <v>343677.60000000003</v>
      </c>
      <c r="H411" s="114">
        <f>(G411/F411)*100</f>
        <v>70.93614360871577</v>
      </c>
    </row>
    <row r="412" spans="1:8" ht="15" customHeight="1">
      <c r="A412" s="46"/>
      <c r="B412" s="115"/>
      <c r="C412" s="116"/>
      <c r="D412" s="117"/>
      <c r="E412" s="118"/>
      <c r="F412" s="118"/>
      <c r="G412" s="118"/>
      <c r="H412" s="118"/>
    </row>
    <row r="413" spans="1:8" ht="15" customHeight="1" hidden="1">
      <c r="A413" s="46"/>
      <c r="B413" s="115"/>
      <c r="C413" s="116"/>
      <c r="D413" s="117"/>
      <c r="E413" s="118"/>
      <c r="F413" s="118"/>
      <c r="G413" s="118"/>
      <c r="H413" s="118"/>
    </row>
    <row r="414" spans="1:8" ht="12.75" customHeight="1" hidden="1">
      <c r="A414" s="46"/>
      <c r="B414" s="115"/>
      <c r="C414" s="116"/>
      <c r="D414" s="117"/>
      <c r="E414" s="118"/>
      <c r="F414" s="118"/>
      <c r="G414" s="118"/>
      <c r="H414" s="118"/>
    </row>
    <row r="415" spans="1:8" ht="12.75" customHeight="1" hidden="1">
      <c r="A415" s="46"/>
      <c r="B415" s="115"/>
      <c r="C415" s="116"/>
      <c r="D415" s="117"/>
      <c r="E415" s="118"/>
      <c r="F415" s="118"/>
      <c r="G415" s="118"/>
      <c r="H415" s="118"/>
    </row>
    <row r="416" spans="1:8" ht="12.75" customHeight="1" hidden="1">
      <c r="A416" s="46"/>
      <c r="B416" s="115"/>
      <c r="C416" s="116"/>
      <c r="D416" s="117"/>
      <c r="E416" s="118"/>
      <c r="F416" s="118"/>
      <c r="G416" s="118"/>
      <c r="H416" s="118"/>
    </row>
    <row r="417" spans="1:8" ht="12.75" customHeight="1" hidden="1">
      <c r="A417" s="46"/>
      <c r="B417" s="115"/>
      <c r="C417" s="116"/>
      <c r="D417" s="117"/>
      <c r="E417" s="118"/>
      <c r="F417" s="118"/>
      <c r="G417" s="118"/>
      <c r="H417" s="118"/>
    </row>
    <row r="418" spans="1:8" ht="12.75" customHeight="1" hidden="1">
      <c r="A418" s="46"/>
      <c r="B418" s="115"/>
      <c r="C418" s="116"/>
      <c r="D418" s="117"/>
      <c r="E418" s="118"/>
      <c r="F418" s="118"/>
      <c r="G418" s="118"/>
      <c r="H418" s="118"/>
    </row>
    <row r="419" spans="1:8" ht="12.75" customHeight="1" hidden="1">
      <c r="A419" s="46"/>
      <c r="B419" s="115"/>
      <c r="C419" s="116"/>
      <c r="D419" s="117"/>
      <c r="E419" s="118"/>
      <c r="F419" s="118"/>
      <c r="G419" s="118"/>
      <c r="H419" s="118"/>
    </row>
    <row r="420" spans="1:8" ht="15" customHeight="1">
      <c r="A420" s="46"/>
      <c r="B420" s="115"/>
      <c r="C420" s="116"/>
      <c r="D420" s="117"/>
      <c r="E420" s="118"/>
      <c r="F420" s="118"/>
      <c r="G420" s="118"/>
      <c r="H420" s="118"/>
    </row>
    <row r="421" spans="1:8" ht="15" customHeight="1" thickBot="1">
      <c r="A421" s="46"/>
      <c r="B421" s="115"/>
      <c r="C421" s="116"/>
      <c r="D421" s="117"/>
      <c r="E421" s="119"/>
      <c r="F421" s="119"/>
      <c r="G421" s="119"/>
      <c r="H421" s="119"/>
    </row>
    <row r="422" spans="1:8" ht="15.75">
      <c r="A422" s="214" t="s">
        <v>25</v>
      </c>
      <c r="B422" s="214" t="s">
        <v>26</v>
      </c>
      <c r="C422" s="214" t="s">
        <v>27</v>
      </c>
      <c r="D422" s="215" t="s">
        <v>28</v>
      </c>
      <c r="E422" s="216" t="s">
        <v>29</v>
      </c>
      <c r="F422" s="216" t="s">
        <v>29</v>
      </c>
      <c r="G422" s="216" t="s">
        <v>14</v>
      </c>
      <c r="H422" s="216" t="s">
        <v>30</v>
      </c>
    </row>
    <row r="423" spans="1:8" ht="15.75" customHeight="1" thickBot="1">
      <c r="A423" s="217"/>
      <c r="B423" s="217"/>
      <c r="C423" s="217"/>
      <c r="D423" s="218"/>
      <c r="E423" s="219" t="s">
        <v>31</v>
      </c>
      <c r="F423" s="219" t="s">
        <v>32</v>
      </c>
      <c r="G423" s="220" t="s">
        <v>33</v>
      </c>
      <c r="H423" s="219" t="s">
        <v>34</v>
      </c>
    </row>
    <row r="424" spans="1:8" ht="16.5" customHeight="1" thickTop="1">
      <c r="A424" s="102">
        <v>110</v>
      </c>
      <c r="B424" s="102"/>
      <c r="C424" s="102"/>
      <c r="D424" s="120" t="s">
        <v>309</v>
      </c>
      <c r="E424" s="121"/>
      <c r="F424" s="121"/>
      <c r="G424" s="121"/>
      <c r="H424" s="121"/>
    </row>
    <row r="425" spans="1:8" ht="14.25" customHeight="1">
      <c r="A425" s="122"/>
      <c r="B425" s="122"/>
      <c r="C425" s="122"/>
      <c r="D425" s="46"/>
      <c r="E425" s="121"/>
      <c r="F425" s="121"/>
      <c r="G425" s="121"/>
      <c r="H425" s="121"/>
    </row>
    <row r="426" spans="1:8" ht="15" customHeight="1">
      <c r="A426" s="53"/>
      <c r="B426" s="53"/>
      <c r="C426" s="53">
        <v>8115</v>
      </c>
      <c r="D426" s="56" t="s">
        <v>310</v>
      </c>
      <c r="E426" s="123">
        <v>18695</v>
      </c>
      <c r="F426" s="221">
        <v>54283.4</v>
      </c>
      <c r="G426" s="221">
        <v>13927</v>
      </c>
      <c r="H426" s="54">
        <f>(G426/F426)*100</f>
        <v>25.656093759786604</v>
      </c>
    </row>
    <row r="427" spans="1:8" ht="15" hidden="1">
      <c r="A427" s="53"/>
      <c r="B427" s="53"/>
      <c r="C427" s="53">
        <v>8123</v>
      </c>
      <c r="D427" s="124" t="s">
        <v>311</v>
      </c>
      <c r="E427" s="58"/>
      <c r="F427" s="58"/>
      <c r="G427" s="58"/>
      <c r="H427" s="54" t="e">
        <f>(G427/F427)*100</f>
        <v>#DIV/0!</v>
      </c>
    </row>
    <row r="428" spans="1:8" ht="15">
      <c r="A428" s="53"/>
      <c r="B428" s="53"/>
      <c r="C428" s="53">
        <v>8123</v>
      </c>
      <c r="D428" s="124" t="s">
        <v>312</v>
      </c>
      <c r="E428" s="58">
        <v>40000</v>
      </c>
      <c r="F428" s="58">
        <v>40000</v>
      </c>
      <c r="G428" s="221">
        <v>0</v>
      </c>
      <c r="H428" s="54">
        <f>(G428/F428)*100</f>
        <v>0</v>
      </c>
    </row>
    <row r="429" spans="1:8" ht="14.25" customHeight="1">
      <c r="A429" s="53"/>
      <c r="B429" s="53"/>
      <c r="C429" s="53">
        <v>8124</v>
      </c>
      <c r="D429" s="56" t="s">
        <v>313</v>
      </c>
      <c r="E429" s="54">
        <v>-14493</v>
      </c>
      <c r="F429" s="54">
        <v>-14493</v>
      </c>
      <c r="G429" s="54">
        <v>-12319.3</v>
      </c>
      <c r="H429" s="54">
        <f>(G429/F429)*100</f>
        <v>85.0017249706755</v>
      </c>
    </row>
    <row r="430" spans="1:8" ht="15" customHeight="1" hidden="1">
      <c r="A430" s="60"/>
      <c r="B430" s="60"/>
      <c r="C430" s="60">
        <v>8902</v>
      </c>
      <c r="D430" s="125" t="s">
        <v>314</v>
      </c>
      <c r="E430" s="61"/>
      <c r="F430" s="61"/>
      <c r="G430" s="61"/>
      <c r="H430" s="58" t="e">
        <f>(#REF!/F430)*100</f>
        <v>#REF!</v>
      </c>
    </row>
    <row r="431" spans="1:8" ht="14.25" customHeight="1" hidden="1">
      <c r="A431" s="53"/>
      <c r="B431" s="53"/>
      <c r="C431" s="53">
        <v>8905</v>
      </c>
      <c r="D431" s="56" t="s">
        <v>315</v>
      </c>
      <c r="E431" s="54"/>
      <c r="F431" s="54"/>
      <c r="G431" s="54"/>
      <c r="H431" s="54" t="e">
        <f>(#REF!/F431)*100</f>
        <v>#REF!</v>
      </c>
    </row>
    <row r="432" spans="1:8" ht="15" customHeight="1" thickBot="1">
      <c r="A432" s="91"/>
      <c r="B432" s="91"/>
      <c r="C432" s="91"/>
      <c r="D432" s="90"/>
      <c r="E432" s="92"/>
      <c r="F432" s="92"/>
      <c r="G432" s="92"/>
      <c r="H432" s="92"/>
    </row>
    <row r="433" spans="1:8" s="65" customFormat="1" ht="22.5" customHeight="1" thickBot="1" thickTop="1">
      <c r="A433" s="94"/>
      <c r="B433" s="94"/>
      <c r="C433" s="94"/>
      <c r="D433" s="126" t="s">
        <v>316</v>
      </c>
      <c r="E433" s="96">
        <f>SUM(E426:E431)</f>
        <v>44202</v>
      </c>
      <c r="F433" s="96">
        <f>SUM(F426:F431)</f>
        <v>79790.4</v>
      </c>
      <c r="G433" s="96">
        <f>SUM(G426:G431)</f>
        <v>1607.7000000000007</v>
      </c>
      <c r="H433" s="96">
        <f>(G433/F433)*100</f>
        <v>2.0149040486073524</v>
      </c>
    </row>
    <row r="434" spans="1:8" s="65" customFormat="1" ht="22.5" customHeight="1">
      <c r="A434" s="83"/>
      <c r="B434" s="83"/>
      <c r="C434" s="83"/>
      <c r="D434" s="46"/>
      <c r="E434" s="84"/>
      <c r="F434" s="127"/>
      <c r="G434" s="84"/>
      <c r="H434" s="84"/>
    </row>
    <row r="435" spans="1:8" ht="15" customHeight="1">
      <c r="A435" s="65" t="s">
        <v>317</v>
      </c>
      <c r="B435" s="65"/>
      <c r="C435" s="65"/>
      <c r="D435" s="46"/>
      <c r="E435" s="84"/>
      <c r="F435" s="127"/>
      <c r="G435" s="84"/>
      <c r="H435" s="84"/>
    </row>
    <row r="436" spans="1:8" ht="15">
      <c r="A436" s="83"/>
      <c r="B436" s="65"/>
      <c r="C436" s="83"/>
      <c r="D436" s="65"/>
      <c r="E436" s="66"/>
      <c r="F436" s="128"/>
      <c r="G436" s="66"/>
      <c r="H436" s="66"/>
    </row>
    <row r="437" spans="1:8" ht="15">
      <c r="A437" s="83"/>
      <c r="B437" s="83"/>
      <c r="C437" s="83"/>
      <c r="D437" s="65"/>
      <c r="E437" s="66"/>
      <c r="F437" s="66"/>
      <c r="G437" s="66"/>
      <c r="H437" s="66"/>
    </row>
    <row r="438" spans="1:8" ht="15" hidden="1">
      <c r="A438" s="129"/>
      <c r="B438" s="129"/>
      <c r="C438" s="129"/>
      <c r="D438" s="130" t="s">
        <v>318</v>
      </c>
      <c r="E438" s="131" t="e">
        <f>SUM(E15,#REF!,#REF!,E268,E292,E324,#REF!)</f>
        <v>#REF!</v>
      </c>
      <c r="F438" s="131"/>
      <c r="G438" s="131"/>
      <c r="H438" s="131"/>
    </row>
    <row r="439" spans="1:8" ht="15">
      <c r="A439" s="129"/>
      <c r="B439" s="129"/>
      <c r="C439" s="129"/>
      <c r="D439" s="132" t="s">
        <v>319</v>
      </c>
      <c r="E439" s="133">
        <f>E411+E433</f>
        <v>531528</v>
      </c>
      <c r="F439" s="133">
        <f>F411+F433</f>
        <v>564279.1</v>
      </c>
      <c r="G439" s="133">
        <f>G411+G433</f>
        <v>345285.30000000005</v>
      </c>
      <c r="H439" s="54">
        <f>(G439/F439)*100</f>
        <v>61.19051724580975</v>
      </c>
    </row>
    <row r="440" spans="1:8" ht="15" hidden="1">
      <c r="A440" s="129"/>
      <c r="B440" s="129"/>
      <c r="C440" s="129"/>
      <c r="D440" s="132" t="s">
        <v>320</v>
      </c>
      <c r="E440" s="133"/>
      <c r="F440" s="133"/>
      <c r="G440" s="133"/>
      <c r="H440" s="133"/>
    </row>
    <row r="441" spans="1:8" ht="15" hidden="1">
      <c r="A441" s="129"/>
      <c r="B441" s="129"/>
      <c r="C441" s="129"/>
      <c r="D441" s="129" t="s">
        <v>321</v>
      </c>
      <c r="E441" s="134">
        <f>SUM(E295,E350,E357,E373,E376)</f>
        <v>14077</v>
      </c>
      <c r="F441" s="134"/>
      <c r="G441" s="134"/>
      <c r="H441" s="134"/>
    </row>
    <row r="442" spans="1:8" ht="15" hidden="1">
      <c r="A442" s="130"/>
      <c r="B442" s="130"/>
      <c r="C442" s="130"/>
      <c r="D442" s="130" t="s">
        <v>322</v>
      </c>
      <c r="E442" s="131"/>
      <c r="F442" s="131"/>
      <c r="G442" s="131"/>
      <c r="H442" s="131"/>
    </row>
    <row r="443" spans="1:8" ht="15" hidden="1">
      <c r="A443" s="130"/>
      <c r="B443" s="130"/>
      <c r="C443" s="130"/>
      <c r="D443" s="130" t="s">
        <v>321</v>
      </c>
      <c r="E443" s="131"/>
      <c r="F443" s="131"/>
      <c r="G443" s="131"/>
      <c r="H443" s="131"/>
    </row>
    <row r="444" spans="1:8" ht="15" hidden="1">
      <c r="A444" s="130"/>
      <c r="B444" s="130"/>
      <c r="C444" s="130"/>
      <c r="D444" s="130"/>
      <c r="E444" s="131"/>
      <c r="F444" s="131"/>
      <c r="G444" s="131"/>
      <c r="H444" s="131"/>
    </row>
    <row r="445" spans="1:8" ht="15" hidden="1">
      <c r="A445" s="130"/>
      <c r="B445" s="130"/>
      <c r="C445" s="130"/>
      <c r="D445" s="130" t="s">
        <v>323</v>
      </c>
      <c r="E445" s="131"/>
      <c r="F445" s="131"/>
      <c r="G445" s="131"/>
      <c r="H445" s="131"/>
    </row>
    <row r="446" spans="1:8" ht="15" hidden="1">
      <c r="A446" s="130"/>
      <c r="B446" s="130"/>
      <c r="C446" s="130"/>
      <c r="D446" s="130" t="s">
        <v>324</v>
      </c>
      <c r="E446" s="131"/>
      <c r="F446" s="131"/>
      <c r="G446" s="131"/>
      <c r="H446" s="131"/>
    </row>
    <row r="447" spans="1:8" ht="15" hidden="1">
      <c r="A447" s="130"/>
      <c r="B447" s="130"/>
      <c r="C447" s="130"/>
      <c r="D447" s="130" t="s">
        <v>325</v>
      </c>
      <c r="E447" s="131" t="e">
        <f>SUM(E9,E10,#REF!,#REF!,#REF!,E184,E217,E218,E219,E220,E221,#REF!,E244,E246,E293,E307,E308,E309,E310,E311,E312,#REF!,#REF!,E318,E320,E321,E322)</f>
        <v>#REF!</v>
      </c>
      <c r="F447" s="131"/>
      <c r="G447" s="131"/>
      <c r="H447" s="131"/>
    </row>
    <row r="448" spans="1:8" ht="15.75" hidden="1">
      <c r="A448" s="130"/>
      <c r="B448" s="130"/>
      <c r="C448" s="130"/>
      <c r="D448" s="135" t="s">
        <v>326</v>
      </c>
      <c r="E448" s="136">
        <v>0</v>
      </c>
      <c r="F448" s="136"/>
      <c r="G448" s="136"/>
      <c r="H448" s="136"/>
    </row>
    <row r="449" spans="1:8" ht="15" hidden="1">
      <c r="A449" s="130"/>
      <c r="B449" s="130"/>
      <c r="C449" s="130"/>
      <c r="D449" s="130"/>
      <c r="E449" s="131"/>
      <c r="F449" s="131"/>
      <c r="G449" s="131"/>
      <c r="H449" s="131"/>
    </row>
    <row r="450" spans="1:8" ht="15" hidden="1">
      <c r="A450" s="130"/>
      <c r="B450" s="130"/>
      <c r="C450" s="130"/>
      <c r="D450" s="130"/>
      <c r="E450" s="131"/>
      <c r="F450" s="131"/>
      <c r="G450" s="131"/>
      <c r="H450" s="131"/>
    </row>
    <row r="451" spans="1:8" ht="15">
      <c r="A451" s="130"/>
      <c r="B451" s="130"/>
      <c r="C451" s="130"/>
      <c r="D451" s="130"/>
      <c r="E451" s="131"/>
      <c r="F451" s="131"/>
      <c r="G451" s="131"/>
      <c r="H451" s="131"/>
    </row>
    <row r="452" spans="1:8" ht="15">
      <c r="A452" s="130"/>
      <c r="B452" s="130"/>
      <c r="C452" s="130"/>
      <c r="D452" s="130"/>
      <c r="E452" s="131"/>
      <c r="F452" s="131"/>
      <c r="G452" s="131"/>
      <c r="H452" s="131"/>
    </row>
    <row r="453" spans="1:8" ht="15.75" hidden="1">
      <c r="A453" s="130"/>
      <c r="B453" s="130"/>
      <c r="C453" s="130"/>
      <c r="D453" s="130" t="s">
        <v>322</v>
      </c>
      <c r="E453" s="136" t="e">
        <f>SUM(E9,E10,#REF!,#REF!,#REF!,E140,E184,E217,E218,E219,E220,E221,#REF!,E244,E245,E246,E292,E307,E308,E309,E310,E311,E312,#REF!,#REF!,E318,E320,E321,E322)</f>
        <v>#REF!</v>
      </c>
      <c r="F453" s="136" t="e">
        <f>SUM(F9,F10,#REF!,#REF!,#REF!,F140,F184,F217,F218,F219,F220,F221,#REF!,F244,F245,F246,F292,F307,F308,F309,F310,F311,F312,#REF!,#REF!,F318,F320,F321,F322)</f>
        <v>#REF!</v>
      </c>
      <c r="G453" s="136" t="e">
        <f>SUM(G9,G10,#REF!,#REF!,#REF!,G140,G184,G217,G218,G219,G220,G221,#REF!,G244,G245,G246,G292,G307,G308,G309,G310,G311,G312,#REF!,#REF!,G318,G320,G321,G322)</f>
        <v>#REF!</v>
      </c>
      <c r="H453" s="136" t="e">
        <f>SUM(H9,H10,#REF!,#REF!,#REF!,H140,H184,H217,H218,H219,H220,H221,#REF!,H244,H245,H246,H292,H307,H308,H309,H310,H311,H312,#REF!,#REF!,H318,H320,H321,H322)</f>
        <v>#REF!</v>
      </c>
    </row>
    <row r="454" spans="1:8" ht="15" hidden="1">
      <c r="A454" s="130"/>
      <c r="B454" s="130"/>
      <c r="C454" s="130"/>
      <c r="D454" s="130" t="s">
        <v>327</v>
      </c>
      <c r="E454" s="131">
        <f>SUM(E307,E308,E309,E310,E312)</f>
        <v>223700</v>
      </c>
      <c r="F454" s="131">
        <f>SUM(F307,F308,F309,F310,F312)</f>
        <v>223700</v>
      </c>
      <c r="G454" s="131">
        <f>SUM(G307,G308,G309,G310,G312)</f>
        <v>178202.6</v>
      </c>
      <c r="H454" s="131">
        <f>SUM(H307,H308,H309,H310,H312)</f>
        <v>359.49445784192545</v>
      </c>
    </row>
    <row r="455" spans="1:8" ht="15" hidden="1">
      <c r="A455" s="130"/>
      <c r="B455" s="130"/>
      <c r="C455" s="130"/>
      <c r="D455" s="130" t="s">
        <v>328</v>
      </c>
      <c r="E455" s="131" t="e">
        <f>SUM(E9,#REF!,#REF!,#REF!,#REF!,#REF!,E318)</f>
        <v>#REF!</v>
      </c>
      <c r="F455" s="131" t="e">
        <f>SUM(F9,#REF!,#REF!,#REF!,#REF!,#REF!,F318)</f>
        <v>#REF!</v>
      </c>
      <c r="G455" s="131" t="e">
        <f>SUM(G9,#REF!,#REF!,#REF!,#REF!,#REF!,G318)</f>
        <v>#REF!</v>
      </c>
      <c r="H455" s="131" t="e">
        <f>SUM(H9,#REF!,#REF!,#REF!,#REF!,#REF!,H318)</f>
        <v>#REF!</v>
      </c>
    </row>
    <row r="456" spans="1:8" ht="15" hidden="1">
      <c r="A456" s="130"/>
      <c r="B456" s="130"/>
      <c r="C456" s="130"/>
      <c r="D456" s="130" t="s">
        <v>329</v>
      </c>
      <c r="E456" s="131" t="e">
        <f>SUM(E10,E140,E184,E221,#REF!,E246,E292,E321)</f>
        <v>#REF!</v>
      </c>
      <c r="F456" s="131" t="e">
        <f>SUM(F10,F140,F184,F221,#REF!,F246,F292,F321)</f>
        <v>#REF!</v>
      </c>
      <c r="G456" s="131" t="e">
        <f>SUM(G10,G140,G184,G221,#REF!,G246,G292,G321)</f>
        <v>#REF!</v>
      </c>
      <c r="H456" s="131" t="e">
        <f>SUM(H10,H140,H184,H221,#REF!,H246,H292,H321)</f>
        <v>#REF!</v>
      </c>
    </row>
    <row r="457" spans="1:8" ht="15" hidden="1">
      <c r="A457" s="130"/>
      <c r="B457" s="130"/>
      <c r="C457" s="130"/>
      <c r="D457" s="130" t="s">
        <v>330</v>
      </c>
      <c r="E457" s="131"/>
      <c r="F457" s="131"/>
      <c r="G457" s="131"/>
      <c r="H457" s="131"/>
    </row>
    <row r="458" spans="1:8" ht="15" hidden="1">
      <c r="A458" s="130"/>
      <c r="B458" s="130"/>
      <c r="C458" s="130"/>
      <c r="D458" s="130" t="s">
        <v>331</v>
      </c>
      <c r="E458" s="131" t="e">
        <f>+E411-E453-E461-E462</f>
        <v>#REF!</v>
      </c>
      <c r="F458" s="131" t="e">
        <f>+F411-F453-F461-F462</f>
        <v>#REF!</v>
      </c>
      <c r="G458" s="131" t="e">
        <f>+G411-G453-G461-G462</f>
        <v>#REF!</v>
      </c>
      <c r="H458" s="131" t="e">
        <f>+H411-H453-H461-H462</f>
        <v>#REF!</v>
      </c>
    </row>
    <row r="459" spans="1:8" ht="15" hidden="1">
      <c r="A459" s="130"/>
      <c r="B459" s="130"/>
      <c r="C459" s="130"/>
      <c r="D459" s="130" t="s">
        <v>332</v>
      </c>
      <c r="E459" s="131" t="e">
        <f>SUM(E31,E43,#REF!,#REF!,#REF!,#REF!,#REF!,E158,#REF!,E165,E344,E352,E364,E367)</f>
        <v>#REF!</v>
      </c>
      <c r="F459" s="131" t="e">
        <f>SUM(F31,F43,#REF!,#REF!,#REF!,#REF!,#REF!,F158,#REF!,F165,F344,F352,F364,F367)</f>
        <v>#REF!</v>
      </c>
      <c r="G459" s="131" t="e">
        <f>SUM(G31,G43,#REF!,#REF!,#REF!,#REF!,#REF!,G158,#REF!,G165,G344,G352,G364,G367)</f>
        <v>#REF!</v>
      </c>
      <c r="H459" s="131" t="e">
        <f>SUM(H31,H43,#REF!,#REF!,#REF!,#REF!,#REF!,H158,#REF!,H165,H344,H352,H364,H367)</f>
        <v>#REF!</v>
      </c>
    </row>
    <row r="460" spans="1:8" ht="15" hidden="1">
      <c r="A460" s="130"/>
      <c r="B460" s="130"/>
      <c r="C460" s="130"/>
      <c r="D460" s="130" t="s">
        <v>333</v>
      </c>
      <c r="E460" s="131" t="e">
        <f>SUM(E127,#REF!,E203,E229,#REF!,E253,E270,E294)</f>
        <v>#REF!</v>
      </c>
      <c r="F460" s="131" t="e">
        <f>SUM(F127,#REF!,F203,F229,#REF!,F253,F270,F294)</f>
        <v>#REF!</v>
      </c>
      <c r="G460" s="131" t="e">
        <f>SUM(G127,#REF!,G203,G229,#REF!,G253,G270,G294)</f>
        <v>#REF!</v>
      </c>
      <c r="H460" s="131" t="e">
        <f>SUM(H127,#REF!,H203,H229,#REF!,H253,H270,H294)</f>
        <v>#REF!</v>
      </c>
    </row>
    <row r="461" spans="1:8" ht="15" hidden="1">
      <c r="A461" s="130"/>
      <c r="B461" s="130"/>
      <c r="C461" s="130"/>
      <c r="D461" s="130" t="s">
        <v>321</v>
      </c>
      <c r="E461" s="131" t="e">
        <f>SUM(#REF!,E295,E350,E357,E373,E376)</f>
        <v>#REF!</v>
      </c>
      <c r="F461" s="131" t="e">
        <f>SUM(#REF!,F295,F350,F357,F373,F376)</f>
        <v>#REF!</v>
      </c>
      <c r="G461" s="131" t="e">
        <f>SUM(#REF!,G295,G350,G357,G373,G376)</f>
        <v>#REF!</v>
      </c>
      <c r="H461" s="131" t="e">
        <f>SUM(#REF!,H295,H350,H357,H373,H376)</f>
        <v>#REF!</v>
      </c>
    </row>
    <row r="462" spans="1:8" ht="15" hidden="1">
      <c r="A462" s="130"/>
      <c r="B462" s="130"/>
      <c r="C462" s="130"/>
      <c r="D462" s="130" t="s">
        <v>323</v>
      </c>
      <c r="E462" s="131" t="e">
        <f>SUM(E12,E15,E20,E90,#REF!,#REF!,#REF!,#REF!,E129,#REF!,#REF!,#REF!,#REF!,#REF!,#REF!,#REF!,#REF!,#REF!,E146,#REF!,E149,E151,#REF!,#REF!,#REF!,E223,E268,E293,E324)</f>
        <v>#REF!</v>
      </c>
      <c r="F462" s="131" t="e">
        <f>SUM(F12,F15,F20,F90,#REF!,#REF!,#REF!,#REF!,F129,#REF!,#REF!,#REF!,#REF!,#REF!,#REF!,#REF!,#REF!,#REF!,F146,#REF!,F149,F151,#REF!,#REF!,#REF!,F223,F268,F293,F324)</f>
        <v>#REF!</v>
      </c>
      <c r="G462" s="131" t="e">
        <f>SUM(G12,G15,G20,G90,#REF!,#REF!,#REF!,#REF!,G129,#REF!,#REF!,#REF!,#REF!,#REF!,#REF!,#REF!,#REF!,#REF!,G146,#REF!,G149,G151,#REF!,#REF!,#REF!,G223,G268,G293,G324)</f>
        <v>#REF!</v>
      </c>
      <c r="H462" s="131" t="e">
        <f>SUM(H12,H15,H20,H90,#REF!,#REF!,#REF!,#REF!,H129,#REF!,#REF!,#REF!,#REF!,#REF!,#REF!,#REF!,#REF!,#REF!,H146,#REF!,H149,H151,#REF!,#REF!,#REF!,H223,H268,H293,H324)</f>
        <v>#REF!</v>
      </c>
    </row>
    <row r="463" spans="1:8" ht="15" hidden="1">
      <c r="A463" s="130"/>
      <c r="B463" s="130"/>
      <c r="C463" s="130"/>
      <c r="D463" s="130"/>
      <c r="E463" s="131"/>
      <c r="F463" s="131"/>
      <c r="G463" s="131"/>
      <c r="H463" s="131"/>
    </row>
    <row r="464" spans="1:8" ht="15" hidden="1">
      <c r="A464" s="130"/>
      <c r="B464" s="130"/>
      <c r="C464" s="130"/>
      <c r="D464" s="130"/>
      <c r="E464" s="131"/>
      <c r="F464" s="131"/>
      <c r="G464" s="131"/>
      <c r="H464" s="131"/>
    </row>
    <row r="465" spans="1:8" ht="15" hidden="1">
      <c r="A465" s="130"/>
      <c r="B465" s="130"/>
      <c r="C465" s="130"/>
      <c r="D465" s="130"/>
      <c r="E465" s="131">
        <f>SUM(E347,E350,E357,E373,E376)</f>
        <v>14077</v>
      </c>
      <c r="F465" s="131">
        <f>SUM(F347,F350,F357,F373,F376)</f>
        <v>14077</v>
      </c>
      <c r="G465" s="131">
        <f>SUM(G347,G350,G357,G373,G376)</f>
        <v>6305.7</v>
      </c>
      <c r="H465" s="131" t="e">
        <f>SUM(H347,H350,H357,H373,H376)</f>
        <v>#DIV/0!</v>
      </c>
    </row>
    <row r="466" spans="1:8" ht="15" hidden="1">
      <c r="A466" s="130"/>
      <c r="B466" s="130"/>
      <c r="C466" s="130"/>
      <c r="D466" s="130"/>
      <c r="E466" s="131" t="e">
        <f>SUM(#REF!,#REF!,E129,#REF!,#REF!,#REF!,#REF!,#REF!,#REF!,E293)</f>
        <v>#REF!</v>
      </c>
      <c r="F466" s="131" t="e">
        <f>SUM(#REF!,#REF!,F129,#REF!,#REF!,#REF!,#REF!,#REF!,#REF!,F293)</f>
        <v>#REF!</v>
      </c>
      <c r="G466" s="131" t="e">
        <f>SUM(#REF!,#REF!,G129,#REF!,#REF!,#REF!,#REF!,#REF!,#REF!,G293)</f>
        <v>#REF!</v>
      </c>
      <c r="H466" s="131" t="e">
        <f>SUM(#REF!,#REF!,H129,#REF!,#REF!,#REF!,#REF!,#REF!,#REF!,H293)</f>
        <v>#REF!</v>
      </c>
    </row>
    <row r="467" spans="1:8" ht="15" hidden="1">
      <c r="A467" s="130"/>
      <c r="B467" s="130"/>
      <c r="C467" s="130"/>
      <c r="D467" s="130"/>
      <c r="E467" s="131"/>
      <c r="F467" s="131"/>
      <c r="G467" s="131"/>
      <c r="H467" s="131"/>
    </row>
    <row r="468" spans="1:8" ht="15" hidden="1">
      <c r="A468" s="130"/>
      <c r="B468" s="130"/>
      <c r="C468" s="130"/>
      <c r="D468" s="130"/>
      <c r="E468" s="131" t="e">
        <f>SUM(E465:E467)</f>
        <v>#REF!</v>
      </c>
      <c r="F468" s="131" t="e">
        <f>SUM(F465:F467)</f>
        <v>#REF!</v>
      </c>
      <c r="G468" s="131" t="e">
        <f>SUM(G465:G467)</f>
        <v>#REF!</v>
      </c>
      <c r="H468" s="131" t="e">
        <f>SUM(H465:H467)</f>
        <v>#DIV/0!</v>
      </c>
    </row>
    <row r="469" spans="1:8" ht="15">
      <c r="A469" s="130"/>
      <c r="B469" s="130"/>
      <c r="C469" s="130"/>
      <c r="D469" s="130"/>
      <c r="E469" s="131"/>
      <c r="F469" s="131"/>
      <c r="G469" s="131"/>
      <c r="H469" s="131"/>
    </row>
    <row r="470" spans="1:8" ht="15">
      <c r="A470" s="130"/>
      <c r="B470" s="130"/>
      <c r="C470" s="130"/>
      <c r="D470" s="130"/>
      <c r="E470" s="131"/>
      <c r="F470" s="131"/>
      <c r="G470" s="131"/>
      <c r="H470" s="131"/>
    </row>
    <row r="471" spans="1:8" ht="15">
      <c r="A471" s="130"/>
      <c r="B471" s="130"/>
      <c r="C471" s="130"/>
      <c r="D471" s="130"/>
      <c r="E471" s="131"/>
      <c r="F471" s="131"/>
      <c r="G471" s="131"/>
      <c r="H471" s="131"/>
    </row>
    <row r="472" spans="1:8" ht="15">
      <c r="A472" s="130"/>
      <c r="B472" s="130"/>
      <c r="C472" s="130"/>
      <c r="D472" s="130"/>
      <c r="E472" s="131"/>
      <c r="F472" s="131"/>
      <c r="G472" s="131"/>
      <c r="H472" s="131"/>
    </row>
    <row r="473" spans="1:8" ht="15">
      <c r="A473" s="130"/>
      <c r="B473" s="130"/>
      <c r="C473" s="130"/>
      <c r="D473" s="130"/>
      <c r="E473" s="131"/>
      <c r="F473" s="131"/>
      <c r="G473" s="131"/>
      <c r="H473" s="131"/>
    </row>
    <row r="474" spans="1:8" ht="15">
      <c r="A474" s="130"/>
      <c r="B474" s="130"/>
      <c r="C474" s="130"/>
      <c r="D474" s="130"/>
      <c r="E474" s="131"/>
      <c r="F474" s="131"/>
      <c r="G474" s="131"/>
      <c r="H474" s="131"/>
    </row>
    <row r="475" spans="1:8" ht="15">
      <c r="A475" s="130"/>
      <c r="B475" s="130"/>
      <c r="C475" s="130"/>
      <c r="D475" s="130"/>
      <c r="E475" s="131"/>
      <c r="F475" s="131"/>
      <c r="G475" s="131"/>
      <c r="H475" s="131"/>
    </row>
    <row r="476" spans="1:8" ht="15">
      <c r="A476" s="130"/>
      <c r="B476" s="130"/>
      <c r="C476" s="130"/>
      <c r="D476" s="130"/>
      <c r="E476" s="131"/>
      <c r="F476" s="131"/>
      <c r="G476" s="131"/>
      <c r="H476" s="131"/>
    </row>
    <row r="477" spans="1:8" ht="15">
      <c r="A477" s="130"/>
      <c r="B477" s="130"/>
      <c r="C477" s="130"/>
      <c r="D477" s="130"/>
      <c r="E477" s="131"/>
      <c r="F477" s="131"/>
      <c r="G477" s="131"/>
      <c r="H477" s="131"/>
    </row>
    <row r="478" spans="1:8" ht="15">
      <c r="A478" s="130"/>
      <c r="B478" s="130"/>
      <c r="C478" s="130"/>
      <c r="D478" s="130"/>
      <c r="E478" s="131"/>
      <c r="F478" s="131"/>
      <c r="G478" s="131"/>
      <c r="H478" s="131"/>
    </row>
    <row r="479" spans="1:8" ht="15">
      <c r="A479" s="130"/>
      <c r="B479" s="130"/>
      <c r="C479" s="130"/>
      <c r="D479" s="130"/>
      <c r="E479" s="131"/>
      <c r="F479" s="131"/>
      <c r="G479" s="131"/>
      <c r="H479" s="131"/>
    </row>
    <row r="480" spans="1:8" ht="15">
      <c r="A480" s="130"/>
      <c r="B480" s="130"/>
      <c r="C480" s="130"/>
      <c r="D480" s="130"/>
      <c r="E480" s="131"/>
      <c r="F480" s="131"/>
      <c r="G480" s="131"/>
      <c r="H480" s="131"/>
    </row>
    <row r="481" spans="1:8" ht="15">
      <c r="A481" s="130"/>
      <c r="B481" s="130"/>
      <c r="C481" s="130"/>
      <c r="D481" s="130"/>
      <c r="E481" s="131"/>
      <c r="F481" s="131"/>
      <c r="G481" s="131"/>
      <c r="H481" s="131"/>
    </row>
    <row r="482" spans="1:8" ht="15">
      <c r="A482" s="130"/>
      <c r="B482" s="130"/>
      <c r="C482" s="130"/>
      <c r="D482" s="130"/>
      <c r="E482" s="131"/>
      <c r="F482" s="131"/>
      <c r="G482" s="131"/>
      <c r="H482" s="131"/>
    </row>
    <row r="483" spans="1:8" ht="15">
      <c r="A483" s="130"/>
      <c r="B483" s="130"/>
      <c r="C483" s="130"/>
      <c r="D483" s="130"/>
      <c r="E483" s="131"/>
      <c r="F483" s="131"/>
      <c r="G483" s="131"/>
      <c r="H483" s="131"/>
    </row>
    <row r="484" spans="1:8" ht="15">
      <c r="A484" s="130"/>
      <c r="B484" s="130"/>
      <c r="C484" s="130"/>
      <c r="D484" s="130"/>
      <c r="E484" s="131"/>
      <c r="F484" s="131"/>
      <c r="G484" s="131"/>
      <c r="H484" s="131"/>
    </row>
    <row r="485" spans="1:8" ht="15">
      <c r="A485" s="130"/>
      <c r="B485" s="130"/>
      <c r="C485" s="130"/>
      <c r="D485" s="130"/>
      <c r="E485" s="131"/>
      <c r="F485" s="131"/>
      <c r="G485" s="131"/>
      <c r="H485" s="131"/>
    </row>
    <row r="486" spans="1:8" ht="15">
      <c r="A486" s="130"/>
      <c r="B486" s="130"/>
      <c r="C486" s="130"/>
      <c r="D486" s="130"/>
      <c r="E486" s="131"/>
      <c r="F486" s="131"/>
      <c r="G486" s="131"/>
      <c r="H486" s="131"/>
    </row>
    <row r="487" spans="1:8" ht="15">
      <c r="A487" s="130"/>
      <c r="B487" s="130"/>
      <c r="C487" s="130"/>
      <c r="D487" s="130"/>
      <c r="E487" s="131"/>
      <c r="F487" s="131"/>
      <c r="G487" s="131"/>
      <c r="H487" s="131"/>
    </row>
    <row r="488" spans="1:8" ht="15">
      <c r="A488" s="130"/>
      <c r="B488" s="130"/>
      <c r="C488" s="130"/>
      <c r="D488" s="130"/>
      <c r="E488" s="131"/>
      <c r="F488" s="131"/>
      <c r="G488" s="131"/>
      <c r="H488" s="131"/>
    </row>
    <row r="489" spans="1:8" ht="15">
      <c r="A489" s="130"/>
      <c r="B489" s="130"/>
      <c r="C489" s="130"/>
      <c r="D489" s="130"/>
      <c r="E489" s="131"/>
      <c r="F489" s="131"/>
      <c r="G489" s="131"/>
      <c r="H489" s="131"/>
    </row>
    <row r="490" spans="1:8" ht="15">
      <c r="A490" s="130"/>
      <c r="B490" s="130"/>
      <c r="C490" s="130"/>
      <c r="D490" s="130"/>
      <c r="E490" s="131"/>
      <c r="F490" s="131"/>
      <c r="G490" s="131"/>
      <c r="H490" s="131"/>
    </row>
    <row r="491" spans="1:8" ht="15">
      <c r="A491" s="130"/>
      <c r="B491" s="130"/>
      <c r="C491" s="130"/>
      <c r="D491" s="130"/>
      <c r="E491" s="131"/>
      <c r="F491" s="131"/>
      <c r="G491" s="131"/>
      <c r="H491" s="131"/>
    </row>
    <row r="492" spans="1:8" ht="15">
      <c r="A492" s="130"/>
      <c r="B492" s="130"/>
      <c r="C492" s="130"/>
      <c r="D492" s="130"/>
      <c r="E492" s="131"/>
      <c r="F492" s="131"/>
      <c r="G492" s="131"/>
      <c r="H492" s="131"/>
    </row>
    <row r="493" spans="1:8" ht="15">
      <c r="A493" s="130"/>
      <c r="B493" s="130"/>
      <c r="C493" s="130"/>
      <c r="D493" s="130"/>
      <c r="E493" s="131"/>
      <c r="F493" s="131"/>
      <c r="G493" s="131"/>
      <c r="H493" s="131"/>
    </row>
    <row r="494" spans="1:8" ht="15">
      <c r="A494" s="130"/>
      <c r="B494" s="130"/>
      <c r="C494" s="130"/>
      <c r="D494" s="130"/>
      <c r="E494" s="131"/>
      <c r="F494" s="131"/>
      <c r="G494" s="131"/>
      <c r="H494" s="131"/>
    </row>
    <row r="495" spans="1:8" ht="15">
      <c r="A495" s="130"/>
      <c r="B495" s="130"/>
      <c r="C495" s="130"/>
      <c r="D495" s="130"/>
      <c r="E495" s="131"/>
      <c r="F495" s="131"/>
      <c r="G495" s="131"/>
      <c r="H495" s="131"/>
    </row>
    <row r="496" spans="1:8" ht="15">
      <c r="A496" s="130"/>
      <c r="B496" s="130"/>
      <c r="C496" s="130"/>
      <c r="D496" s="130"/>
      <c r="E496" s="131"/>
      <c r="F496" s="131"/>
      <c r="G496" s="131"/>
      <c r="H496" s="131"/>
    </row>
    <row r="497" spans="1:8" ht="15">
      <c r="A497" s="130"/>
      <c r="B497" s="130"/>
      <c r="C497" s="130"/>
      <c r="D497" s="130"/>
      <c r="E497" s="131"/>
      <c r="F497" s="131"/>
      <c r="G497" s="131"/>
      <c r="H497" s="131"/>
    </row>
    <row r="498" spans="1:8" ht="15">
      <c r="A498" s="130"/>
      <c r="B498" s="130"/>
      <c r="C498" s="130"/>
      <c r="D498" s="130"/>
      <c r="E498" s="131"/>
      <c r="F498" s="131"/>
      <c r="G498" s="131"/>
      <c r="H498" s="131"/>
    </row>
    <row r="499" spans="1:8" ht="15">
      <c r="A499" s="130"/>
      <c r="B499" s="130"/>
      <c r="C499" s="130"/>
      <c r="D499" s="130"/>
      <c r="E499" s="131"/>
      <c r="F499" s="131"/>
      <c r="G499" s="131"/>
      <c r="H499" s="131"/>
    </row>
    <row r="500" spans="1:8" ht="15">
      <c r="A500" s="130"/>
      <c r="B500" s="130"/>
      <c r="C500" s="130"/>
      <c r="D500" s="130"/>
      <c r="E500" s="131"/>
      <c r="F500" s="131"/>
      <c r="G500" s="131"/>
      <c r="H500" s="131"/>
    </row>
    <row r="501" spans="1:8" ht="15">
      <c r="A501" s="130"/>
      <c r="B501" s="130"/>
      <c r="C501" s="130"/>
      <c r="D501" s="130"/>
      <c r="E501" s="131"/>
      <c r="F501" s="131"/>
      <c r="G501" s="131"/>
      <c r="H501" s="131"/>
    </row>
    <row r="502" spans="1:8" ht="15">
      <c r="A502" s="130"/>
      <c r="B502" s="130"/>
      <c r="C502" s="130"/>
      <c r="D502" s="130"/>
      <c r="E502" s="131"/>
      <c r="F502" s="131"/>
      <c r="G502" s="131"/>
      <c r="H502" s="131"/>
    </row>
    <row r="503" spans="1:8" ht="15">
      <c r="A503" s="130"/>
      <c r="B503" s="130"/>
      <c r="C503" s="130"/>
      <c r="D503" s="130"/>
      <c r="E503" s="131"/>
      <c r="F503" s="131"/>
      <c r="G503" s="131"/>
      <c r="H503" s="131"/>
    </row>
    <row r="504" spans="1:8" ht="15">
      <c r="A504" s="130"/>
      <c r="B504" s="130"/>
      <c r="C504" s="130"/>
      <c r="D504" s="130"/>
      <c r="E504" s="131"/>
      <c r="F504" s="131"/>
      <c r="G504" s="131"/>
      <c r="H504" s="131"/>
    </row>
  </sheetData>
  <sheetProtection/>
  <mergeCells count="2">
    <mergeCell ref="A1:C1"/>
    <mergeCell ref="A3:E3"/>
  </mergeCells>
  <printOptions/>
  <pageMargins left="0.39" right="0.1968503937007874" top="0.2362204724409449" bottom="0.2362204724409449" header="0.03937007874015748" footer="0.0787401574803149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A1">
      <selection activeCell="S22" sqref="S22"/>
    </sheetView>
  </sheetViews>
  <sheetFormatPr defaultColWidth="9.140625" defaultRowHeight="12.75"/>
  <cols>
    <col min="1" max="1" width="37.7109375" style="43" customWidth="1"/>
    <col min="2" max="4" width="0" style="43" hidden="1" customWidth="1"/>
    <col min="5" max="5" width="9.140625" style="691" customWidth="1"/>
    <col min="6" max="9" width="0" style="43" hidden="1" customWidth="1"/>
    <col min="10" max="12" width="0" style="577" hidden="1" customWidth="1"/>
    <col min="13" max="13" width="11.57421875" style="577" customWidth="1"/>
    <col min="14" max="14" width="11.421875" style="577" customWidth="1"/>
    <col min="15" max="15" width="9.8515625" style="577" customWidth="1"/>
    <col min="16" max="16" width="9.140625" style="577" customWidth="1"/>
    <col min="17" max="17" width="9.28125" style="577" customWidth="1"/>
    <col min="18" max="18" width="9.140625" style="577" customWidth="1"/>
    <col min="19" max="19" width="12.00390625" style="577" customWidth="1"/>
    <col min="20" max="20" width="9.140625" style="559" customWidth="1"/>
    <col min="21" max="21" width="3.421875" style="577" customWidth="1"/>
    <col min="22" max="22" width="12.57421875" style="577" customWidth="1"/>
    <col min="23" max="23" width="11.8515625" style="577" customWidth="1"/>
    <col min="24" max="24" width="12.00390625" style="577" customWidth="1"/>
    <col min="25" max="16384" width="9.140625" style="43" customWidth="1"/>
  </cols>
  <sheetData>
    <row r="1" spans="1:24" s="283" customFormat="1" ht="18">
      <c r="A1" s="1855" t="s">
        <v>721</v>
      </c>
      <c r="B1" s="1855"/>
      <c r="C1" s="1855"/>
      <c r="D1" s="1855"/>
      <c r="E1" s="1855"/>
      <c r="F1" s="1855"/>
      <c r="G1" s="1855"/>
      <c r="H1" s="1855"/>
      <c r="I1" s="1855"/>
      <c r="J1" s="1855"/>
      <c r="K1" s="1855"/>
      <c r="L1" s="1855"/>
      <c r="M1" s="1855"/>
      <c r="N1" s="1855"/>
      <c r="O1" s="1855"/>
      <c r="P1" s="1855"/>
      <c r="Q1" s="1855"/>
      <c r="R1" s="1855"/>
      <c r="S1" s="1855"/>
      <c r="T1" s="1855"/>
      <c r="U1" s="1855"/>
      <c r="V1" s="1855"/>
      <c r="W1" s="1855"/>
      <c r="X1" s="1855"/>
    </row>
    <row r="2" spans="1:15" ht="21.75" customHeight="1">
      <c r="A2" s="1087" t="s">
        <v>649</v>
      </c>
      <c r="B2" s="990"/>
      <c r="N2" s="991"/>
      <c r="O2" s="991"/>
    </row>
    <row r="3" spans="1:15" ht="12.75">
      <c r="A3" s="995"/>
      <c r="N3" s="991"/>
      <c r="O3" s="991"/>
    </row>
    <row r="4" spans="1:15" ht="13.5" thickBot="1">
      <c r="A4" s="1048"/>
      <c r="B4" s="629"/>
      <c r="C4" s="629"/>
      <c r="D4" s="629"/>
      <c r="E4" s="692"/>
      <c r="F4" s="629"/>
      <c r="G4" s="629"/>
      <c r="N4" s="991"/>
      <c r="O4" s="991"/>
    </row>
    <row r="5" spans="1:15" ht="15.75" thickBot="1">
      <c r="A5" s="989" t="s">
        <v>765</v>
      </c>
      <c r="B5" s="993"/>
      <c r="C5" s="1343"/>
      <c r="D5" s="1343"/>
      <c r="E5" s="1350" t="s">
        <v>795</v>
      </c>
      <c r="F5" s="1344"/>
      <c r="G5" s="1344"/>
      <c r="H5" s="1344"/>
      <c r="I5" s="1344"/>
      <c r="J5" s="847"/>
      <c r="K5" s="848"/>
      <c r="L5" s="848"/>
      <c r="M5" s="848"/>
      <c r="N5" s="994"/>
      <c r="O5" s="994"/>
    </row>
    <row r="6" spans="1:15" ht="23.25" customHeight="1" thickBot="1">
      <c r="A6" s="995" t="s">
        <v>548</v>
      </c>
      <c r="N6" s="991"/>
      <c r="O6" s="991"/>
    </row>
    <row r="7" spans="1:24" ht="13.5" thickBot="1">
      <c r="A7" s="1875" t="s">
        <v>27</v>
      </c>
      <c r="B7" s="1839" t="s">
        <v>552</v>
      </c>
      <c r="C7" s="696"/>
      <c r="D7" s="695"/>
      <c r="E7" s="1839" t="s">
        <v>555</v>
      </c>
      <c r="F7" s="698"/>
      <c r="G7" s="696"/>
      <c r="H7" s="1839" t="s">
        <v>790</v>
      </c>
      <c r="I7" s="1876" t="s">
        <v>725</v>
      </c>
      <c r="J7" s="1842" t="s">
        <v>726</v>
      </c>
      <c r="K7" s="1842" t="s">
        <v>727</v>
      </c>
      <c r="L7" s="1842" t="s">
        <v>728</v>
      </c>
      <c r="M7" s="1847" t="s">
        <v>729</v>
      </c>
      <c r="N7" s="1847"/>
      <c r="O7" s="1847" t="s">
        <v>549</v>
      </c>
      <c r="P7" s="1847"/>
      <c r="Q7" s="1847"/>
      <c r="R7" s="1847"/>
      <c r="S7" s="1089" t="s">
        <v>731</v>
      </c>
      <c r="T7" s="1090" t="s">
        <v>551</v>
      </c>
      <c r="V7" s="1834" t="s">
        <v>732</v>
      </c>
      <c r="W7" s="1834"/>
      <c r="X7" s="1834"/>
    </row>
    <row r="8" spans="1:24" ht="13.5" thickBot="1">
      <c r="A8" s="1875"/>
      <c r="B8" s="1839"/>
      <c r="C8" s="704" t="s">
        <v>553</v>
      </c>
      <c r="D8" s="998" t="s">
        <v>554</v>
      </c>
      <c r="E8" s="1839"/>
      <c r="F8" s="705" t="s">
        <v>723</v>
      </c>
      <c r="G8" s="704" t="s">
        <v>724</v>
      </c>
      <c r="H8" s="1839"/>
      <c r="I8" s="1876"/>
      <c r="J8" s="1842"/>
      <c r="K8" s="1842"/>
      <c r="L8" s="1842"/>
      <c r="M8" s="1000" t="s">
        <v>31</v>
      </c>
      <c r="N8" s="1000" t="s">
        <v>32</v>
      </c>
      <c r="O8" s="1001" t="s">
        <v>562</v>
      </c>
      <c r="P8" s="1003" t="s">
        <v>565</v>
      </c>
      <c r="Q8" s="1003" t="s">
        <v>568</v>
      </c>
      <c r="R8" s="1091" t="s">
        <v>571</v>
      </c>
      <c r="S8" s="1000" t="s">
        <v>572</v>
      </c>
      <c r="T8" s="1092" t="s">
        <v>573</v>
      </c>
      <c r="V8" s="1093" t="s">
        <v>733</v>
      </c>
      <c r="W8" s="1094" t="s">
        <v>734</v>
      </c>
      <c r="X8" s="1094" t="s">
        <v>735</v>
      </c>
    </row>
    <row r="9" spans="1:24" ht="12.75">
      <c r="A9" s="1601" t="s">
        <v>574</v>
      </c>
      <c r="B9" s="712"/>
      <c r="C9" s="713">
        <v>104</v>
      </c>
      <c r="D9" s="1096">
        <v>104</v>
      </c>
      <c r="E9" s="1228"/>
      <c r="F9" s="1098">
        <v>19</v>
      </c>
      <c r="G9" s="1099">
        <v>19</v>
      </c>
      <c r="H9" s="1602">
        <v>19</v>
      </c>
      <c r="I9" s="1099">
        <v>19</v>
      </c>
      <c r="J9" s="1100">
        <v>19</v>
      </c>
      <c r="K9" s="1100">
        <v>19</v>
      </c>
      <c r="L9" s="1100">
        <v>19</v>
      </c>
      <c r="M9" s="1101"/>
      <c r="N9" s="1101"/>
      <c r="O9" s="1049"/>
      <c r="P9" s="1315">
        <f>V9</f>
        <v>19</v>
      </c>
      <c r="Q9" s="1278">
        <f>W9</f>
        <v>18</v>
      </c>
      <c r="R9" s="1316"/>
      <c r="S9" s="1055" t="s">
        <v>575</v>
      </c>
      <c r="T9" s="1105" t="s">
        <v>575</v>
      </c>
      <c r="U9" s="1106"/>
      <c r="V9" s="1107">
        <v>19</v>
      </c>
      <c r="W9" s="1107">
        <v>18</v>
      </c>
      <c r="X9" s="1108"/>
    </row>
    <row r="10" spans="1:24" ht="13.5" thickBot="1">
      <c r="A10" s="1603" t="s">
        <v>576</v>
      </c>
      <c r="B10" s="724"/>
      <c r="C10" s="725">
        <v>101</v>
      </c>
      <c r="D10" s="1110">
        <v>104</v>
      </c>
      <c r="E10" s="1233"/>
      <c r="F10" s="1112">
        <v>15</v>
      </c>
      <c r="G10" s="1113">
        <v>15</v>
      </c>
      <c r="H10" s="1604">
        <v>15</v>
      </c>
      <c r="I10" s="1113">
        <v>15</v>
      </c>
      <c r="J10" s="1114">
        <v>15</v>
      </c>
      <c r="K10" s="1114">
        <v>15</v>
      </c>
      <c r="L10" s="1114">
        <v>15</v>
      </c>
      <c r="M10" s="1115"/>
      <c r="N10" s="1115"/>
      <c r="O10" s="1050"/>
      <c r="P10" s="1317">
        <f aca="true" t="shared" si="0" ref="P10:Q21">V10</f>
        <v>15</v>
      </c>
      <c r="Q10" s="1284">
        <f t="shared" si="0"/>
        <v>15.46</v>
      </c>
      <c r="R10" s="1318"/>
      <c r="S10" s="1114" t="s">
        <v>575</v>
      </c>
      <c r="T10" s="1119" t="s">
        <v>575</v>
      </c>
      <c r="U10" s="1106"/>
      <c r="V10" s="1120">
        <v>15</v>
      </c>
      <c r="W10" s="1120">
        <v>15.46</v>
      </c>
      <c r="X10" s="1121"/>
    </row>
    <row r="11" spans="1:24" ht="12.75">
      <c r="A11" s="1605" t="s">
        <v>577</v>
      </c>
      <c r="B11" s="735" t="s">
        <v>578</v>
      </c>
      <c r="C11" s="736">
        <v>37915</v>
      </c>
      <c r="D11" s="1123">
        <v>39774</v>
      </c>
      <c r="E11" s="1238" t="s">
        <v>579</v>
      </c>
      <c r="F11" s="1125">
        <v>4746</v>
      </c>
      <c r="G11" s="1126">
        <v>4798</v>
      </c>
      <c r="H11" s="1260">
        <v>4874</v>
      </c>
      <c r="I11" s="1126">
        <v>4864</v>
      </c>
      <c r="J11" s="1051">
        <v>5349</v>
      </c>
      <c r="K11" s="1051">
        <v>5737</v>
      </c>
      <c r="L11" s="1052">
        <v>5498</v>
      </c>
      <c r="M11" s="1127" t="s">
        <v>575</v>
      </c>
      <c r="N11" s="1127" t="s">
        <v>575</v>
      </c>
      <c r="O11" s="1053">
        <v>5498</v>
      </c>
      <c r="P11" s="1250">
        <f t="shared" si="0"/>
        <v>5498</v>
      </c>
      <c r="Q11" s="1240">
        <f t="shared" si="0"/>
        <v>5498</v>
      </c>
      <c r="R11" s="1231"/>
      <c r="S11" s="1051" t="s">
        <v>575</v>
      </c>
      <c r="T11" s="1131" t="s">
        <v>575</v>
      </c>
      <c r="U11" s="1106"/>
      <c r="V11" s="1132">
        <v>5498</v>
      </c>
      <c r="W11" s="1132">
        <v>5498</v>
      </c>
      <c r="X11" s="1051"/>
    </row>
    <row r="12" spans="1:24" ht="12.75">
      <c r="A12" s="1606" t="s">
        <v>580</v>
      </c>
      <c r="B12" s="749" t="s">
        <v>581</v>
      </c>
      <c r="C12" s="750">
        <v>-16164</v>
      </c>
      <c r="D12" s="1134">
        <v>-17825</v>
      </c>
      <c r="E12" s="1238" t="s">
        <v>582</v>
      </c>
      <c r="F12" s="1125">
        <v>-4512</v>
      </c>
      <c r="G12" s="1126">
        <v>-4656</v>
      </c>
      <c r="H12" s="1260">
        <v>-4815</v>
      </c>
      <c r="I12" s="1126">
        <v>4806</v>
      </c>
      <c r="J12" s="1051">
        <v>5290</v>
      </c>
      <c r="K12" s="1051">
        <v>5602</v>
      </c>
      <c r="L12" s="1051">
        <v>5135</v>
      </c>
      <c r="M12" s="1135" t="s">
        <v>575</v>
      </c>
      <c r="N12" s="1135" t="s">
        <v>575</v>
      </c>
      <c r="O12" s="1054">
        <v>5136</v>
      </c>
      <c r="P12" s="1241">
        <f t="shared" si="0"/>
        <v>5136</v>
      </c>
      <c r="Q12" s="1242">
        <f t="shared" si="0"/>
        <v>5136</v>
      </c>
      <c r="R12" s="1243"/>
      <c r="S12" s="1051" t="s">
        <v>575</v>
      </c>
      <c r="T12" s="1131" t="s">
        <v>575</v>
      </c>
      <c r="U12" s="1106"/>
      <c r="V12" s="1126">
        <v>5136</v>
      </c>
      <c r="W12" s="1126">
        <v>5136</v>
      </c>
      <c r="X12" s="1051"/>
    </row>
    <row r="13" spans="1:24" ht="12.75">
      <c r="A13" s="1606" t="s">
        <v>583</v>
      </c>
      <c r="B13" s="749" t="s">
        <v>736</v>
      </c>
      <c r="C13" s="750">
        <v>604</v>
      </c>
      <c r="D13" s="1134">
        <v>619</v>
      </c>
      <c r="E13" s="1238" t="s">
        <v>585</v>
      </c>
      <c r="F13" s="1125">
        <v>24</v>
      </c>
      <c r="G13" s="1126">
        <v>24</v>
      </c>
      <c r="H13" s="1260">
        <v>28</v>
      </c>
      <c r="I13" s="1126">
        <v>31</v>
      </c>
      <c r="J13" s="1051">
        <v>32</v>
      </c>
      <c r="K13" s="1051">
        <v>33</v>
      </c>
      <c r="L13" s="1051">
        <v>31</v>
      </c>
      <c r="M13" s="1135" t="s">
        <v>575</v>
      </c>
      <c r="N13" s="1135" t="s">
        <v>575</v>
      </c>
      <c r="O13" s="1054">
        <v>18</v>
      </c>
      <c r="P13" s="1241">
        <f t="shared" si="0"/>
        <v>14</v>
      </c>
      <c r="Q13" s="1242">
        <f t="shared" si="0"/>
        <v>11</v>
      </c>
      <c r="R13" s="1243"/>
      <c r="S13" s="1051" t="s">
        <v>575</v>
      </c>
      <c r="T13" s="1131" t="s">
        <v>575</v>
      </c>
      <c r="U13" s="1106"/>
      <c r="V13" s="1126">
        <v>14</v>
      </c>
      <c r="W13" s="1126">
        <v>11</v>
      </c>
      <c r="X13" s="1051"/>
    </row>
    <row r="14" spans="1:24" ht="12.75">
      <c r="A14" s="1606" t="s">
        <v>586</v>
      </c>
      <c r="B14" s="749" t="s">
        <v>737</v>
      </c>
      <c r="C14" s="750">
        <v>221</v>
      </c>
      <c r="D14" s="1134">
        <v>610</v>
      </c>
      <c r="E14" s="1238" t="s">
        <v>575</v>
      </c>
      <c r="F14" s="1125">
        <v>50</v>
      </c>
      <c r="G14" s="1126">
        <v>305</v>
      </c>
      <c r="H14" s="1260">
        <v>337</v>
      </c>
      <c r="I14" s="1126">
        <v>364</v>
      </c>
      <c r="J14" s="1051">
        <v>543</v>
      </c>
      <c r="K14" s="1051">
        <v>66</v>
      </c>
      <c r="L14" s="1051">
        <v>366</v>
      </c>
      <c r="M14" s="1135" t="s">
        <v>575</v>
      </c>
      <c r="N14" s="1135" t="s">
        <v>575</v>
      </c>
      <c r="O14" s="1054">
        <v>1862</v>
      </c>
      <c r="P14" s="1241">
        <f t="shared" si="0"/>
        <v>1857</v>
      </c>
      <c r="Q14" s="1242">
        <f t="shared" si="0"/>
        <v>2054</v>
      </c>
      <c r="R14" s="1243"/>
      <c r="S14" s="1051" t="s">
        <v>575</v>
      </c>
      <c r="T14" s="1131" t="s">
        <v>575</v>
      </c>
      <c r="U14" s="1106"/>
      <c r="V14" s="1126">
        <v>1857</v>
      </c>
      <c r="W14" s="1126">
        <v>2054</v>
      </c>
      <c r="X14" s="1051"/>
    </row>
    <row r="15" spans="1:24" ht="13.5" thickBot="1">
      <c r="A15" s="1601" t="s">
        <v>588</v>
      </c>
      <c r="B15" s="754" t="s">
        <v>738</v>
      </c>
      <c r="C15" s="755">
        <v>2021</v>
      </c>
      <c r="D15" s="1139">
        <v>852</v>
      </c>
      <c r="E15" s="1093" t="s">
        <v>590</v>
      </c>
      <c r="F15" s="1141">
        <v>917</v>
      </c>
      <c r="G15" s="1142">
        <v>1150</v>
      </c>
      <c r="H15" s="1263">
        <v>970</v>
      </c>
      <c r="I15" s="1142">
        <v>1018</v>
      </c>
      <c r="J15" s="1055">
        <v>1234</v>
      </c>
      <c r="K15" s="1055">
        <v>1727</v>
      </c>
      <c r="L15" s="1055">
        <v>1276</v>
      </c>
      <c r="M15" s="1143" t="s">
        <v>575</v>
      </c>
      <c r="N15" s="1143" t="s">
        <v>575</v>
      </c>
      <c r="O15" s="1056">
        <v>1811</v>
      </c>
      <c r="P15" s="1244">
        <f t="shared" si="0"/>
        <v>2309</v>
      </c>
      <c r="Q15" s="1242">
        <f t="shared" si="0"/>
        <v>1805</v>
      </c>
      <c r="R15" s="1236"/>
      <c r="S15" s="1055" t="s">
        <v>575</v>
      </c>
      <c r="T15" s="1105" t="s">
        <v>575</v>
      </c>
      <c r="U15" s="1106"/>
      <c r="V15" s="1113">
        <v>2309</v>
      </c>
      <c r="W15" s="1113">
        <v>1805</v>
      </c>
      <c r="X15" s="1055"/>
    </row>
    <row r="16" spans="1:24" ht="13.5" thickBot="1">
      <c r="A16" s="1607" t="s">
        <v>591</v>
      </c>
      <c r="B16" s="997"/>
      <c r="C16" s="1608">
        <v>24618</v>
      </c>
      <c r="D16" s="1609">
        <v>24087</v>
      </c>
      <c r="E16" s="996"/>
      <c r="F16" s="1610">
        <v>1254</v>
      </c>
      <c r="G16" s="1156">
        <v>1655</v>
      </c>
      <c r="H16" s="1335">
        <v>1438</v>
      </c>
      <c r="I16" s="1156">
        <v>1471</v>
      </c>
      <c r="J16" s="1610">
        <f>J11-J12+J13+J14+J15</f>
        <v>1868</v>
      </c>
      <c r="K16" s="1156">
        <f>K11-K12+K13+K14+K15</f>
        <v>1961</v>
      </c>
      <c r="L16" s="1156">
        <f>L11-L12+L13+L14+L15</f>
        <v>2036</v>
      </c>
      <c r="M16" s="1152" t="s">
        <v>575</v>
      </c>
      <c r="N16" s="1152" t="s">
        <v>575</v>
      </c>
      <c r="O16" s="1335">
        <f>O11-O12+O13+O14+O15</f>
        <v>4053</v>
      </c>
      <c r="P16" s="1335">
        <f>P11-P12+P13+P14+P15</f>
        <v>4542</v>
      </c>
      <c r="Q16" s="1335">
        <f>Q11-Q12+Q13+Q14+Q15</f>
        <v>4232</v>
      </c>
      <c r="R16" s="1335">
        <f>R11-R12+R13+R14+R15</f>
        <v>0</v>
      </c>
      <c r="S16" s="1151" t="s">
        <v>575</v>
      </c>
      <c r="T16" s="1155" t="s">
        <v>575</v>
      </c>
      <c r="U16" s="1106"/>
      <c r="V16" s="1156">
        <f>V11-V12+V13+V14+V15</f>
        <v>4542</v>
      </c>
      <c r="W16" s="1156">
        <f>W11-W12+W13+W14+W15</f>
        <v>4232</v>
      </c>
      <c r="X16" s="1156">
        <f>X11-X12+X13+X14+X15</f>
        <v>0</v>
      </c>
    </row>
    <row r="17" spans="1:24" ht="12.75">
      <c r="A17" s="1601" t="s">
        <v>592</v>
      </c>
      <c r="B17" s="735" t="s">
        <v>593</v>
      </c>
      <c r="C17" s="736">
        <v>7043</v>
      </c>
      <c r="D17" s="1123">
        <v>7240</v>
      </c>
      <c r="E17" s="1093">
        <v>401</v>
      </c>
      <c r="F17" s="1141">
        <v>242</v>
      </c>
      <c r="G17" s="1142">
        <v>152</v>
      </c>
      <c r="H17" s="1263">
        <v>68</v>
      </c>
      <c r="I17" s="1142">
        <v>68</v>
      </c>
      <c r="J17" s="1055">
        <v>68</v>
      </c>
      <c r="K17" s="1055">
        <v>144</v>
      </c>
      <c r="L17" s="1055">
        <v>371</v>
      </c>
      <c r="M17" s="1127" t="s">
        <v>575</v>
      </c>
      <c r="N17" s="1127" t="s">
        <v>575</v>
      </c>
      <c r="O17" s="1056">
        <v>371</v>
      </c>
      <c r="P17" s="1239">
        <f t="shared" si="0"/>
        <v>371</v>
      </c>
      <c r="Q17" s="1242">
        <f t="shared" si="0"/>
        <v>371</v>
      </c>
      <c r="R17" s="1231"/>
      <c r="S17" s="1055" t="s">
        <v>575</v>
      </c>
      <c r="T17" s="1105" t="s">
        <v>575</v>
      </c>
      <c r="U17" s="1106"/>
      <c r="V17" s="1157">
        <v>371</v>
      </c>
      <c r="W17" s="1157">
        <v>371</v>
      </c>
      <c r="X17" s="1055"/>
    </row>
    <row r="18" spans="1:24" ht="12.75">
      <c r="A18" s="1606" t="s">
        <v>594</v>
      </c>
      <c r="B18" s="749" t="s">
        <v>595</v>
      </c>
      <c r="C18" s="750">
        <v>1001</v>
      </c>
      <c r="D18" s="1134">
        <v>820</v>
      </c>
      <c r="E18" s="1238" t="s">
        <v>596</v>
      </c>
      <c r="F18" s="1125">
        <v>497</v>
      </c>
      <c r="G18" s="1126">
        <v>475</v>
      </c>
      <c r="H18" s="1260">
        <v>253</v>
      </c>
      <c r="I18" s="1126">
        <v>420</v>
      </c>
      <c r="J18" s="1051">
        <v>515</v>
      </c>
      <c r="K18" s="1051">
        <v>760</v>
      </c>
      <c r="L18" s="1051">
        <v>399</v>
      </c>
      <c r="M18" s="1135" t="s">
        <v>575</v>
      </c>
      <c r="N18" s="1135" t="s">
        <v>575</v>
      </c>
      <c r="O18" s="1054">
        <v>343</v>
      </c>
      <c r="P18" s="1241">
        <f t="shared" si="0"/>
        <v>631</v>
      </c>
      <c r="Q18" s="1242">
        <f t="shared" si="0"/>
        <v>630</v>
      </c>
      <c r="R18" s="1243"/>
      <c r="S18" s="1051" t="s">
        <v>575</v>
      </c>
      <c r="T18" s="1131" t="s">
        <v>575</v>
      </c>
      <c r="U18" s="1106"/>
      <c r="V18" s="1126">
        <v>631</v>
      </c>
      <c r="W18" s="1126">
        <v>630</v>
      </c>
      <c r="X18" s="1051"/>
    </row>
    <row r="19" spans="1:24" ht="12.75">
      <c r="A19" s="1606" t="s">
        <v>597</v>
      </c>
      <c r="B19" s="749" t="s">
        <v>739</v>
      </c>
      <c r="C19" s="750">
        <v>14718</v>
      </c>
      <c r="D19" s="1134">
        <v>14718</v>
      </c>
      <c r="E19" s="1238" t="s">
        <v>575</v>
      </c>
      <c r="F19" s="1125">
        <v>0</v>
      </c>
      <c r="G19" s="1126">
        <v>0</v>
      </c>
      <c r="H19" s="1260">
        <v>0</v>
      </c>
      <c r="I19" s="1126">
        <v>0</v>
      </c>
      <c r="J19" s="1051">
        <v>0</v>
      </c>
      <c r="K19" s="1051">
        <v>0</v>
      </c>
      <c r="L19" s="1051">
        <v>0</v>
      </c>
      <c r="M19" s="1135" t="s">
        <v>575</v>
      </c>
      <c r="N19" s="1135" t="s">
        <v>575</v>
      </c>
      <c r="O19" s="1054">
        <v>0</v>
      </c>
      <c r="P19" s="1241">
        <f t="shared" si="0"/>
        <v>0</v>
      </c>
      <c r="Q19" s="1242">
        <f t="shared" si="0"/>
        <v>0</v>
      </c>
      <c r="R19" s="1243"/>
      <c r="S19" s="1051" t="s">
        <v>575</v>
      </c>
      <c r="T19" s="1131" t="s">
        <v>575</v>
      </c>
      <c r="U19" s="1106"/>
      <c r="V19" s="1126">
        <v>0</v>
      </c>
      <c r="W19" s="1126">
        <v>0</v>
      </c>
      <c r="X19" s="1051"/>
    </row>
    <row r="20" spans="1:24" ht="12.75">
      <c r="A20" s="1606" t="s">
        <v>599</v>
      </c>
      <c r="B20" s="749" t="s">
        <v>598</v>
      </c>
      <c r="C20" s="750">
        <v>1758</v>
      </c>
      <c r="D20" s="1134">
        <v>1762</v>
      </c>
      <c r="E20" s="1238" t="s">
        <v>575</v>
      </c>
      <c r="F20" s="1125">
        <v>475</v>
      </c>
      <c r="G20" s="1126">
        <v>479</v>
      </c>
      <c r="H20" s="1260">
        <v>705</v>
      </c>
      <c r="I20" s="1126">
        <v>926</v>
      </c>
      <c r="J20" s="1051">
        <v>1191</v>
      </c>
      <c r="K20" s="1051">
        <v>886</v>
      </c>
      <c r="L20" s="1051">
        <v>976</v>
      </c>
      <c r="M20" s="1135" t="s">
        <v>575</v>
      </c>
      <c r="N20" s="1135" t="s">
        <v>575</v>
      </c>
      <c r="O20" s="1054">
        <v>2804</v>
      </c>
      <c r="P20" s="1241">
        <f t="shared" si="0"/>
        <v>3373</v>
      </c>
      <c r="Q20" s="1242">
        <f t="shared" si="0"/>
        <v>3091</v>
      </c>
      <c r="R20" s="1243"/>
      <c r="S20" s="1051" t="s">
        <v>575</v>
      </c>
      <c r="T20" s="1131" t="s">
        <v>575</v>
      </c>
      <c r="U20" s="1106"/>
      <c r="V20" s="1126">
        <v>3373</v>
      </c>
      <c r="W20" s="1126">
        <v>3091</v>
      </c>
      <c r="X20" s="1051"/>
    </row>
    <row r="21" spans="1:24" ht="13.5" thickBot="1">
      <c r="A21" s="1603" t="s">
        <v>601</v>
      </c>
      <c r="B21" s="778"/>
      <c r="C21" s="779">
        <v>0</v>
      </c>
      <c r="D21" s="1159">
        <v>0</v>
      </c>
      <c r="E21" s="1246" t="s">
        <v>575</v>
      </c>
      <c r="F21" s="1125">
        <v>0</v>
      </c>
      <c r="G21" s="1126">
        <v>0</v>
      </c>
      <c r="H21" s="1260">
        <v>0</v>
      </c>
      <c r="I21" s="1113">
        <v>0</v>
      </c>
      <c r="J21" s="1057">
        <v>0</v>
      </c>
      <c r="K21" s="1057">
        <v>0</v>
      </c>
      <c r="L21" s="1057">
        <v>0</v>
      </c>
      <c r="M21" s="1115" t="s">
        <v>575</v>
      </c>
      <c r="N21" s="1115" t="s">
        <v>575</v>
      </c>
      <c r="O21" s="1058"/>
      <c r="P21" s="1244">
        <f t="shared" si="0"/>
        <v>0</v>
      </c>
      <c r="Q21" s="1248">
        <f t="shared" si="0"/>
        <v>0</v>
      </c>
      <c r="R21" s="1236"/>
      <c r="S21" s="1057" t="s">
        <v>575</v>
      </c>
      <c r="T21" s="1162" t="s">
        <v>575</v>
      </c>
      <c r="U21" s="1106"/>
      <c r="V21" s="1163">
        <v>0</v>
      </c>
      <c r="W21" s="1163">
        <v>0</v>
      </c>
      <c r="X21" s="1057"/>
    </row>
    <row r="22" spans="1:25" ht="14.25">
      <c r="A22" s="1611" t="s">
        <v>603</v>
      </c>
      <c r="B22" s="735" t="s">
        <v>604</v>
      </c>
      <c r="C22" s="736">
        <v>12472</v>
      </c>
      <c r="D22" s="1123">
        <v>13728</v>
      </c>
      <c r="E22" s="1612" t="s">
        <v>575</v>
      </c>
      <c r="F22" s="1165">
        <v>5931</v>
      </c>
      <c r="G22" s="1132">
        <v>6054</v>
      </c>
      <c r="H22" s="1613">
        <v>6752</v>
      </c>
      <c r="I22" s="1157">
        <v>6825</v>
      </c>
      <c r="J22" s="1061">
        <v>8064</v>
      </c>
      <c r="K22" s="1061">
        <v>7481</v>
      </c>
      <c r="L22" s="1077">
        <v>7193</v>
      </c>
      <c r="M22" s="1078">
        <f>M35</f>
        <v>7228</v>
      </c>
      <c r="N22" s="1214">
        <f>N35</f>
        <v>7282</v>
      </c>
      <c r="O22" s="1064">
        <v>1756</v>
      </c>
      <c r="P22" s="1250">
        <f>V22-O22</f>
        <v>1816</v>
      </c>
      <c r="Q22" s="1614">
        <f>W22-V22</f>
        <v>1798</v>
      </c>
      <c r="R22" s="1231"/>
      <c r="S22" s="1061">
        <f>SUM(O22:R22)</f>
        <v>5370</v>
      </c>
      <c r="T22" s="1191">
        <f>(S22/N22)*100</f>
        <v>73.7434770667399</v>
      </c>
      <c r="U22" s="1106"/>
      <c r="V22" s="1132">
        <v>3572</v>
      </c>
      <c r="W22" s="1132">
        <v>5370</v>
      </c>
      <c r="X22" s="1061"/>
      <c r="Y22" s="691"/>
    </row>
    <row r="23" spans="1:24" ht="14.25">
      <c r="A23" s="1606" t="s">
        <v>605</v>
      </c>
      <c r="B23" s="749" t="s">
        <v>606</v>
      </c>
      <c r="C23" s="750">
        <v>0</v>
      </c>
      <c r="D23" s="1134">
        <v>0</v>
      </c>
      <c r="E23" s="1238" t="s">
        <v>575</v>
      </c>
      <c r="F23" s="1125">
        <v>0</v>
      </c>
      <c r="G23" s="1126">
        <v>0</v>
      </c>
      <c r="H23" s="1260">
        <v>0</v>
      </c>
      <c r="I23" s="1126">
        <v>0</v>
      </c>
      <c r="J23" s="1067">
        <v>0</v>
      </c>
      <c r="K23" s="1067">
        <v>0</v>
      </c>
      <c r="L23" s="1067">
        <v>0</v>
      </c>
      <c r="M23" s="1080"/>
      <c r="N23" s="1212"/>
      <c r="O23" s="1070"/>
      <c r="P23" s="1239">
        <f aca="true" t="shared" si="1" ref="P23:P40">V23-O23</f>
        <v>0</v>
      </c>
      <c r="Q23" s="1615">
        <f aca="true" t="shared" si="2" ref="Q23:Q40">W23-V23</f>
        <v>0</v>
      </c>
      <c r="R23" s="1320"/>
      <c r="S23" s="1067">
        <f aca="true" t="shared" si="3" ref="S23:S45">SUM(O23:R23)</f>
        <v>0</v>
      </c>
      <c r="T23" s="1255" t="e">
        <f aca="true" t="shared" si="4" ref="T23:T45">(S23/N23)*100</f>
        <v>#DIV/0!</v>
      </c>
      <c r="U23" s="1106"/>
      <c r="V23" s="1126">
        <v>0</v>
      </c>
      <c r="W23" s="1126">
        <v>0</v>
      </c>
      <c r="X23" s="1067"/>
    </row>
    <row r="24" spans="1:24" ht="15" thickBot="1">
      <c r="A24" s="1603" t="s">
        <v>607</v>
      </c>
      <c r="B24" s="778" t="s">
        <v>606</v>
      </c>
      <c r="C24" s="779">
        <v>0</v>
      </c>
      <c r="D24" s="1159">
        <v>1215</v>
      </c>
      <c r="E24" s="1246">
        <v>672</v>
      </c>
      <c r="F24" s="1172">
        <v>1249</v>
      </c>
      <c r="G24" s="1173">
        <v>1196</v>
      </c>
      <c r="H24" s="1616">
        <v>1300</v>
      </c>
      <c r="I24" s="1113">
        <v>1350</v>
      </c>
      <c r="J24" s="1073">
        <v>1700</v>
      </c>
      <c r="K24" s="1073">
        <v>1800</v>
      </c>
      <c r="L24" s="1073">
        <v>1902</v>
      </c>
      <c r="M24" s="1223">
        <f>M25+M26+M27+M28+M29</f>
        <v>1600</v>
      </c>
      <c r="N24" s="1600">
        <f>N25+N26+N27+N28+N29</f>
        <v>1529</v>
      </c>
      <c r="O24" s="1076">
        <v>400</v>
      </c>
      <c r="P24" s="1256">
        <f t="shared" si="1"/>
        <v>398</v>
      </c>
      <c r="Q24" s="1617">
        <f t="shared" si="2"/>
        <v>399</v>
      </c>
      <c r="R24" s="1336"/>
      <c r="S24" s="1073">
        <f t="shared" si="3"/>
        <v>1197</v>
      </c>
      <c r="T24" s="1259">
        <f t="shared" si="4"/>
        <v>78.28646173969915</v>
      </c>
      <c r="U24" s="1106"/>
      <c r="V24" s="1113">
        <v>798</v>
      </c>
      <c r="W24" s="1113">
        <v>1197</v>
      </c>
      <c r="X24" s="1073"/>
    </row>
    <row r="25" spans="1:25" ht="14.25">
      <c r="A25" s="1605" t="s">
        <v>608</v>
      </c>
      <c r="B25" s="874" t="s">
        <v>740</v>
      </c>
      <c r="C25" s="736">
        <v>6341</v>
      </c>
      <c r="D25" s="1123">
        <v>6960</v>
      </c>
      <c r="E25" s="1612">
        <v>501</v>
      </c>
      <c r="F25" s="1125">
        <v>970</v>
      </c>
      <c r="G25" s="1126">
        <v>842</v>
      </c>
      <c r="H25" s="1126">
        <v>873</v>
      </c>
      <c r="I25" s="1157">
        <v>999</v>
      </c>
      <c r="J25" s="1077">
        <v>1489</v>
      </c>
      <c r="K25" s="1077">
        <v>1339</v>
      </c>
      <c r="L25" s="1077">
        <v>1003</v>
      </c>
      <c r="M25" s="1078">
        <v>300</v>
      </c>
      <c r="N25" s="1214">
        <v>300</v>
      </c>
      <c r="O25" s="1078">
        <v>176</v>
      </c>
      <c r="P25" s="1239">
        <f t="shared" si="1"/>
        <v>361</v>
      </c>
      <c r="Q25" s="1615">
        <f t="shared" si="2"/>
        <v>232</v>
      </c>
      <c r="R25" s="1231"/>
      <c r="S25" s="1061">
        <f t="shared" si="3"/>
        <v>769</v>
      </c>
      <c r="T25" s="1191">
        <f t="shared" si="4"/>
        <v>256.33333333333337</v>
      </c>
      <c r="U25" s="1106"/>
      <c r="V25" s="1157">
        <v>537</v>
      </c>
      <c r="W25" s="1157">
        <v>769</v>
      </c>
      <c r="X25" s="1077"/>
      <c r="Y25" s="1618"/>
    </row>
    <row r="26" spans="1:25" ht="14.25">
      <c r="A26" s="1606" t="s">
        <v>610</v>
      </c>
      <c r="B26" s="887" t="s">
        <v>741</v>
      </c>
      <c r="C26" s="750">
        <v>1745</v>
      </c>
      <c r="D26" s="1134">
        <v>2223</v>
      </c>
      <c r="E26" s="1238">
        <v>502</v>
      </c>
      <c r="F26" s="1125">
        <v>441</v>
      </c>
      <c r="G26" s="1126">
        <v>449</v>
      </c>
      <c r="H26" s="1126">
        <v>410</v>
      </c>
      <c r="I26" s="1126">
        <v>379</v>
      </c>
      <c r="J26" s="1067">
        <v>555</v>
      </c>
      <c r="K26" s="1067">
        <v>498</v>
      </c>
      <c r="L26" s="1067">
        <v>491</v>
      </c>
      <c r="M26" s="1080">
        <v>450</v>
      </c>
      <c r="N26" s="1212">
        <v>451</v>
      </c>
      <c r="O26" s="1080">
        <v>71</v>
      </c>
      <c r="P26" s="1239">
        <f t="shared" si="1"/>
        <v>181</v>
      </c>
      <c r="Q26" s="1615">
        <f t="shared" si="2"/>
        <v>125</v>
      </c>
      <c r="R26" s="1320"/>
      <c r="S26" s="1067">
        <f t="shared" si="3"/>
        <v>377</v>
      </c>
      <c r="T26" s="1255">
        <f t="shared" si="4"/>
        <v>83.5920177383592</v>
      </c>
      <c r="U26" s="1106"/>
      <c r="V26" s="1126">
        <v>252</v>
      </c>
      <c r="W26" s="1126">
        <v>377</v>
      </c>
      <c r="X26" s="1067"/>
      <c r="Y26" s="1618"/>
    </row>
    <row r="27" spans="1:25" ht="14.25">
      <c r="A27" s="1606" t="s">
        <v>612</v>
      </c>
      <c r="B27" s="887" t="s">
        <v>742</v>
      </c>
      <c r="C27" s="750">
        <v>0</v>
      </c>
      <c r="D27" s="1134">
        <v>0</v>
      </c>
      <c r="E27" s="1238">
        <v>504</v>
      </c>
      <c r="F27" s="1125">
        <v>0</v>
      </c>
      <c r="G27" s="1126">
        <v>0</v>
      </c>
      <c r="H27" s="1126">
        <v>0</v>
      </c>
      <c r="I27" s="1126">
        <v>0</v>
      </c>
      <c r="J27" s="1067">
        <v>0</v>
      </c>
      <c r="K27" s="1067">
        <v>0</v>
      </c>
      <c r="L27" s="1067">
        <v>0</v>
      </c>
      <c r="M27" s="1080"/>
      <c r="N27" s="1212"/>
      <c r="O27" s="1080"/>
      <c r="P27" s="1239">
        <f t="shared" si="1"/>
        <v>0</v>
      </c>
      <c r="Q27" s="1615">
        <f t="shared" si="2"/>
        <v>0</v>
      </c>
      <c r="R27" s="1320"/>
      <c r="S27" s="1067">
        <f t="shared" si="3"/>
        <v>0</v>
      </c>
      <c r="T27" s="1255" t="e">
        <f t="shared" si="4"/>
        <v>#DIV/0!</v>
      </c>
      <c r="U27" s="1106"/>
      <c r="V27" s="1126">
        <v>0</v>
      </c>
      <c r="W27" s="1126">
        <v>0</v>
      </c>
      <c r="X27" s="1067"/>
      <c r="Y27" s="1618"/>
    </row>
    <row r="28" spans="1:25" ht="14.25">
      <c r="A28" s="1606" t="s">
        <v>614</v>
      </c>
      <c r="B28" s="887" t="s">
        <v>743</v>
      </c>
      <c r="C28" s="750">
        <v>428</v>
      </c>
      <c r="D28" s="1134">
        <v>253</v>
      </c>
      <c r="E28" s="1238">
        <v>511</v>
      </c>
      <c r="F28" s="1125">
        <v>250</v>
      </c>
      <c r="G28" s="1126">
        <v>317</v>
      </c>
      <c r="H28" s="1126">
        <v>662</v>
      </c>
      <c r="I28" s="1126">
        <v>299</v>
      </c>
      <c r="J28" s="1067">
        <v>591</v>
      </c>
      <c r="K28" s="1067">
        <v>386</v>
      </c>
      <c r="L28" s="1067">
        <v>699</v>
      </c>
      <c r="M28" s="1080">
        <v>400</v>
      </c>
      <c r="N28" s="1212">
        <v>400</v>
      </c>
      <c r="O28" s="1080">
        <v>16</v>
      </c>
      <c r="P28" s="1239">
        <f t="shared" si="1"/>
        <v>146</v>
      </c>
      <c r="Q28" s="1615">
        <f t="shared" si="2"/>
        <v>134</v>
      </c>
      <c r="R28" s="1320"/>
      <c r="S28" s="1067">
        <f t="shared" si="3"/>
        <v>296</v>
      </c>
      <c r="T28" s="1255">
        <f t="shared" si="4"/>
        <v>74</v>
      </c>
      <c r="U28" s="1106"/>
      <c r="V28" s="1126">
        <v>162</v>
      </c>
      <c r="W28" s="1126">
        <v>296</v>
      </c>
      <c r="X28" s="1067"/>
      <c r="Y28" s="1618"/>
    </row>
    <row r="29" spans="1:25" ht="14.25">
      <c r="A29" s="1606" t="s">
        <v>616</v>
      </c>
      <c r="B29" s="887" t="s">
        <v>744</v>
      </c>
      <c r="C29" s="750">
        <v>1057</v>
      </c>
      <c r="D29" s="1134">
        <v>1451</v>
      </c>
      <c r="E29" s="1238">
        <v>518</v>
      </c>
      <c r="F29" s="1125">
        <v>476</v>
      </c>
      <c r="G29" s="1126">
        <v>395</v>
      </c>
      <c r="H29" s="1126">
        <v>342</v>
      </c>
      <c r="I29" s="1126">
        <v>472</v>
      </c>
      <c r="J29" s="1067">
        <v>421</v>
      </c>
      <c r="K29" s="1067">
        <v>335</v>
      </c>
      <c r="L29" s="1067">
        <v>254</v>
      </c>
      <c r="M29" s="1080">
        <v>450</v>
      </c>
      <c r="N29" s="1212">
        <v>378</v>
      </c>
      <c r="O29" s="1080">
        <v>65</v>
      </c>
      <c r="P29" s="1239">
        <f t="shared" si="1"/>
        <v>103</v>
      </c>
      <c r="Q29" s="1615">
        <f t="shared" si="2"/>
        <v>56</v>
      </c>
      <c r="R29" s="1320"/>
      <c r="S29" s="1067">
        <f t="shared" si="3"/>
        <v>224</v>
      </c>
      <c r="T29" s="1255">
        <f t="shared" si="4"/>
        <v>59.25925925925925</v>
      </c>
      <c r="U29" s="1106"/>
      <c r="V29" s="1126">
        <v>168</v>
      </c>
      <c r="W29" s="1126">
        <v>224</v>
      </c>
      <c r="X29" s="1067"/>
      <c r="Y29" s="1618"/>
    </row>
    <row r="30" spans="1:25" ht="14.25">
      <c r="A30" s="1606" t="s">
        <v>618</v>
      </c>
      <c r="B30" s="887" t="s">
        <v>745</v>
      </c>
      <c r="C30" s="750">
        <v>10408</v>
      </c>
      <c r="D30" s="1134">
        <v>11792</v>
      </c>
      <c r="E30" s="1238">
        <v>521</v>
      </c>
      <c r="F30" s="1125">
        <v>3261</v>
      </c>
      <c r="G30" s="1126">
        <v>3450</v>
      </c>
      <c r="H30" s="1126">
        <v>3902</v>
      </c>
      <c r="I30" s="1126">
        <v>3956</v>
      </c>
      <c r="J30" s="1067">
        <v>4219</v>
      </c>
      <c r="K30" s="1067">
        <v>4044</v>
      </c>
      <c r="L30" s="1067">
        <v>4072</v>
      </c>
      <c r="M30" s="1080">
        <v>4011</v>
      </c>
      <c r="N30" s="1212">
        <v>4119</v>
      </c>
      <c r="O30" s="1080">
        <v>1017</v>
      </c>
      <c r="P30" s="1239">
        <f t="shared" si="1"/>
        <v>965</v>
      </c>
      <c r="Q30" s="1615">
        <f t="shared" si="2"/>
        <v>1041</v>
      </c>
      <c r="R30" s="1320"/>
      <c r="S30" s="1067">
        <f t="shared" si="3"/>
        <v>3023</v>
      </c>
      <c r="T30" s="1255">
        <f t="shared" si="4"/>
        <v>73.39159990288906</v>
      </c>
      <c r="U30" s="1106"/>
      <c r="V30" s="1126">
        <v>1982</v>
      </c>
      <c r="W30" s="1126">
        <v>3023</v>
      </c>
      <c r="X30" s="1067"/>
      <c r="Y30" s="1618"/>
    </row>
    <row r="31" spans="1:25" ht="14.25">
      <c r="A31" s="1606" t="s">
        <v>620</v>
      </c>
      <c r="B31" s="887" t="s">
        <v>746</v>
      </c>
      <c r="C31" s="750">
        <v>3640</v>
      </c>
      <c r="D31" s="1134">
        <v>4174</v>
      </c>
      <c r="E31" s="1238" t="s">
        <v>622</v>
      </c>
      <c r="F31" s="1125">
        <v>1234</v>
      </c>
      <c r="G31" s="1126">
        <v>1343</v>
      </c>
      <c r="H31" s="1126">
        <v>1341</v>
      </c>
      <c r="I31" s="1126">
        <v>1425</v>
      </c>
      <c r="J31" s="1067">
        <v>1489</v>
      </c>
      <c r="K31" s="1067">
        <v>1426</v>
      </c>
      <c r="L31" s="1067">
        <v>1369</v>
      </c>
      <c r="M31" s="1080">
        <v>1404</v>
      </c>
      <c r="N31" s="1212">
        <v>1416</v>
      </c>
      <c r="O31" s="1080">
        <v>339</v>
      </c>
      <c r="P31" s="1239">
        <f t="shared" si="1"/>
        <v>330</v>
      </c>
      <c r="Q31" s="1615">
        <f t="shared" si="2"/>
        <v>365</v>
      </c>
      <c r="R31" s="1320"/>
      <c r="S31" s="1067">
        <f t="shared" si="3"/>
        <v>1034</v>
      </c>
      <c r="T31" s="1255">
        <f t="shared" si="4"/>
        <v>73.0225988700565</v>
      </c>
      <c r="U31" s="1106"/>
      <c r="V31" s="1126">
        <v>669</v>
      </c>
      <c r="W31" s="1126">
        <v>1034</v>
      </c>
      <c r="X31" s="1067"/>
      <c r="Y31" s="1618"/>
    </row>
    <row r="32" spans="1:25" ht="14.25">
      <c r="A32" s="1606" t="s">
        <v>623</v>
      </c>
      <c r="B32" s="887" t="s">
        <v>747</v>
      </c>
      <c r="C32" s="750">
        <v>0</v>
      </c>
      <c r="D32" s="1134">
        <v>0</v>
      </c>
      <c r="E32" s="1238">
        <v>557</v>
      </c>
      <c r="F32" s="1125">
        <v>0</v>
      </c>
      <c r="G32" s="1126">
        <v>0</v>
      </c>
      <c r="H32" s="1126">
        <v>0</v>
      </c>
      <c r="I32" s="1126">
        <v>0</v>
      </c>
      <c r="J32" s="1067">
        <v>0</v>
      </c>
      <c r="K32" s="1067">
        <v>0</v>
      </c>
      <c r="L32" s="1067">
        <v>0</v>
      </c>
      <c r="M32" s="1080"/>
      <c r="N32" s="1212"/>
      <c r="O32" s="1080"/>
      <c r="P32" s="1239">
        <f t="shared" si="1"/>
        <v>0</v>
      </c>
      <c r="Q32" s="1615">
        <f t="shared" si="2"/>
        <v>0</v>
      </c>
      <c r="R32" s="1320"/>
      <c r="S32" s="1067">
        <f t="shared" si="3"/>
        <v>0</v>
      </c>
      <c r="T32" s="1255" t="e">
        <f t="shared" si="4"/>
        <v>#DIV/0!</v>
      </c>
      <c r="U32" s="1106"/>
      <c r="V32" s="1126">
        <v>0</v>
      </c>
      <c r="W32" s="1126"/>
      <c r="X32" s="1067"/>
      <c r="Y32" s="1618"/>
    </row>
    <row r="33" spans="1:25" ht="14.25">
      <c r="A33" s="1606" t="s">
        <v>625</v>
      </c>
      <c r="B33" s="887" t="s">
        <v>748</v>
      </c>
      <c r="C33" s="750">
        <v>1711</v>
      </c>
      <c r="D33" s="1134">
        <v>1801</v>
      </c>
      <c r="E33" s="1238">
        <v>551</v>
      </c>
      <c r="F33" s="1125">
        <v>91</v>
      </c>
      <c r="G33" s="1126">
        <v>91</v>
      </c>
      <c r="H33" s="1126">
        <v>84</v>
      </c>
      <c r="I33" s="1126">
        <v>0</v>
      </c>
      <c r="J33" s="1067">
        <v>0</v>
      </c>
      <c r="K33" s="1067">
        <v>0</v>
      </c>
      <c r="L33" s="1067">
        <v>0</v>
      </c>
      <c r="M33" s="1080"/>
      <c r="N33" s="1212">
        <v>1</v>
      </c>
      <c r="O33" s="1080"/>
      <c r="P33" s="1239">
        <f t="shared" si="1"/>
        <v>0</v>
      </c>
      <c r="Q33" s="1615">
        <f t="shared" si="2"/>
        <v>0</v>
      </c>
      <c r="R33" s="1320"/>
      <c r="S33" s="1067">
        <f t="shared" si="3"/>
        <v>0</v>
      </c>
      <c r="T33" s="1255">
        <f t="shared" si="4"/>
        <v>0</v>
      </c>
      <c r="U33" s="1106"/>
      <c r="V33" s="1126">
        <v>0</v>
      </c>
      <c r="W33" s="1126"/>
      <c r="X33" s="1067"/>
      <c r="Y33" s="1618"/>
    </row>
    <row r="34" spans="1:25" ht="15" thickBot="1">
      <c r="A34" s="1601" t="s">
        <v>627</v>
      </c>
      <c r="B34" s="894" t="s">
        <v>749</v>
      </c>
      <c r="C34" s="755">
        <v>569</v>
      </c>
      <c r="D34" s="1139">
        <v>614</v>
      </c>
      <c r="E34" s="1619" t="s">
        <v>628</v>
      </c>
      <c r="F34" s="1141">
        <v>31</v>
      </c>
      <c r="G34" s="1142">
        <v>15</v>
      </c>
      <c r="H34" s="1142">
        <v>26</v>
      </c>
      <c r="I34" s="1163">
        <v>26</v>
      </c>
      <c r="J34" s="1082">
        <v>36</v>
      </c>
      <c r="K34" s="1082">
        <v>17</v>
      </c>
      <c r="L34" s="1082">
        <v>14</v>
      </c>
      <c r="M34" s="1083">
        <v>213</v>
      </c>
      <c r="N34" s="1215">
        <v>217</v>
      </c>
      <c r="O34" s="1086">
        <v>6</v>
      </c>
      <c r="P34" s="1239">
        <f t="shared" si="1"/>
        <v>2</v>
      </c>
      <c r="Q34" s="1615">
        <f t="shared" si="2"/>
        <v>0</v>
      </c>
      <c r="R34" s="1336"/>
      <c r="S34" s="1073">
        <f t="shared" si="3"/>
        <v>8</v>
      </c>
      <c r="T34" s="1259">
        <f t="shared" si="4"/>
        <v>3.686635944700461</v>
      </c>
      <c r="U34" s="1106"/>
      <c r="V34" s="1163">
        <v>8</v>
      </c>
      <c r="W34" s="1163">
        <v>8</v>
      </c>
      <c r="X34" s="1082"/>
      <c r="Y34" s="1618"/>
    </row>
    <row r="35" spans="1:25" ht="15" thickBot="1">
      <c r="A35" s="1607" t="s">
        <v>629</v>
      </c>
      <c r="B35" s="1620" t="s">
        <v>630</v>
      </c>
      <c r="C35" s="1608">
        <f>SUM(C25:C34)</f>
        <v>25899</v>
      </c>
      <c r="D35" s="1609">
        <f>SUM(D25:D34)</f>
        <v>29268</v>
      </c>
      <c r="E35" s="996"/>
      <c r="F35" s="1610">
        <f aca="true" t="shared" si="5" ref="F35:R35">SUM(F25:F34)</f>
        <v>6754</v>
      </c>
      <c r="G35" s="1335">
        <f t="shared" si="5"/>
        <v>6902</v>
      </c>
      <c r="H35" s="1335">
        <f t="shared" si="5"/>
        <v>7640</v>
      </c>
      <c r="I35" s="1156">
        <f t="shared" si="5"/>
        <v>7556</v>
      </c>
      <c r="J35" s="1150">
        <f>SUM(J25:J34)</f>
        <v>8800</v>
      </c>
      <c r="K35" s="1150">
        <f>SUM(K25:K34)</f>
        <v>8045</v>
      </c>
      <c r="L35" s="1150">
        <f>SUM(L25:L34)</f>
        <v>7902</v>
      </c>
      <c r="M35" s="1184">
        <f t="shared" si="5"/>
        <v>7228</v>
      </c>
      <c r="N35" s="1185">
        <f t="shared" si="5"/>
        <v>7282</v>
      </c>
      <c r="O35" s="1185">
        <f t="shared" si="5"/>
        <v>1690</v>
      </c>
      <c r="P35" s="1266">
        <f t="shared" si="5"/>
        <v>2088</v>
      </c>
      <c r="Q35" s="1621">
        <f t="shared" si="5"/>
        <v>1953</v>
      </c>
      <c r="R35" s="1267">
        <f t="shared" si="5"/>
        <v>0</v>
      </c>
      <c r="S35" s="1150">
        <f t="shared" si="3"/>
        <v>5731</v>
      </c>
      <c r="T35" s="1200">
        <f t="shared" si="4"/>
        <v>78.70090634441088</v>
      </c>
      <c r="U35" s="1106"/>
      <c r="V35" s="1150">
        <f>SUM(V25:V34)</f>
        <v>3778</v>
      </c>
      <c r="W35" s="1150">
        <f>SUM(W25:W34)</f>
        <v>5731</v>
      </c>
      <c r="X35" s="1150">
        <f>SUM(X25:X34)</f>
        <v>0</v>
      </c>
      <c r="Y35" s="1618"/>
    </row>
    <row r="36" spans="1:25" ht="14.25">
      <c r="A36" s="1605" t="s">
        <v>631</v>
      </c>
      <c r="B36" s="874" t="s">
        <v>750</v>
      </c>
      <c r="C36" s="736">
        <v>0</v>
      </c>
      <c r="D36" s="1123">
        <v>0</v>
      </c>
      <c r="E36" s="1612">
        <v>601</v>
      </c>
      <c r="F36" s="1189">
        <v>0</v>
      </c>
      <c r="G36" s="1157">
        <v>0</v>
      </c>
      <c r="H36" s="1157">
        <v>0</v>
      </c>
      <c r="I36" s="1157">
        <v>0</v>
      </c>
      <c r="J36" s="1077">
        <v>0</v>
      </c>
      <c r="K36" s="1077">
        <v>0</v>
      </c>
      <c r="L36" s="1077">
        <v>0</v>
      </c>
      <c r="M36" s="1078"/>
      <c r="N36" s="1214"/>
      <c r="O36" s="1085"/>
      <c r="P36" s="1239">
        <f t="shared" si="1"/>
        <v>0</v>
      </c>
      <c r="Q36" s="1614">
        <f t="shared" si="2"/>
        <v>0</v>
      </c>
      <c r="R36" s="1231"/>
      <c r="S36" s="1061">
        <f t="shared" si="3"/>
        <v>0</v>
      </c>
      <c r="T36" s="1191" t="e">
        <f t="shared" si="4"/>
        <v>#DIV/0!</v>
      </c>
      <c r="U36" s="1106"/>
      <c r="V36" s="1157">
        <v>0</v>
      </c>
      <c r="W36" s="1157">
        <v>0</v>
      </c>
      <c r="X36" s="1077"/>
      <c r="Y36" s="1618"/>
    </row>
    <row r="37" spans="1:25" ht="14.25">
      <c r="A37" s="1606" t="s">
        <v>633</v>
      </c>
      <c r="B37" s="887" t="s">
        <v>751</v>
      </c>
      <c r="C37" s="750">
        <v>1190</v>
      </c>
      <c r="D37" s="1134">
        <v>1857</v>
      </c>
      <c r="E37" s="1238">
        <v>602</v>
      </c>
      <c r="F37" s="1125">
        <v>44</v>
      </c>
      <c r="G37" s="1126">
        <v>379</v>
      </c>
      <c r="H37" s="1126">
        <v>403</v>
      </c>
      <c r="I37" s="1126">
        <v>756</v>
      </c>
      <c r="J37" s="1067">
        <v>758</v>
      </c>
      <c r="K37" s="1067">
        <v>627</v>
      </c>
      <c r="L37" s="1067">
        <v>642</v>
      </c>
      <c r="M37" s="1080"/>
      <c r="N37" s="1212"/>
      <c r="O37" s="1080">
        <v>168</v>
      </c>
      <c r="P37" s="1239">
        <f t="shared" si="1"/>
        <v>136</v>
      </c>
      <c r="Q37" s="1615">
        <f t="shared" si="2"/>
        <v>116</v>
      </c>
      <c r="R37" s="1320"/>
      <c r="S37" s="1067">
        <f t="shared" si="3"/>
        <v>420</v>
      </c>
      <c r="T37" s="1255" t="e">
        <f t="shared" si="4"/>
        <v>#DIV/0!</v>
      </c>
      <c r="U37" s="1106"/>
      <c r="V37" s="1126">
        <v>304</v>
      </c>
      <c r="W37" s="1126">
        <v>420</v>
      </c>
      <c r="X37" s="1067"/>
      <c r="Y37" s="1618"/>
    </row>
    <row r="38" spans="1:25" ht="14.25">
      <c r="A38" s="1606" t="s">
        <v>635</v>
      </c>
      <c r="B38" s="887" t="s">
        <v>752</v>
      </c>
      <c r="C38" s="750">
        <v>0</v>
      </c>
      <c r="D38" s="1134">
        <v>0</v>
      </c>
      <c r="E38" s="1238">
        <v>604</v>
      </c>
      <c r="F38" s="1125">
        <v>0</v>
      </c>
      <c r="G38" s="1126">
        <v>0</v>
      </c>
      <c r="H38" s="1126">
        <v>0</v>
      </c>
      <c r="I38" s="1126">
        <v>0</v>
      </c>
      <c r="J38" s="1067"/>
      <c r="K38" s="1067">
        <v>0</v>
      </c>
      <c r="L38" s="1067">
        <v>0</v>
      </c>
      <c r="M38" s="1080"/>
      <c r="N38" s="1212"/>
      <c r="O38" s="1080"/>
      <c r="P38" s="1239">
        <f t="shared" si="1"/>
        <v>0</v>
      </c>
      <c r="Q38" s="1615">
        <f t="shared" si="2"/>
        <v>0</v>
      </c>
      <c r="R38" s="1320"/>
      <c r="S38" s="1067">
        <f t="shared" si="3"/>
        <v>0</v>
      </c>
      <c r="T38" s="1255" t="e">
        <f t="shared" si="4"/>
        <v>#DIV/0!</v>
      </c>
      <c r="U38" s="1106"/>
      <c r="V38" s="1126">
        <v>0</v>
      </c>
      <c r="W38" s="1126">
        <v>0</v>
      </c>
      <c r="X38" s="1067"/>
      <c r="Y38" s="1618"/>
    </row>
    <row r="39" spans="1:25" ht="14.25">
      <c r="A39" s="1606" t="s">
        <v>637</v>
      </c>
      <c r="B39" s="887" t="s">
        <v>753</v>
      </c>
      <c r="C39" s="750">
        <v>12472</v>
      </c>
      <c r="D39" s="1134">
        <v>13728</v>
      </c>
      <c r="E39" s="1238" t="s">
        <v>639</v>
      </c>
      <c r="F39" s="1125">
        <v>5931</v>
      </c>
      <c r="G39" s="1126">
        <v>6054</v>
      </c>
      <c r="H39" s="1126">
        <v>6752</v>
      </c>
      <c r="I39" s="1126">
        <v>6825</v>
      </c>
      <c r="J39" s="1067">
        <v>8064</v>
      </c>
      <c r="K39" s="1067">
        <v>7481</v>
      </c>
      <c r="L39" s="1067">
        <v>7405</v>
      </c>
      <c r="M39" s="1080">
        <f>M35</f>
        <v>7228</v>
      </c>
      <c r="N39" s="1212">
        <f>N35</f>
        <v>7282</v>
      </c>
      <c r="O39" s="1080">
        <v>1756</v>
      </c>
      <c r="P39" s="1239">
        <f t="shared" si="1"/>
        <v>1816</v>
      </c>
      <c r="Q39" s="1615">
        <f t="shared" si="2"/>
        <v>1798</v>
      </c>
      <c r="R39" s="1320"/>
      <c r="S39" s="1067">
        <f t="shared" si="3"/>
        <v>5370</v>
      </c>
      <c r="T39" s="1255">
        <f t="shared" si="4"/>
        <v>73.7434770667399</v>
      </c>
      <c r="U39" s="1106"/>
      <c r="V39" s="1126">
        <v>3572</v>
      </c>
      <c r="W39" s="1126">
        <v>5370</v>
      </c>
      <c r="X39" s="1067"/>
      <c r="Y39" s="1618"/>
    </row>
    <row r="40" spans="1:25" ht="15" thickBot="1">
      <c r="A40" s="1601" t="s">
        <v>640</v>
      </c>
      <c r="B40" s="894" t="s">
        <v>749</v>
      </c>
      <c r="C40" s="755">
        <v>12330</v>
      </c>
      <c r="D40" s="1139">
        <v>13218</v>
      </c>
      <c r="E40" s="1619" t="s">
        <v>641</v>
      </c>
      <c r="F40" s="1141">
        <v>813</v>
      </c>
      <c r="G40" s="1142">
        <v>537</v>
      </c>
      <c r="H40" s="1142">
        <v>615</v>
      </c>
      <c r="I40" s="1163">
        <v>32</v>
      </c>
      <c r="J40" s="1082">
        <v>72</v>
      </c>
      <c r="K40" s="1082">
        <v>108</v>
      </c>
      <c r="L40" s="1082">
        <v>145</v>
      </c>
      <c r="M40" s="1083"/>
      <c r="N40" s="1215"/>
      <c r="O40" s="1086">
        <v>12</v>
      </c>
      <c r="P40" s="1239">
        <f t="shared" si="1"/>
        <v>56</v>
      </c>
      <c r="Q40" s="1617">
        <f t="shared" si="2"/>
        <v>12</v>
      </c>
      <c r="R40" s="1336"/>
      <c r="S40" s="1073">
        <f t="shared" si="3"/>
        <v>80</v>
      </c>
      <c r="T40" s="1259" t="e">
        <f t="shared" si="4"/>
        <v>#DIV/0!</v>
      </c>
      <c r="U40" s="1106"/>
      <c r="V40" s="1163">
        <v>68</v>
      </c>
      <c r="W40" s="1163">
        <v>80</v>
      </c>
      <c r="X40" s="1082"/>
      <c r="Y40" s="1618"/>
    </row>
    <row r="41" spans="1:25" ht="15" thickBot="1">
      <c r="A41" s="1607" t="s">
        <v>642</v>
      </c>
      <c r="B41" s="1620" t="s">
        <v>643</v>
      </c>
      <c r="C41" s="1608">
        <f>SUM(C36:C40)</f>
        <v>25992</v>
      </c>
      <c r="D41" s="1609">
        <f>SUM(D36:D40)</f>
        <v>28803</v>
      </c>
      <c r="E41" s="996" t="s">
        <v>575</v>
      </c>
      <c r="F41" s="1610">
        <f aca="true" t="shared" si="6" ref="F41:R41">SUM(F36:F40)</f>
        <v>6788</v>
      </c>
      <c r="G41" s="1156">
        <f t="shared" si="6"/>
        <v>6970</v>
      </c>
      <c r="H41" s="1335">
        <f t="shared" si="6"/>
        <v>7770</v>
      </c>
      <c r="I41" s="1156">
        <f t="shared" si="6"/>
        <v>7613</v>
      </c>
      <c r="J41" s="1150">
        <f>SUM(J36:J40)</f>
        <v>8894</v>
      </c>
      <c r="K41" s="1150">
        <f>SUM(K36:K40)</f>
        <v>8216</v>
      </c>
      <c r="L41" s="1150">
        <f>SUM(L36:L40)</f>
        <v>8192</v>
      </c>
      <c r="M41" s="1184">
        <f t="shared" si="6"/>
        <v>7228</v>
      </c>
      <c r="N41" s="1185">
        <f t="shared" si="6"/>
        <v>7282</v>
      </c>
      <c r="O41" s="1150">
        <f t="shared" si="6"/>
        <v>1936</v>
      </c>
      <c r="P41" s="1265">
        <f t="shared" si="6"/>
        <v>2008</v>
      </c>
      <c r="Q41" s="1447">
        <f t="shared" si="6"/>
        <v>1926</v>
      </c>
      <c r="R41" s="1149">
        <f t="shared" si="6"/>
        <v>0</v>
      </c>
      <c r="S41" s="1150">
        <f t="shared" si="3"/>
        <v>5870</v>
      </c>
      <c r="T41" s="1200">
        <f t="shared" si="4"/>
        <v>80.60972260368031</v>
      </c>
      <c r="U41" s="1106"/>
      <c r="V41" s="1150">
        <f>SUM(V36:V40)</f>
        <v>3944</v>
      </c>
      <c r="W41" s="1150">
        <f>SUM(W36:W40)</f>
        <v>5870</v>
      </c>
      <c r="X41" s="1150">
        <f>SUM(X36:X40)</f>
        <v>0</v>
      </c>
      <c r="Y41" s="1618"/>
    </row>
    <row r="42" spans="1:25" ht="6.75" customHeight="1" thickBot="1">
      <c r="A42" s="1601"/>
      <c r="B42" s="757"/>
      <c r="C42" s="832"/>
      <c r="D42" s="1192"/>
      <c r="E42" s="1093"/>
      <c r="F42" s="1141"/>
      <c r="G42" s="1142"/>
      <c r="H42" s="1142"/>
      <c r="I42" s="1610"/>
      <c r="J42" s="1149"/>
      <c r="K42" s="1149"/>
      <c r="L42" s="1149"/>
      <c r="M42" s="1194"/>
      <c r="N42" s="1216"/>
      <c r="O42" s="1142"/>
      <c r="P42" s="1239"/>
      <c r="Q42" s="1324"/>
      <c r="R42" s="1197"/>
      <c r="S42" s="1302"/>
      <c r="T42" s="1323"/>
      <c r="U42" s="1106"/>
      <c r="V42" s="1142"/>
      <c r="W42" s="1142"/>
      <c r="X42" s="1142"/>
      <c r="Y42" s="1618"/>
    </row>
    <row r="43" spans="1:25" ht="15" thickBot="1">
      <c r="A43" s="1622" t="s">
        <v>644</v>
      </c>
      <c r="B43" s="997" t="s">
        <v>606</v>
      </c>
      <c r="C43" s="1608">
        <f>+C41-C39</f>
        <v>13520</v>
      </c>
      <c r="D43" s="1609">
        <f>+D41-D39</f>
        <v>15075</v>
      </c>
      <c r="E43" s="996" t="s">
        <v>575</v>
      </c>
      <c r="F43" s="1623">
        <f aca="true" t="shared" si="7" ref="F43:R43">F41-F39</f>
        <v>857</v>
      </c>
      <c r="G43" s="1624">
        <f t="shared" si="7"/>
        <v>916</v>
      </c>
      <c r="H43" s="1624">
        <f t="shared" si="7"/>
        <v>1018</v>
      </c>
      <c r="I43" s="1156">
        <f>I41-I39</f>
        <v>788</v>
      </c>
      <c r="J43" s="1150">
        <f>J41-J39</f>
        <v>830</v>
      </c>
      <c r="K43" s="1150">
        <f>K41-K39</f>
        <v>735</v>
      </c>
      <c r="L43" s="1150">
        <f>L41-L39</f>
        <v>787</v>
      </c>
      <c r="M43" s="1150">
        <f>M41-M39</f>
        <v>0</v>
      </c>
      <c r="N43" s="1200">
        <f t="shared" si="7"/>
        <v>0</v>
      </c>
      <c r="O43" s="1150">
        <f t="shared" si="7"/>
        <v>180</v>
      </c>
      <c r="P43" s="1150">
        <f t="shared" si="7"/>
        <v>192</v>
      </c>
      <c r="Q43" s="1150">
        <f t="shared" si="7"/>
        <v>128</v>
      </c>
      <c r="R43" s="1149">
        <f t="shared" si="7"/>
        <v>0</v>
      </c>
      <c r="S43" s="1060">
        <f t="shared" si="3"/>
        <v>500</v>
      </c>
      <c r="T43" s="1191" t="e">
        <f t="shared" si="4"/>
        <v>#DIV/0!</v>
      </c>
      <c r="U43" s="1106"/>
      <c r="V43" s="1150">
        <f>V41-V39</f>
        <v>372</v>
      </c>
      <c r="W43" s="1150">
        <f>W41-W39</f>
        <v>500</v>
      </c>
      <c r="X43" s="1150">
        <f>X41-X39</f>
        <v>0</v>
      </c>
      <c r="Y43" s="1618"/>
    </row>
    <row r="44" spans="1:25" ht="15" thickBot="1">
      <c r="A44" s="1607" t="s">
        <v>645</v>
      </c>
      <c r="B44" s="997" t="s">
        <v>646</v>
      </c>
      <c r="C44" s="1608">
        <f>+C41-C35</f>
        <v>93</v>
      </c>
      <c r="D44" s="1609">
        <f>+D41-D35</f>
        <v>-465</v>
      </c>
      <c r="E44" s="996" t="s">
        <v>575</v>
      </c>
      <c r="F44" s="1623">
        <f aca="true" t="shared" si="8" ref="F44:R44">F41-F35</f>
        <v>34</v>
      </c>
      <c r="G44" s="1624">
        <f t="shared" si="8"/>
        <v>68</v>
      </c>
      <c r="H44" s="1624">
        <f t="shared" si="8"/>
        <v>130</v>
      </c>
      <c r="I44" s="1156">
        <f>I41-I35</f>
        <v>57</v>
      </c>
      <c r="J44" s="1150">
        <f>J41-J35</f>
        <v>94</v>
      </c>
      <c r="K44" s="1150">
        <f>K41-K35</f>
        <v>171</v>
      </c>
      <c r="L44" s="1150">
        <f>L41-L35</f>
        <v>290</v>
      </c>
      <c r="M44" s="1150">
        <f>M41-M35</f>
        <v>0</v>
      </c>
      <c r="N44" s="1200">
        <f t="shared" si="8"/>
        <v>0</v>
      </c>
      <c r="O44" s="1150">
        <f t="shared" si="8"/>
        <v>246</v>
      </c>
      <c r="P44" s="1150">
        <f t="shared" si="8"/>
        <v>-80</v>
      </c>
      <c r="Q44" s="1150">
        <f t="shared" si="8"/>
        <v>-27</v>
      </c>
      <c r="R44" s="1149">
        <f t="shared" si="8"/>
        <v>0</v>
      </c>
      <c r="S44" s="1060">
        <f t="shared" si="3"/>
        <v>139</v>
      </c>
      <c r="T44" s="1191" t="e">
        <f t="shared" si="4"/>
        <v>#DIV/0!</v>
      </c>
      <c r="U44" s="1106"/>
      <c r="V44" s="1150">
        <f>V41-V35</f>
        <v>166</v>
      </c>
      <c r="W44" s="1150">
        <f>W41-W35</f>
        <v>139</v>
      </c>
      <c r="X44" s="1150">
        <f>X41-X35</f>
        <v>0</v>
      </c>
      <c r="Y44" s="1618"/>
    </row>
    <row r="45" spans="1:24" ht="15" thickBot="1">
      <c r="A45" s="1625" t="s">
        <v>647</v>
      </c>
      <c r="B45" s="704" t="s">
        <v>606</v>
      </c>
      <c r="C45" s="1626">
        <f>+C44-C39</f>
        <v>-12379</v>
      </c>
      <c r="D45" s="1627">
        <f>+D44-D39</f>
        <v>-14193</v>
      </c>
      <c r="E45" s="1094" t="s">
        <v>575</v>
      </c>
      <c r="F45" s="1623">
        <f aca="true" t="shared" si="9" ref="F45:R45">F44-F39</f>
        <v>-5897</v>
      </c>
      <c r="G45" s="1624">
        <f t="shared" si="9"/>
        <v>-5986</v>
      </c>
      <c r="H45" s="1624">
        <f t="shared" si="9"/>
        <v>-6622</v>
      </c>
      <c r="I45" s="1156">
        <f t="shared" si="9"/>
        <v>-6768</v>
      </c>
      <c r="J45" s="1150">
        <f>J44-J39</f>
        <v>-7970</v>
      </c>
      <c r="K45" s="1150">
        <f>K44-K39</f>
        <v>-7310</v>
      </c>
      <c r="L45" s="1150">
        <f>L44-L39</f>
        <v>-7115</v>
      </c>
      <c r="M45" s="1150">
        <f t="shared" si="9"/>
        <v>-7228</v>
      </c>
      <c r="N45" s="1200">
        <f t="shared" si="9"/>
        <v>-7282</v>
      </c>
      <c r="O45" s="1150">
        <f t="shared" si="9"/>
        <v>-1510</v>
      </c>
      <c r="P45" s="1150">
        <f t="shared" si="9"/>
        <v>-1896</v>
      </c>
      <c r="Q45" s="1150">
        <f t="shared" si="9"/>
        <v>-1825</v>
      </c>
      <c r="R45" s="1149">
        <f t="shared" si="9"/>
        <v>0</v>
      </c>
      <c r="S45" s="1265">
        <f t="shared" si="3"/>
        <v>-5231</v>
      </c>
      <c r="T45" s="1200">
        <f t="shared" si="4"/>
        <v>71.83466080747047</v>
      </c>
      <c r="U45" s="1106"/>
      <c r="V45" s="1150">
        <f>V44-V39</f>
        <v>-3406</v>
      </c>
      <c r="W45" s="1150">
        <f>W44-W39</f>
        <v>-5231</v>
      </c>
      <c r="X45" s="1150">
        <f>X44-X39</f>
        <v>0</v>
      </c>
    </row>
    <row r="46" ht="12.75">
      <c r="A46" s="1048"/>
    </row>
    <row r="47" spans="1:5" ht="12.75">
      <c r="A47" s="691"/>
      <c r="B47" s="1628"/>
      <c r="E47" s="1492"/>
    </row>
    <row r="48" ht="12.75">
      <c r="A48" s="1048"/>
    </row>
    <row r="49" spans="1:24" ht="14.25">
      <c r="A49" s="1045" t="s">
        <v>754</v>
      </c>
      <c r="S49" s="43"/>
      <c r="T49" s="43"/>
      <c r="U49" s="43"/>
      <c r="V49" s="43"/>
      <c r="W49" s="43"/>
      <c r="X49" s="43"/>
    </row>
    <row r="50" spans="1:24" ht="14.25">
      <c r="A50" s="1358" t="s">
        <v>755</v>
      </c>
      <c r="S50" s="43"/>
      <c r="T50" s="43"/>
      <c r="U50" s="43"/>
      <c r="V50" s="43"/>
      <c r="W50" s="43"/>
      <c r="X50" s="43"/>
    </row>
    <row r="51" spans="1:24" ht="14.25">
      <c r="A51" s="1359" t="s">
        <v>756</v>
      </c>
      <c r="S51" s="43"/>
      <c r="T51" s="43"/>
      <c r="U51" s="43"/>
      <c r="V51" s="43"/>
      <c r="W51" s="43"/>
      <c r="X51" s="43"/>
    </row>
    <row r="52" spans="1:24" ht="14.25">
      <c r="A52" s="988"/>
      <c r="S52" s="43"/>
      <c r="T52" s="43"/>
      <c r="U52" s="43"/>
      <c r="V52" s="43"/>
      <c r="W52" s="43"/>
      <c r="X52" s="43"/>
    </row>
    <row r="53" spans="1:24" ht="12.75">
      <c r="A53" s="1048" t="s">
        <v>776</v>
      </c>
      <c r="S53" s="43"/>
      <c r="T53" s="43"/>
      <c r="U53" s="43"/>
      <c r="V53" s="43"/>
      <c r="W53" s="43"/>
      <c r="X53" s="43"/>
    </row>
    <row r="54" spans="1:24" ht="12.75">
      <c r="A54" s="1048"/>
      <c r="S54" s="43"/>
      <c r="T54" s="43"/>
      <c r="U54" s="43"/>
      <c r="V54" s="43"/>
      <c r="W54" s="43"/>
      <c r="X54" s="43"/>
    </row>
    <row r="55" spans="1:24" ht="12.75">
      <c r="A55" s="1048" t="s">
        <v>764</v>
      </c>
      <c r="S55" s="43"/>
      <c r="T55" s="43"/>
      <c r="U55" s="43"/>
      <c r="V55" s="43"/>
      <c r="W55" s="43"/>
      <c r="X55" s="43"/>
    </row>
    <row r="56" ht="12.75">
      <c r="A56" s="1048"/>
    </row>
    <row r="57" ht="12.75">
      <c r="A57" s="1048"/>
    </row>
    <row r="58" ht="12.75">
      <c r="A58" s="1048"/>
    </row>
  </sheetData>
  <sheetProtection/>
  <mergeCells count="12">
    <mergeCell ref="L7:L8"/>
    <mergeCell ref="M7:N7"/>
    <mergeCell ref="O7:R7"/>
    <mergeCell ref="V7:X7"/>
    <mergeCell ref="A1:X1"/>
    <mergeCell ref="A7:A8"/>
    <mergeCell ref="B7:B8"/>
    <mergeCell ref="E7:E8"/>
    <mergeCell ref="H7:H8"/>
    <mergeCell ref="I7:I8"/>
    <mergeCell ref="J7:J8"/>
    <mergeCell ref="K7:K8"/>
  </mergeCells>
  <printOptions/>
  <pageMargins left="1.299212598425197" right="0.7086614173228347" top="0.5905511811023623" bottom="0.5905511811023623" header="0.31496062992125984" footer="0.31496062992125984"/>
  <pageSetup horizontalDpi="600" verticalDpi="600" orientation="landscape" paperSize="9" scale="6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28.8515625" style="43" customWidth="1"/>
    <col min="2" max="4" width="0" style="43" hidden="1" customWidth="1"/>
    <col min="5" max="5" width="6.00390625" style="691" customWidth="1"/>
    <col min="6" max="9" width="0" style="43" hidden="1" customWidth="1"/>
    <col min="10" max="12" width="0" style="577" hidden="1" customWidth="1"/>
    <col min="13" max="13" width="7.140625" style="577" customWidth="1"/>
    <col min="14" max="14" width="6.8515625" style="577" customWidth="1"/>
    <col min="15" max="15" width="5.57421875" style="577" customWidth="1"/>
    <col min="16" max="16" width="5.8515625" style="577" customWidth="1"/>
    <col min="17" max="17" width="5.421875" style="577" customWidth="1"/>
    <col min="18" max="18" width="6.8515625" style="577" customWidth="1"/>
    <col min="19" max="19" width="7.00390625" style="577" customWidth="1"/>
    <col min="20" max="20" width="7.421875" style="559" customWidth="1"/>
    <col min="21" max="21" width="1.421875" style="577" customWidth="1"/>
    <col min="22" max="22" width="6.57421875" style="577" customWidth="1"/>
    <col min="23" max="23" width="6.7109375" style="577" customWidth="1"/>
    <col min="24" max="24" width="7.421875" style="577" customWidth="1"/>
    <col min="25" max="16384" width="9.140625" style="43" customWidth="1"/>
  </cols>
  <sheetData>
    <row r="1" spans="1:24" ht="15">
      <c r="A1" s="1879" t="s">
        <v>721</v>
      </c>
      <c r="B1" s="1879"/>
      <c r="C1" s="1879"/>
      <c r="D1" s="1879"/>
      <c r="E1" s="1879"/>
      <c r="F1" s="1879"/>
      <c r="G1" s="1879"/>
      <c r="H1" s="1879"/>
      <c r="I1" s="1879"/>
      <c r="J1" s="1879"/>
      <c r="K1" s="1879"/>
      <c r="L1" s="1879"/>
      <c r="M1" s="1879"/>
      <c r="N1" s="1879"/>
      <c r="O1" s="1879"/>
      <c r="P1" s="1879"/>
      <c r="Q1" s="1879"/>
      <c r="R1" s="1879"/>
      <c r="S1" s="1879"/>
      <c r="T1" s="1879"/>
      <c r="U1" s="1879"/>
      <c r="V1" s="1879"/>
      <c r="W1" s="1879"/>
      <c r="X1" s="1879"/>
    </row>
    <row r="2" spans="1:24" ht="21.75" customHeight="1">
      <c r="A2" s="1746" t="s">
        <v>649</v>
      </c>
      <c r="B2" s="860"/>
      <c r="C2" s="1629"/>
      <c r="D2" s="1629"/>
      <c r="E2" s="1630"/>
      <c r="F2" s="1629"/>
      <c r="G2" s="1629"/>
      <c r="H2" s="1629"/>
      <c r="I2" s="1629"/>
      <c r="J2" s="1631"/>
      <c r="K2" s="1631"/>
      <c r="L2" s="1631"/>
      <c r="M2" s="1631"/>
      <c r="N2" s="1747"/>
      <c r="O2" s="1747"/>
      <c r="P2" s="1631"/>
      <c r="Q2" s="1631"/>
      <c r="R2" s="1631"/>
      <c r="S2" s="1631"/>
      <c r="T2" s="1632"/>
      <c r="U2" s="1631"/>
      <c r="V2" s="1631"/>
      <c r="W2" s="1631"/>
      <c r="X2" s="1631"/>
    </row>
    <row r="3" spans="1:24" ht="12.75">
      <c r="A3" s="1746"/>
      <c r="B3" s="1629"/>
      <c r="C3" s="1629"/>
      <c r="D3" s="1629"/>
      <c r="E3" s="1630"/>
      <c r="F3" s="1629"/>
      <c r="G3" s="1629"/>
      <c r="H3" s="1629"/>
      <c r="I3" s="1629"/>
      <c r="J3" s="1631"/>
      <c r="K3" s="1631"/>
      <c r="L3" s="1631"/>
      <c r="M3" s="1631"/>
      <c r="N3" s="1747"/>
      <c r="O3" s="1747"/>
      <c r="P3" s="1631"/>
      <c r="Q3" s="1631"/>
      <c r="R3" s="1631"/>
      <c r="S3" s="1631"/>
      <c r="T3" s="1632"/>
      <c r="U3" s="1631"/>
      <c r="V3" s="1631"/>
      <c r="W3" s="1631"/>
      <c r="X3" s="1631"/>
    </row>
    <row r="4" spans="1:24" ht="12.75">
      <c r="A4" s="1633"/>
      <c r="B4" s="1634"/>
      <c r="C4" s="1634"/>
      <c r="D4" s="1634"/>
      <c r="E4" s="1635"/>
      <c r="F4" s="1634"/>
      <c r="G4" s="1634"/>
      <c r="H4" s="1629"/>
      <c r="I4" s="1629"/>
      <c r="J4" s="1631"/>
      <c r="K4" s="1631"/>
      <c r="L4" s="1631"/>
      <c r="M4" s="1631"/>
      <c r="N4" s="1747"/>
      <c r="O4" s="1747"/>
      <c r="P4" s="1631"/>
      <c r="Q4" s="1631"/>
      <c r="R4" s="1631"/>
      <c r="S4" s="1631"/>
      <c r="T4" s="1632"/>
      <c r="U4" s="1631"/>
      <c r="V4" s="1631"/>
      <c r="W4" s="1631"/>
      <c r="X4" s="1631"/>
    </row>
    <row r="5" spans="1:24" ht="12.75">
      <c r="A5" s="1746" t="s">
        <v>765</v>
      </c>
      <c r="B5" s="1748"/>
      <c r="C5" s="1636"/>
      <c r="D5" s="1636"/>
      <c r="E5" s="1749" t="s">
        <v>796</v>
      </c>
      <c r="F5" s="1636"/>
      <c r="G5" s="1636"/>
      <c r="H5" s="1636"/>
      <c r="I5" s="1636"/>
      <c r="J5" s="1637"/>
      <c r="K5" s="1637"/>
      <c r="L5" s="1637"/>
      <c r="M5" s="1637"/>
      <c r="N5" s="1750"/>
      <c r="O5" s="1750"/>
      <c r="P5" s="1631"/>
      <c r="Q5" s="1631"/>
      <c r="R5" s="1631"/>
      <c r="S5" s="1631"/>
      <c r="T5" s="1632"/>
      <c r="U5" s="1631"/>
      <c r="V5" s="1631"/>
      <c r="W5" s="1631"/>
      <c r="X5" s="1631"/>
    </row>
    <row r="6" spans="1:24" ht="23.25" customHeight="1" thickBot="1">
      <c r="A6" s="1746" t="s">
        <v>548</v>
      </c>
      <c r="B6" s="1629"/>
      <c r="C6" s="1629"/>
      <c r="D6" s="1629"/>
      <c r="E6" s="1630"/>
      <c r="F6" s="1629"/>
      <c r="G6" s="1629"/>
      <c r="H6" s="1629"/>
      <c r="I6" s="1629"/>
      <c r="J6" s="1631"/>
      <c r="K6" s="1631"/>
      <c r="L6" s="1631"/>
      <c r="M6" s="1631"/>
      <c r="N6" s="1747"/>
      <c r="O6" s="1747"/>
      <c r="P6" s="1631"/>
      <c r="Q6" s="1631"/>
      <c r="R6" s="1631"/>
      <c r="S6" s="1631"/>
      <c r="T6" s="1632"/>
      <c r="U6" s="1631"/>
      <c r="V6" s="1631"/>
      <c r="W6" s="1631"/>
      <c r="X6" s="1631"/>
    </row>
    <row r="7" spans="1:24" ht="13.5" thickBot="1">
      <c r="A7" s="1880" t="s">
        <v>27</v>
      </c>
      <c r="B7" s="1881" t="s">
        <v>552</v>
      </c>
      <c r="C7" s="1751"/>
      <c r="D7" s="1752"/>
      <c r="E7" s="1881" t="s">
        <v>555</v>
      </c>
      <c r="F7" s="1753"/>
      <c r="G7" s="1751"/>
      <c r="H7" s="1881" t="s">
        <v>783</v>
      </c>
      <c r="I7" s="1882" t="s">
        <v>725</v>
      </c>
      <c r="J7" s="1882" t="s">
        <v>726</v>
      </c>
      <c r="K7" s="1882" t="s">
        <v>727</v>
      </c>
      <c r="L7" s="1882" t="s">
        <v>728</v>
      </c>
      <c r="M7" s="1877" t="s">
        <v>729</v>
      </c>
      <c r="N7" s="1877"/>
      <c r="O7" s="1877" t="s">
        <v>549</v>
      </c>
      <c r="P7" s="1877"/>
      <c r="Q7" s="1877"/>
      <c r="R7" s="1877"/>
      <c r="S7" s="1754" t="s">
        <v>731</v>
      </c>
      <c r="T7" s="1755" t="s">
        <v>551</v>
      </c>
      <c r="U7" s="1638"/>
      <c r="V7" s="1878" t="s">
        <v>732</v>
      </c>
      <c r="W7" s="1878"/>
      <c r="X7" s="1878"/>
    </row>
    <row r="8" spans="1:24" ht="13.5" thickBot="1">
      <c r="A8" s="1880"/>
      <c r="B8" s="1881"/>
      <c r="C8" s="1756" t="s">
        <v>553</v>
      </c>
      <c r="D8" s="1757" t="s">
        <v>554</v>
      </c>
      <c r="E8" s="1881"/>
      <c r="F8" s="1758" t="s">
        <v>723</v>
      </c>
      <c r="G8" s="1756" t="s">
        <v>724</v>
      </c>
      <c r="H8" s="1881"/>
      <c r="I8" s="1881"/>
      <c r="J8" s="1881"/>
      <c r="K8" s="1881"/>
      <c r="L8" s="1881"/>
      <c r="M8" s="1759" t="s">
        <v>31</v>
      </c>
      <c r="N8" s="1759" t="s">
        <v>32</v>
      </c>
      <c r="O8" s="1760" t="s">
        <v>562</v>
      </c>
      <c r="P8" s="1761" t="s">
        <v>565</v>
      </c>
      <c r="Q8" s="1762" t="s">
        <v>568</v>
      </c>
      <c r="R8" s="1763" t="s">
        <v>571</v>
      </c>
      <c r="S8" s="1759" t="s">
        <v>572</v>
      </c>
      <c r="T8" s="1764" t="s">
        <v>573</v>
      </c>
      <c r="U8" s="1638"/>
      <c r="V8" s="1689" t="s">
        <v>733</v>
      </c>
      <c r="W8" s="1765" t="s">
        <v>734</v>
      </c>
      <c r="X8" s="1765" t="s">
        <v>735</v>
      </c>
    </row>
    <row r="9" spans="1:24" ht="12.75">
      <c r="A9" s="1766" t="s">
        <v>574</v>
      </c>
      <c r="B9" s="1639"/>
      <c r="C9" s="1640">
        <v>104</v>
      </c>
      <c r="D9" s="1641">
        <v>104</v>
      </c>
      <c r="E9" s="1642"/>
      <c r="F9" s="1643">
        <v>36</v>
      </c>
      <c r="G9" s="1644">
        <v>35</v>
      </c>
      <c r="H9" s="1644">
        <v>35</v>
      </c>
      <c r="I9" s="1645">
        <v>39</v>
      </c>
      <c r="J9" s="1646">
        <v>40</v>
      </c>
      <c r="K9" s="1646">
        <v>38</v>
      </c>
      <c r="L9" s="1646">
        <v>39</v>
      </c>
      <c r="M9" s="1647"/>
      <c r="N9" s="1647"/>
      <c r="O9" s="1648">
        <v>40</v>
      </c>
      <c r="P9" s="1649">
        <f>V9</f>
        <v>40</v>
      </c>
      <c r="Q9" s="1650">
        <f>W9</f>
        <v>41</v>
      </c>
      <c r="R9" s="1649">
        <f>X9</f>
        <v>0</v>
      </c>
      <c r="S9" s="1651" t="s">
        <v>575</v>
      </c>
      <c r="T9" s="1652" t="s">
        <v>575</v>
      </c>
      <c r="U9" s="1638"/>
      <c r="V9" s="1653">
        <v>40</v>
      </c>
      <c r="W9" s="1653">
        <v>41</v>
      </c>
      <c r="X9" s="1646"/>
    </row>
    <row r="10" spans="1:24" ht="13.5" thickBot="1">
      <c r="A10" s="1767" t="s">
        <v>576</v>
      </c>
      <c r="B10" s="1654"/>
      <c r="C10" s="1655">
        <v>101</v>
      </c>
      <c r="D10" s="1656">
        <v>104</v>
      </c>
      <c r="E10" s="1657"/>
      <c r="F10" s="1658">
        <v>30</v>
      </c>
      <c r="G10" s="1659">
        <v>27</v>
      </c>
      <c r="H10" s="1659">
        <v>29</v>
      </c>
      <c r="I10" s="1660">
        <v>30</v>
      </c>
      <c r="J10" s="1661">
        <v>30</v>
      </c>
      <c r="K10" s="1661">
        <v>31.6</v>
      </c>
      <c r="L10" s="1661">
        <v>32</v>
      </c>
      <c r="M10" s="1660"/>
      <c r="N10" s="1660"/>
      <c r="O10" s="1662">
        <v>32</v>
      </c>
      <c r="P10" s="1663">
        <f aca="true" t="shared" si="0" ref="P10:R21">V10</f>
        <v>32</v>
      </c>
      <c r="Q10" s="1664">
        <f t="shared" si="0"/>
        <v>33</v>
      </c>
      <c r="R10" s="1663">
        <f t="shared" si="0"/>
        <v>0</v>
      </c>
      <c r="S10" s="1665" t="s">
        <v>575</v>
      </c>
      <c r="T10" s="1666" t="s">
        <v>575</v>
      </c>
      <c r="U10" s="1638"/>
      <c r="V10" s="1667">
        <v>32</v>
      </c>
      <c r="W10" s="1667">
        <v>33</v>
      </c>
      <c r="X10" s="1661"/>
    </row>
    <row r="11" spans="1:24" ht="12.75">
      <c r="A11" s="1768" t="s">
        <v>577</v>
      </c>
      <c r="B11" s="1668" t="s">
        <v>578</v>
      </c>
      <c r="C11" s="1669">
        <v>37915</v>
      </c>
      <c r="D11" s="1670">
        <v>39774</v>
      </c>
      <c r="E11" s="1671" t="s">
        <v>579</v>
      </c>
      <c r="F11" s="1672">
        <v>4399</v>
      </c>
      <c r="G11" s="1673">
        <v>3859</v>
      </c>
      <c r="H11" s="1673">
        <v>4022</v>
      </c>
      <c r="I11" s="1674">
        <v>4276</v>
      </c>
      <c r="J11" s="1675">
        <v>4648</v>
      </c>
      <c r="K11" s="1675">
        <v>4674</v>
      </c>
      <c r="L11" s="1676">
        <v>5178</v>
      </c>
      <c r="M11" s="1677" t="s">
        <v>575</v>
      </c>
      <c r="N11" s="1677" t="s">
        <v>575</v>
      </c>
      <c r="O11" s="1678">
        <v>5190</v>
      </c>
      <c r="P11" s="1649">
        <f t="shared" si="0"/>
        <v>5190</v>
      </c>
      <c r="Q11" s="1679">
        <f t="shared" si="0"/>
        <v>5288</v>
      </c>
      <c r="R11" s="1649">
        <f t="shared" si="0"/>
        <v>0</v>
      </c>
      <c r="S11" s="1680" t="s">
        <v>575</v>
      </c>
      <c r="T11" s="1681" t="s">
        <v>575</v>
      </c>
      <c r="U11" s="1638"/>
      <c r="V11" s="1653">
        <v>5190</v>
      </c>
      <c r="W11" s="1653">
        <v>5288</v>
      </c>
      <c r="X11" s="1675"/>
    </row>
    <row r="12" spans="1:24" ht="12.75">
      <c r="A12" s="1769" t="s">
        <v>580</v>
      </c>
      <c r="B12" s="1682" t="s">
        <v>581</v>
      </c>
      <c r="C12" s="1673">
        <v>-16164</v>
      </c>
      <c r="D12" s="1683">
        <v>-17825</v>
      </c>
      <c r="E12" s="1671" t="s">
        <v>582</v>
      </c>
      <c r="F12" s="1672">
        <v>-4320</v>
      </c>
      <c r="G12" s="1673">
        <v>-3736</v>
      </c>
      <c r="H12" s="1673">
        <v>-3932</v>
      </c>
      <c r="I12" s="1674">
        <v>4219</v>
      </c>
      <c r="J12" s="1675">
        <v>4618</v>
      </c>
      <c r="K12" s="1675">
        <v>4570</v>
      </c>
      <c r="L12" s="1675">
        <v>4922</v>
      </c>
      <c r="M12" s="1684" t="s">
        <v>575</v>
      </c>
      <c r="N12" s="1684" t="s">
        <v>575</v>
      </c>
      <c r="O12" s="1685">
        <v>4943</v>
      </c>
      <c r="P12" s="1686">
        <f t="shared" si="0"/>
        <v>4952</v>
      </c>
      <c r="Q12" s="1679">
        <f t="shared" si="0"/>
        <v>5059</v>
      </c>
      <c r="R12" s="1686">
        <f t="shared" si="0"/>
        <v>0</v>
      </c>
      <c r="S12" s="1680" t="s">
        <v>575</v>
      </c>
      <c r="T12" s="1681" t="s">
        <v>575</v>
      </c>
      <c r="U12" s="1638"/>
      <c r="V12" s="1673">
        <v>4952</v>
      </c>
      <c r="W12" s="1673">
        <v>5059</v>
      </c>
      <c r="X12" s="1675"/>
    </row>
    <row r="13" spans="1:24" ht="12.75">
      <c r="A13" s="1769" t="s">
        <v>583</v>
      </c>
      <c r="B13" s="1682" t="s">
        <v>736</v>
      </c>
      <c r="C13" s="1673">
        <v>604</v>
      </c>
      <c r="D13" s="1683">
        <v>619</v>
      </c>
      <c r="E13" s="1671" t="s">
        <v>585</v>
      </c>
      <c r="F13" s="1672"/>
      <c r="G13" s="1673"/>
      <c r="H13" s="1673"/>
      <c r="I13" s="1674"/>
      <c r="J13" s="1675">
        <v>0</v>
      </c>
      <c r="K13" s="1675">
        <v>0</v>
      </c>
      <c r="L13" s="1675"/>
      <c r="M13" s="1684" t="s">
        <v>575</v>
      </c>
      <c r="N13" s="1684" t="s">
        <v>575</v>
      </c>
      <c r="O13" s="1685"/>
      <c r="P13" s="1686">
        <f t="shared" si="0"/>
        <v>0</v>
      </c>
      <c r="Q13" s="1679">
        <f t="shared" si="0"/>
        <v>0</v>
      </c>
      <c r="R13" s="1686">
        <f t="shared" si="0"/>
        <v>0</v>
      </c>
      <c r="S13" s="1680" t="s">
        <v>575</v>
      </c>
      <c r="T13" s="1681" t="s">
        <v>575</v>
      </c>
      <c r="U13" s="1638"/>
      <c r="V13" s="1673"/>
      <c r="W13" s="1673"/>
      <c r="X13" s="1675"/>
    </row>
    <row r="14" spans="1:24" ht="12.75">
      <c r="A14" s="1769" t="s">
        <v>586</v>
      </c>
      <c r="B14" s="1682" t="s">
        <v>737</v>
      </c>
      <c r="C14" s="1673">
        <v>221</v>
      </c>
      <c r="D14" s="1683">
        <v>610</v>
      </c>
      <c r="E14" s="1671" t="s">
        <v>575</v>
      </c>
      <c r="F14" s="1672">
        <v>390</v>
      </c>
      <c r="G14" s="1673">
        <v>391</v>
      </c>
      <c r="H14" s="1673">
        <v>360</v>
      </c>
      <c r="I14" s="1674">
        <v>435</v>
      </c>
      <c r="J14" s="1675">
        <v>505</v>
      </c>
      <c r="K14" s="1675">
        <v>416</v>
      </c>
      <c r="L14" s="1675">
        <v>349</v>
      </c>
      <c r="M14" s="1684" t="s">
        <v>575</v>
      </c>
      <c r="N14" s="1684" t="s">
        <v>575</v>
      </c>
      <c r="O14" s="1685">
        <v>551</v>
      </c>
      <c r="P14" s="1686">
        <f t="shared" si="0"/>
        <v>487</v>
      </c>
      <c r="Q14" s="1679">
        <f t="shared" si="0"/>
        <v>419</v>
      </c>
      <c r="R14" s="1686">
        <f t="shared" si="0"/>
        <v>0</v>
      </c>
      <c r="S14" s="1680" t="s">
        <v>575</v>
      </c>
      <c r="T14" s="1681" t="s">
        <v>575</v>
      </c>
      <c r="U14" s="1638"/>
      <c r="V14" s="1673">
        <v>487</v>
      </c>
      <c r="W14" s="1673">
        <v>419</v>
      </c>
      <c r="X14" s="1675"/>
    </row>
    <row r="15" spans="1:24" ht="13.5" thickBot="1">
      <c r="A15" s="1766" t="s">
        <v>588</v>
      </c>
      <c r="B15" s="1687" t="s">
        <v>738</v>
      </c>
      <c r="C15" s="1667">
        <v>2021</v>
      </c>
      <c r="D15" s="1688">
        <v>852</v>
      </c>
      <c r="E15" s="1689" t="s">
        <v>590</v>
      </c>
      <c r="F15" s="1690">
        <v>586</v>
      </c>
      <c r="G15" s="1691">
        <v>1215</v>
      </c>
      <c r="H15" s="1691">
        <v>2545</v>
      </c>
      <c r="I15" s="1692">
        <v>1898</v>
      </c>
      <c r="J15" s="1693">
        <v>1854</v>
      </c>
      <c r="K15" s="1693">
        <v>1728</v>
      </c>
      <c r="L15" s="1693">
        <v>1992</v>
      </c>
      <c r="M15" s="1694" t="s">
        <v>575</v>
      </c>
      <c r="N15" s="1694" t="s">
        <v>575</v>
      </c>
      <c r="O15" s="1695">
        <v>3090</v>
      </c>
      <c r="P15" s="1696">
        <f t="shared" si="0"/>
        <v>3922</v>
      </c>
      <c r="Q15" s="1679">
        <f t="shared" si="0"/>
        <v>2995</v>
      </c>
      <c r="R15" s="1663">
        <f t="shared" si="0"/>
        <v>0</v>
      </c>
      <c r="S15" s="1651" t="s">
        <v>575</v>
      </c>
      <c r="T15" s="1652" t="s">
        <v>575</v>
      </c>
      <c r="U15" s="1638"/>
      <c r="V15" s="1659">
        <v>3922</v>
      </c>
      <c r="W15" s="1659">
        <v>2995</v>
      </c>
      <c r="X15" s="1693"/>
    </row>
    <row r="16" spans="1:24" ht="13.5" thickBot="1">
      <c r="A16" s="1770" t="s">
        <v>591</v>
      </c>
      <c r="B16" s="1771"/>
      <c r="C16" s="1772">
        <v>24618</v>
      </c>
      <c r="D16" s="1773">
        <v>24087</v>
      </c>
      <c r="E16" s="1698"/>
      <c r="F16" s="1774">
        <v>1092</v>
      </c>
      <c r="G16" s="1772">
        <v>1764</v>
      </c>
      <c r="H16" s="1772">
        <v>3039</v>
      </c>
      <c r="I16" s="1697">
        <v>2390</v>
      </c>
      <c r="J16" s="1775">
        <f>J11-J12+J13+J14+J15</f>
        <v>2389</v>
      </c>
      <c r="K16" s="1775">
        <f>K11-K12+K13+K14+K15</f>
        <v>2248</v>
      </c>
      <c r="L16" s="1775">
        <f>L11-L12+L13+L14+L15</f>
        <v>2597</v>
      </c>
      <c r="M16" s="1698" t="s">
        <v>575</v>
      </c>
      <c r="N16" s="1698" t="s">
        <v>575</v>
      </c>
      <c r="O16" s="1776">
        <f>O11-O12+O13+O14+O15</f>
        <v>3888</v>
      </c>
      <c r="P16" s="1775">
        <f>P11-P12+P13+P14+P15</f>
        <v>4647</v>
      </c>
      <c r="Q16" s="1775">
        <f>Q11-Q12+Q13+Q14+Q15</f>
        <v>3643</v>
      </c>
      <c r="R16" s="1775">
        <f>R11-R12+R13+R14+R15</f>
        <v>0</v>
      </c>
      <c r="S16" s="1699" t="s">
        <v>575</v>
      </c>
      <c r="T16" s="1700" t="s">
        <v>575</v>
      </c>
      <c r="U16" s="1638"/>
      <c r="V16" s="1775">
        <f>V11-V12+V13+V14+V15</f>
        <v>4647</v>
      </c>
      <c r="W16" s="1775">
        <f>W11-W12+W13+W14+W15</f>
        <v>3643</v>
      </c>
      <c r="X16" s="1775">
        <f>X11-X12+X13+X14+X15</f>
        <v>0</v>
      </c>
    </row>
    <row r="17" spans="1:24" ht="12.75">
      <c r="A17" s="1766" t="s">
        <v>592</v>
      </c>
      <c r="B17" s="1668" t="s">
        <v>593</v>
      </c>
      <c r="C17" s="1669">
        <v>7043</v>
      </c>
      <c r="D17" s="1670">
        <v>7240</v>
      </c>
      <c r="E17" s="1689">
        <v>401</v>
      </c>
      <c r="F17" s="1690">
        <v>79</v>
      </c>
      <c r="G17" s="1691">
        <v>123</v>
      </c>
      <c r="H17" s="1691">
        <v>90</v>
      </c>
      <c r="I17" s="1692">
        <v>57</v>
      </c>
      <c r="J17" s="1693">
        <v>29</v>
      </c>
      <c r="K17" s="1693">
        <v>104</v>
      </c>
      <c r="L17" s="1693">
        <v>256</v>
      </c>
      <c r="M17" s="1677" t="s">
        <v>575</v>
      </c>
      <c r="N17" s="1677" t="s">
        <v>575</v>
      </c>
      <c r="O17" s="1695">
        <v>247</v>
      </c>
      <c r="P17" s="1701">
        <f t="shared" si="0"/>
        <v>238</v>
      </c>
      <c r="Q17" s="1679">
        <f>W17</f>
        <v>229</v>
      </c>
      <c r="R17" s="1649">
        <f t="shared" si="0"/>
        <v>0</v>
      </c>
      <c r="S17" s="1651" t="s">
        <v>575</v>
      </c>
      <c r="T17" s="1652" t="s">
        <v>575</v>
      </c>
      <c r="U17" s="1638"/>
      <c r="V17" s="1669">
        <v>238</v>
      </c>
      <c r="W17" s="1669">
        <v>229</v>
      </c>
      <c r="X17" s="1693"/>
    </row>
    <row r="18" spans="1:24" ht="12.75">
      <c r="A18" s="1769" t="s">
        <v>594</v>
      </c>
      <c r="B18" s="1682" t="s">
        <v>595</v>
      </c>
      <c r="C18" s="1673">
        <v>1001</v>
      </c>
      <c r="D18" s="1683">
        <v>820</v>
      </c>
      <c r="E18" s="1671" t="s">
        <v>596</v>
      </c>
      <c r="F18" s="1672">
        <v>240</v>
      </c>
      <c r="G18" s="1673">
        <v>204</v>
      </c>
      <c r="H18" s="1673">
        <v>248</v>
      </c>
      <c r="I18" s="1674">
        <v>150</v>
      </c>
      <c r="J18" s="1675">
        <v>117</v>
      </c>
      <c r="K18" s="1675">
        <v>152</v>
      </c>
      <c r="L18" s="1675">
        <v>221</v>
      </c>
      <c r="M18" s="1684" t="s">
        <v>575</v>
      </c>
      <c r="N18" s="1684" t="s">
        <v>575</v>
      </c>
      <c r="O18" s="1685">
        <v>231</v>
      </c>
      <c r="P18" s="1686">
        <f t="shared" si="0"/>
        <v>273</v>
      </c>
      <c r="Q18" s="1679">
        <f>W18</f>
        <v>237</v>
      </c>
      <c r="R18" s="1686">
        <f t="shared" si="0"/>
        <v>0</v>
      </c>
      <c r="S18" s="1680" t="s">
        <v>575</v>
      </c>
      <c r="T18" s="1681" t="s">
        <v>575</v>
      </c>
      <c r="U18" s="1638"/>
      <c r="V18" s="1673">
        <v>273</v>
      </c>
      <c r="W18" s="1673">
        <v>237</v>
      </c>
      <c r="X18" s="1675"/>
    </row>
    <row r="19" spans="1:24" ht="12.75">
      <c r="A19" s="1769" t="s">
        <v>597</v>
      </c>
      <c r="B19" s="1682" t="s">
        <v>739</v>
      </c>
      <c r="C19" s="1673">
        <v>14718</v>
      </c>
      <c r="D19" s="1683">
        <v>14718</v>
      </c>
      <c r="E19" s="1671" t="s">
        <v>575</v>
      </c>
      <c r="F19" s="1672"/>
      <c r="G19" s="1673"/>
      <c r="H19" s="1673"/>
      <c r="I19" s="1674"/>
      <c r="J19" s="1675">
        <v>0</v>
      </c>
      <c r="K19" s="1675">
        <v>0</v>
      </c>
      <c r="L19" s="1675"/>
      <c r="M19" s="1684" t="s">
        <v>575</v>
      </c>
      <c r="N19" s="1684" t="s">
        <v>575</v>
      </c>
      <c r="O19" s="1685"/>
      <c r="P19" s="1686">
        <f t="shared" si="0"/>
        <v>0</v>
      </c>
      <c r="Q19" s="1679">
        <f>W19</f>
        <v>0</v>
      </c>
      <c r="R19" s="1686">
        <f t="shared" si="0"/>
        <v>0</v>
      </c>
      <c r="S19" s="1680" t="s">
        <v>575</v>
      </c>
      <c r="T19" s="1681" t="s">
        <v>575</v>
      </c>
      <c r="U19" s="1638"/>
      <c r="V19" s="1673"/>
      <c r="W19" s="1673"/>
      <c r="X19" s="1675"/>
    </row>
    <row r="20" spans="1:24" ht="12.75">
      <c r="A20" s="1769" t="s">
        <v>599</v>
      </c>
      <c r="B20" s="1682" t="s">
        <v>598</v>
      </c>
      <c r="C20" s="1673">
        <v>1758</v>
      </c>
      <c r="D20" s="1683">
        <v>1762</v>
      </c>
      <c r="E20" s="1671" t="s">
        <v>575</v>
      </c>
      <c r="F20" s="1672">
        <v>521</v>
      </c>
      <c r="G20" s="1673">
        <v>1141</v>
      </c>
      <c r="H20" s="1673">
        <v>2065</v>
      </c>
      <c r="I20" s="1674">
        <v>2183</v>
      </c>
      <c r="J20" s="1675">
        <v>2222</v>
      </c>
      <c r="K20" s="1675">
        <v>1845</v>
      </c>
      <c r="L20" s="1675">
        <v>2023</v>
      </c>
      <c r="M20" s="1684" t="s">
        <v>575</v>
      </c>
      <c r="N20" s="1684" t="s">
        <v>575</v>
      </c>
      <c r="O20" s="1685">
        <v>3239</v>
      </c>
      <c r="P20" s="1686">
        <f t="shared" si="0"/>
        <v>3822</v>
      </c>
      <c r="Q20" s="1679">
        <f>W20</f>
        <v>3128</v>
      </c>
      <c r="R20" s="1686">
        <f t="shared" si="0"/>
        <v>0</v>
      </c>
      <c r="S20" s="1680" t="s">
        <v>575</v>
      </c>
      <c r="T20" s="1681" t="s">
        <v>575</v>
      </c>
      <c r="U20" s="1638"/>
      <c r="V20" s="1673">
        <v>3822</v>
      </c>
      <c r="W20" s="1673">
        <v>3128</v>
      </c>
      <c r="X20" s="1675"/>
    </row>
    <row r="21" spans="1:24" ht="13.5" thickBot="1">
      <c r="A21" s="1767" t="s">
        <v>601</v>
      </c>
      <c r="B21" s="1702"/>
      <c r="C21" s="1659">
        <v>0</v>
      </c>
      <c r="D21" s="1703">
        <v>0</v>
      </c>
      <c r="E21" s="1704" t="s">
        <v>575</v>
      </c>
      <c r="F21" s="1672"/>
      <c r="G21" s="1673"/>
      <c r="H21" s="1673"/>
      <c r="I21" s="1660"/>
      <c r="J21" s="1705">
        <v>0</v>
      </c>
      <c r="K21" s="1705">
        <v>0</v>
      </c>
      <c r="L21" s="1705"/>
      <c r="M21" s="1706" t="s">
        <v>575</v>
      </c>
      <c r="N21" s="1706" t="s">
        <v>575</v>
      </c>
      <c r="O21" s="1707"/>
      <c r="P21" s="1696">
        <f t="shared" si="0"/>
        <v>0</v>
      </c>
      <c r="Q21" s="1708">
        <f>W21</f>
        <v>0</v>
      </c>
      <c r="R21" s="1696">
        <f t="shared" si="0"/>
        <v>0</v>
      </c>
      <c r="S21" s="1709" t="s">
        <v>575</v>
      </c>
      <c r="T21" s="1710" t="s">
        <v>575</v>
      </c>
      <c r="U21" s="1638"/>
      <c r="V21" s="1667"/>
      <c r="W21" s="1667"/>
      <c r="X21" s="1705"/>
    </row>
    <row r="22" spans="1:24" ht="12.75">
      <c r="A22" s="1777" t="s">
        <v>603</v>
      </c>
      <c r="B22" s="1668" t="s">
        <v>604</v>
      </c>
      <c r="C22" s="1669">
        <v>12472</v>
      </c>
      <c r="D22" s="1670">
        <v>13728</v>
      </c>
      <c r="E22" s="1677" t="s">
        <v>575</v>
      </c>
      <c r="F22" s="1711">
        <v>10052</v>
      </c>
      <c r="G22" s="1653">
        <v>10150</v>
      </c>
      <c r="H22" s="1653">
        <v>10890</v>
      </c>
      <c r="I22" s="1647">
        <v>11223</v>
      </c>
      <c r="J22" s="1647">
        <v>11842</v>
      </c>
      <c r="K22" s="1647">
        <v>12072</v>
      </c>
      <c r="L22" s="1647">
        <v>12206</v>
      </c>
      <c r="M22" s="1712">
        <f>M35</f>
        <v>12622</v>
      </c>
      <c r="N22" s="1806">
        <f>N35</f>
        <v>12627</v>
      </c>
      <c r="O22" s="1713">
        <v>3004</v>
      </c>
      <c r="P22" s="1714">
        <f>V22-O22</f>
        <v>2994</v>
      </c>
      <c r="Q22" s="1715">
        <f>W22-V22</f>
        <v>3047</v>
      </c>
      <c r="R22" s="1716"/>
      <c r="S22" s="1778">
        <f>SUM(O22:R22)</f>
        <v>9045</v>
      </c>
      <c r="T22" s="1779">
        <f>(S22/N22)*100</f>
        <v>71.63221667854597</v>
      </c>
      <c r="U22" s="1638"/>
      <c r="V22" s="1653">
        <v>5998</v>
      </c>
      <c r="W22" s="1653">
        <v>9045</v>
      </c>
      <c r="X22" s="1647"/>
    </row>
    <row r="23" spans="1:24" ht="12.75">
      <c r="A23" s="1769" t="s">
        <v>605</v>
      </c>
      <c r="B23" s="1682" t="s">
        <v>606</v>
      </c>
      <c r="C23" s="1673">
        <v>0</v>
      </c>
      <c r="D23" s="1683">
        <v>0</v>
      </c>
      <c r="E23" s="1684" t="s">
        <v>575</v>
      </c>
      <c r="F23" s="1672"/>
      <c r="G23" s="1673"/>
      <c r="H23" s="1673"/>
      <c r="I23" s="1674"/>
      <c r="J23" s="1674">
        <v>0</v>
      </c>
      <c r="K23" s="1674">
        <v>9</v>
      </c>
      <c r="L23" s="1674">
        <v>130</v>
      </c>
      <c r="M23" s="1717"/>
      <c r="N23" s="1807"/>
      <c r="O23" s="1718"/>
      <c r="P23" s="1719">
        <f aca="true" t="shared" si="1" ref="P23:P40">V23-O23</f>
        <v>0</v>
      </c>
      <c r="Q23" s="1720">
        <f aca="true" t="shared" si="2" ref="Q23:Q40">W23-V23</f>
        <v>0</v>
      </c>
      <c r="R23" s="1721"/>
      <c r="S23" s="1780">
        <f aca="true" t="shared" si="3" ref="S23:S45">SUM(O23:R23)</f>
        <v>0</v>
      </c>
      <c r="T23" s="1781" t="e">
        <f aca="true" t="shared" si="4" ref="T23:T45">(S23/N23)*100</f>
        <v>#DIV/0!</v>
      </c>
      <c r="U23" s="1638"/>
      <c r="V23" s="1673"/>
      <c r="W23" s="1673"/>
      <c r="X23" s="1674"/>
    </row>
    <row r="24" spans="1:24" ht="13.5" thickBot="1">
      <c r="A24" s="1767" t="s">
        <v>607</v>
      </c>
      <c r="B24" s="1702" t="s">
        <v>606</v>
      </c>
      <c r="C24" s="1659">
        <v>0</v>
      </c>
      <c r="D24" s="1703">
        <v>1215</v>
      </c>
      <c r="E24" s="1706">
        <v>672</v>
      </c>
      <c r="F24" s="1722">
        <v>570</v>
      </c>
      <c r="G24" s="1723">
        <v>625</v>
      </c>
      <c r="H24" s="1723">
        <v>625</v>
      </c>
      <c r="I24" s="1660">
        <v>625</v>
      </c>
      <c r="J24" s="1660">
        <v>650</v>
      </c>
      <c r="K24" s="1660">
        <v>530</v>
      </c>
      <c r="L24" s="1660">
        <v>375</v>
      </c>
      <c r="M24" s="1724">
        <f>M25+M26+M27+M28+M29</f>
        <v>600</v>
      </c>
      <c r="N24" s="1808">
        <f>N25+N26+N27+N28+N29</f>
        <v>595</v>
      </c>
      <c r="O24" s="1725">
        <v>150</v>
      </c>
      <c r="P24" s="1726">
        <f t="shared" si="1"/>
        <v>150</v>
      </c>
      <c r="Q24" s="1727">
        <f t="shared" si="2"/>
        <v>150</v>
      </c>
      <c r="R24" s="1728"/>
      <c r="S24" s="1782">
        <f t="shared" si="3"/>
        <v>450</v>
      </c>
      <c r="T24" s="1783">
        <f t="shared" si="4"/>
        <v>75.63025210084034</v>
      </c>
      <c r="U24" s="1638"/>
      <c r="V24" s="1659">
        <v>300</v>
      </c>
      <c r="W24" s="1659">
        <v>450</v>
      </c>
      <c r="X24" s="1660"/>
    </row>
    <row r="25" spans="1:24" ht="12.75">
      <c r="A25" s="1768" t="s">
        <v>608</v>
      </c>
      <c r="B25" s="1668" t="s">
        <v>740</v>
      </c>
      <c r="C25" s="1669">
        <v>6341</v>
      </c>
      <c r="D25" s="1670">
        <v>6960</v>
      </c>
      <c r="E25" s="1677">
        <v>501</v>
      </c>
      <c r="F25" s="1672">
        <v>300</v>
      </c>
      <c r="G25" s="1673">
        <v>580</v>
      </c>
      <c r="H25" s="1673">
        <v>365</v>
      </c>
      <c r="I25" s="1729">
        <v>729</v>
      </c>
      <c r="J25" s="1729">
        <v>705</v>
      </c>
      <c r="K25" s="1729">
        <v>184</v>
      </c>
      <c r="L25" s="1729">
        <v>303</v>
      </c>
      <c r="M25" s="1712"/>
      <c r="N25" s="1806"/>
      <c r="O25" s="1730">
        <v>76</v>
      </c>
      <c r="P25" s="1714">
        <f t="shared" si="1"/>
        <v>47</v>
      </c>
      <c r="Q25" s="1715">
        <f t="shared" si="2"/>
        <v>68</v>
      </c>
      <c r="R25" s="1716"/>
      <c r="S25" s="1778">
        <f t="shared" si="3"/>
        <v>191</v>
      </c>
      <c r="T25" s="1779" t="e">
        <f t="shared" si="4"/>
        <v>#DIV/0!</v>
      </c>
      <c r="U25" s="1638"/>
      <c r="V25" s="1669">
        <v>123</v>
      </c>
      <c r="W25" s="1669">
        <v>191</v>
      </c>
      <c r="X25" s="1729"/>
    </row>
    <row r="26" spans="1:24" ht="12.75">
      <c r="A26" s="1769" t="s">
        <v>610</v>
      </c>
      <c r="B26" s="1682" t="s">
        <v>741</v>
      </c>
      <c r="C26" s="1673">
        <v>1745</v>
      </c>
      <c r="D26" s="1683">
        <v>2223</v>
      </c>
      <c r="E26" s="1684">
        <v>502</v>
      </c>
      <c r="F26" s="1672">
        <v>719</v>
      </c>
      <c r="G26" s="1673">
        <v>396</v>
      </c>
      <c r="H26" s="1673">
        <v>594</v>
      </c>
      <c r="I26" s="1674">
        <v>550</v>
      </c>
      <c r="J26" s="1674">
        <v>754</v>
      </c>
      <c r="K26" s="1674">
        <v>609</v>
      </c>
      <c r="L26" s="1674">
        <v>462</v>
      </c>
      <c r="M26" s="1717">
        <v>560</v>
      </c>
      <c r="N26" s="1809">
        <v>560</v>
      </c>
      <c r="O26" s="1718">
        <v>155</v>
      </c>
      <c r="P26" s="1719">
        <f t="shared" si="1"/>
        <v>132</v>
      </c>
      <c r="Q26" s="1720">
        <f t="shared" si="2"/>
        <v>127</v>
      </c>
      <c r="R26" s="1721"/>
      <c r="S26" s="1780">
        <f t="shared" si="3"/>
        <v>414</v>
      </c>
      <c r="T26" s="1781">
        <f t="shared" si="4"/>
        <v>73.92857142857143</v>
      </c>
      <c r="U26" s="1638"/>
      <c r="V26" s="1673">
        <v>287</v>
      </c>
      <c r="W26" s="1673">
        <v>414</v>
      </c>
      <c r="X26" s="1674"/>
    </row>
    <row r="27" spans="1:24" ht="12.75">
      <c r="A27" s="1769" t="s">
        <v>612</v>
      </c>
      <c r="B27" s="1682" t="s">
        <v>742</v>
      </c>
      <c r="C27" s="1673">
        <v>0</v>
      </c>
      <c r="D27" s="1683">
        <v>0</v>
      </c>
      <c r="E27" s="1684">
        <v>504</v>
      </c>
      <c r="F27" s="1672"/>
      <c r="G27" s="1673"/>
      <c r="H27" s="1673"/>
      <c r="I27" s="1674"/>
      <c r="J27" s="1674">
        <v>0</v>
      </c>
      <c r="K27" s="1674">
        <v>0</v>
      </c>
      <c r="L27" s="1674">
        <v>0</v>
      </c>
      <c r="M27" s="1717"/>
      <c r="N27" s="1809"/>
      <c r="O27" s="1718"/>
      <c r="P27" s="1719">
        <f t="shared" si="1"/>
        <v>0</v>
      </c>
      <c r="Q27" s="1720">
        <f t="shared" si="2"/>
        <v>0</v>
      </c>
      <c r="R27" s="1721"/>
      <c r="S27" s="1780">
        <f t="shared" si="3"/>
        <v>0</v>
      </c>
      <c r="T27" s="1781" t="e">
        <f t="shared" si="4"/>
        <v>#DIV/0!</v>
      </c>
      <c r="U27" s="1638"/>
      <c r="V27" s="1673"/>
      <c r="W27" s="1673"/>
      <c r="X27" s="1674"/>
    </row>
    <row r="28" spans="1:24" ht="12.75">
      <c r="A28" s="1769" t="s">
        <v>614</v>
      </c>
      <c r="B28" s="1682" t="s">
        <v>743</v>
      </c>
      <c r="C28" s="1673">
        <v>428</v>
      </c>
      <c r="D28" s="1683">
        <v>253</v>
      </c>
      <c r="E28" s="1684">
        <v>511</v>
      </c>
      <c r="F28" s="1672">
        <v>725</v>
      </c>
      <c r="G28" s="1673">
        <v>377</v>
      </c>
      <c r="H28" s="1673">
        <v>293</v>
      </c>
      <c r="I28" s="1674">
        <v>911</v>
      </c>
      <c r="J28" s="1674">
        <v>286</v>
      </c>
      <c r="K28" s="1674">
        <v>623</v>
      </c>
      <c r="L28" s="1674">
        <v>331</v>
      </c>
      <c r="M28" s="1717"/>
      <c r="N28" s="1809"/>
      <c r="O28" s="1718">
        <v>222</v>
      </c>
      <c r="P28" s="1719">
        <f t="shared" si="1"/>
        <v>135</v>
      </c>
      <c r="Q28" s="1720">
        <f t="shared" si="2"/>
        <v>190</v>
      </c>
      <c r="R28" s="1721"/>
      <c r="S28" s="1780">
        <f t="shared" si="3"/>
        <v>547</v>
      </c>
      <c r="T28" s="1781" t="e">
        <f t="shared" si="4"/>
        <v>#DIV/0!</v>
      </c>
      <c r="U28" s="1638"/>
      <c r="V28" s="1673">
        <v>357</v>
      </c>
      <c r="W28" s="1673">
        <v>547</v>
      </c>
      <c r="X28" s="1674"/>
    </row>
    <row r="29" spans="1:24" ht="12.75">
      <c r="A29" s="1769" t="s">
        <v>616</v>
      </c>
      <c r="B29" s="1682" t="s">
        <v>744</v>
      </c>
      <c r="C29" s="1673">
        <v>1057</v>
      </c>
      <c r="D29" s="1683">
        <v>1451</v>
      </c>
      <c r="E29" s="1684">
        <v>518</v>
      </c>
      <c r="F29" s="1672">
        <v>405</v>
      </c>
      <c r="G29" s="1673">
        <v>397</v>
      </c>
      <c r="H29" s="1673">
        <v>322</v>
      </c>
      <c r="I29" s="1674">
        <v>346</v>
      </c>
      <c r="J29" s="1674">
        <v>311</v>
      </c>
      <c r="K29" s="1674">
        <v>365</v>
      </c>
      <c r="L29" s="1674">
        <v>424</v>
      </c>
      <c r="M29" s="1717">
        <v>40</v>
      </c>
      <c r="N29" s="1809">
        <v>35</v>
      </c>
      <c r="O29" s="1718">
        <v>104</v>
      </c>
      <c r="P29" s="1719">
        <f t="shared" si="1"/>
        <v>112</v>
      </c>
      <c r="Q29" s="1720">
        <f t="shared" si="2"/>
        <v>110</v>
      </c>
      <c r="R29" s="1721"/>
      <c r="S29" s="1780">
        <f t="shared" si="3"/>
        <v>326</v>
      </c>
      <c r="T29" s="1781">
        <f t="shared" si="4"/>
        <v>931.4285714285714</v>
      </c>
      <c r="U29" s="1638"/>
      <c r="V29" s="1673">
        <v>216</v>
      </c>
      <c r="W29" s="1673">
        <v>326</v>
      </c>
      <c r="X29" s="1674"/>
    </row>
    <row r="30" spans="1:24" ht="12.75">
      <c r="A30" s="1769" t="s">
        <v>618</v>
      </c>
      <c r="B30" s="1731" t="s">
        <v>745</v>
      </c>
      <c r="C30" s="1673">
        <v>10408</v>
      </c>
      <c r="D30" s="1683">
        <v>11792</v>
      </c>
      <c r="E30" s="1684">
        <v>521</v>
      </c>
      <c r="F30" s="1672">
        <v>6946</v>
      </c>
      <c r="G30" s="1673">
        <v>6990</v>
      </c>
      <c r="H30" s="1673">
        <v>7549</v>
      </c>
      <c r="I30" s="1674">
        <v>7781</v>
      </c>
      <c r="J30" s="1674">
        <v>8377</v>
      </c>
      <c r="K30" s="1674">
        <v>8716</v>
      </c>
      <c r="L30" s="1674">
        <v>8926</v>
      </c>
      <c r="M30" s="1717">
        <v>8905</v>
      </c>
      <c r="N30" s="1809">
        <v>8914</v>
      </c>
      <c r="O30" s="1718">
        <v>2123</v>
      </c>
      <c r="P30" s="1719">
        <f t="shared" si="1"/>
        <v>2104</v>
      </c>
      <c r="Q30" s="1720">
        <f t="shared" si="2"/>
        <v>2185</v>
      </c>
      <c r="R30" s="1721"/>
      <c r="S30" s="1780">
        <f t="shared" si="3"/>
        <v>6412</v>
      </c>
      <c r="T30" s="1781">
        <f t="shared" si="4"/>
        <v>71.931792685663</v>
      </c>
      <c r="U30" s="1638"/>
      <c r="V30" s="1673">
        <v>4227</v>
      </c>
      <c r="W30" s="1673">
        <v>6412</v>
      </c>
      <c r="X30" s="1674"/>
    </row>
    <row r="31" spans="1:24" ht="12.75">
      <c r="A31" s="1769" t="s">
        <v>620</v>
      </c>
      <c r="B31" s="1731" t="s">
        <v>746</v>
      </c>
      <c r="C31" s="1673">
        <v>3640</v>
      </c>
      <c r="D31" s="1683">
        <v>4174</v>
      </c>
      <c r="E31" s="1684" t="s">
        <v>622</v>
      </c>
      <c r="F31" s="1672">
        <v>2596</v>
      </c>
      <c r="G31" s="1673">
        <v>2700</v>
      </c>
      <c r="H31" s="1673">
        <v>2709</v>
      </c>
      <c r="I31" s="1674">
        <v>2878</v>
      </c>
      <c r="J31" s="1674">
        <v>3044</v>
      </c>
      <c r="K31" s="1674">
        <v>3128</v>
      </c>
      <c r="L31" s="1674">
        <v>3187</v>
      </c>
      <c r="M31" s="1717">
        <v>3117</v>
      </c>
      <c r="N31" s="1809">
        <v>3118</v>
      </c>
      <c r="O31" s="1718">
        <v>757</v>
      </c>
      <c r="P31" s="1719">
        <f t="shared" si="1"/>
        <v>759</v>
      </c>
      <c r="Q31" s="1720">
        <f t="shared" si="2"/>
        <v>772</v>
      </c>
      <c r="R31" s="1721"/>
      <c r="S31" s="1780">
        <f t="shared" si="3"/>
        <v>2288</v>
      </c>
      <c r="T31" s="1781">
        <f t="shared" si="4"/>
        <v>73.38037203335472</v>
      </c>
      <c r="U31" s="1638"/>
      <c r="V31" s="1673">
        <v>1516</v>
      </c>
      <c r="W31" s="1673">
        <v>2288</v>
      </c>
      <c r="X31" s="1674"/>
    </row>
    <row r="32" spans="1:24" ht="12.75">
      <c r="A32" s="1769" t="s">
        <v>623</v>
      </c>
      <c r="B32" s="1682" t="s">
        <v>747</v>
      </c>
      <c r="C32" s="1673">
        <v>0</v>
      </c>
      <c r="D32" s="1683">
        <v>0</v>
      </c>
      <c r="E32" s="1684">
        <v>557</v>
      </c>
      <c r="F32" s="1672"/>
      <c r="G32" s="1673"/>
      <c r="H32" s="1673"/>
      <c r="I32" s="1674"/>
      <c r="J32" s="1674">
        <v>0</v>
      </c>
      <c r="K32" s="1674">
        <v>0</v>
      </c>
      <c r="L32" s="1674">
        <v>0</v>
      </c>
      <c r="M32" s="1717"/>
      <c r="N32" s="1809"/>
      <c r="O32" s="1718"/>
      <c r="P32" s="1719">
        <f t="shared" si="1"/>
        <v>0</v>
      </c>
      <c r="Q32" s="1720">
        <f t="shared" si="2"/>
        <v>0</v>
      </c>
      <c r="R32" s="1721"/>
      <c r="S32" s="1780">
        <f t="shared" si="3"/>
        <v>0</v>
      </c>
      <c r="T32" s="1781" t="e">
        <f>(S32/N32)*100</f>
        <v>#DIV/0!</v>
      </c>
      <c r="U32" s="1638"/>
      <c r="V32" s="1673"/>
      <c r="W32" s="1673"/>
      <c r="X32" s="1674"/>
    </row>
    <row r="33" spans="1:24" ht="12.75">
      <c r="A33" s="1769" t="s">
        <v>625</v>
      </c>
      <c r="B33" s="1682" t="s">
        <v>748</v>
      </c>
      <c r="C33" s="1673">
        <v>1711</v>
      </c>
      <c r="D33" s="1683">
        <v>1801</v>
      </c>
      <c r="E33" s="1684">
        <v>551</v>
      </c>
      <c r="F33" s="1672">
        <v>46</v>
      </c>
      <c r="G33" s="1673">
        <v>20</v>
      </c>
      <c r="H33" s="1673">
        <v>33</v>
      </c>
      <c r="I33" s="1674">
        <v>33</v>
      </c>
      <c r="J33" s="1674">
        <v>27</v>
      </c>
      <c r="K33" s="1674">
        <v>26</v>
      </c>
      <c r="L33" s="1674">
        <v>42</v>
      </c>
      <c r="M33" s="1717"/>
      <c r="N33" s="1809"/>
      <c r="O33" s="1718">
        <v>9</v>
      </c>
      <c r="P33" s="1719">
        <f t="shared" si="1"/>
        <v>9</v>
      </c>
      <c r="Q33" s="1720">
        <f t="shared" si="2"/>
        <v>9</v>
      </c>
      <c r="R33" s="1721"/>
      <c r="S33" s="1780">
        <f t="shared" si="3"/>
        <v>27</v>
      </c>
      <c r="T33" s="1781" t="e">
        <f t="shared" si="4"/>
        <v>#DIV/0!</v>
      </c>
      <c r="U33" s="1638"/>
      <c r="V33" s="1673">
        <v>18</v>
      </c>
      <c r="W33" s="1673">
        <v>27</v>
      </c>
      <c r="X33" s="1674"/>
    </row>
    <row r="34" spans="1:24" ht="13.5" thickBot="1">
      <c r="A34" s="1766" t="s">
        <v>627</v>
      </c>
      <c r="B34" s="1687" t="s">
        <v>749</v>
      </c>
      <c r="C34" s="1667">
        <v>569</v>
      </c>
      <c r="D34" s="1688">
        <v>614</v>
      </c>
      <c r="E34" s="1694" t="s">
        <v>628</v>
      </c>
      <c r="F34" s="1690">
        <v>45</v>
      </c>
      <c r="G34" s="1691">
        <v>193</v>
      </c>
      <c r="H34" s="1691">
        <v>77</v>
      </c>
      <c r="I34" s="1732">
        <v>52</v>
      </c>
      <c r="J34" s="1732">
        <v>46</v>
      </c>
      <c r="K34" s="1732">
        <v>71</v>
      </c>
      <c r="L34" s="1732">
        <v>357</v>
      </c>
      <c r="M34" s="1733"/>
      <c r="N34" s="1810"/>
      <c r="O34" s="1734">
        <v>45</v>
      </c>
      <c r="P34" s="1735">
        <f t="shared" si="1"/>
        <v>12</v>
      </c>
      <c r="Q34" s="1720">
        <f t="shared" si="2"/>
        <v>98</v>
      </c>
      <c r="R34" s="1728"/>
      <c r="S34" s="1782">
        <f t="shared" si="3"/>
        <v>155</v>
      </c>
      <c r="T34" s="1783" t="e">
        <f t="shared" si="4"/>
        <v>#DIV/0!</v>
      </c>
      <c r="U34" s="1638"/>
      <c r="V34" s="1667">
        <v>57</v>
      </c>
      <c r="W34" s="1667">
        <v>155</v>
      </c>
      <c r="X34" s="1732"/>
    </row>
    <row r="35" spans="1:24" ht="13.5" thickBot="1">
      <c r="A35" s="1770" t="s">
        <v>629</v>
      </c>
      <c r="B35" s="1771" t="s">
        <v>630</v>
      </c>
      <c r="C35" s="1772">
        <f>SUM(C25:C34)</f>
        <v>25899</v>
      </c>
      <c r="D35" s="1773">
        <f>SUM(D25:D34)</f>
        <v>29268</v>
      </c>
      <c r="E35" s="1698"/>
      <c r="F35" s="1774">
        <f aca="true" t="shared" si="5" ref="F35:R35">SUM(F25:F34)</f>
        <v>11782</v>
      </c>
      <c r="G35" s="1772">
        <f t="shared" si="5"/>
        <v>11653</v>
      </c>
      <c r="H35" s="1772">
        <f t="shared" si="5"/>
        <v>11942</v>
      </c>
      <c r="I35" s="1697">
        <f t="shared" si="5"/>
        <v>13280</v>
      </c>
      <c r="J35" s="1697">
        <f>SUM(J25:J34)</f>
        <v>13550</v>
      </c>
      <c r="K35" s="1697">
        <f>SUM(K25:K34)</f>
        <v>13722</v>
      </c>
      <c r="L35" s="1697">
        <f>SUM(L25:L34)</f>
        <v>14032</v>
      </c>
      <c r="M35" s="1784">
        <f t="shared" si="5"/>
        <v>12622</v>
      </c>
      <c r="N35" s="1811">
        <f t="shared" si="5"/>
        <v>12627</v>
      </c>
      <c r="O35" s="1785">
        <f t="shared" si="5"/>
        <v>3491</v>
      </c>
      <c r="P35" s="1785">
        <f t="shared" si="5"/>
        <v>3310</v>
      </c>
      <c r="Q35" s="1786">
        <f t="shared" si="5"/>
        <v>3559</v>
      </c>
      <c r="R35" s="1787">
        <f t="shared" si="5"/>
        <v>0</v>
      </c>
      <c r="S35" s="1774">
        <f t="shared" si="3"/>
        <v>10360</v>
      </c>
      <c r="T35" s="1788">
        <f t="shared" si="4"/>
        <v>82.0464084897442</v>
      </c>
      <c r="U35" s="1638"/>
      <c r="V35" s="1772">
        <f>SUM(V25:V34)</f>
        <v>6801</v>
      </c>
      <c r="W35" s="1772">
        <f>SUM(W25:W34)</f>
        <v>10360</v>
      </c>
      <c r="X35" s="1772">
        <f>SUM(X25:X34)</f>
        <v>0</v>
      </c>
    </row>
    <row r="36" spans="1:24" ht="12.75">
      <c r="A36" s="1768" t="s">
        <v>631</v>
      </c>
      <c r="B36" s="1668" t="s">
        <v>750</v>
      </c>
      <c r="C36" s="1669">
        <v>0</v>
      </c>
      <c r="D36" s="1670">
        <v>0</v>
      </c>
      <c r="E36" s="1677">
        <v>601</v>
      </c>
      <c r="F36" s="1736"/>
      <c r="G36" s="1669"/>
      <c r="H36" s="1669"/>
      <c r="I36" s="1729"/>
      <c r="J36" s="1729">
        <v>0</v>
      </c>
      <c r="K36" s="1729">
        <v>0</v>
      </c>
      <c r="L36" s="1729">
        <v>0</v>
      </c>
      <c r="M36" s="1712"/>
      <c r="N36" s="1812"/>
      <c r="O36" s="1713"/>
      <c r="P36" s="1737">
        <f t="shared" si="1"/>
        <v>0</v>
      </c>
      <c r="Q36" s="1720">
        <f t="shared" si="2"/>
        <v>0</v>
      </c>
      <c r="R36" s="1716"/>
      <c r="S36" s="1778">
        <f t="shared" si="3"/>
        <v>0</v>
      </c>
      <c r="T36" s="1779" t="e">
        <f t="shared" si="4"/>
        <v>#DIV/0!</v>
      </c>
      <c r="U36" s="1638"/>
      <c r="V36" s="1669"/>
      <c r="W36" s="1669"/>
      <c r="X36" s="1729"/>
    </row>
    <row r="37" spans="1:24" ht="12.75">
      <c r="A37" s="1769" t="s">
        <v>633</v>
      </c>
      <c r="B37" s="1682" t="s">
        <v>751</v>
      </c>
      <c r="C37" s="1673">
        <v>1190</v>
      </c>
      <c r="D37" s="1683">
        <v>1857</v>
      </c>
      <c r="E37" s="1684">
        <v>602</v>
      </c>
      <c r="F37" s="1672">
        <v>1441</v>
      </c>
      <c r="G37" s="1673">
        <v>1474</v>
      </c>
      <c r="H37" s="1673">
        <v>1395</v>
      </c>
      <c r="I37" s="1674">
        <v>1564</v>
      </c>
      <c r="J37" s="1674">
        <v>1628</v>
      </c>
      <c r="K37" s="1674">
        <v>1758</v>
      </c>
      <c r="L37" s="1674">
        <v>1842</v>
      </c>
      <c r="M37" s="1717"/>
      <c r="N37" s="1807"/>
      <c r="O37" s="1718">
        <v>551</v>
      </c>
      <c r="P37" s="1719">
        <f t="shared" si="1"/>
        <v>541</v>
      </c>
      <c r="Q37" s="1720">
        <f t="shared" si="2"/>
        <v>192</v>
      </c>
      <c r="R37" s="1738"/>
      <c r="S37" s="1780">
        <f t="shared" si="3"/>
        <v>1284</v>
      </c>
      <c r="T37" s="1781" t="e">
        <f t="shared" si="4"/>
        <v>#DIV/0!</v>
      </c>
      <c r="U37" s="1638"/>
      <c r="V37" s="1673">
        <v>1092</v>
      </c>
      <c r="W37" s="1673">
        <v>1284</v>
      </c>
      <c r="X37" s="1674"/>
    </row>
    <row r="38" spans="1:24" ht="12.75">
      <c r="A38" s="1769" t="s">
        <v>635</v>
      </c>
      <c r="B38" s="1682" t="s">
        <v>752</v>
      </c>
      <c r="C38" s="1673">
        <v>0</v>
      </c>
      <c r="D38" s="1683">
        <v>0</v>
      </c>
      <c r="E38" s="1684">
        <v>604</v>
      </c>
      <c r="F38" s="1672"/>
      <c r="G38" s="1673"/>
      <c r="H38" s="1673"/>
      <c r="I38" s="1674"/>
      <c r="J38" s="1674">
        <v>0</v>
      </c>
      <c r="K38" s="1674">
        <v>0</v>
      </c>
      <c r="L38" s="1674"/>
      <c r="M38" s="1717"/>
      <c r="N38" s="1807"/>
      <c r="O38" s="1718"/>
      <c r="P38" s="1719">
        <f t="shared" si="1"/>
        <v>0</v>
      </c>
      <c r="Q38" s="1720">
        <f t="shared" si="2"/>
        <v>0</v>
      </c>
      <c r="R38" s="1738"/>
      <c r="S38" s="1780">
        <f t="shared" si="3"/>
        <v>0</v>
      </c>
      <c r="T38" s="1781" t="e">
        <f t="shared" si="4"/>
        <v>#DIV/0!</v>
      </c>
      <c r="U38" s="1638"/>
      <c r="V38" s="1673"/>
      <c r="W38" s="1673"/>
      <c r="X38" s="1674"/>
    </row>
    <row r="39" spans="1:24" ht="12.75">
      <c r="A39" s="1769" t="s">
        <v>637</v>
      </c>
      <c r="B39" s="1682" t="s">
        <v>753</v>
      </c>
      <c r="C39" s="1673">
        <v>12472</v>
      </c>
      <c r="D39" s="1683">
        <v>13728</v>
      </c>
      <c r="E39" s="1684" t="s">
        <v>639</v>
      </c>
      <c r="F39" s="1672">
        <v>10052</v>
      </c>
      <c r="G39" s="1673">
        <v>10150</v>
      </c>
      <c r="H39" s="1673">
        <v>10890</v>
      </c>
      <c r="I39" s="1674">
        <v>11223</v>
      </c>
      <c r="J39" s="1674">
        <v>11842</v>
      </c>
      <c r="K39" s="1674">
        <v>12072</v>
      </c>
      <c r="L39" s="1674">
        <v>12206</v>
      </c>
      <c r="M39" s="1717">
        <f>M35</f>
        <v>12622</v>
      </c>
      <c r="N39" s="1807">
        <v>12622</v>
      </c>
      <c r="O39" s="1718">
        <v>3004</v>
      </c>
      <c r="P39" s="1719">
        <f t="shared" si="1"/>
        <v>2994</v>
      </c>
      <c r="Q39" s="1720">
        <f t="shared" si="2"/>
        <v>3047</v>
      </c>
      <c r="R39" s="1738"/>
      <c r="S39" s="1780">
        <f t="shared" si="3"/>
        <v>9045</v>
      </c>
      <c r="T39" s="1781">
        <f t="shared" si="4"/>
        <v>71.66059261606719</v>
      </c>
      <c r="U39" s="1638"/>
      <c r="V39" s="1673">
        <v>5998</v>
      </c>
      <c r="W39" s="1673">
        <v>9045</v>
      </c>
      <c r="X39" s="1674"/>
    </row>
    <row r="40" spans="1:24" ht="13.5" thickBot="1">
      <c r="A40" s="1766" t="s">
        <v>640</v>
      </c>
      <c r="B40" s="1687" t="s">
        <v>749</v>
      </c>
      <c r="C40" s="1667">
        <v>12330</v>
      </c>
      <c r="D40" s="1688">
        <v>13218</v>
      </c>
      <c r="E40" s="1694" t="s">
        <v>641</v>
      </c>
      <c r="F40" s="1690">
        <v>176</v>
      </c>
      <c r="G40" s="1691">
        <v>40</v>
      </c>
      <c r="H40" s="1691">
        <v>73</v>
      </c>
      <c r="I40" s="1732">
        <v>493</v>
      </c>
      <c r="J40" s="1732">
        <v>100</v>
      </c>
      <c r="K40" s="1732">
        <v>38</v>
      </c>
      <c r="L40" s="1732">
        <v>78</v>
      </c>
      <c r="M40" s="1733"/>
      <c r="N40" s="1813"/>
      <c r="O40" s="1734">
        <v>13</v>
      </c>
      <c r="P40" s="1726">
        <f t="shared" si="1"/>
        <v>12</v>
      </c>
      <c r="Q40" s="1727">
        <f t="shared" si="2"/>
        <v>56</v>
      </c>
      <c r="R40" s="1739"/>
      <c r="S40" s="1782">
        <f t="shared" si="3"/>
        <v>81</v>
      </c>
      <c r="T40" s="1783" t="e">
        <f t="shared" si="4"/>
        <v>#DIV/0!</v>
      </c>
      <c r="U40" s="1638"/>
      <c r="V40" s="1667">
        <v>25</v>
      </c>
      <c r="W40" s="1667">
        <v>81</v>
      </c>
      <c r="X40" s="1732"/>
    </row>
    <row r="41" spans="1:24" ht="13.5" thickBot="1">
      <c r="A41" s="1770" t="s">
        <v>642</v>
      </c>
      <c r="B41" s="1771" t="s">
        <v>643</v>
      </c>
      <c r="C41" s="1772">
        <f>SUM(C36:C40)</f>
        <v>25992</v>
      </c>
      <c r="D41" s="1773">
        <f>SUM(D36:D40)</f>
        <v>28803</v>
      </c>
      <c r="E41" s="1698" t="s">
        <v>575</v>
      </c>
      <c r="F41" s="1774">
        <f aca="true" t="shared" si="6" ref="F41:S41">SUM(F36:F40)</f>
        <v>11669</v>
      </c>
      <c r="G41" s="1772">
        <f t="shared" si="6"/>
        <v>11664</v>
      </c>
      <c r="H41" s="1772">
        <f t="shared" si="6"/>
        <v>12358</v>
      </c>
      <c r="I41" s="1697">
        <f t="shared" si="6"/>
        <v>13280</v>
      </c>
      <c r="J41" s="1697">
        <f>SUM(J36:J40)</f>
        <v>13570</v>
      </c>
      <c r="K41" s="1697">
        <f>SUM(K36:K40)</f>
        <v>13868</v>
      </c>
      <c r="L41" s="1697">
        <f>SUM(L36:L40)</f>
        <v>14126</v>
      </c>
      <c r="M41" s="1784">
        <f t="shared" si="6"/>
        <v>12622</v>
      </c>
      <c r="N41" s="1811">
        <f t="shared" si="6"/>
        <v>12622</v>
      </c>
      <c r="O41" s="1789">
        <f t="shared" si="6"/>
        <v>3568</v>
      </c>
      <c r="P41" s="1789">
        <f t="shared" si="6"/>
        <v>3547</v>
      </c>
      <c r="Q41" s="1790">
        <f t="shared" si="6"/>
        <v>3295</v>
      </c>
      <c r="R41" s="1791">
        <f t="shared" si="6"/>
        <v>0</v>
      </c>
      <c r="S41" s="1791">
        <f t="shared" si="6"/>
        <v>10410</v>
      </c>
      <c r="T41" s="1788">
        <f t="shared" si="4"/>
        <v>82.47504357471082</v>
      </c>
      <c r="U41" s="1638"/>
      <c r="V41" s="1772">
        <f>SUM(V36:V40)</f>
        <v>7115</v>
      </c>
      <c r="W41" s="1772">
        <f>SUM(W36:W40)</f>
        <v>10410</v>
      </c>
      <c r="X41" s="1772">
        <f>SUM(X36:X40)</f>
        <v>0</v>
      </c>
    </row>
    <row r="42" spans="1:24" ht="6.75" customHeight="1" thickBot="1">
      <c r="A42" s="1766"/>
      <c r="B42" s="1740"/>
      <c r="C42" s="1691"/>
      <c r="D42" s="1741"/>
      <c r="E42" s="1792"/>
      <c r="F42" s="1690"/>
      <c r="G42" s="1691"/>
      <c r="H42" s="1691"/>
      <c r="I42" s="1793"/>
      <c r="J42" s="1793"/>
      <c r="K42" s="1793"/>
      <c r="L42" s="1793"/>
      <c r="M42" s="1794"/>
      <c r="N42" s="1814"/>
      <c r="O42" s="1742"/>
      <c r="P42" s="1743"/>
      <c r="Q42" s="1744"/>
      <c r="R42" s="1745"/>
      <c r="S42" s="1795"/>
      <c r="T42" s="1796"/>
      <c r="U42" s="1638"/>
      <c r="V42" s="1691"/>
      <c r="W42" s="1691"/>
      <c r="X42" s="1691"/>
    </row>
    <row r="43" spans="1:24" ht="13.5" thickBot="1">
      <c r="A43" s="1797" t="s">
        <v>644</v>
      </c>
      <c r="B43" s="1771" t="s">
        <v>606</v>
      </c>
      <c r="C43" s="1772">
        <f>+C41-C39</f>
        <v>13520</v>
      </c>
      <c r="D43" s="1773">
        <f>+D41-D39</f>
        <v>15075</v>
      </c>
      <c r="E43" s="1698" t="s">
        <v>575</v>
      </c>
      <c r="F43" s="1774">
        <f aca="true" t="shared" si="7" ref="F43:R43">F41-F39</f>
        <v>1617</v>
      </c>
      <c r="G43" s="1772">
        <f t="shared" si="7"/>
        <v>1514</v>
      </c>
      <c r="H43" s="1772">
        <f t="shared" si="7"/>
        <v>1468</v>
      </c>
      <c r="I43" s="1697">
        <f>I41-I39</f>
        <v>2057</v>
      </c>
      <c r="J43" s="1697">
        <f>J41-J39</f>
        <v>1728</v>
      </c>
      <c r="K43" s="1697">
        <f>K41-K39</f>
        <v>1796</v>
      </c>
      <c r="L43" s="1697">
        <f>L41-L39</f>
        <v>1920</v>
      </c>
      <c r="M43" s="1772">
        <f>M41-M39</f>
        <v>0</v>
      </c>
      <c r="N43" s="1815">
        <f t="shared" si="7"/>
        <v>0</v>
      </c>
      <c r="O43" s="1798">
        <f t="shared" si="7"/>
        <v>564</v>
      </c>
      <c r="P43" s="1798">
        <f t="shared" si="7"/>
        <v>553</v>
      </c>
      <c r="Q43" s="1772">
        <f t="shared" si="7"/>
        <v>248</v>
      </c>
      <c r="R43" s="1774">
        <f t="shared" si="7"/>
        <v>0</v>
      </c>
      <c r="S43" s="1799">
        <f t="shared" si="3"/>
        <v>1365</v>
      </c>
      <c r="T43" s="1788" t="e">
        <f t="shared" si="4"/>
        <v>#DIV/0!</v>
      </c>
      <c r="U43" s="1638"/>
      <c r="V43" s="1772">
        <f>V41-V39</f>
        <v>1117</v>
      </c>
      <c r="W43" s="1772">
        <f>W41-W39</f>
        <v>1365</v>
      </c>
      <c r="X43" s="1772">
        <f>X41-X39</f>
        <v>0</v>
      </c>
    </row>
    <row r="44" spans="1:24" ht="13.5" thickBot="1">
      <c r="A44" s="1770" t="s">
        <v>645</v>
      </c>
      <c r="B44" s="1771" t="s">
        <v>646</v>
      </c>
      <c r="C44" s="1772">
        <f>+C41-C35</f>
        <v>93</v>
      </c>
      <c r="D44" s="1773">
        <f>+D41-D35</f>
        <v>-465</v>
      </c>
      <c r="E44" s="1698" t="s">
        <v>575</v>
      </c>
      <c r="F44" s="1774">
        <f aca="true" t="shared" si="8" ref="F44:R44">F41-F35</f>
        <v>-113</v>
      </c>
      <c r="G44" s="1772">
        <f t="shared" si="8"/>
        <v>11</v>
      </c>
      <c r="H44" s="1772">
        <f t="shared" si="8"/>
        <v>416</v>
      </c>
      <c r="I44" s="1697">
        <f>I41-I35</f>
        <v>0</v>
      </c>
      <c r="J44" s="1697">
        <f>J41-J35</f>
        <v>20</v>
      </c>
      <c r="K44" s="1697">
        <f>K41-K35</f>
        <v>146</v>
      </c>
      <c r="L44" s="1697">
        <f>L41-L35</f>
        <v>94</v>
      </c>
      <c r="M44" s="1772">
        <f>M41-M35</f>
        <v>0</v>
      </c>
      <c r="N44" s="1815">
        <f t="shared" si="8"/>
        <v>-5</v>
      </c>
      <c r="O44" s="1798">
        <f t="shared" si="8"/>
        <v>77</v>
      </c>
      <c r="P44" s="1798">
        <f t="shared" si="8"/>
        <v>237</v>
      </c>
      <c r="Q44" s="1772">
        <f t="shared" si="8"/>
        <v>-264</v>
      </c>
      <c r="R44" s="1774">
        <f t="shared" si="8"/>
        <v>0</v>
      </c>
      <c r="S44" s="1799">
        <f t="shared" si="3"/>
        <v>50</v>
      </c>
      <c r="T44" s="1788">
        <f t="shared" si="4"/>
        <v>-1000</v>
      </c>
      <c r="U44" s="1638"/>
      <c r="V44" s="1772">
        <f>V41-V35</f>
        <v>314</v>
      </c>
      <c r="W44" s="1772">
        <f>W41-W35</f>
        <v>50</v>
      </c>
      <c r="X44" s="1772">
        <f>X41-X35</f>
        <v>0</v>
      </c>
    </row>
    <row r="45" spans="1:24" ht="13.5" thickBot="1">
      <c r="A45" s="1800" t="s">
        <v>647</v>
      </c>
      <c r="B45" s="1801" t="s">
        <v>606</v>
      </c>
      <c r="C45" s="1802">
        <f>+C44-C39</f>
        <v>-12379</v>
      </c>
      <c r="D45" s="1803">
        <f>+D44-D39</f>
        <v>-14193</v>
      </c>
      <c r="E45" s="1759" t="s">
        <v>575</v>
      </c>
      <c r="F45" s="1774">
        <f aca="true" t="shared" si="9" ref="F45:R45">F44-F39</f>
        <v>-10165</v>
      </c>
      <c r="G45" s="1772">
        <f t="shared" si="9"/>
        <v>-10139</v>
      </c>
      <c r="H45" s="1772">
        <f t="shared" si="9"/>
        <v>-10474</v>
      </c>
      <c r="I45" s="1697">
        <f t="shared" si="9"/>
        <v>-11223</v>
      </c>
      <c r="J45" s="1697">
        <f>J44-J39</f>
        <v>-11822</v>
      </c>
      <c r="K45" s="1697">
        <f>K44-K39</f>
        <v>-11926</v>
      </c>
      <c r="L45" s="1697">
        <f>L44-L39</f>
        <v>-12112</v>
      </c>
      <c r="M45" s="1772">
        <f t="shared" si="9"/>
        <v>-12622</v>
      </c>
      <c r="N45" s="1815">
        <f t="shared" si="9"/>
        <v>-12627</v>
      </c>
      <c r="O45" s="1798">
        <f t="shared" si="9"/>
        <v>-2927</v>
      </c>
      <c r="P45" s="1798">
        <f t="shared" si="9"/>
        <v>-2757</v>
      </c>
      <c r="Q45" s="1772">
        <f t="shared" si="9"/>
        <v>-3311</v>
      </c>
      <c r="R45" s="1774">
        <f t="shared" si="9"/>
        <v>0</v>
      </c>
      <c r="S45" s="1773">
        <f t="shared" si="3"/>
        <v>-8995</v>
      </c>
      <c r="T45" s="1788">
        <f t="shared" si="4"/>
        <v>71.23623980359547</v>
      </c>
      <c r="U45" s="1638"/>
      <c r="V45" s="1772">
        <f>V44-V39</f>
        <v>-5684</v>
      </c>
      <c r="W45" s="1772">
        <f>W44-W39</f>
        <v>-8995</v>
      </c>
      <c r="X45" s="1772">
        <f>X44-X39</f>
        <v>0</v>
      </c>
    </row>
    <row r="46" spans="1:24" ht="12.75">
      <c r="A46" s="1633"/>
      <c r="B46" s="1629"/>
      <c r="C46" s="1629"/>
      <c r="D46" s="1629"/>
      <c r="E46" s="1630"/>
      <c r="F46" s="1629"/>
      <c r="G46" s="1629"/>
      <c r="H46" s="1629"/>
      <c r="I46" s="1629"/>
      <c r="J46" s="1631"/>
      <c r="K46" s="1631"/>
      <c r="L46" s="1631"/>
      <c r="M46" s="1631"/>
      <c r="N46" s="1631"/>
      <c r="O46" s="1631"/>
      <c r="P46" s="1631"/>
      <c r="Q46" s="1631"/>
      <c r="R46" s="1631"/>
      <c r="S46" s="1631"/>
      <c r="T46" s="1632"/>
      <c r="U46" s="1631"/>
      <c r="V46" s="1631"/>
      <c r="W46" s="1631"/>
      <c r="X46" s="1631"/>
    </row>
    <row r="47" spans="1:24" ht="12.75">
      <c r="A47" s="1633"/>
      <c r="B47" s="1629"/>
      <c r="C47" s="1629"/>
      <c r="D47" s="1629"/>
      <c r="E47" s="1630"/>
      <c r="F47" s="1629"/>
      <c r="G47" s="1629"/>
      <c r="H47" s="1629"/>
      <c r="I47" s="1629"/>
      <c r="J47" s="1631"/>
      <c r="K47" s="1631"/>
      <c r="L47" s="1631"/>
      <c r="M47" s="1631"/>
      <c r="N47" s="1631"/>
      <c r="O47" s="1631"/>
      <c r="P47" s="1631"/>
      <c r="Q47" s="1631"/>
      <c r="R47" s="1631"/>
      <c r="S47" s="1631"/>
      <c r="T47" s="1632"/>
      <c r="U47" s="1631"/>
      <c r="V47" s="1631"/>
      <c r="W47" s="1631"/>
      <c r="X47" s="1631"/>
    </row>
    <row r="48" spans="1:24" ht="12.75">
      <c r="A48" s="1804" t="s">
        <v>754</v>
      </c>
      <c r="B48" s="1629"/>
      <c r="C48" s="1629"/>
      <c r="D48" s="1629"/>
      <c r="E48" s="1630"/>
      <c r="F48" s="1629"/>
      <c r="G48" s="1629"/>
      <c r="H48" s="1629"/>
      <c r="I48" s="1629"/>
      <c r="J48" s="1631"/>
      <c r="K48" s="1631"/>
      <c r="L48" s="1631"/>
      <c r="M48" s="1631"/>
      <c r="N48" s="1631"/>
      <c r="O48" s="1631"/>
      <c r="P48" s="1631"/>
      <c r="Q48" s="1631"/>
      <c r="R48" s="1631"/>
      <c r="S48" s="1629"/>
      <c r="T48" s="1629"/>
      <c r="U48" s="1629"/>
      <c r="V48" s="1629"/>
      <c r="W48" s="1629"/>
      <c r="X48" s="1629"/>
    </row>
    <row r="49" spans="1:24" ht="12.75">
      <c r="A49" s="1805" t="s">
        <v>755</v>
      </c>
      <c r="B49" s="1629"/>
      <c r="C49" s="1629"/>
      <c r="D49" s="1629"/>
      <c r="E49" s="1630"/>
      <c r="F49" s="1629"/>
      <c r="G49" s="1629"/>
      <c r="H49" s="1629"/>
      <c r="I49" s="1629"/>
      <c r="J49" s="1631"/>
      <c r="K49" s="1631"/>
      <c r="L49" s="1631"/>
      <c r="M49" s="1631"/>
      <c r="N49" s="1631"/>
      <c r="O49" s="1631"/>
      <c r="P49" s="1631"/>
      <c r="Q49" s="1631"/>
      <c r="R49" s="1631"/>
      <c r="S49" s="1629"/>
      <c r="T49" s="1629"/>
      <c r="U49" s="1629"/>
      <c r="V49" s="1629"/>
      <c r="W49" s="1629"/>
      <c r="X49" s="1629"/>
    </row>
    <row r="50" spans="1:24" ht="12.75">
      <c r="A50" s="1816" t="s">
        <v>756</v>
      </c>
      <c r="B50" s="1629"/>
      <c r="C50" s="1629"/>
      <c r="D50" s="1629"/>
      <c r="E50" s="1630"/>
      <c r="F50" s="1629"/>
      <c r="G50" s="1629"/>
      <c r="H50" s="1629"/>
      <c r="I50" s="1629"/>
      <c r="J50" s="1631"/>
      <c r="K50" s="1631"/>
      <c r="L50" s="1631"/>
      <c r="M50" s="1631"/>
      <c r="N50" s="1631"/>
      <c r="O50" s="1631"/>
      <c r="P50" s="1631"/>
      <c r="Q50" s="1631"/>
      <c r="R50" s="1631"/>
      <c r="S50" s="1629"/>
      <c r="T50" s="1629"/>
      <c r="U50" s="1629"/>
      <c r="V50" s="1629"/>
      <c r="W50" s="1629"/>
      <c r="X50" s="1629"/>
    </row>
    <row r="51" spans="1:24" ht="12.75">
      <c r="A51" s="1817"/>
      <c r="B51" s="1629"/>
      <c r="C51" s="1629"/>
      <c r="D51" s="1629"/>
      <c r="E51" s="1630"/>
      <c r="F51" s="1629"/>
      <c r="G51" s="1629"/>
      <c r="H51" s="1629"/>
      <c r="I51" s="1629"/>
      <c r="J51" s="1631"/>
      <c r="K51" s="1631"/>
      <c r="L51" s="1631"/>
      <c r="M51" s="1631"/>
      <c r="N51" s="1631"/>
      <c r="O51" s="1631"/>
      <c r="P51" s="1631"/>
      <c r="Q51" s="1631"/>
      <c r="R51" s="1631"/>
      <c r="S51" s="1629"/>
      <c r="T51" s="1629"/>
      <c r="U51" s="1629"/>
      <c r="V51" s="1629"/>
      <c r="W51" s="1629"/>
      <c r="X51" s="1629"/>
    </row>
    <row r="52" spans="1:24" ht="12.75">
      <c r="A52" s="1633" t="s">
        <v>757</v>
      </c>
      <c r="B52" s="1629"/>
      <c r="C52" s="1629"/>
      <c r="D52" s="1629"/>
      <c r="E52" s="1630"/>
      <c r="F52" s="1629"/>
      <c r="G52" s="1629"/>
      <c r="H52" s="1629"/>
      <c r="I52" s="1629"/>
      <c r="J52" s="1631"/>
      <c r="K52" s="1631"/>
      <c r="L52" s="1631"/>
      <c r="M52" s="1631"/>
      <c r="N52" s="1631"/>
      <c r="O52" s="1631"/>
      <c r="P52" s="1631"/>
      <c r="Q52" s="1631"/>
      <c r="R52" s="1631"/>
      <c r="S52" s="1629"/>
      <c r="T52" s="1629"/>
      <c r="U52" s="1629"/>
      <c r="V52" s="1629"/>
      <c r="W52" s="1629"/>
      <c r="X52" s="1629"/>
    </row>
    <row r="53" spans="1:24" ht="12.75">
      <c r="A53" s="1633"/>
      <c r="B53" s="1629"/>
      <c r="C53" s="1629"/>
      <c r="D53" s="1629"/>
      <c r="E53" s="1630"/>
      <c r="F53" s="1629"/>
      <c r="G53" s="1629"/>
      <c r="H53" s="1629"/>
      <c r="I53" s="1629"/>
      <c r="J53" s="1631"/>
      <c r="K53" s="1631"/>
      <c r="L53" s="1631"/>
      <c r="M53" s="1631"/>
      <c r="N53" s="1631"/>
      <c r="O53" s="1631"/>
      <c r="P53" s="1631"/>
      <c r="Q53" s="1631"/>
      <c r="R53" s="1631"/>
      <c r="S53" s="1629"/>
      <c r="T53" s="1629"/>
      <c r="U53" s="1629"/>
      <c r="V53" s="1629"/>
      <c r="W53" s="1629"/>
      <c r="X53" s="1629"/>
    </row>
    <row r="54" spans="1:24" ht="12.75">
      <c r="A54" s="1633" t="s">
        <v>797</v>
      </c>
      <c r="B54" s="1629"/>
      <c r="C54" s="1629"/>
      <c r="D54" s="1629"/>
      <c r="E54" s="1630"/>
      <c r="F54" s="1629"/>
      <c r="G54" s="1629"/>
      <c r="H54" s="1629"/>
      <c r="I54" s="1629"/>
      <c r="J54" s="1631"/>
      <c r="K54" s="1631"/>
      <c r="L54" s="1631"/>
      <c r="M54" s="1631"/>
      <c r="N54" s="1631"/>
      <c r="O54" s="1631"/>
      <c r="P54" s="1631"/>
      <c r="Q54" s="1631"/>
      <c r="R54" s="1631"/>
      <c r="S54" s="1629"/>
      <c r="T54" s="1629"/>
      <c r="U54" s="1629"/>
      <c r="V54" s="1629"/>
      <c r="W54" s="1629"/>
      <c r="X54" s="1629"/>
    </row>
    <row r="55" spans="1:24" ht="12.75">
      <c r="A55" s="1633"/>
      <c r="B55" s="1629"/>
      <c r="C55" s="1629"/>
      <c r="D55" s="1629"/>
      <c r="E55" s="1630"/>
      <c r="F55" s="1629"/>
      <c r="G55" s="1629"/>
      <c r="H55" s="1629"/>
      <c r="I55" s="1629"/>
      <c r="J55" s="1631"/>
      <c r="K55" s="1631"/>
      <c r="L55" s="1631"/>
      <c r="M55" s="1631"/>
      <c r="N55" s="1631"/>
      <c r="O55" s="1631"/>
      <c r="P55" s="1631"/>
      <c r="Q55" s="1631"/>
      <c r="R55" s="1631"/>
      <c r="S55" s="1631"/>
      <c r="T55" s="1632"/>
      <c r="U55" s="1631"/>
      <c r="V55" s="1631"/>
      <c r="W55" s="1631"/>
      <c r="X55" s="1631"/>
    </row>
    <row r="56" spans="1:24" ht="12.75">
      <c r="A56" s="1633"/>
      <c r="B56" s="1629"/>
      <c r="C56" s="1629"/>
      <c r="D56" s="1629"/>
      <c r="E56" s="1630"/>
      <c r="F56" s="1629"/>
      <c r="G56" s="1629"/>
      <c r="H56" s="1629"/>
      <c r="I56" s="1629"/>
      <c r="J56" s="1631"/>
      <c r="K56" s="1631"/>
      <c r="L56" s="1631"/>
      <c r="M56" s="1631"/>
      <c r="N56" s="1631"/>
      <c r="O56" s="1631"/>
      <c r="P56" s="1631"/>
      <c r="Q56" s="1631"/>
      <c r="R56" s="1631"/>
      <c r="S56" s="1631"/>
      <c r="T56" s="1632"/>
      <c r="U56" s="1631"/>
      <c r="V56" s="1631"/>
      <c r="W56" s="1631"/>
      <c r="X56" s="1631"/>
    </row>
    <row r="57" spans="1:24" ht="12.75">
      <c r="A57" s="1633"/>
      <c r="B57" s="1629"/>
      <c r="C57" s="1629"/>
      <c r="D57" s="1629"/>
      <c r="E57" s="1630"/>
      <c r="F57" s="1629"/>
      <c r="G57" s="1629"/>
      <c r="H57" s="1629"/>
      <c r="I57" s="1629"/>
      <c r="J57" s="1631"/>
      <c r="K57" s="1631"/>
      <c r="L57" s="1631"/>
      <c r="M57" s="1631"/>
      <c r="N57" s="1631"/>
      <c r="O57" s="1631"/>
      <c r="P57" s="1631"/>
      <c r="Q57" s="1631"/>
      <c r="R57" s="1631"/>
      <c r="S57" s="1631"/>
      <c r="T57" s="1632"/>
      <c r="U57" s="1631"/>
      <c r="V57" s="1631"/>
      <c r="W57" s="1631"/>
      <c r="X57" s="1631"/>
    </row>
    <row r="58" spans="1:24" ht="12.75">
      <c r="A58" s="1633"/>
      <c r="B58" s="1629"/>
      <c r="C58" s="1629"/>
      <c r="D58" s="1629"/>
      <c r="E58" s="1630"/>
      <c r="F58" s="1629"/>
      <c r="G58" s="1629"/>
      <c r="H58" s="1629"/>
      <c r="I58" s="1629"/>
      <c r="J58" s="1631"/>
      <c r="K58" s="1631"/>
      <c r="L58" s="1631"/>
      <c r="M58" s="1631"/>
      <c r="N58" s="1631"/>
      <c r="O58" s="1631"/>
      <c r="P58" s="1631"/>
      <c r="Q58" s="1631"/>
      <c r="R58" s="1631"/>
      <c r="S58" s="1631"/>
      <c r="T58" s="1632"/>
      <c r="U58" s="1631"/>
      <c r="V58" s="1631"/>
      <c r="W58" s="1631"/>
      <c r="X58" s="1631"/>
    </row>
    <row r="59" spans="1:24" ht="12.75">
      <c r="A59" s="1633"/>
      <c r="B59" s="1629"/>
      <c r="C59" s="1629"/>
      <c r="D59" s="1629"/>
      <c r="E59" s="1630"/>
      <c r="F59" s="1629"/>
      <c r="G59" s="1629"/>
      <c r="H59" s="1629"/>
      <c r="I59" s="1629"/>
      <c r="J59" s="1631"/>
      <c r="K59" s="1631"/>
      <c r="L59" s="1631"/>
      <c r="M59" s="1631"/>
      <c r="N59" s="1631"/>
      <c r="O59" s="1631"/>
      <c r="P59" s="1631"/>
      <c r="Q59" s="1631"/>
      <c r="R59" s="1631"/>
      <c r="S59" s="1631"/>
      <c r="T59" s="1632"/>
      <c r="U59" s="1631"/>
      <c r="V59" s="1631"/>
      <c r="W59" s="1631"/>
      <c r="X59" s="1631"/>
    </row>
    <row r="60" spans="1:24" ht="12.75">
      <c r="A60" s="1633"/>
      <c r="B60" s="1629"/>
      <c r="C60" s="1629"/>
      <c r="D60" s="1629"/>
      <c r="E60" s="1630"/>
      <c r="F60" s="1629"/>
      <c r="G60" s="1629"/>
      <c r="H60" s="1629"/>
      <c r="I60" s="1629"/>
      <c r="J60" s="1631"/>
      <c r="K60" s="1631"/>
      <c r="L60" s="1631"/>
      <c r="M60" s="1631"/>
      <c r="N60" s="1631"/>
      <c r="O60" s="1631"/>
      <c r="P60" s="1631"/>
      <c r="Q60" s="1631"/>
      <c r="R60" s="1631"/>
      <c r="S60" s="1631"/>
      <c r="T60" s="1632"/>
      <c r="U60" s="1631"/>
      <c r="V60" s="1631"/>
      <c r="W60" s="1631"/>
      <c r="X60" s="1631"/>
    </row>
    <row r="61" spans="1:24" ht="12.75">
      <c r="A61" s="1633"/>
      <c r="B61" s="1629"/>
      <c r="C61" s="1629"/>
      <c r="D61" s="1629"/>
      <c r="E61" s="1630"/>
      <c r="F61" s="1629"/>
      <c r="G61" s="1629"/>
      <c r="H61" s="1629"/>
      <c r="I61" s="1629"/>
      <c r="J61" s="1631"/>
      <c r="K61" s="1631"/>
      <c r="L61" s="1631"/>
      <c r="M61" s="1631"/>
      <c r="N61" s="1631"/>
      <c r="O61" s="1631"/>
      <c r="P61" s="1631"/>
      <c r="Q61" s="1631"/>
      <c r="R61" s="1631"/>
      <c r="S61" s="1631"/>
      <c r="T61" s="1632"/>
      <c r="U61" s="1631"/>
      <c r="V61" s="1631"/>
      <c r="W61" s="1631"/>
      <c r="X61" s="1631"/>
    </row>
    <row r="62" spans="1:24" ht="12.75">
      <c r="A62" s="1633"/>
      <c r="B62" s="1629"/>
      <c r="C62" s="1629"/>
      <c r="D62" s="1629"/>
      <c r="E62" s="1630"/>
      <c r="F62" s="1629"/>
      <c r="G62" s="1629"/>
      <c r="H62" s="1629"/>
      <c r="I62" s="1629"/>
      <c r="J62" s="1631"/>
      <c r="K62" s="1631"/>
      <c r="L62" s="1631"/>
      <c r="M62" s="1631"/>
      <c r="N62" s="1631"/>
      <c r="O62" s="1631"/>
      <c r="P62" s="1631"/>
      <c r="Q62" s="1631"/>
      <c r="R62" s="1631"/>
      <c r="S62" s="1631"/>
      <c r="T62" s="1632"/>
      <c r="U62" s="1631"/>
      <c r="V62" s="1631"/>
      <c r="W62" s="1631"/>
      <c r="X62" s="1631"/>
    </row>
    <row r="63" spans="1:24" ht="18">
      <c r="A63" s="1818"/>
      <c r="B63" s="283"/>
      <c r="C63" s="283"/>
      <c r="D63" s="283"/>
      <c r="E63" s="358"/>
      <c r="F63" s="283"/>
      <c r="G63" s="283"/>
      <c r="H63" s="283"/>
      <c r="I63" s="283"/>
      <c r="J63" s="1819"/>
      <c r="K63" s="1819"/>
      <c r="L63" s="1819"/>
      <c r="M63" s="1819"/>
      <c r="N63" s="1819"/>
      <c r="O63" s="1819"/>
      <c r="P63" s="1819"/>
      <c r="Q63" s="1819"/>
      <c r="R63" s="1819"/>
      <c r="S63" s="1819"/>
      <c r="T63" s="1820"/>
      <c r="U63" s="1819"/>
      <c r="V63" s="1819"/>
      <c r="W63" s="1819"/>
      <c r="X63" s="1819"/>
    </row>
    <row r="64" spans="1:24" ht="18">
      <c r="A64" s="1818"/>
      <c r="B64" s="283"/>
      <c r="C64" s="283"/>
      <c r="D64" s="283"/>
      <c r="E64" s="358"/>
      <c r="F64" s="283"/>
      <c r="G64" s="283"/>
      <c r="H64" s="283"/>
      <c r="I64" s="283"/>
      <c r="J64" s="1819"/>
      <c r="K64" s="1819"/>
      <c r="L64" s="1819"/>
      <c r="M64" s="1819"/>
      <c r="N64" s="1819"/>
      <c r="O64" s="1819"/>
      <c r="P64" s="1819"/>
      <c r="Q64" s="1819"/>
      <c r="R64" s="1819"/>
      <c r="S64" s="1819"/>
      <c r="T64" s="1820"/>
      <c r="U64" s="1819"/>
      <c r="V64" s="1819"/>
      <c r="W64" s="1819"/>
      <c r="X64" s="1819"/>
    </row>
  </sheetData>
  <sheetProtection/>
  <mergeCells count="12">
    <mergeCell ref="L7:L8"/>
    <mergeCell ref="M7:N7"/>
    <mergeCell ref="O7:R7"/>
    <mergeCell ref="V7:X7"/>
    <mergeCell ref="A1:X1"/>
    <mergeCell ref="A7:A8"/>
    <mergeCell ref="B7:B8"/>
    <mergeCell ref="E7:E8"/>
    <mergeCell ref="H7:H8"/>
    <mergeCell ref="I7:I8"/>
    <mergeCell ref="J7:J8"/>
    <mergeCell ref="K7:K8"/>
  </mergeCells>
  <printOptions/>
  <pageMargins left="1.299212598425197" right="0.7086614173228347" top="0.5905511811023623" bottom="0.5905511811023623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63"/>
  <sheetViews>
    <sheetView zoomScale="80" zoomScaleNormal="80" zoomScaleSheetLayoutView="100" zoomScalePageLayoutView="0" workbookViewId="0" topLeftCell="A1">
      <selection activeCell="E25" sqref="E25"/>
    </sheetView>
  </sheetViews>
  <sheetFormatPr defaultColWidth="9.140625" defaultRowHeight="12.75"/>
  <cols>
    <col min="1" max="1" width="13.7109375" style="137" customWidth="1"/>
    <col min="2" max="2" width="12.7109375" style="137" customWidth="1"/>
    <col min="3" max="3" width="79.7109375" style="137" customWidth="1"/>
    <col min="4" max="4" width="14.421875" style="137" customWidth="1"/>
    <col min="5" max="6" width="14.7109375" style="137" customWidth="1"/>
    <col min="7" max="7" width="12.00390625" style="137" customWidth="1"/>
    <col min="8" max="8" width="9.140625" style="137" customWidth="1"/>
    <col min="9" max="9" width="10.140625" style="137" bestFit="1" customWidth="1"/>
    <col min="10" max="16384" width="9.140625" style="137" customWidth="1"/>
  </cols>
  <sheetData>
    <row r="1" spans="1:7" ht="21" customHeight="1">
      <c r="A1" s="44" t="s">
        <v>543</v>
      </c>
      <c r="B1" s="45"/>
      <c r="C1" s="212"/>
      <c r="D1" s="211"/>
      <c r="E1" s="164"/>
      <c r="F1" s="164"/>
      <c r="G1" s="164"/>
    </row>
    <row r="2" spans="1:6" ht="15.75" customHeight="1">
      <c r="A2" s="44"/>
      <c r="B2" s="45"/>
      <c r="C2" s="189"/>
      <c r="E2" s="210"/>
      <c r="F2" s="210"/>
    </row>
    <row r="3" spans="1:7" s="206" customFormat="1" ht="24" customHeight="1">
      <c r="A3" s="209" t="s">
        <v>542</v>
      </c>
      <c r="B3" s="209"/>
      <c r="C3" s="209"/>
      <c r="D3" s="208"/>
      <c r="E3" s="207"/>
      <c r="F3" s="207"/>
      <c r="G3" s="163"/>
    </row>
    <row r="4" spans="4:7" s="130" customFormat="1" ht="15.75" customHeight="1" thickBot="1">
      <c r="D4" s="204"/>
      <c r="E4" s="205"/>
      <c r="F4" s="163" t="s">
        <v>18</v>
      </c>
      <c r="G4" s="204"/>
    </row>
    <row r="5" spans="1:7" s="130" customFormat="1" ht="15.75" customHeight="1">
      <c r="A5" s="222" t="s">
        <v>25</v>
      </c>
      <c r="B5" s="223" t="s">
        <v>26</v>
      </c>
      <c r="C5" s="222" t="s">
        <v>28</v>
      </c>
      <c r="D5" s="222" t="s">
        <v>29</v>
      </c>
      <c r="E5" s="222" t="s">
        <v>29</v>
      </c>
      <c r="F5" s="216" t="s">
        <v>14</v>
      </c>
      <c r="G5" s="222" t="s">
        <v>336</v>
      </c>
    </row>
    <row r="6" spans="1:7" s="130" customFormat="1" ht="15.75" customHeight="1" thickBot="1">
      <c r="A6" s="224"/>
      <c r="B6" s="225"/>
      <c r="C6" s="226"/>
      <c r="D6" s="227" t="s">
        <v>31</v>
      </c>
      <c r="E6" s="227" t="s">
        <v>32</v>
      </c>
      <c r="F6" s="220" t="s">
        <v>33</v>
      </c>
      <c r="G6" s="227" t="s">
        <v>335</v>
      </c>
    </row>
    <row r="7" spans="1:7" s="130" customFormat="1" ht="16.5" customHeight="1" thickTop="1">
      <c r="A7" s="155">
        <v>10</v>
      </c>
      <c r="B7" s="174"/>
      <c r="C7" s="160" t="s">
        <v>541</v>
      </c>
      <c r="D7" s="203"/>
      <c r="E7" s="203"/>
      <c r="F7" s="203"/>
      <c r="G7" s="203"/>
    </row>
    <row r="8" spans="1:7" s="130" customFormat="1" ht="15" customHeight="1">
      <c r="A8" s="101"/>
      <c r="B8" s="173"/>
      <c r="C8" s="101"/>
      <c r="D8" s="103"/>
      <c r="E8" s="103"/>
      <c r="F8" s="103"/>
      <c r="G8" s="103"/>
    </row>
    <row r="9" spans="1:7" s="130" customFormat="1" ht="15" customHeight="1">
      <c r="A9" s="101"/>
      <c r="B9" s="171">
        <v>2143</v>
      </c>
      <c r="C9" s="69" t="s">
        <v>540</v>
      </c>
      <c r="D9" s="103">
        <v>2860</v>
      </c>
      <c r="E9" s="103">
        <v>2837.5</v>
      </c>
      <c r="F9" s="103">
        <v>2147.7</v>
      </c>
      <c r="G9" s="103">
        <f>(F9/E9)*100</f>
        <v>75.68986784140968</v>
      </c>
    </row>
    <row r="10" spans="1:7" s="130" customFormat="1" ht="15">
      <c r="A10" s="69"/>
      <c r="B10" s="171">
        <v>3111</v>
      </c>
      <c r="C10" s="69" t="s">
        <v>539</v>
      </c>
      <c r="D10" s="202">
        <v>7820</v>
      </c>
      <c r="E10" s="202">
        <v>7907.2</v>
      </c>
      <c r="F10" s="202">
        <v>5946.1</v>
      </c>
      <c r="G10" s="103">
        <f aca="true" t="shared" si="0" ref="G10:G33">(F10/E10)*100</f>
        <v>75.19855321732094</v>
      </c>
    </row>
    <row r="11" spans="1:7" s="130" customFormat="1" ht="15">
      <c r="A11" s="69"/>
      <c r="B11" s="171">
        <v>3113</v>
      </c>
      <c r="C11" s="69" t="s">
        <v>538</v>
      </c>
      <c r="D11" s="202">
        <v>28600</v>
      </c>
      <c r="E11" s="202">
        <v>28600</v>
      </c>
      <c r="F11" s="202">
        <v>21447</v>
      </c>
      <c r="G11" s="103">
        <f t="shared" si="0"/>
        <v>74.9895104895105</v>
      </c>
    </row>
    <row r="12" spans="1:7" s="130" customFormat="1" ht="15" hidden="1">
      <c r="A12" s="69"/>
      <c r="B12" s="171">
        <v>3114</v>
      </c>
      <c r="C12" s="69" t="s">
        <v>537</v>
      </c>
      <c r="D12" s="202"/>
      <c r="E12" s="202"/>
      <c r="F12" s="202"/>
      <c r="G12" s="103" t="e">
        <f t="shared" si="0"/>
        <v>#DIV/0!</v>
      </c>
    </row>
    <row r="13" spans="1:7" s="130" customFormat="1" ht="15" hidden="1">
      <c r="A13" s="69"/>
      <c r="B13" s="171">
        <v>3122</v>
      </c>
      <c r="C13" s="69" t="s">
        <v>536</v>
      </c>
      <c r="D13" s="202"/>
      <c r="E13" s="202"/>
      <c r="F13" s="202"/>
      <c r="G13" s="103" t="e">
        <f t="shared" si="0"/>
        <v>#DIV/0!</v>
      </c>
    </row>
    <row r="14" spans="1:7" s="130" customFormat="1" ht="15">
      <c r="A14" s="69"/>
      <c r="B14" s="171">
        <v>3231</v>
      </c>
      <c r="C14" s="69" t="s">
        <v>535</v>
      </c>
      <c r="D14" s="202">
        <v>600</v>
      </c>
      <c r="E14" s="202">
        <v>600</v>
      </c>
      <c r="F14" s="202">
        <v>450</v>
      </c>
      <c r="G14" s="103">
        <f t="shared" si="0"/>
        <v>75</v>
      </c>
    </row>
    <row r="15" spans="1:7" s="130" customFormat="1" ht="15">
      <c r="A15" s="69"/>
      <c r="B15" s="171">
        <v>3313</v>
      </c>
      <c r="C15" s="69" t="s">
        <v>534</v>
      </c>
      <c r="D15" s="103">
        <v>1300</v>
      </c>
      <c r="E15" s="103">
        <v>1339.5</v>
      </c>
      <c r="F15" s="103">
        <v>1145.9</v>
      </c>
      <c r="G15" s="103">
        <f t="shared" si="0"/>
        <v>85.54684583799926</v>
      </c>
    </row>
    <row r="16" spans="1:7" s="130" customFormat="1" ht="15" customHeight="1" hidden="1">
      <c r="A16" s="69"/>
      <c r="B16" s="171">
        <v>3314</v>
      </c>
      <c r="C16" s="69" t="s">
        <v>533</v>
      </c>
      <c r="D16" s="103"/>
      <c r="E16" s="103"/>
      <c r="F16" s="103"/>
      <c r="G16" s="103" t="e">
        <f t="shared" si="0"/>
        <v>#DIV/0!</v>
      </c>
    </row>
    <row r="17" spans="1:7" s="130" customFormat="1" ht="15">
      <c r="A17" s="69"/>
      <c r="B17" s="171">
        <v>3314</v>
      </c>
      <c r="C17" s="69" t="s">
        <v>532</v>
      </c>
      <c r="D17" s="103">
        <v>7080</v>
      </c>
      <c r="E17" s="103">
        <v>7120</v>
      </c>
      <c r="F17" s="103">
        <v>5350</v>
      </c>
      <c r="G17" s="103">
        <f t="shared" si="0"/>
        <v>75.14044943820225</v>
      </c>
    </row>
    <row r="18" spans="1:7" s="130" customFormat="1" ht="13.5" customHeight="1" hidden="1">
      <c r="A18" s="69"/>
      <c r="B18" s="171">
        <v>3315</v>
      </c>
      <c r="C18" s="69" t="s">
        <v>531</v>
      </c>
      <c r="D18" s="103"/>
      <c r="E18" s="103"/>
      <c r="F18" s="103"/>
      <c r="G18" s="103" t="e">
        <f t="shared" si="0"/>
        <v>#DIV/0!</v>
      </c>
    </row>
    <row r="19" spans="1:7" s="130" customFormat="1" ht="15">
      <c r="A19" s="69"/>
      <c r="B19" s="171">
        <v>3315</v>
      </c>
      <c r="C19" s="69" t="s">
        <v>530</v>
      </c>
      <c r="D19" s="103">
        <v>6620</v>
      </c>
      <c r="E19" s="103">
        <v>6670</v>
      </c>
      <c r="F19" s="103">
        <v>5000</v>
      </c>
      <c r="G19" s="103">
        <f t="shared" si="0"/>
        <v>74.96251874062968</v>
      </c>
    </row>
    <row r="20" spans="1:7" s="130" customFormat="1" ht="15">
      <c r="A20" s="69"/>
      <c r="B20" s="171">
        <v>3319</v>
      </c>
      <c r="C20" s="69" t="s">
        <v>529</v>
      </c>
      <c r="D20" s="103">
        <v>700</v>
      </c>
      <c r="E20" s="103">
        <v>817.2</v>
      </c>
      <c r="F20" s="103">
        <v>647</v>
      </c>
      <c r="G20" s="103">
        <f t="shared" si="0"/>
        <v>79.17278511992168</v>
      </c>
    </row>
    <row r="21" spans="1:7" s="130" customFormat="1" ht="15">
      <c r="A21" s="69"/>
      <c r="B21" s="171">
        <v>3322</v>
      </c>
      <c r="C21" s="69" t="s">
        <v>528</v>
      </c>
      <c r="D21" s="103">
        <v>50</v>
      </c>
      <c r="E21" s="103">
        <v>15</v>
      </c>
      <c r="F21" s="103">
        <v>0</v>
      </c>
      <c r="G21" s="103">
        <f t="shared" si="0"/>
        <v>0</v>
      </c>
    </row>
    <row r="22" spans="1:7" s="130" customFormat="1" ht="15">
      <c r="A22" s="69"/>
      <c r="B22" s="171">
        <v>3326</v>
      </c>
      <c r="C22" s="69" t="s">
        <v>527</v>
      </c>
      <c r="D22" s="103">
        <v>60</v>
      </c>
      <c r="E22" s="103">
        <v>0</v>
      </c>
      <c r="F22" s="103">
        <v>0</v>
      </c>
      <c r="G22" s="103" t="e">
        <f t="shared" si="0"/>
        <v>#DIV/0!</v>
      </c>
    </row>
    <row r="23" spans="1:7" s="130" customFormat="1" ht="15">
      <c r="A23" s="69"/>
      <c r="B23" s="171">
        <v>3330</v>
      </c>
      <c r="C23" s="69" t="s">
        <v>526</v>
      </c>
      <c r="D23" s="103">
        <v>50</v>
      </c>
      <c r="E23" s="103">
        <v>92</v>
      </c>
      <c r="F23" s="103">
        <v>112</v>
      </c>
      <c r="G23" s="103">
        <f t="shared" si="0"/>
        <v>121.73913043478262</v>
      </c>
    </row>
    <row r="24" spans="1:7" s="130" customFormat="1" ht="15">
      <c r="A24" s="69"/>
      <c r="B24" s="171">
        <v>3392</v>
      </c>
      <c r="C24" s="69" t="s">
        <v>525</v>
      </c>
      <c r="D24" s="103">
        <v>800</v>
      </c>
      <c r="E24" s="103">
        <v>958.3</v>
      </c>
      <c r="F24" s="103">
        <v>880.6</v>
      </c>
      <c r="G24" s="103">
        <f t="shared" si="0"/>
        <v>91.8918918918919</v>
      </c>
    </row>
    <row r="25" spans="1:7" s="130" customFormat="1" ht="15">
      <c r="A25" s="69"/>
      <c r="B25" s="171">
        <v>3399</v>
      </c>
      <c r="C25" s="69" t="s">
        <v>524</v>
      </c>
      <c r="D25" s="103">
        <v>1800</v>
      </c>
      <c r="E25" s="103">
        <v>1914.5</v>
      </c>
      <c r="F25" s="103">
        <v>1098.6</v>
      </c>
      <c r="G25" s="103">
        <f t="shared" si="0"/>
        <v>57.38312875424393</v>
      </c>
    </row>
    <row r="26" spans="1:7" s="130" customFormat="1" ht="15">
      <c r="A26" s="69"/>
      <c r="B26" s="171">
        <v>3412</v>
      </c>
      <c r="C26" s="69" t="s">
        <v>523</v>
      </c>
      <c r="D26" s="103">
        <v>20023</v>
      </c>
      <c r="E26" s="103">
        <v>21382</v>
      </c>
      <c r="F26" s="103">
        <v>17516.6</v>
      </c>
      <c r="G26" s="103">
        <f t="shared" si="0"/>
        <v>81.92217753250397</v>
      </c>
    </row>
    <row r="27" spans="1:7" s="130" customFormat="1" ht="15">
      <c r="A27" s="69"/>
      <c r="B27" s="171">
        <v>3412</v>
      </c>
      <c r="C27" s="69" t="s">
        <v>522</v>
      </c>
      <c r="D27" s="103">
        <f>22123-20023</f>
        <v>2100</v>
      </c>
      <c r="E27" s="103">
        <f>24052-21382</f>
        <v>2670</v>
      </c>
      <c r="F27" s="103">
        <f>20050-17516.6</f>
        <v>2533.4000000000015</v>
      </c>
      <c r="G27" s="103">
        <f t="shared" si="0"/>
        <v>94.88389513108619</v>
      </c>
    </row>
    <row r="28" spans="1:7" s="130" customFormat="1" ht="15">
      <c r="A28" s="69"/>
      <c r="B28" s="171">
        <v>3419</v>
      </c>
      <c r="C28" s="69" t="s">
        <v>521</v>
      </c>
      <c r="D28" s="202">
        <v>3600</v>
      </c>
      <c r="E28" s="202">
        <v>1524.8</v>
      </c>
      <c r="F28" s="202">
        <v>1405.9</v>
      </c>
      <c r="G28" s="103">
        <f t="shared" si="0"/>
        <v>92.20225603357818</v>
      </c>
    </row>
    <row r="29" spans="1:7" s="130" customFormat="1" ht="15">
      <c r="A29" s="69"/>
      <c r="B29" s="171">
        <v>3421</v>
      </c>
      <c r="C29" s="69" t="s">
        <v>520</v>
      </c>
      <c r="D29" s="202">
        <v>2800</v>
      </c>
      <c r="E29" s="202">
        <v>5091</v>
      </c>
      <c r="F29" s="202">
        <v>5072.3</v>
      </c>
      <c r="G29" s="103">
        <f t="shared" si="0"/>
        <v>99.63268513062266</v>
      </c>
    </row>
    <row r="30" spans="1:7" s="130" customFormat="1" ht="15">
      <c r="A30" s="69"/>
      <c r="B30" s="171">
        <v>3429</v>
      </c>
      <c r="C30" s="69" t="s">
        <v>519</v>
      </c>
      <c r="D30" s="202">
        <v>1500</v>
      </c>
      <c r="E30" s="202">
        <v>1429</v>
      </c>
      <c r="F30" s="202">
        <v>1279.8</v>
      </c>
      <c r="G30" s="103">
        <f t="shared" si="0"/>
        <v>89.5591322603219</v>
      </c>
    </row>
    <row r="31" spans="1:7" s="130" customFormat="1" ht="15">
      <c r="A31" s="69"/>
      <c r="B31" s="171">
        <v>6223</v>
      </c>
      <c r="C31" s="69" t="s">
        <v>518</v>
      </c>
      <c r="D31" s="103">
        <v>150</v>
      </c>
      <c r="E31" s="103">
        <v>94</v>
      </c>
      <c r="F31" s="103">
        <v>29.7</v>
      </c>
      <c r="G31" s="103">
        <f t="shared" si="0"/>
        <v>31.595744680851062</v>
      </c>
    </row>
    <row r="32" spans="1:7" s="130" customFormat="1" ht="15">
      <c r="A32" s="69"/>
      <c r="B32" s="171">
        <v>6402</v>
      </c>
      <c r="C32" s="69" t="s">
        <v>517</v>
      </c>
      <c r="D32" s="103">
        <v>0</v>
      </c>
      <c r="E32" s="103">
        <v>10.8</v>
      </c>
      <c r="F32" s="103">
        <v>10.8</v>
      </c>
      <c r="G32" s="103">
        <f t="shared" si="0"/>
        <v>100</v>
      </c>
    </row>
    <row r="33" spans="1:7" s="130" customFormat="1" ht="15">
      <c r="A33" s="69"/>
      <c r="B33" s="171">
        <v>6409</v>
      </c>
      <c r="C33" s="69" t="s">
        <v>516</v>
      </c>
      <c r="D33" s="103">
        <v>1580</v>
      </c>
      <c r="E33" s="103">
        <v>701</v>
      </c>
      <c r="F33" s="103">
        <v>0</v>
      </c>
      <c r="G33" s="103">
        <f t="shared" si="0"/>
        <v>0</v>
      </c>
    </row>
    <row r="34" spans="1:7" s="130" customFormat="1" ht="14.25" customHeight="1" thickBot="1">
      <c r="A34" s="169"/>
      <c r="B34" s="201"/>
      <c r="C34" s="200"/>
      <c r="D34" s="165"/>
      <c r="E34" s="165"/>
      <c r="F34" s="165"/>
      <c r="G34" s="165"/>
    </row>
    <row r="35" spans="1:7" s="130" customFormat="1" ht="18.75" customHeight="1" thickBot="1" thickTop="1">
      <c r="A35" s="156"/>
      <c r="B35" s="177"/>
      <c r="C35" s="176" t="s">
        <v>515</v>
      </c>
      <c r="D35" s="145">
        <f>SUM(D9:D34)</f>
        <v>90093</v>
      </c>
      <c r="E35" s="145">
        <f>SUM(E9:E34)</f>
        <v>91773.8</v>
      </c>
      <c r="F35" s="145">
        <f>SUM(F9:F34)</f>
        <v>72073.4</v>
      </c>
      <c r="G35" s="145">
        <f>(F35/E35)*100</f>
        <v>78.53374274575096</v>
      </c>
    </row>
    <row r="36" spans="1:7" s="130" customFormat="1" ht="15.75" customHeight="1">
      <c r="A36" s="129"/>
      <c r="B36" s="132"/>
      <c r="C36" s="144"/>
      <c r="D36" s="175"/>
      <c r="E36" s="175"/>
      <c r="F36" s="175"/>
      <c r="G36" s="175"/>
    </row>
    <row r="37" spans="1:7" s="130" customFormat="1" ht="18.75" customHeight="1" hidden="1">
      <c r="A37" s="129"/>
      <c r="B37" s="132"/>
      <c r="C37" s="144"/>
      <c r="D37" s="175"/>
      <c r="E37" s="175"/>
      <c r="F37" s="175"/>
      <c r="G37" s="175"/>
    </row>
    <row r="38" spans="1:7" s="130" customFormat="1" ht="18.75" customHeight="1" hidden="1">
      <c r="A38" s="129"/>
      <c r="B38" s="132"/>
      <c r="C38" s="144"/>
      <c r="D38" s="175"/>
      <c r="E38" s="175"/>
      <c r="F38" s="175"/>
      <c r="G38" s="175"/>
    </row>
    <row r="39" spans="1:7" s="130" customFormat="1" ht="15.75" customHeight="1">
      <c r="A39" s="129"/>
      <c r="B39" s="132"/>
      <c r="C39" s="144"/>
      <c r="D39" s="175"/>
      <c r="E39" s="175"/>
      <c r="F39" s="175"/>
      <c r="G39" s="175"/>
    </row>
    <row r="40" spans="1:7" s="130" customFormat="1" ht="15.75" customHeight="1">
      <c r="A40" s="129"/>
      <c r="B40" s="132"/>
      <c r="C40" s="144"/>
      <c r="D40" s="143"/>
      <c r="E40" s="143"/>
      <c r="F40" s="143"/>
      <c r="G40" s="143"/>
    </row>
    <row r="41" spans="1:7" s="130" customFormat="1" ht="12.75" customHeight="1" hidden="1">
      <c r="A41" s="129"/>
      <c r="B41" s="132"/>
      <c r="C41" s="144"/>
      <c r="D41" s="143"/>
      <c r="E41" s="143"/>
      <c r="F41" s="143"/>
      <c r="G41" s="143"/>
    </row>
    <row r="42" spans="1:7" s="130" customFormat="1" ht="12.75" customHeight="1" hidden="1">
      <c r="A42" s="129"/>
      <c r="B42" s="132"/>
      <c r="C42" s="144"/>
      <c r="D42" s="143"/>
      <c r="E42" s="143"/>
      <c r="F42" s="143"/>
      <c r="G42" s="143"/>
    </row>
    <row r="43" s="130" customFormat="1" ht="15.75" customHeight="1" thickBot="1">
      <c r="B43" s="161"/>
    </row>
    <row r="44" spans="1:7" s="130" customFormat="1" ht="15.75">
      <c r="A44" s="222" t="s">
        <v>25</v>
      </c>
      <c r="B44" s="223" t="s">
        <v>26</v>
      </c>
      <c r="C44" s="222" t="s">
        <v>28</v>
      </c>
      <c r="D44" s="222" t="s">
        <v>29</v>
      </c>
      <c r="E44" s="222" t="s">
        <v>29</v>
      </c>
      <c r="F44" s="216" t="s">
        <v>14</v>
      </c>
      <c r="G44" s="222" t="s">
        <v>336</v>
      </c>
    </row>
    <row r="45" spans="1:7" s="130" customFormat="1" ht="15.75" customHeight="1" thickBot="1">
      <c r="A45" s="224"/>
      <c r="B45" s="225"/>
      <c r="C45" s="226"/>
      <c r="D45" s="227" t="s">
        <v>31</v>
      </c>
      <c r="E45" s="227" t="s">
        <v>32</v>
      </c>
      <c r="F45" s="220" t="s">
        <v>33</v>
      </c>
      <c r="G45" s="227" t="s">
        <v>335</v>
      </c>
    </row>
    <row r="46" spans="1:7" s="130" customFormat="1" ht="16.5" customHeight="1" thickTop="1">
      <c r="A46" s="155">
        <v>20</v>
      </c>
      <c r="B46" s="174"/>
      <c r="C46" s="51" t="s">
        <v>514</v>
      </c>
      <c r="D46" s="89"/>
      <c r="E46" s="89"/>
      <c r="F46" s="89"/>
      <c r="G46" s="89"/>
    </row>
    <row r="47" spans="1:7" s="130" customFormat="1" ht="16.5" customHeight="1">
      <c r="A47" s="155"/>
      <c r="B47" s="174"/>
      <c r="C47" s="51"/>
      <c r="D47" s="89"/>
      <c r="E47" s="89"/>
      <c r="F47" s="89"/>
      <c r="G47" s="89"/>
    </row>
    <row r="48" spans="1:7" s="130" customFormat="1" ht="15" customHeight="1">
      <c r="A48" s="101"/>
      <c r="B48" s="173"/>
      <c r="C48" s="51" t="s">
        <v>513</v>
      </c>
      <c r="D48" s="103"/>
      <c r="E48" s="103"/>
      <c r="F48" s="103"/>
      <c r="G48" s="103"/>
    </row>
    <row r="49" spans="1:7" s="130" customFormat="1" ht="15">
      <c r="A49" s="69"/>
      <c r="B49" s="171">
        <v>2143</v>
      </c>
      <c r="C49" s="104" t="s">
        <v>512</v>
      </c>
      <c r="D49" s="54">
        <v>2173.4</v>
      </c>
      <c r="E49" s="54">
        <v>66.9</v>
      </c>
      <c r="F49" s="54">
        <v>66.9</v>
      </c>
      <c r="G49" s="103">
        <f aca="true" t="shared" si="1" ref="G49:G89">(F49/E49)*100</f>
        <v>100</v>
      </c>
    </row>
    <row r="50" spans="1:7" s="130" customFormat="1" ht="15">
      <c r="A50" s="69"/>
      <c r="B50" s="171">
        <v>2212</v>
      </c>
      <c r="C50" s="104" t="s">
        <v>511</v>
      </c>
      <c r="D50" s="54">
        <v>17195</v>
      </c>
      <c r="E50" s="54">
        <v>22182.5</v>
      </c>
      <c r="F50" s="54">
        <v>12082.1</v>
      </c>
      <c r="G50" s="103">
        <f t="shared" si="1"/>
        <v>54.466809421841546</v>
      </c>
    </row>
    <row r="51" spans="1:7" s="130" customFormat="1" ht="15" customHeight="1">
      <c r="A51" s="69"/>
      <c r="B51" s="171">
        <v>2219</v>
      </c>
      <c r="C51" s="104" t="s">
        <v>510</v>
      </c>
      <c r="D51" s="54">
        <v>29971.5</v>
      </c>
      <c r="E51" s="54">
        <v>38275.7</v>
      </c>
      <c r="F51" s="54">
        <v>19342.3</v>
      </c>
      <c r="G51" s="103">
        <f t="shared" si="1"/>
        <v>50.53415091036872</v>
      </c>
    </row>
    <row r="52" spans="1:7" s="130" customFormat="1" ht="15">
      <c r="A52" s="69"/>
      <c r="B52" s="171">
        <v>2221</v>
      </c>
      <c r="C52" s="104" t="s">
        <v>509</v>
      </c>
      <c r="D52" s="54">
        <v>40921.5</v>
      </c>
      <c r="E52" s="54">
        <v>46505.7</v>
      </c>
      <c r="F52" s="54">
        <v>24545.7</v>
      </c>
      <c r="G52" s="103">
        <f t="shared" si="1"/>
        <v>52.77998180868152</v>
      </c>
    </row>
    <row r="53" spans="1:7" s="130" customFormat="1" ht="15">
      <c r="A53" s="69"/>
      <c r="B53" s="171">
        <v>2229</v>
      </c>
      <c r="C53" s="104" t="s">
        <v>508</v>
      </c>
      <c r="D53" s="54">
        <v>20</v>
      </c>
      <c r="E53" s="54">
        <v>20</v>
      </c>
      <c r="F53" s="54">
        <v>6.6</v>
      </c>
      <c r="G53" s="103">
        <f t="shared" si="1"/>
        <v>32.99999999999999</v>
      </c>
    </row>
    <row r="54" spans="1:7" s="130" customFormat="1" ht="15" hidden="1">
      <c r="A54" s="69"/>
      <c r="B54" s="171">
        <v>2241</v>
      </c>
      <c r="C54" s="104" t="s">
        <v>507</v>
      </c>
      <c r="D54" s="54"/>
      <c r="E54" s="54"/>
      <c r="F54" s="54"/>
      <c r="G54" s="103" t="e">
        <f t="shared" si="1"/>
        <v>#DIV/0!</v>
      </c>
    </row>
    <row r="55" spans="1:7" s="135" customFormat="1" ht="15.75">
      <c r="A55" s="69"/>
      <c r="B55" s="171">
        <v>2249</v>
      </c>
      <c r="C55" s="104" t="s">
        <v>506</v>
      </c>
      <c r="D55" s="103">
        <f>727-727</f>
        <v>0</v>
      </c>
      <c r="E55" s="103">
        <v>540.8</v>
      </c>
      <c r="F55" s="103">
        <v>339.3</v>
      </c>
      <c r="G55" s="103">
        <f t="shared" si="1"/>
        <v>62.74038461538463</v>
      </c>
    </row>
    <row r="56" spans="1:7" s="130" customFormat="1" ht="15" hidden="1">
      <c r="A56" s="69"/>
      <c r="B56" s="171">
        <v>2310</v>
      </c>
      <c r="C56" s="104" t="s">
        <v>505</v>
      </c>
      <c r="D56" s="54"/>
      <c r="E56" s="54"/>
      <c r="F56" s="54"/>
      <c r="G56" s="103" t="e">
        <f t="shared" si="1"/>
        <v>#DIV/0!</v>
      </c>
    </row>
    <row r="57" spans="1:7" s="130" customFormat="1" ht="15">
      <c r="A57" s="69"/>
      <c r="B57" s="171">
        <v>2321</v>
      </c>
      <c r="C57" s="104" t="s">
        <v>504</v>
      </c>
      <c r="D57" s="54">
        <v>50</v>
      </c>
      <c r="E57" s="54">
        <v>50</v>
      </c>
      <c r="F57" s="54">
        <v>32.3</v>
      </c>
      <c r="G57" s="103">
        <f t="shared" si="1"/>
        <v>64.6</v>
      </c>
    </row>
    <row r="58" spans="1:7" s="135" customFormat="1" ht="15.75">
      <c r="A58" s="69"/>
      <c r="B58" s="171">
        <v>2331</v>
      </c>
      <c r="C58" s="104" t="s">
        <v>503</v>
      </c>
      <c r="D58" s="103">
        <v>130</v>
      </c>
      <c r="E58" s="103">
        <v>1127.9</v>
      </c>
      <c r="F58" s="103">
        <v>751.4</v>
      </c>
      <c r="G58" s="103">
        <f t="shared" si="1"/>
        <v>66.61938115081124</v>
      </c>
    </row>
    <row r="59" spans="1:7" s="130" customFormat="1" ht="15">
      <c r="A59" s="69"/>
      <c r="B59" s="171">
        <v>3111</v>
      </c>
      <c r="C59" s="199" t="s">
        <v>502</v>
      </c>
      <c r="D59" s="54">
        <v>11539.5</v>
      </c>
      <c r="E59" s="54">
        <v>14926</v>
      </c>
      <c r="F59" s="52">
        <v>8015.1</v>
      </c>
      <c r="G59" s="103">
        <f t="shared" si="1"/>
        <v>53.698914645584885</v>
      </c>
    </row>
    <row r="60" spans="1:7" s="130" customFormat="1" ht="15">
      <c r="A60" s="69"/>
      <c r="B60" s="171">
        <v>3113</v>
      </c>
      <c r="C60" s="199" t="s">
        <v>501</v>
      </c>
      <c r="D60" s="54">
        <v>8007.3</v>
      </c>
      <c r="E60" s="54">
        <v>9180.7</v>
      </c>
      <c r="F60" s="52">
        <v>6741.2</v>
      </c>
      <c r="G60" s="103">
        <f t="shared" si="1"/>
        <v>73.42795211694096</v>
      </c>
    </row>
    <row r="61" spans="1:7" s="135" customFormat="1" ht="15.75">
      <c r="A61" s="69"/>
      <c r="B61" s="171">
        <v>3231</v>
      </c>
      <c r="C61" s="104" t="s">
        <v>500</v>
      </c>
      <c r="D61" s="103">
        <v>1296.2</v>
      </c>
      <c r="E61" s="103">
        <v>1296.2</v>
      </c>
      <c r="F61" s="103">
        <v>0</v>
      </c>
      <c r="G61" s="103">
        <f t="shared" si="1"/>
        <v>0</v>
      </c>
    </row>
    <row r="62" spans="1:7" s="135" customFormat="1" ht="15.75">
      <c r="A62" s="69"/>
      <c r="B62" s="171">
        <v>3313</v>
      </c>
      <c r="C62" s="104" t="s">
        <v>499</v>
      </c>
      <c r="D62" s="103">
        <v>350</v>
      </c>
      <c r="E62" s="103">
        <v>54.5</v>
      </c>
      <c r="F62" s="103">
        <v>54.5</v>
      </c>
      <c r="G62" s="103">
        <f t="shared" si="1"/>
        <v>100</v>
      </c>
    </row>
    <row r="63" spans="1:7" s="130" customFormat="1" ht="15">
      <c r="A63" s="69"/>
      <c r="B63" s="171">
        <v>3322</v>
      </c>
      <c r="C63" s="199" t="s">
        <v>498</v>
      </c>
      <c r="D63" s="54">
        <v>15181.6</v>
      </c>
      <c r="E63" s="54">
        <v>16425</v>
      </c>
      <c r="F63" s="54">
        <v>1339.2</v>
      </c>
      <c r="G63" s="103">
        <f t="shared" si="1"/>
        <v>8.153424657534247</v>
      </c>
    </row>
    <row r="64" spans="1:7" s="130" customFormat="1" ht="15">
      <c r="A64" s="69"/>
      <c r="B64" s="171">
        <v>3326</v>
      </c>
      <c r="C64" s="199" t="s">
        <v>497</v>
      </c>
      <c r="D64" s="54">
        <v>0</v>
      </c>
      <c r="E64" s="54">
        <v>118.6</v>
      </c>
      <c r="F64" s="54">
        <v>0</v>
      </c>
      <c r="G64" s="103">
        <f t="shared" si="1"/>
        <v>0</v>
      </c>
    </row>
    <row r="65" spans="1:7" s="135" customFormat="1" ht="15.75">
      <c r="A65" s="69"/>
      <c r="B65" s="171">
        <v>3399</v>
      </c>
      <c r="C65" s="104" t="s">
        <v>496</v>
      </c>
      <c r="D65" s="103">
        <v>0</v>
      </c>
      <c r="E65" s="103">
        <v>380.7</v>
      </c>
      <c r="F65" s="103">
        <v>380.7</v>
      </c>
      <c r="G65" s="103">
        <f t="shared" si="1"/>
        <v>100</v>
      </c>
    </row>
    <row r="66" spans="1:7" s="130" customFormat="1" ht="15">
      <c r="A66" s="69"/>
      <c r="B66" s="171">
        <v>3412</v>
      </c>
      <c r="C66" s="199" t="s">
        <v>495</v>
      </c>
      <c r="D66" s="54">
        <v>10000</v>
      </c>
      <c r="E66" s="54">
        <v>16233.1</v>
      </c>
      <c r="F66" s="54">
        <v>10433.8</v>
      </c>
      <c r="G66" s="103">
        <f t="shared" si="1"/>
        <v>64.27484583967326</v>
      </c>
    </row>
    <row r="67" spans="1:7" s="130" customFormat="1" ht="15">
      <c r="A67" s="69"/>
      <c r="B67" s="171">
        <v>3421</v>
      </c>
      <c r="C67" s="199" t="s">
        <v>494</v>
      </c>
      <c r="D67" s="54">
        <v>1120</v>
      </c>
      <c r="E67" s="54">
        <v>3776</v>
      </c>
      <c r="F67" s="54">
        <v>1171.2</v>
      </c>
      <c r="G67" s="103">
        <f t="shared" si="1"/>
        <v>31.016949152542374</v>
      </c>
    </row>
    <row r="68" spans="1:7" s="130" customFormat="1" ht="15" hidden="1">
      <c r="A68" s="69"/>
      <c r="B68" s="171">
        <v>3612</v>
      </c>
      <c r="C68" s="199" t="s">
        <v>493</v>
      </c>
      <c r="D68" s="54"/>
      <c r="E68" s="54"/>
      <c r="F68" s="54"/>
      <c r="G68" s="103" t="e">
        <f t="shared" si="1"/>
        <v>#DIV/0!</v>
      </c>
    </row>
    <row r="69" spans="1:7" s="130" customFormat="1" ht="15">
      <c r="A69" s="69"/>
      <c r="B69" s="171">
        <v>3613</v>
      </c>
      <c r="C69" s="199" t="s">
        <v>492</v>
      </c>
      <c r="D69" s="54">
        <v>0</v>
      </c>
      <c r="E69" s="54">
        <v>3456</v>
      </c>
      <c r="F69" s="54">
        <v>1475.3</v>
      </c>
      <c r="G69" s="103">
        <f t="shared" si="1"/>
        <v>42.6880787037037</v>
      </c>
    </row>
    <row r="70" spans="1:7" s="130" customFormat="1" ht="15">
      <c r="A70" s="69"/>
      <c r="B70" s="171">
        <v>3631</v>
      </c>
      <c r="C70" s="199" t="s">
        <v>491</v>
      </c>
      <c r="D70" s="54">
        <v>11100</v>
      </c>
      <c r="E70" s="54">
        <v>10785</v>
      </c>
      <c r="F70" s="54">
        <v>5444.5</v>
      </c>
      <c r="G70" s="103">
        <f t="shared" si="1"/>
        <v>50.48215113583681</v>
      </c>
    </row>
    <row r="71" spans="1:7" s="135" customFormat="1" ht="15.75">
      <c r="A71" s="69"/>
      <c r="B71" s="171">
        <v>3632</v>
      </c>
      <c r="C71" s="104" t="s">
        <v>343</v>
      </c>
      <c r="D71" s="103">
        <v>0</v>
      </c>
      <c r="E71" s="103">
        <v>60.3</v>
      </c>
      <c r="F71" s="103">
        <v>60.3</v>
      </c>
      <c r="G71" s="103">
        <f t="shared" si="1"/>
        <v>100</v>
      </c>
    </row>
    <row r="72" spans="1:7" s="130" customFormat="1" ht="15">
      <c r="A72" s="69"/>
      <c r="B72" s="171">
        <v>3635</v>
      </c>
      <c r="C72" s="199" t="s">
        <v>490</v>
      </c>
      <c r="D72" s="54">
        <v>2969</v>
      </c>
      <c r="E72" s="54">
        <v>2752.1</v>
      </c>
      <c r="F72" s="54">
        <v>339.9</v>
      </c>
      <c r="G72" s="103">
        <f t="shared" si="1"/>
        <v>12.350568656662185</v>
      </c>
    </row>
    <row r="73" spans="1:7" s="135" customFormat="1" ht="15.75" hidden="1">
      <c r="A73" s="69"/>
      <c r="B73" s="171">
        <v>3639</v>
      </c>
      <c r="C73" s="104" t="s">
        <v>489</v>
      </c>
      <c r="D73" s="103"/>
      <c r="E73" s="103"/>
      <c r="F73" s="103"/>
      <c r="G73" s="103" t="e">
        <f t="shared" si="1"/>
        <v>#DIV/0!</v>
      </c>
    </row>
    <row r="74" spans="1:7" s="130" customFormat="1" ht="15">
      <c r="A74" s="69"/>
      <c r="B74" s="171">
        <v>3699</v>
      </c>
      <c r="C74" s="199" t="s">
        <v>488</v>
      </c>
      <c r="D74" s="52">
        <v>123</v>
      </c>
      <c r="E74" s="52">
        <v>273</v>
      </c>
      <c r="F74" s="52">
        <v>112.4</v>
      </c>
      <c r="G74" s="103">
        <f t="shared" si="1"/>
        <v>41.172161172161175</v>
      </c>
    </row>
    <row r="75" spans="1:7" s="130" customFormat="1" ht="15">
      <c r="A75" s="69"/>
      <c r="B75" s="171">
        <v>3722</v>
      </c>
      <c r="C75" s="199" t="s">
        <v>487</v>
      </c>
      <c r="D75" s="54">
        <v>21070</v>
      </c>
      <c r="E75" s="54">
        <v>21070</v>
      </c>
      <c r="F75" s="54">
        <v>15428.9</v>
      </c>
      <c r="G75" s="103">
        <f t="shared" si="1"/>
        <v>73.22686283815851</v>
      </c>
    </row>
    <row r="76" spans="1:7" s="135" customFormat="1" ht="15.75" hidden="1">
      <c r="A76" s="69"/>
      <c r="B76" s="171">
        <v>3726</v>
      </c>
      <c r="C76" s="104" t="s">
        <v>486</v>
      </c>
      <c r="D76" s="103"/>
      <c r="E76" s="103"/>
      <c r="F76" s="103"/>
      <c r="G76" s="103" t="e">
        <f t="shared" si="1"/>
        <v>#DIV/0!</v>
      </c>
    </row>
    <row r="77" spans="1:7" s="135" customFormat="1" ht="15.75">
      <c r="A77" s="69"/>
      <c r="B77" s="171">
        <v>3733</v>
      </c>
      <c r="C77" s="104" t="s">
        <v>485</v>
      </c>
      <c r="D77" s="103">
        <v>40</v>
      </c>
      <c r="E77" s="103">
        <v>40</v>
      </c>
      <c r="F77" s="103">
        <v>30.8</v>
      </c>
      <c r="G77" s="103">
        <f t="shared" si="1"/>
        <v>77</v>
      </c>
    </row>
    <row r="78" spans="1:7" s="135" customFormat="1" ht="15.75">
      <c r="A78" s="69"/>
      <c r="B78" s="171">
        <v>3744</v>
      </c>
      <c r="C78" s="104" t="s">
        <v>484</v>
      </c>
      <c r="D78" s="103">
        <v>1185.7</v>
      </c>
      <c r="E78" s="103">
        <v>9.7</v>
      </c>
      <c r="F78" s="52">
        <v>9.7</v>
      </c>
      <c r="G78" s="103">
        <f t="shared" si="1"/>
        <v>100</v>
      </c>
    </row>
    <row r="79" spans="1:7" s="135" customFormat="1" ht="15.75">
      <c r="A79" s="69"/>
      <c r="B79" s="171">
        <v>3745</v>
      </c>
      <c r="C79" s="104" t="s">
        <v>483</v>
      </c>
      <c r="D79" s="103">
        <v>21369.9</v>
      </c>
      <c r="E79" s="103">
        <v>22450</v>
      </c>
      <c r="F79" s="103">
        <v>16474.9</v>
      </c>
      <c r="G79" s="103">
        <f t="shared" si="1"/>
        <v>73.384855233853</v>
      </c>
    </row>
    <row r="80" spans="1:7" s="135" customFormat="1" ht="15.75">
      <c r="A80" s="69"/>
      <c r="B80" s="171">
        <v>4349</v>
      </c>
      <c r="C80" s="104" t="s">
        <v>482</v>
      </c>
      <c r="D80" s="52">
        <v>0</v>
      </c>
      <c r="E80" s="52">
        <v>996.5</v>
      </c>
      <c r="F80" s="52">
        <v>331.6</v>
      </c>
      <c r="G80" s="103">
        <f t="shared" si="1"/>
        <v>33.276467636728555</v>
      </c>
    </row>
    <row r="81" spans="1:7" s="135" customFormat="1" ht="15.75">
      <c r="A81" s="73"/>
      <c r="B81" s="171">
        <v>4357</v>
      </c>
      <c r="C81" s="199" t="s">
        <v>481</v>
      </c>
      <c r="D81" s="52">
        <f>500-500</f>
        <v>0</v>
      </c>
      <c r="E81" s="52">
        <v>650.8</v>
      </c>
      <c r="F81" s="52">
        <v>33.1</v>
      </c>
      <c r="G81" s="103">
        <f t="shared" si="1"/>
        <v>5.086047940995699</v>
      </c>
    </row>
    <row r="82" spans="1:7" s="135" customFormat="1" ht="15.75">
      <c r="A82" s="73"/>
      <c r="B82" s="171">
        <v>4374</v>
      </c>
      <c r="C82" s="199" t="s">
        <v>480</v>
      </c>
      <c r="D82" s="52">
        <v>23000</v>
      </c>
      <c r="E82" s="52">
        <v>32.2</v>
      </c>
      <c r="F82" s="52">
        <v>0</v>
      </c>
      <c r="G82" s="103">
        <f t="shared" si="1"/>
        <v>0</v>
      </c>
    </row>
    <row r="83" spans="1:7" s="130" customFormat="1" ht="15">
      <c r="A83" s="73"/>
      <c r="B83" s="171">
        <v>5311</v>
      </c>
      <c r="C83" s="199" t="s">
        <v>479</v>
      </c>
      <c r="D83" s="52">
        <v>0</v>
      </c>
      <c r="E83" s="52">
        <v>5709.7</v>
      </c>
      <c r="F83" s="54">
        <v>0</v>
      </c>
      <c r="G83" s="103">
        <f t="shared" si="1"/>
        <v>0</v>
      </c>
    </row>
    <row r="84" spans="1:7" s="130" customFormat="1" ht="15" hidden="1">
      <c r="A84" s="73"/>
      <c r="B84" s="171">
        <v>6223</v>
      </c>
      <c r="C84" s="199" t="s">
        <v>478</v>
      </c>
      <c r="D84" s="52"/>
      <c r="E84" s="52"/>
      <c r="F84" s="52"/>
      <c r="G84" s="103" t="e">
        <f t="shared" si="1"/>
        <v>#DIV/0!</v>
      </c>
    </row>
    <row r="85" spans="1:7" s="130" customFormat="1" ht="15">
      <c r="A85" s="73"/>
      <c r="B85" s="171">
        <v>6171</v>
      </c>
      <c r="C85" s="199" t="s">
        <v>477</v>
      </c>
      <c r="D85" s="52">
        <v>3812.9</v>
      </c>
      <c r="E85" s="52">
        <v>3965.1</v>
      </c>
      <c r="F85" s="52">
        <v>133.3</v>
      </c>
      <c r="G85" s="103">
        <f t="shared" si="1"/>
        <v>3.361831984060932</v>
      </c>
    </row>
    <row r="86" spans="1:7" s="130" customFormat="1" ht="15">
      <c r="A86" s="73"/>
      <c r="B86" s="171">
        <v>6402</v>
      </c>
      <c r="C86" s="199" t="s">
        <v>476</v>
      </c>
      <c r="D86" s="52">
        <v>0</v>
      </c>
      <c r="E86" s="52">
        <v>555.6</v>
      </c>
      <c r="F86" s="52">
        <v>555.5</v>
      </c>
      <c r="G86" s="103">
        <f t="shared" si="1"/>
        <v>99.98200143988481</v>
      </c>
    </row>
    <row r="87" spans="1:7" s="130" customFormat="1" ht="15">
      <c r="A87" s="73">
        <v>6409</v>
      </c>
      <c r="B87" s="171">
        <v>6409</v>
      </c>
      <c r="C87" s="199" t="s">
        <v>475</v>
      </c>
      <c r="D87" s="52">
        <v>1100</v>
      </c>
      <c r="E87" s="52">
        <v>9.3</v>
      </c>
      <c r="F87" s="52">
        <v>0</v>
      </c>
      <c r="G87" s="103">
        <f t="shared" si="1"/>
        <v>0</v>
      </c>
    </row>
    <row r="88" spans="1:7" s="135" customFormat="1" ht="15.75">
      <c r="A88" s="69"/>
      <c r="B88" s="171"/>
      <c r="C88" s="104"/>
      <c r="D88" s="103"/>
      <c r="E88" s="103"/>
      <c r="F88" s="103"/>
      <c r="G88" s="103"/>
    </row>
    <row r="89" spans="1:7" s="135" customFormat="1" ht="15.75">
      <c r="A89" s="160"/>
      <c r="B89" s="173"/>
      <c r="C89" s="198" t="s">
        <v>474</v>
      </c>
      <c r="D89" s="197">
        <f>SUM(D49:D88)</f>
        <v>223726.5</v>
      </c>
      <c r="E89" s="197">
        <f>SUM(E49:E88)</f>
        <v>243975.60000000003</v>
      </c>
      <c r="F89" s="197">
        <f>SUM(F49:F88)</f>
        <v>125732.50000000001</v>
      </c>
      <c r="G89" s="103">
        <f t="shared" si="1"/>
        <v>51.534866601414244</v>
      </c>
    </row>
    <row r="90" spans="1:7" s="135" customFormat="1" ht="15.75">
      <c r="A90" s="160"/>
      <c r="B90" s="173"/>
      <c r="C90" s="198"/>
      <c r="D90" s="197"/>
      <c r="E90" s="197"/>
      <c r="F90" s="197"/>
      <c r="G90" s="103"/>
    </row>
    <row r="91" spans="1:7" s="135" customFormat="1" ht="14.25" customHeight="1">
      <c r="A91" s="69"/>
      <c r="B91" s="171"/>
      <c r="C91" s="196" t="s">
        <v>473</v>
      </c>
      <c r="D91" s="195"/>
      <c r="E91" s="195"/>
      <c r="F91" s="195"/>
      <c r="G91" s="103"/>
    </row>
    <row r="92" spans="1:9" s="135" customFormat="1" ht="15.75">
      <c r="A92" s="69">
        <v>1090000000</v>
      </c>
      <c r="B92" s="171">
        <v>2143</v>
      </c>
      <c r="C92" s="178" t="s">
        <v>472</v>
      </c>
      <c r="D92" s="103">
        <v>2173.4</v>
      </c>
      <c r="E92" s="103">
        <v>0</v>
      </c>
      <c r="F92" s="103">
        <v>0</v>
      </c>
      <c r="G92" s="103" t="e">
        <f aca="true" t="shared" si="2" ref="G92:G149">(F92/E92)*100</f>
        <v>#DIV/0!</v>
      </c>
      <c r="I92" s="193"/>
    </row>
    <row r="93" spans="1:7" s="135" customFormat="1" ht="15.75">
      <c r="A93" s="69">
        <v>1068000000</v>
      </c>
      <c r="B93" s="171">
        <v>2212</v>
      </c>
      <c r="C93" s="104" t="s">
        <v>471</v>
      </c>
      <c r="D93" s="103">
        <v>1000</v>
      </c>
      <c r="E93" s="103">
        <v>1000</v>
      </c>
      <c r="F93" s="103">
        <v>67.9</v>
      </c>
      <c r="G93" s="103">
        <f t="shared" si="2"/>
        <v>6.79</v>
      </c>
    </row>
    <row r="94" spans="1:7" s="135" customFormat="1" ht="15.75">
      <c r="A94" s="69">
        <v>1059000000</v>
      </c>
      <c r="B94" s="171">
        <v>2212</v>
      </c>
      <c r="C94" s="104" t="s">
        <v>470</v>
      </c>
      <c r="D94" s="103">
        <v>0</v>
      </c>
      <c r="E94" s="103">
        <v>3900</v>
      </c>
      <c r="F94" s="103">
        <v>3824.4</v>
      </c>
      <c r="G94" s="103">
        <f t="shared" si="2"/>
        <v>98.06153846153846</v>
      </c>
    </row>
    <row r="95" spans="1:7" s="135" customFormat="1" ht="15.75">
      <c r="A95" s="69">
        <v>1100000000</v>
      </c>
      <c r="B95" s="171">
        <v>2212</v>
      </c>
      <c r="C95" s="104" t="s">
        <v>469</v>
      </c>
      <c r="D95" s="103">
        <v>0</v>
      </c>
      <c r="E95" s="103">
        <v>350</v>
      </c>
      <c r="F95" s="103">
        <v>0</v>
      </c>
      <c r="G95" s="103">
        <f t="shared" si="2"/>
        <v>0</v>
      </c>
    </row>
    <row r="96" spans="1:7" s="135" customFormat="1" ht="15.75">
      <c r="A96" s="69">
        <v>1006010023</v>
      </c>
      <c r="B96" s="171">
        <v>2219</v>
      </c>
      <c r="C96" s="104" t="s">
        <v>468</v>
      </c>
      <c r="D96" s="103">
        <v>5348.5</v>
      </c>
      <c r="E96" s="103">
        <v>5653.2</v>
      </c>
      <c r="F96" s="103">
        <v>5653.1</v>
      </c>
      <c r="G96" s="103">
        <f t="shared" si="2"/>
        <v>99.99823109035592</v>
      </c>
    </row>
    <row r="97" spans="1:7" s="135" customFormat="1" ht="15.75" customHeight="1">
      <c r="A97" s="69">
        <v>1037000000</v>
      </c>
      <c r="B97" s="171">
        <v>2219</v>
      </c>
      <c r="C97" s="194" t="s">
        <v>467</v>
      </c>
      <c r="D97" s="103">
        <v>0</v>
      </c>
      <c r="E97" s="103">
        <v>1486</v>
      </c>
      <c r="F97" s="103">
        <v>1485.8</v>
      </c>
      <c r="G97" s="103">
        <f t="shared" si="2"/>
        <v>99.98654104979812</v>
      </c>
    </row>
    <row r="98" spans="1:7" s="135" customFormat="1" ht="15.75" customHeight="1">
      <c r="A98" s="69">
        <v>1043000000</v>
      </c>
      <c r="B98" s="171">
        <v>2219</v>
      </c>
      <c r="C98" s="194" t="s">
        <v>466</v>
      </c>
      <c r="D98" s="103">
        <v>936</v>
      </c>
      <c r="E98" s="103">
        <v>476.3</v>
      </c>
      <c r="F98" s="103">
        <v>476.2</v>
      </c>
      <c r="G98" s="103">
        <f t="shared" si="2"/>
        <v>99.97900482888934</v>
      </c>
    </row>
    <row r="99" spans="1:7" s="135" customFormat="1" ht="15.75">
      <c r="A99" s="69">
        <v>1044000000</v>
      </c>
      <c r="B99" s="171">
        <v>2219</v>
      </c>
      <c r="C99" s="104" t="s">
        <v>465</v>
      </c>
      <c r="D99" s="103">
        <v>100</v>
      </c>
      <c r="E99" s="103">
        <v>100</v>
      </c>
      <c r="F99" s="103">
        <v>0</v>
      </c>
      <c r="G99" s="103">
        <f t="shared" si="2"/>
        <v>0</v>
      </c>
    </row>
    <row r="100" spans="1:7" s="135" customFormat="1" ht="15.75">
      <c r="A100" s="69">
        <v>1051000000</v>
      </c>
      <c r="B100" s="171">
        <v>2219</v>
      </c>
      <c r="C100" s="104" t="s">
        <v>464</v>
      </c>
      <c r="D100" s="103">
        <v>1600</v>
      </c>
      <c r="E100" s="103">
        <v>23.8</v>
      </c>
      <c r="F100" s="103">
        <v>0</v>
      </c>
      <c r="G100" s="103">
        <f t="shared" si="2"/>
        <v>0</v>
      </c>
    </row>
    <row r="101" spans="1:7" s="135" customFormat="1" ht="15.75" customHeight="1">
      <c r="A101" s="69">
        <v>1052000000</v>
      </c>
      <c r="B101" s="171">
        <v>2219</v>
      </c>
      <c r="C101" s="194" t="s">
        <v>463</v>
      </c>
      <c r="D101" s="103">
        <v>711</v>
      </c>
      <c r="E101" s="103">
        <v>644.6</v>
      </c>
      <c r="F101" s="103">
        <v>644.5</v>
      </c>
      <c r="G101" s="103">
        <f t="shared" si="2"/>
        <v>99.98448650325783</v>
      </c>
    </row>
    <row r="102" spans="1:7" s="135" customFormat="1" ht="15.75">
      <c r="A102" s="69">
        <v>1054000000</v>
      </c>
      <c r="B102" s="171">
        <v>2219</v>
      </c>
      <c r="C102" s="104" t="s">
        <v>462</v>
      </c>
      <c r="D102" s="103">
        <v>0</v>
      </c>
      <c r="E102" s="103">
        <v>380</v>
      </c>
      <c r="F102" s="103">
        <v>349.6</v>
      </c>
      <c r="G102" s="103">
        <f t="shared" si="2"/>
        <v>92</v>
      </c>
    </row>
    <row r="103" spans="1:7" s="135" customFormat="1" ht="15.75">
      <c r="A103" s="69">
        <v>1058000000</v>
      </c>
      <c r="B103" s="171">
        <v>2219</v>
      </c>
      <c r="C103" s="104" t="s">
        <v>461</v>
      </c>
      <c r="D103" s="103">
        <v>0</v>
      </c>
      <c r="E103" s="103">
        <v>400</v>
      </c>
      <c r="F103" s="103">
        <v>0</v>
      </c>
      <c r="G103" s="103">
        <f t="shared" si="2"/>
        <v>0</v>
      </c>
    </row>
    <row r="104" spans="1:7" s="135" customFormat="1" ht="15.75">
      <c r="A104" s="69">
        <v>1101000000</v>
      </c>
      <c r="B104" s="171">
        <v>2219</v>
      </c>
      <c r="C104" s="104" t="s">
        <v>460</v>
      </c>
      <c r="D104" s="103">
        <v>0</v>
      </c>
      <c r="E104" s="103">
        <v>2500</v>
      </c>
      <c r="F104" s="103">
        <v>0</v>
      </c>
      <c r="G104" s="103">
        <f t="shared" si="2"/>
        <v>0</v>
      </c>
    </row>
    <row r="105" spans="1:9" s="135" customFormat="1" ht="15.75">
      <c r="A105" s="69">
        <v>1045000000</v>
      </c>
      <c r="B105" s="171">
        <v>2219</v>
      </c>
      <c r="C105" s="104" t="s">
        <v>459</v>
      </c>
      <c r="D105" s="103">
        <v>2446</v>
      </c>
      <c r="E105" s="103">
        <v>2446</v>
      </c>
      <c r="F105" s="103">
        <v>22</v>
      </c>
      <c r="G105" s="103">
        <f t="shared" si="2"/>
        <v>0.8994276369582993</v>
      </c>
      <c r="I105" s="193"/>
    </row>
    <row r="106" spans="1:7" s="135" customFormat="1" ht="15.75">
      <c r="A106" s="69">
        <v>1104000000</v>
      </c>
      <c r="B106" s="171">
        <v>2219</v>
      </c>
      <c r="C106" s="104" t="s">
        <v>458</v>
      </c>
      <c r="D106" s="103">
        <v>0</v>
      </c>
      <c r="E106" s="103">
        <v>0.5</v>
      </c>
      <c r="F106" s="103">
        <v>0.5</v>
      </c>
      <c r="G106" s="103">
        <f t="shared" si="2"/>
        <v>100</v>
      </c>
    </row>
    <row r="107" spans="1:7" s="135" customFormat="1" ht="15.75">
      <c r="A107" s="69">
        <v>1105000000</v>
      </c>
      <c r="B107" s="171">
        <v>2219</v>
      </c>
      <c r="C107" s="104" t="s">
        <v>457</v>
      </c>
      <c r="D107" s="103">
        <v>0</v>
      </c>
      <c r="E107" s="103">
        <v>4081.1</v>
      </c>
      <c r="F107" s="103">
        <v>0.3</v>
      </c>
      <c r="G107" s="103">
        <f t="shared" si="2"/>
        <v>0.007350959300188675</v>
      </c>
    </row>
    <row r="108" spans="1:7" s="135" customFormat="1" ht="15.75">
      <c r="A108" s="69">
        <v>1039000000</v>
      </c>
      <c r="B108" s="171">
        <v>2221</v>
      </c>
      <c r="C108" s="104" t="s">
        <v>456</v>
      </c>
      <c r="D108" s="103">
        <v>240</v>
      </c>
      <c r="E108" s="103">
        <f>240+5500</f>
        <v>5740</v>
      </c>
      <c r="F108" s="103">
        <v>3395.4</v>
      </c>
      <c r="G108" s="103">
        <f t="shared" si="2"/>
        <v>59.15331010452962</v>
      </c>
    </row>
    <row r="109" spans="1:7" s="135" customFormat="1" ht="15.75">
      <c r="A109" s="53">
        <v>1003071007</v>
      </c>
      <c r="B109" s="192">
        <v>2221</v>
      </c>
      <c r="C109" s="56" t="s">
        <v>455</v>
      </c>
      <c r="D109" s="103">
        <v>40581.5</v>
      </c>
      <c r="E109" s="103">
        <v>40581.5</v>
      </c>
      <c r="F109" s="103">
        <v>21017.8</v>
      </c>
      <c r="G109" s="103">
        <f t="shared" si="2"/>
        <v>51.79157990710053</v>
      </c>
    </row>
    <row r="110" spans="1:7" s="135" customFormat="1" ht="15.75">
      <c r="A110" s="53">
        <v>1094000000</v>
      </c>
      <c r="B110" s="192">
        <v>2249</v>
      </c>
      <c r="C110" s="56" t="s">
        <v>454</v>
      </c>
      <c r="D110" s="103">
        <v>0</v>
      </c>
      <c r="E110" s="103">
        <v>540.8</v>
      </c>
      <c r="F110" s="103">
        <v>339.3</v>
      </c>
      <c r="G110" s="103">
        <f t="shared" si="2"/>
        <v>62.74038461538463</v>
      </c>
    </row>
    <row r="111" spans="1:7" s="135" customFormat="1" ht="15.75">
      <c r="A111" s="69">
        <v>1046000000</v>
      </c>
      <c r="B111" s="171">
        <v>3111</v>
      </c>
      <c r="C111" s="104" t="s">
        <v>453</v>
      </c>
      <c r="D111" s="103">
        <v>1434.9</v>
      </c>
      <c r="E111" s="103">
        <v>1434.9</v>
      </c>
      <c r="F111" s="103">
        <v>1010.8</v>
      </c>
      <c r="G111" s="103">
        <f t="shared" si="2"/>
        <v>70.44393337514808</v>
      </c>
    </row>
    <row r="112" spans="1:7" s="135" customFormat="1" ht="15.75">
      <c r="A112" s="69">
        <v>1047000000</v>
      </c>
      <c r="B112" s="171">
        <v>3111</v>
      </c>
      <c r="C112" s="104" t="s">
        <v>452</v>
      </c>
      <c r="D112" s="103">
        <v>4527.6</v>
      </c>
      <c r="E112" s="103">
        <v>4527.6</v>
      </c>
      <c r="F112" s="103">
        <v>3461.9</v>
      </c>
      <c r="G112" s="103">
        <f t="shared" si="2"/>
        <v>76.46214329887799</v>
      </c>
    </row>
    <row r="113" spans="1:7" s="135" customFormat="1" ht="15.75">
      <c r="A113" s="69">
        <v>1056000000</v>
      </c>
      <c r="B113" s="171">
        <v>3111</v>
      </c>
      <c r="C113" s="104" t="s">
        <v>451</v>
      </c>
      <c r="D113" s="103">
        <v>0</v>
      </c>
      <c r="E113" s="103">
        <v>427</v>
      </c>
      <c r="F113" s="103">
        <v>427</v>
      </c>
      <c r="G113" s="103">
        <f t="shared" si="2"/>
        <v>100</v>
      </c>
    </row>
    <row r="114" spans="1:7" s="135" customFormat="1" ht="15.75">
      <c r="A114" s="69">
        <v>1075000000</v>
      </c>
      <c r="B114" s="171">
        <v>3111</v>
      </c>
      <c r="C114" s="104" t="s">
        <v>450</v>
      </c>
      <c r="D114" s="103">
        <v>1653.7</v>
      </c>
      <c r="E114" s="103">
        <v>1653.7</v>
      </c>
      <c r="F114" s="103">
        <v>168</v>
      </c>
      <c r="G114" s="103">
        <f t="shared" si="2"/>
        <v>10.15903731027393</v>
      </c>
    </row>
    <row r="115" spans="1:7" s="135" customFormat="1" ht="15.75">
      <c r="A115" s="69">
        <v>1083000000</v>
      </c>
      <c r="B115" s="171">
        <v>3111</v>
      </c>
      <c r="C115" s="104" t="s">
        <v>449</v>
      </c>
      <c r="D115" s="103">
        <v>1796.9</v>
      </c>
      <c r="E115" s="103">
        <v>1796.9</v>
      </c>
      <c r="F115" s="103">
        <v>0</v>
      </c>
      <c r="G115" s="103">
        <f t="shared" si="2"/>
        <v>0</v>
      </c>
    </row>
    <row r="116" spans="1:7" s="135" customFormat="1" ht="15.75">
      <c r="A116" s="69">
        <v>1084000000</v>
      </c>
      <c r="B116" s="171">
        <v>3111</v>
      </c>
      <c r="C116" s="104" t="s">
        <v>448</v>
      </c>
      <c r="D116" s="103">
        <v>2126.4</v>
      </c>
      <c r="E116" s="103">
        <v>2126.4</v>
      </c>
      <c r="F116" s="103">
        <v>0</v>
      </c>
      <c r="G116" s="103">
        <f t="shared" si="2"/>
        <v>0</v>
      </c>
    </row>
    <row r="117" spans="1:7" s="135" customFormat="1" ht="15.75">
      <c r="A117" s="69">
        <v>1098000000</v>
      </c>
      <c r="B117" s="171">
        <v>3111</v>
      </c>
      <c r="C117" s="104" t="s">
        <v>447</v>
      </c>
      <c r="D117" s="103">
        <v>0</v>
      </c>
      <c r="E117" s="103">
        <v>2794.9</v>
      </c>
      <c r="F117" s="103">
        <v>2794.8</v>
      </c>
      <c r="G117" s="103">
        <f t="shared" si="2"/>
        <v>99.99642205445633</v>
      </c>
    </row>
    <row r="118" spans="1:7" s="135" customFormat="1" ht="15.75">
      <c r="A118" s="69">
        <v>1048000000</v>
      </c>
      <c r="B118" s="171">
        <v>3113</v>
      </c>
      <c r="C118" s="104" t="s">
        <v>446</v>
      </c>
      <c r="D118" s="103">
        <v>7207.3</v>
      </c>
      <c r="E118" s="103">
        <v>7207.3</v>
      </c>
      <c r="F118" s="103">
        <v>4978.1</v>
      </c>
      <c r="G118" s="103">
        <f t="shared" si="2"/>
        <v>69.07024822055416</v>
      </c>
    </row>
    <row r="119" spans="1:7" s="135" customFormat="1" ht="15.75">
      <c r="A119" s="69">
        <v>1055000000</v>
      </c>
      <c r="B119" s="171">
        <v>3113</v>
      </c>
      <c r="C119" s="104" t="s">
        <v>445</v>
      </c>
      <c r="D119" s="103">
        <v>0</v>
      </c>
      <c r="E119" s="103">
        <v>171.2</v>
      </c>
      <c r="F119" s="103">
        <v>171.1</v>
      </c>
      <c r="G119" s="103">
        <f t="shared" si="2"/>
        <v>99.94158878504673</v>
      </c>
    </row>
    <row r="120" spans="1:7" s="135" customFormat="1" ht="15.75">
      <c r="A120" s="53">
        <v>1087000000</v>
      </c>
      <c r="B120" s="192">
        <v>3231</v>
      </c>
      <c r="C120" s="56" t="s">
        <v>444</v>
      </c>
      <c r="D120" s="103">
        <v>800</v>
      </c>
      <c r="E120" s="103">
        <v>1140.3</v>
      </c>
      <c r="F120" s="103">
        <v>1140.2</v>
      </c>
      <c r="G120" s="103">
        <f t="shared" si="2"/>
        <v>99.99123037797072</v>
      </c>
    </row>
    <row r="121" spans="1:7" s="135" customFormat="1" ht="15.75">
      <c r="A121" s="53">
        <v>1085000000</v>
      </c>
      <c r="B121" s="192">
        <v>3231</v>
      </c>
      <c r="C121" s="56" t="s">
        <v>443</v>
      </c>
      <c r="D121" s="103">
        <v>1296.2</v>
      </c>
      <c r="E121" s="103">
        <v>1296.2</v>
      </c>
      <c r="F121" s="103">
        <v>0</v>
      </c>
      <c r="G121" s="103">
        <f t="shared" si="2"/>
        <v>0</v>
      </c>
    </row>
    <row r="122" spans="1:7" s="135" customFormat="1" ht="15.75">
      <c r="A122" s="53">
        <v>1017000000</v>
      </c>
      <c r="B122" s="192">
        <v>3313</v>
      </c>
      <c r="C122" s="56" t="s">
        <v>442</v>
      </c>
      <c r="D122" s="103">
        <v>350</v>
      </c>
      <c r="E122" s="103">
        <v>54.5</v>
      </c>
      <c r="F122" s="103">
        <v>54.5</v>
      </c>
      <c r="G122" s="103">
        <f t="shared" si="2"/>
        <v>100</v>
      </c>
    </row>
    <row r="123" spans="1:7" s="135" customFormat="1" ht="15.75">
      <c r="A123" s="53">
        <v>1078000000</v>
      </c>
      <c r="B123" s="192">
        <v>3322</v>
      </c>
      <c r="C123" s="56" t="s">
        <v>441</v>
      </c>
      <c r="D123" s="103">
        <v>1233.7</v>
      </c>
      <c r="E123" s="103">
        <v>2433.7</v>
      </c>
      <c r="F123" s="103">
        <v>786.6</v>
      </c>
      <c r="G123" s="103">
        <f t="shared" si="2"/>
        <v>32.321157085918564</v>
      </c>
    </row>
    <row r="124" spans="1:7" s="135" customFormat="1" ht="15.75">
      <c r="A124" s="53">
        <v>1079000000</v>
      </c>
      <c r="B124" s="192">
        <v>3322</v>
      </c>
      <c r="C124" s="56" t="s">
        <v>440</v>
      </c>
      <c r="D124" s="103">
        <v>13747.9</v>
      </c>
      <c r="E124" s="103">
        <v>13747.9</v>
      </c>
      <c r="F124" s="103">
        <v>309.3</v>
      </c>
      <c r="G124" s="103">
        <f t="shared" si="2"/>
        <v>2.2497981509903333</v>
      </c>
    </row>
    <row r="125" spans="1:7" s="135" customFormat="1" ht="15.75">
      <c r="A125" s="53">
        <v>1076000000</v>
      </c>
      <c r="B125" s="192">
        <v>3412</v>
      </c>
      <c r="C125" s="56" t="s">
        <v>439</v>
      </c>
      <c r="D125" s="103">
        <v>6000</v>
      </c>
      <c r="E125" s="103">
        <v>6295.3</v>
      </c>
      <c r="F125" s="103">
        <v>6295.2</v>
      </c>
      <c r="G125" s="103">
        <f t="shared" si="2"/>
        <v>99.99841151335123</v>
      </c>
    </row>
    <row r="126" spans="1:7" s="135" customFormat="1" ht="15.75">
      <c r="A126" s="53">
        <v>1082000000</v>
      </c>
      <c r="B126" s="192">
        <v>3412</v>
      </c>
      <c r="C126" s="56" t="s">
        <v>438</v>
      </c>
      <c r="D126" s="103">
        <v>4000</v>
      </c>
      <c r="E126" s="103">
        <v>9484</v>
      </c>
      <c r="F126" s="103">
        <v>3806.6</v>
      </c>
      <c r="G126" s="103">
        <f t="shared" si="2"/>
        <v>40.13707296499368</v>
      </c>
    </row>
    <row r="127" spans="1:7" s="135" customFormat="1" ht="15.75">
      <c r="A127" s="53">
        <v>1063000000</v>
      </c>
      <c r="B127" s="192">
        <v>3421</v>
      </c>
      <c r="C127" s="56" t="s">
        <v>437</v>
      </c>
      <c r="D127" s="103">
        <v>600</v>
      </c>
      <c r="E127" s="103">
        <v>1592</v>
      </c>
      <c r="F127" s="103">
        <v>41.1</v>
      </c>
      <c r="G127" s="103">
        <f t="shared" si="2"/>
        <v>2.5816582914572868</v>
      </c>
    </row>
    <row r="128" spans="1:7" s="135" customFormat="1" ht="15.75">
      <c r="A128" s="53">
        <v>1080000000</v>
      </c>
      <c r="B128" s="192">
        <v>3421</v>
      </c>
      <c r="C128" s="56" t="s">
        <v>436</v>
      </c>
      <c r="D128" s="103">
        <v>0</v>
      </c>
      <c r="E128" s="103">
        <v>1045.5</v>
      </c>
      <c r="F128" s="103">
        <v>1045.4</v>
      </c>
      <c r="G128" s="103">
        <f t="shared" si="2"/>
        <v>99.99043519846964</v>
      </c>
    </row>
    <row r="129" spans="1:7" s="135" customFormat="1" ht="15.75">
      <c r="A129" s="53">
        <v>1106000000</v>
      </c>
      <c r="B129" s="192">
        <v>3421</v>
      </c>
      <c r="C129" s="56" t="s">
        <v>435</v>
      </c>
      <c r="D129" s="103">
        <v>0</v>
      </c>
      <c r="E129" s="103">
        <v>687</v>
      </c>
      <c r="F129" s="103">
        <v>36</v>
      </c>
      <c r="G129" s="103">
        <f t="shared" si="2"/>
        <v>5.240174672489083</v>
      </c>
    </row>
    <row r="130" spans="1:7" s="135" customFormat="1" ht="15.75">
      <c r="A130" s="53">
        <v>1073000000</v>
      </c>
      <c r="B130" s="192">
        <v>3613</v>
      </c>
      <c r="C130" s="56" t="s">
        <v>434</v>
      </c>
      <c r="D130" s="103">
        <v>0</v>
      </c>
      <c r="E130" s="103">
        <v>992.8</v>
      </c>
      <c r="F130" s="103">
        <v>992.7</v>
      </c>
      <c r="G130" s="103">
        <f t="shared" si="2"/>
        <v>99.98992747784045</v>
      </c>
    </row>
    <row r="131" spans="1:7" s="135" customFormat="1" ht="15.75">
      <c r="A131" s="53">
        <v>1074000000</v>
      </c>
      <c r="B131" s="192">
        <v>3613</v>
      </c>
      <c r="C131" s="56" t="s">
        <v>433</v>
      </c>
      <c r="D131" s="103">
        <v>0</v>
      </c>
      <c r="E131" s="103">
        <v>450.6</v>
      </c>
      <c r="F131" s="103">
        <v>450.5</v>
      </c>
      <c r="G131" s="103">
        <f t="shared" si="2"/>
        <v>99.97780736795383</v>
      </c>
    </row>
    <row r="132" spans="1:7" s="135" customFormat="1" ht="15.75">
      <c r="A132" s="69">
        <v>1102000000</v>
      </c>
      <c r="B132" s="171">
        <v>3613</v>
      </c>
      <c r="C132" s="104" t="s">
        <v>432</v>
      </c>
      <c r="D132" s="103">
        <v>0</v>
      </c>
      <c r="E132" s="103">
        <v>1980</v>
      </c>
      <c r="F132" s="103">
        <v>0</v>
      </c>
      <c r="G132" s="103">
        <f t="shared" si="2"/>
        <v>0</v>
      </c>
    </row>
    <row r="133" spans="1:7" s="135" customFormat="1" ht="15.75">
      <c r="A133" s="53">
        <v>1088000000</v>
      </c>
      <c r="B133" s="192">
        <v>3631</v>
      </c>
      <c r="C133" s="56" t="s">
        <v>431</v>
      </c>
      <c r="D133" s="103">
        <v>1000</v>
      </c>
      <c r="E133" s="103">
        <v>873.7</v>
      </c>
      <c r="F133" s="103">
        <v>873.6</v>
      </c>
      <c r="G133" s="103">
        <f t="shared" si="2"/>
        <v>99.98855442371524</v>
      </c>
    </row>
    <row r="134" spans="1:7" s="135" customFormat="1" ht="15.75">
      <c r="A134" s="53">
        <v>1089000000</v>
      </c>
      <c r="B134" s="192">
        <v>3631</v>
      </c>
      <c r="C134" s="56" t="s">
        <v>430</v>
      </c>
      <c r="D134" s="103">
        <v>1000</v>
      </c>
      <c r="E134" s="103">
        <v>799.9</v>
      </c>
      <c r="F134" s="103">
        <v>0</v>
      </c>
      <c r="G134" s="103">
        <f t="shared" si="2"/>
        <v>0</v>
      </c>
    </row>
    <row r="135" spans="1:7" s="135" customFormat="1" ht="15.75">
      <c r="A135" s="69">
        <v>1016092001</v>
      </c>
      <c r="B135" s="171">
        <v>3635</v>
      </c>
      <c r="C135" s="104" t="s">
        <v>429</v>
      </c>
      <c r="D135" s="103">
        <v>518</v>
      </c>
      <c r="E135" s="103">
        <v>518</v>
      </c>
      <c r="F135" s="103">
        <v>0</v>
      </c>
      <c r="G135" s="103">
        <f t="shared" si="2"/>
        <v>0</v>
      </c>
    </row>
    <row r="136" spans="1:7" s="135" customFormat="1" ht="15.75">
      <c r="A136" s="69">
        <v>1091000000</v>
      </c>
      <c r="B136" s="171">
        <v>3744</v>
      </c>
      <c r="C136" s="104" t="s">
        <v>428</v>
      </c>
      <c r="D136" s="103">
        <v>1185.7</v>
      </c>
      <c r="E136" s="103">
        <v>0</v>
      </c>
      <c r="F136" s="103">
        <v>0</v>
      </c>
      <c r="G136" s="103" t="e">
        <f t="shared" si="2"/>
        <v>#DIV/0!</v>
      </c>
    </row>
    <row r="137" spans="1:7" s="135" customFormat="1" ht="15.75">
      <c r="A137" s="69">
        <v>1069000000</v>
      </c>
      <c r="B137" s="171">
        <v>3745</v>
      </c>
      <c r="C137" s="104" t="s">
        <v>427</v>
      </c>
      <c r="D137" s="103">
        <v>2850.5</v>
      </c>
      <c r="E137" s="103">
        <v>2850.5</v>
      </c>
      <c r="F137" s="103">
        <v>39.9</v>
      </c>
      <c r="G137" s="103">
        <f t="shared" si="2"/>
        <v>1.3997544290475354</v>
      </c>
    </row>
    <row r="138" spans="1:7" s="135" customFormat="1" ht="15.75">
      <c r="A138" s="69">
        <v>1070000000</v>
      </c>
      <c r="B138" s="171">
        <v>3745</v>
      </c>
      <c r="C138" s="104" t="s">
        <v>426</v>
      </c>
      <c r="D138" s="103">
        <v>291.9</v>
      </c>
      <c r="E138" s="103">
        <v>291.9</v>
      </c>
      <c r="F138" s="103">
        <v>191.3</v>
      </c>
      <c r="G138" s="103">
        <f t="shared" si="2"/>
        <v>65.5361425145598</v>
      </c>
    </row>
    <row r="139" spans="1:7" s="135" customFormat="1" ht="15.75">
      <c r="A139" s="69">
        <v>1071000000</v>
      </c>
      <c r="B139" s="171">
        <v>3745</v>
      </c>
      <c r="C139" s="104" t="s">
        <v>425</v>
      </c>
      <c r="D139" s="103">
        <v>371.5</v>
      </c>
      <c r="E139" s="103">
        <v>24.2</v>
      </c>
      <c r="F139" s="103">
        <v>24.2</v>
      </c>
      <c r="G139" s="103">
        <f t="shared" si="2"/>
        <v>100</v>
      </c>
    </row>
    <row r="140" spans="1:7" s="135" customFormat="1" ht="15.75">
      <c r="A140" s="69">
        <v>1095000000</v>
      </c>
      <c r="B140" s="171">
        <v>3745</v>
      </c>
      <c r="C140" s="104" t="s">
        <v>424</v>
      </c>
      <c r="D140" s="103">
        <v>0</v>
      </c>
      <c r="E140" s="103">
        <v>1938</v>
      </c>
      <c r="F140" s="103">
        <v>1435.4</v>
      </c>
      <c r="G140" s="103">
        <f t="shared" si="2"/>
        <v>74.06604747162024</v>
      </c>
    </row>
    <row r="141" spans="1:7" s="135" customFormat="1" ht="15.75">
      <c r="A141" s="69">
        <v>1099000000</v>
      </c>
      <c r="B141" s="171">
        <v>3745</v>
      </c>
      <c r="C141" s="104" t="s">
        <v>423</v>
      </c>
      <c r="D141" s="103">
        <v>0</v>
      </c>
      <c r="E141" s="103">
        <v>700</v>
      </c>
      <c r="F141" s="103">
        <v>218</v>
      </c>
      <c r="G141" s="103">
        <f t="shared" si="2"/>
        <v>31.142857142857146</v>
      </c>
    </row>
    <row r="142" spans="1:7" s="135" customFormat="1" ht="15.75">
      <c r="A142" s="69">
        <v>1041000000</v>
      </c>
      <c r="B142" s="171">
        <v>4349</v>
      </c>
      <c r="C142" s="104" t="s">
        <v>422</v>
      </c>
      <c r="D142" s="103">
        <v>0</v>
      </c>
      <c r="E142" s="103">
        <v>17.5</v>
      </c>
      <c r="F142" s="103">
        <v>4.5</v>
      </c>
      <c r="G142" s="103">
        <f t="shared" si="2"/>
        <v>25.71428571428571</v>
      </c>
    </row>
    <row r="143" spans="1:7" s="135" customFormat="1" ht="15.75">
      <c r="A143" s="69">
        <v>1097000000</v>
      </c>
      <c r="B143" s="171">
        <v>4349</v>
      </c>
      <c r="C143" s="104" t="s">
        <v>422</v>
      </c>
      <c r="D143" s="103">
        <v>0</v>
      </c>
      <c r="E143" s="103">
        <v>400</v>
      </c>
      <c r="F143" s="103">
        <v>54</v>
      </c>
      <c r="G143" s="103">
        <f t="shared" si="2"/>
        <v>13.5</v>
      </c>
    </row>
    <row r="144" spans="1:7" s="135" customFormat="1" ht="15.75">
      <c r="A144" s="69">
        <v>1103000000</v>
      </c>
      <c r="B144" s="171">
        <v>4357</v>
      </c>
      <c r="C144" s="104" t="s">
        <v>421</v>
      </c>
      <c r="D144" s="103">
        <v>0</v>
      </c>
      <c r="E144" s="103">
        <v>506.3</v>
      </c>
      <c r="F144" s="103">
        <v>0</v>
      </c>
      <c r="G144" s="103">
        <f t="shared" si="2"/>
        <v>0</v>
      </c>
    </row>
    <row r="145" spans="1:7" s="135" customFormat="1" ht="15.75">
      <c r="A145" s="69">
        <v>1008010025</v>
      </c>
      <c r="B145" s="171">
        <v>4374</v>
      </c>
      <c r="C145" s="104" t="s">
        <v>420</v>
      </c>
      <c r="D145" s="103">
        <v>23000</v>
      </c>
      <c r="E145" s="103">
        <v>0</v>
      </c>
      <c r="F145" s="103">
        <v>0</v>
      </c>
      <c r="G145" s="103" t="e">
        <f t="shared" si="2"/>
        <v>#DIV/0!</v>
      </c>
    </row>
    <row r="146" spans="1:7" s="135" customFormat="1" ht="15.75">
      <c r="A146" s="69">
        <v>1093000000</v>
      </c>
      <c r="B146" s="171">
        <v>5311</v>
      </c>
      <c r="C146" s="104" t="s">
        <v>419</v>
      </c>
      <c r="D146" s="103">
        <v>0</v>
      </c>
      <c r="E146" s="103">
        <v>5709.7</v>
      </c>
      <c r="F146" s="103">
        <v>0</v>
      </c>
      <c r="G146" s="103">
        <f t="shared" si="2"/>
        <v>0</v>
      </c>
    </row>
    <row r="147" spans="1:7" s="135" customFormat="1" ht="15.75">
      <c r="A147" s="69">
        <v>1092000000</v>
      </c>
      <c r="B147" s="171">
        <v>6171</v>
      </c>
      <c r="C147" s="104" t="s">
        <v>418</v>
      </c>
      <c r="D147" s="103">
        <v>3812.9</v>
      </c>
      <c r="E147" s="103">
        <v>3812.9</v>
      </c>
      <c r="F147" s="103">
        <v>0</v>
      </c>
      <c r="G147" s="103">
        <f t="shared" si="2"/>
        <v>0</v>
      </c>
    </row>
    <row r="148" spans="1:7" s="135" customFormat="1" ht="15.75">
      <c r="A148" s="69"/>
      <c r="B148" s="171"/>
      <c r="C148" s="104"/>
      <c r="D148" s="103"/>
      <c r="E148" s="103"/>
      <c r="F148" s="103"/>
      <c r="G148" s="103"/>
    </row>
    <row r="149" spans="1:7" s="189" customFormat="1" ht="16.5" customHeight="1">
      <c r="A149" s="87"/>
      <c r="B149" s="191"/>
      <c r="C149" s="86" t="s">
        <v>417</v>
      </c>
      <c r="D149" s="190">
        <f>SUM(D92:D148)</f>
        <v>135941.49999999997</v>
      </c>
      <c r="E149" s="190">
        <f>SUM(E92:E148)</f>
        <v>152086.09999999998</v>
      </c>
      <c r="F149" s="190">
        <f>SUM(F92:F148)</f>
        <v>68087.49999999999</v>
      </c>
      <c r="G149" s="103">
        <f t="shared" si="2"/>
        <v>44.76904858497917</v>
      </c>
    </row>
    <row r="150" spans="1:7" s="189" customFormat="1" ht="16.5" customHeight="1" hidden="1">
      <c r="A150" s="87"/>
      <c r="B150" s="191"/>
      <c r="C150" s="86" t="s">
        <v>416</v>
      </c>
      <c r="D150" s="190" t="e">
        <f>SUM(#REF!+#REF!+#REF!+#REF!)</f>
        <v>#REF!</v>
      </c>
      <c r="E150" s="190" t="e">
        <f>SUM(#REF!+92+#REF!+#REF!)</f>
        <v>#REF!</v>
      </c>
      <c r="F150" s="190" t="e">
        <f>SUM(#REF!+#REF!+#REF!+#REF!)</f>
        <v>#REF!</v>
      </c>
      <c r="G150" s="103" t="e">
        <f>(#REF!/E150)*100</f>
        <v>#REF!</v>
      </c>
    </row>
    <row r="151" spans="1:7" s="135" customFormat="1" ht="15.75" customHeight="1" thickBot="1">
      <c r="A151" s="69"/>
      <c r="B151" s="171"/>
      <c r="C151" s="104"/>
      <c r="D151" s="103"/>
      <c r="E151" s="103"/>
      <c r="F151" s="103"/>
      <c r="G151" s="103"/>
    </row>
    <row r="152" spans="1:7" s="135" customFormat="1" ht="12.75" customHeight="1" hidden="1" thickBot="1">
      <c r="A152" s="188"/>
      <c r="B152" s="187"/>
      <c r="C152" s="186"/>
      <c r="D152" s="185"/>
      <c r="E152" s="185"/>
      <c r="F152" s="185"/>
      <c r="G152" s="185"/>
    </row>
    <row r="153" spans="1:7" s="130" customFormat="1" ht="18.75" customHeight="1" thickBot="1" thickTop="1">
      <c r="A153" s="148"/>
      <c r="B153" s="177"/>
      <c r="C153" s="184" t="s">
        <v>415</v>
      </c>
      <c r="D153" s="145">
        <f>SUM(D89)</f>
        <v>223726.5</v>
      </c>
      <c r="E153" s="145">
        <f>SUM(E89)</f>
        <v>243975.60000000003</v>
      </c>
      <c r="F153" s="145">
        <f>SUM(F89)</f>
        <v>125732.50000000001</v>
      </c>
      <c r="G153" s="145">
        <f>(F153/E153)*100</f>
        <v>51.534866601414244</v>
      </c>
    </row>
    <row r="154" spans="1:7" s="135" customFormat="1" ht="16.5" customHeight="1">
      <c r="A154" s="144"/>
      <c r="B154" s="183"/>
      <c r="C154" s="144"/>
      <c r="D154" s="143"/>
      <c r="E154" s="182"/>
      <c r="F154" s="164"/>
      <c r="G154" s="164"/>
    </row>
    <row r="155" spans="1:7" s="130" customFormat="1" ht="12.75" customHeight="1" hidden="1">
      <c r="A155" s="129"/>
      <c r="B155" s="132"/>
      <c r="C155" s="144"/>
      <c r="D155" s="143"/>
      <c r="E155" s="143"/>
      <c r="F155" s="143"/>
      <c r="G155" s="143"/>
    </row>
    <row r="156" spans="1:7" s="130" customFormat="1" ht="12.75" customHeight="1" hidden="1">
      <c r="A156" s="129"/>
      <c r="B156" s="132"/>
      <c r="C156" s="144"/>
      <c r="D156" s="143"/>
      <c r="E156" s="143"/>
      <c r="F156" s="143"/>
      <c r="G156" s="143"/>
    </row>
    <row r="157" spans="1:7" s="130" customFormat="1" ht="12.75" customHeight="1" hidden="1">
      <c r="A157" s="129"/>
      <c r="B157" s="132"/>
      <c r="C157" s="144"/>
      <c r="D157" s="143"/>
      <c r="E157" s="143"/>
      <c r="F157" s="143"/>
      <c r="G157" s="143"/>
    </row>
    <row r="158" spans="1:7" s="130" customFormat="1" ht="12.75" customHeight="1" hidden="1">
      <c r="A158" s="129"/>
      <c r="B158" s="132"/>
      <c r="C158" s="144"/>
      <c r="D158" s="143"/>
      <c r="E158" s="143"/>
      <c r="F158" s="143"/>
      <c r="G158" s="143"/>
    </row>
    <row r="159" spans="1:7" s="130" customFormat="1" ht="12.75" customHeight="1" hidden="1">
      <c r="A159" s="129"/>
      <c r="B159" s="132"/>
      <c r="C159" s="144"/>
      <c r="D159" s="143"/>
      <c r="E159" s="143"/>
      <c r="F159" s="143"/>
      <c r="G159" s="143"/>
    </row>
    <row r="160" spans="1:7" s="130" customFormat="1" ht="12.75" customHeight="1" hidden="1">
      <c r="A160" s="129"/>
      <c r="B160" s="132"/>
      <c r="C160" s="144"/>
      <c r="D160" s="143"/>
      <c r="E160" s="143"/>
      <c r="F160" s="143"/>
      <c r="G160" s="143"/>
    </row>
    <row r="161" spans="1:7" s="130" customFormat="1" ht="15.75" customHeight="1" thickBot="1">
      <c r="A161" s="129"/>
      <c r="B161" s="132"/>
      <c r="C161" s="144"/>
      <c r="D161" s="143"/>
      <c r="E161" s="163"/>
      <c r="F161" s="163"/>
      <c r="G161" s="163"/>
    </row>
    <row r="162" spans="1:7" s="130" customFormat="1" ht="15.75">
      <c r="A162" s="222" t="s">
        <v>25</v>
      </c>
      <c r="B162" s="223" t="s">
        <v>26</v>
      </c>
      <c r="C162" s="222" t="s">
        <v>28</v>
      </c>
      <c r="D162" s="222" t="s">
        <v>29</v>
      </c>
      <c r="E162" s="222" t="s">
        <v>29</v>
      </c>
      <c r="F162" s="216" t="s">
        <v>14</v>
      </c>
      <c r="G162" s="222" t="s">
        <v>336</v>
      </c>
    </row>
    <row r="163" spans="1:7" s="130" customFormat="1" ht="15.75" customHeight="1" thickBot="1">
      <c r="A163" s="224"/>
      <c r="B163" s="225"/>
      <c r="C163" s="226"/>
      <c r="D163" s="227" t="s">
        <v>31</v>
      </c>
      <c r="E163" s="227" t="s">
        <v>32</v>
      </c>
      <c r="F163" s="220" t="s">
        <v>33</v>
      </c>
      <c r="G163" s="227" t="s">
        <v>335</v>
      </c>
    </row>
    <row r="164" spans="1:7" s="130" customFormat="1" ht="16.5" customHeight="1" thickTop="1">
      <c r="A164" s="155">
        <v>30</v>
      </c>
      <c r="B164" s="155"/>
      <c r="C164" s="87" t="s">
        <v>142</v>
      </c>
      <c r="D164" s="89"/>
      <c r="E164" s="89"/>
      <c r="F164" s="89"/>
      <c r="G164" s="89"/>
    </row>
    <row r="165" spans="1:7" s="130" customFormat="1" ht="16.5" customHeight="1">
      <c r="A165" s="154">
        <v>31</v>
      </c>
      <c r="B165" s="154"/>
      <c r="C165" s="87"/>
      <c r="D165" s="103"/>
      <c r="E165" s="103"/>
      <c r="F165" s="103"/>
      <c r="G165" s="103"/>
    </row>
    <row r="166" spans="1:7" s="130" customFormat="1" ht="15">
      <c r="A166" s="69"/>
      <c r="B166" s="152">
        <v>3341</v>
      </c>
      <c r="C166" s="129" t="s">
        <v>414</v>
      </c>
      <c r="D166" s="103">
        <v>30</v>
      </c>
      <c r="E166" s="103">
        <v>30</v>
      </c>
      <c r="F166" s="103">
        <v>0</v>
      </c>
      <c r="G166" s="103">
        <f aca="true" t="shared" si="3" ref="G166:G177">(F166/E166)*100</f>
        <v>0</v>
      </c>
    </row>
    <row r="167" spans="1:7" s="130" customFormat="1" ht="15.75" customHeight="1">
      <c r="A167" s="69"/>
      <c r="B167" s="152">
        <v>3349</v>
      </c>
      <c r="C167" s="104" t="s">
        <v>413</v>
      </c>
      <c r="D167" s="103">
        <v>760</v>
      </c>
      <c r="E167" s="103">
        <v>760</v>
      </c>
      <c r="F167" s="103">
        <v>490.8</v>
      </c>
      <c r="G167" s="103">
        <f t="shared" si="3"/>
        <v>64.57894736842105</v>
      </c>
    </row>
    <row r="168" spans="1:7" s="130" customFormat="1" ht="15.75" customHeight="1">
      <c r="A168" s="69"/>
      <c r="B168" s="152">
        <v>5212</v>
      </c>
      <c r="C168" s="69" t="s">
        <v>412</v>
      </c>
      <c r="D168" s="153">
        <v>20</v>
      </c>
      <c r="E168" s="153">
        <v>20</v>
      </c>
      <c r="F168" s="103">
        <v>0</v>
      </c>
      <c r="G168" s="103">
        <f t="shared" si="3"/>
        <v>0</v>
      </c>
    </row>
    <row r="169" spans="1:7" s="130" customFormat="1" ht="15.75" customHeight="1">
      <c r="A169" s="69"/>
      <c r="B169" s="152">
        <v>5279</v>
      </c>
      <c r="C169" s="69" t="s">
        <v>411</v>
      </c>
      <c r="D169" s="153">
        <v>50</v>
      </c>
      <c r="E169" s="153">
        <v>50</v>
      </c>
      <c r="F169" s="103">
        <v>0</v>
      </c>
      <c r="G169" s="103">
        <f t="shared" si="3"/>
        <v>0</v>
      </c>
    </row>
    <row r="170" spans="1:7" s="130" customFormat="1" ht="15">
      <c r="A170" s="69"/>
      <c r="B170" s="152">
        <v>5512</v>
      </c>
      <c r="C170" s="129" t="s">
        <v>410</v>
      </c>
      <c r="D170" s="103">
        <v>1939</v>
      </c>
      <c r="E170" s="103">
        <v>1939</v>
      </c>
      <c r="F170" s="103">
        <v>1277.6</v>
      </c>
      <c r="G170" s="103">
        <f t="shared" si="3"/>
        <v>65.88963383187209</v>
      </c>
    </row>
    <row r="171" spans="1:7" s="130" customFormat="1" ht="15.75" customHeight="1">
      <c r="A171" s="69"/>
      <c r="B171" s="152">
        <v>6112</v>
      </c>
      <c r="C171" s="104" t="s">
        <v>409</v>
      </c>
      <c r="D171" s="103">
        <v>4921</v>
      </c>
      <c r="E171" s="103">
        <v>4921</v>
      </c>
      <c r="F171" s="103">
        <v>3554</v>
      </c>
      <c r="G171" s="103">
        <f t="shared" si="3"/>
        <v>72.22109327372486</v>
      </c>
    </row>
    <row r="172" spans="1:7" s="130" customFormat="1" ht="15.75" customHeight="1" hidden="1">
      <c r="A172" s="69"/>
      <c r="B172" s="152">
        <v>6114</v>
      </c>
      <c r="C172" s="104" t="s">
        <v>408</v>
      </c>
      <c r="D172" s="103">
        <v>0</v>
      </c>
      <c r="E172" s="103">
        <v>0</v>
      </c>
      <c r="F172" s="103"/>
      <c r="G172" s="103" t="e">
        <f t="shared" si="3"/>
        <v>#DIV/0!</v>
      </c>
    </row>
    <row r="173" spans="1:7" s="130" customFormat="1" ht="15.75" customHeight="1">
      <c r="A173" s="69"/>
      <c r="B173" s="152">
        <v>6115</v>
      </c>
      <c r="C173" s="104" t="s">
        <v>407</v>
      </c>
      <c r="D173" s="103">
        <v>0</v>
      </c>
      <c r="E173" s="103">
        <v>0</v>
      </c>
      <c r="F173" s="103">
        <v>25.5</v>
      </c>
      <c r="G173" s="103" t="e">
        <f t="shared" si="3"/>
        <v>#DIV/0!</v>
      </c>
    </row>
    <row r="174" spans="1:7" s="130" customFormat="1" ht="15.75" customHeight="1">
      <c r="A174" s="69"/>
      <c r="B174" s="152">
        <v>6117</v>
      </c>
      <c r="C174" s="104" t="s">
        <v>406</v>
      </c>
      <c r="D174" s="103">
        <v>0</v>
      </c>
      <c r="E174" s="103">
        <v>521</v>
      </c>
      <c r="F174" s="103">
        <v>401.3</v>
      </c>
      <c r="G174" s="103">
        <f t="shared" si="3"/>
        <v>77.02495201535508</v>
      </c>
    </row>
    <row r="175" spans="1:7" s="130" customFormat="1" ht="15.75" customHeight="1" hidden="1">
      <c r="A175" s="69"/>
      <c r="B175" s="152">
        <v>6118</v>
      </c>
      <c r="C175" s="104" t="s">
        <v>405</v>
      </c>
      <c r="D175" s="153">
        <v>0</v>
      </c>
      <c r="E175" s="153">
        <v>0</v>
      </c>
      <c r="F175" s="103"/>
      <c r="G175" s="103" t="e">
        <f t="shared" si="3"/>
        <v>#DIV/0!</v>
      </c>
    </row>
    <row r="176" spans="1:7" s="130" customFormat="1" ht="15.75" customHeight="1" hidden="1">
      <c r="A176" s="69"/>
      <c r="B176" s="152">
        <v>6149</v>
      </c>
      <c r="C176" s="104" t="s">
        <v>404</v>
      </c>
      <c r="D176" s="153">
        <v>0</v>
      </c>
      <c r="E176" s="153">
        <v>0</v>
      </c>
      <c r="F176" s="103"/>
      <c r="G176" s="103" t="e">
        <f t="shared" si="3"/>
        <v>#DIV/0!</v>
      </c>
    </row>
    <row r="177" spans="1:7" s="130" customFormat="1" ht="17.25" customHeight="1">
      <c r="A177" s="152" t="s">
        <v>403</v>
      </c>
      <c r="B177" s="152">
        <v>6171</v>
      </c>
      <c r="C177" s="104" t="s">
        <v>402</v>
      </c>
      <c r="D177" s="103">
        <f>105832+200</f>
        <v>106032</v>
      </c>
      <c r="E177" s="103">
        <v>111976.1</v>
      </c>
      <c r="F177" s="103">
        <v>67587.5</v>
      </c>
      <c r="G177" s="103">
        <f t="shared" si="3"/>
        <v>60.358862292935726</v>
      </c>
    </row>
    <row r="178" spans="1:7" s="130" customFormat="1" ht="15.75" customHeight="1" thickBot="1">
      <c r="A178" s="151"/>
      <c r="B178" s="158"/>
      <c r="C178" s="157"/>
      <c r="D178" s="153"/>
      <c r="E178" s="153"/>
      <c r="F178" s="153"/>
      <c r="G178" s="153"/>
    </row>
    <row r="179" spans="1:7" s="130" customFormat="1" ht="18.75" customHeight="1" thickBot="1" thickTop="1">
      <c r="A179" s="148"/>
      <c r="B179" s="181"/>
      <c r="C179" s="180" t="s">
        <v>401</v>
      </c>
      <c r="D179" s="145">
        <f>SUM(D166:D178)</f>
        <v>113752</v>
      </c>
      <c r="E179" s="145">
        <f>SUM(E166:E178)</f>
        <v>120217.1</v>
      </c>
      <c r="F179" s="145">
        <f>SUM(F166:F178)</f>
        <v>73336.7</v>
      </c>
      <c r="G179" s="145">
        <f>(F179/E179)*100</f>
        <v>61.00355107551254</v>
      </c>
    </row>
    <row r="180" spans="1:7" s="130" customFormat="1" ht="15.75" customHeight="1">
      <c r="A180" s="129"/>
      <c r="B180" s="132"/>
      <c r="C180" s="144"/>
      <c r="D180" s="143"/>
      <c r="E180" s="179"/>
      <c r="F180" s="143"/>
      <c r="G180" s="143"/>
    </row>
    <row r="181" spans="1:7" s="130" customFormat="1" ht="12.75" customHeight="1" hidden="1">
      <c r="A181" s="129"/>
      <c r="B181" s="132"/>
      <c r="C181" s="144"/>
      <c r="D181" s="143"/>
      <c r="E181" s="143"/>
      <c r="F181" s="143"/>
      <c r="G181" s="143"/>
    </row>
    <row r="182" spans="1:7" s="130" customFormat="1" ht="12.75" customHeight="1" hidden="1">
      <c r="A182" s="129"/>
      <c r="B182" s="132"/>
      <c r="C182" s="144"/>
      <c r="D182" s="143"/>
      <c r="E182" s="143"/>
      <c r="F182" s="143"/>
      <c r="G182" s="143"/>
    </row>
    <row r="183" spans="1:7" s="130" customFormat="1" ht="12.75" customHeight="1" hidden="1">
      <c r="A183" s="129"/>
      <c r="B183" s="132"/>
      <c r="C183" s="144"/>
      <c r="D183" s="143"/>
      <c r="E183" s="143"/>
      <c r="F183" s="143"/>
      <c r="G183" s="143"/>
    </row>
    <row r="184" spans="1:7" s="130" customFormat="1" ht="12.75" customHeight="1" hidden="1">
      <c r="A184" s="129"/>
      <c r="B184" s="132"/>
      <c r="C184" s="144"/>
      <c r="D184" s="143"/>
      <c r="E184" s="143"/>
      <c r="F184" s="143"/>
      <c r="G184" s="143"/>
    </row>
    <row r="185" spans="1:7" s="130" customFormat="1" ht="15.75" customHeight="1" thickBot="1">
      <c r="A185" s="129"/>
      <c r="B185" s="132"/>
      <c r="C185" s="144"/>
      <c r="D185" s="143"/>
      <c r="E185" s="143"/>
      <c r="F185" s="143"/>
      <c r="G185" s="143"/>
    </row>
    <row r="186" spans="1:7" s="130" customFormat="1" ht="15.75">
      <c r="A186" s="222" t="s">
        <v>25</v>
      </c>
      <c r="B186" s="223" t="s">
        <v>26</v>
      </c>
      <c r="C186" s="222" t="s">
        <v>28</v>
      </c>
      <c r="D186" s="222" t="s">
        <v>29</v>
      </c>
      <c r="E186" s="222" t="s">
        <v>29</v>
      </c>
      <c r="F186" s="216" t="s">
        <v>14</v>
      </c>
      <c r="G186" s="222" t="s">
        <v>336</v>
      </c>
    </row>
    <row r="187" spans="1:7" s="130" customFormat="1" ht="15.75" customHeight="1" thickBot="1">
      <c r="A187" s="224"/>
      <c r="B187" s="225"/>
      <c r="C187" s="226"/>
      <c r="D187" s="227" t="s">
        <v>31</v>
      </c>
      <c r="E187" s="227" t="s">
        <v>32</v>
      </c>
      <c r="F187" s="220" t="s">
        <v>33</v>
      </c>
      <c r="G187" s="227" t="s">
        <v>335</v>
      </c>
    </row>
    <row r="188" spans="1:7" s="130" customFormat="1" ht="16.5" thickTop="1">
      <c r="A188" s="155">
        <v>50</v>
      </c>
      <c r="B188" s="174"/>
      <c r="C188" s="160" t="s">
        <v>175</v>
      </c>
      <c r="D188" s="89"/>
      <c r="E188" s="89"/>
      <c r="F188" s="89"/>
      <c r="G188" s="89"/>
    </row>
    <row r="189" spans="1:7" s="130" customFormat="1" ht="14.25" customHeight="1">
      <c r="A189" s="155"/>
      <c r="B189" s="174"/>
      <c r="C189" s="160"/>
      <c r="D189" s="89"/>
      <c r="E189" s="89"/>
      <c r="F189" s="89"/>
      <c r="G189" s="89"/>
    </row>
    <row r="190" spans="1:7" s="130" customFormat="1" ht="15">
      <c r="A190" s="69"/>
      <c r="B190" s="171">
        <v>3541</v>
      </c>
      <c r="C190" s="69" t="s">
        <v>400</v>
      </c>
      <c r="D190" s="54">
        <v>400</v>
      </c>
      <c r="E190" s="54">
        <v>400</v>
      </c>
      <c r="F190" s="54">
        <v>400</v>
      </c>
      <c r="G190" s="103">
        <f aca="true" t="shared" si="4" ref="G190:G207">(F190/E190)*100</f>
        <v>100</v>
      </c>
    </row>
    <row r="191" spans="1:7" s="130" customFormat="1" ht="15">
      <c r="A191" s="69"/>
      <c r="B191" s="171">
        <v>3599</v>
      </c>
      <c r="C191" s="69" t="s">
        <v>399</v>
      </c>
      <c r="D191" s="54">
        <v>5</v>
      </c>
      <c r="E191" s="54">
        <v>5</v>
      </c>
      <c r="F191" s="54">
        <v>3.3</v>
      </c>
      <c r="G191" s="103">
        <f t="shared" si="4"/>
        <v>65.99999999999999</v>
      </c>
    </row>
    <row r="192" spans="1:7" s="130" customFormat="1" ht="15" hidden="1">
      <c r="A192" s="69"/>
      <c r="B192" s="171">
        <v>4193</v>
      </c>
      <c r="C192" s="69" t="s">
        <v>398</v>
      </c>
      <c r="D192" s="54"/>
      <c r="E192" s="54"/>
      <c r="F192" s="54"/>
      <c r="G192" s="103" t="e">
        <f t="shared" si="4"/>
        <v>#DIV/0!</v>
      </c>
    </row>
    <row r="193" spans="1:7" s="130" customFormat="1" ht="15">
      <c r="A193" s="166"/>
      <c r="B193" s="171">
        <v>4329</v>
      </c>
      <c r="C193" s="69" t="s">
        <v>397</v>
      </c>
      <c r="D193" s="54">
        <v>40</v>
      </c>
      <c r="E193" s="54">
        <v>40</v>
      </c>
      <c r="F193" s="54">
        <v>40</v>
      </c>
      <c r="G193" s="103">
        <f t="shared" si="4"/>
        <v>100</v>
      </c>
    </row>
    <row r="194" spans="1:7" s="130" customFormat="1" ht="15">
      <c r="A194" s="69"/>
      <c r="B194" s="171">
        <v>4333</v>
      </c>
      <c r="C194" s="69" t="s">
        <v>396</v>
      </c>
      <c r="D194" s="54">
        <v>150</v>
      </c>
      <c r="E194" s="54">
        <v>150</v>
      </c>
      <c r="F194" s="54">
        <v>150</v>
      </c>
      <c r="G194" s="103">
        <f t="shared" si="4"/>
        <v>100</v>
      </c>
    </row>
    <row r="195" spans="1:7" s="130" customFormat="1" ht="15" customHeight="1">
      <c r="A195" s="69"/>
      <c r="B195" s="171">
        <v>4339</v>
      </c>
      <c r="C195" s="69" t="s">
        <v>395</v>
      </c>
      <c r="D195" s="54">
        <v>0</v>
      </c>
      <c r="E195" s="54">
        <v>3016.3</v>
      </c>
      <c r="F195" s="54">
        <v>946.4</v>
      </c>
      <c r="G195" s="103">
        <f t="shared" si="4"/>
        <v>31.376189371083775</v>
      </c>
    </row>
    <row r="196" spans="1:7" s="130" customFormat="1" ht="15">
      <c r="A196" s="69"/>
      <c r="B196" s="171">
        <v>4342</v>
      </c>
      <c r="C196" s="69" t="s">
        <v>394</v>
      </c>
      <c r="D196" s="54">
        <v>20</v>
      </c>
      <c r="E196" s="54">
        <v>20</v>
      </c>
      <c r="F196" s="54">
        <v>0</v>
      </c>
      <c r="G196" s="103">
        <f t="shared" si="4"/>
        <v>0</v>
      </c>
    </row>
    <row r="197" spans="1:7" s="130" customFormat="1" ht="15">
      <c r="A197" s="69"/>
      <c r="B197" s="171">
        <v>4343</v>
      </c>
      <c r="C197" s="69" t="s">
        <v>393</v>
      </c>
      <c r="D197" s="54">
        <v>50</v>
      </c>
      <c r="E197" s="54">
        <v>50</v>
      </c>
      <c r="F197" s="54">
        <v>0</v>
      </c>
      <c r="G197" s="103">
        <f t="shared" si="4"/>
        <v>0</v>
      </c>
    </row>
    <row r="198" spans="1:7" s="130" customFormat="1" ht="15">
      <c r="A198" s="69"/>
      <c r="B198" s="171">
        <v>4349</v>
      </c>
      <c r="C198" s="69" t="s">
        <v>392</v>
      </c>
      <c r="D198" s="54">
        <v>560</v>
      </c>
      <c r="E198" s="54">
        <v>597</v>
      </c>
      <c r="F198" s="54">
        <v>509.8</v>
      </c>
      <c r="G198" s="103">
        <f t="shared" si="4"/>
        <v>85.39363484087103</v>
      </c>
    </row>
    <row r="199" spans="1:7" s="130" customFormat="1" ht="15">
      <c r="A199" s="166"/>
      <c r="B199" s="172">
        <v>4351</v>
      </c>
      <c r="C199" s="166" t="s">
        <v>391</v>
      </c>
      <c r="D199" s="54">
        <v>2124</v>
      </c>
      <c r="E199" s="54">
        <v>2127</v>
      </c>
      <c r="F199" s="54">
        <v>2127</v>
      </c>
      <c r="G199" s="103">
        <f t="shared" si="4"/>
        <v>100</v>
      </c>
    </row>
    <row r="200" spans="1:7" s="130" customFormat="1" ht="15">
      <c r="A200" s="166"/>
      <c r="B200" s="172">
        <v>4356</v>
      </c>
      <c r="C200" s="166" t="s">
        <v>390</v>
      </c>
      <c r="D200" s="54">
        <v>600</v>
      </c>
      <c r="E200" s="54">
        <v>620</v>
      </c>
      <c r="F200" s="54">
        <v>600</v>
      </c>
      <c r="G200" s="103">
        <f t="shared" si="4"/>
        <v>96.7741935483871</v>
      </c>
    </row>
    <row r="201" spans="1:7" s="130" customFormat="1" ht="15">
      <c r="A201" s="166"/>
      <c r="B201" s="172">
        <v>4357</v>
      </c>
      <c r="C201" s="166" t="s">
        <v>389</v>
      </c>
      <c r="D201" s="54">
        <v>8200</v>
      </c>
      <c r="E201" s="54">
        <f>7200+1000</f>
        <v>8200</v>
      </c>
      <c r="F201" s="54">
        <f>4600+1600</f>
        <v>6200</v>
      </c>
      <c r="G201" s="103">
        <f t="shared" si="4"/>
        <v>75.60975609756098</v>
      </c>
    </row>
    <row r="202" spans="1:7" s="130" customFormat="1" ht="15">
      <c r="A202" s="166"/>
      <c r="B202" s="172">
        <v>4357</v>
      </c>
      <c r="C202" s="166" t="s">
        <v>388</v>
      </c>
      <c r="D202" s="54">
        <v>500</v>
      </c>
      <c r="E202" s="54">
        <v>500</v>
      </c>
      <c r="F202" s="54">
        <f>6700-6200</f>
        <v>500</v>
      </c>
      <c r="G202" s="103">
        <f t="shared" si="4"/>
        <v>100</v>
      </c>
    </row>
    <row r="203" spans="1:7" s="130" customFormat="1" ht="15">
      <c r="A203" s="166"/>
      <c r="B203" s="172">
        <v>4359</v>
      </c>
      <c r="C203" s="57" t="s">
        <v>387</v>
      </c>
      <c r="D203" s="54">
        <v>100</v>
      </c>
      <c r="E203" s="54">
        <v>100</v>
      </c>
      <c r="F203" s="54">
        <v>100</v>
      </c>
      <c r="G203" s="103">
        <f t="shared" si="4"/>
        <v>100</v>
      </c>
    </row>
    <row r="204" spans="1:7" s="130" customFormat="1" ht="15" hidden="1">
      <c r="A204" s="166"/>
      <c r="B204" s="228">
        <v>4359</v>
      </c>
      <c r="C204" s="57" t="s">
        <v>387</v>
      </c>
      <c r="D204" s="58"/>
      <c r="E204" s="58"/>
      <c r="F204" s="58"/>
      <c r="G204" s="103" t="e">
        <f t="shared" si="4"/>
        <v>#DIV/0!</v>
      </c>
    </row>
    <row r="205" spans="1:7" s="130" customFormat="1" ht="15">
      <c r="A205" s="69"/>
      <c r="B205" s="171">
        <v>4371</v>
      </c>
      <c r="C205" s="178" t="s">
        <v>386</v>
      </c>
      <c r="D205" s="54">
        <v>520</v>
      </c>
      <c r="E205" s="54">
        <v>520</v>
      </c>
      <c r="F205" s="54">
        <v>520</v>
      </c>
      <c r="G205" s="103">
        <f t="shared" si="4"/>
        <v>100</v>
      </c>
    </row>
    <row r="206" spans="1:7" s="130" customFormat="1" ht="15">
      <c r="A206" s="69"/>
      <c r="B206" s="171">
        <v>4374</v>
      </c>
      <c r="C206" s="69" t="s">
        <v>385</v>
      </c>
      <c r="D206" s="54">
        <v>700</v>
      </c>
      <c r="E206" s="54">
        <v>700</v>
      </c>
      <c r="F206" s="54">
        <v>300</v>
      </c>
      <c r="G206" s="103">
        <f t="shared" si="4"/>
        <v>42.857142857142854</v>
      </c>
    </row>
    <row r="207" spans="1:7" s="130" customFormat="1" ht="15">
      <c r="A207" s="166"/>
      <c r="B207" s="172">
        <v>4399</v>
      </c>
      <c r="C207" s="166" t="s">
        <v>384</v>
      </c>
      <c r="D207" s="58">
        <v>679</v>
      </c>
      <c r="E207" s="58">
        <v>55</v>
      </c>
      <c r="F207" s="58">
        <v>5.5</v>
      </c>
      <c r="G207" s="103">
        <f t="shared" si="4"/>
        <v>10</v>
      </c>
    </row>
    <row r="208" spans="1:7" s="130" customFormat="1" ht="15" hidden="1">
      <c r="A208" s="166"/>
      <c r="B208" s="172">
        <v>6402</v>
      </c>
      <c r="C208" s="166" t="s">
        <v>383</v>
      </c>
      <c r="D208" s="153"/>
      <c r="E208" s="153"/>
      <c r="F208" s="58"/>
      <c r="G208" s="103" t="e">
        <f>(#REF!/E208)*100</f>
        <v>#REF!</v>
      </c>
    </row>
    <row r="209" spans="1:7" s="130" customFormat="1" ht="15" customHeight="1" hidden="1">
      <c r="A209" s="166"/>
      <c r="B209" s="172">
        <v>6409</v>
      </c>
      <c r="C209" s="166" t="s">
        <v>382</v>
      </c>
      <c r="D209" s="153">
        <v>0</v>
      </c>
      <c r="E209" s="153">
        <v>0</v>
      </c>
      <c r="F209" s="153"/>
      <c r="G209" s="103" t="e">
        <f>(#REF!/E209)*100</f>
        <v>#REF!</v>
      </c>
    </row>
    <row r="210" spans="1:7" s="130" customFormat="1" ht="15" customHeight="1" thickBot="1">
      <c r="A210" s="166"/>
      <c r="B210" s="172"/>
      <c r="C210" s="166"/>
      <c r="D210" s="153"/>
      <c r="E210" s="153"/>
      <c r="F210" s="153" t="s">
        <v>381</v>
      </c>
      <c r="G210" s="103"/>
    </row>
    <row r="211" spans="1:7" s="130" customFormat="1" ht="18.75" customHeight="1" thickBot="1" thickTop="1">
      <c r="A211" s="148"/>
      <c r="B211" s="177"/>
      <c r="C211" s="176" t="s">
        <v>380</v>
      </c>
      <c r="D211" s="145">
        <f>SUM(D190:D210)</f>
        <v>14648</v>
      </c>
      <c r="E211" s="145">
        <f>SUM(E190:E210)</f>
        <v>17100.3</v>
      </c>
      <c r="F211" s="145">
        <f>SUM(F190:F210)</f>
        <v>12402</v>
      </c>
      <c r="G211" s="145">
        <f>(F211/E211)*100</f>
        <v>72.52504342029088</v>
      </c>
    </row>
    <row r="212" spans="1:7" s="130" customFormat="1" ht="15.75" customHeight="1">
      <c r="A212" s="129"/>
      <c r="B212" s="132"/>
      <c r="C212" s="144"/>
      <c r="D212" s="175"/>
      <c r="E212" s="175"/>
      <c r="F212" s="175"/>
      <c r="G212" s="175"/>
    </row>
    <row r="213" spans="1:7" s="130" customFormat="1" ht="15.75" customHeight="1">
      <c r="A213" s="129"/>
      <c r="B213" s="132"/>
      <c r="C213" s="144"/>
      <c r="D213" s="143"/>
      <c r="E213" s="143"/>
      <c r="F213" s="143"/>
      <c r="G213" s="143"/>
    </row>
    <row r="214" spans="1:7" s="130" customFormat="1" ht="12.75" customHeight="1" hidden="1">
      <c r="A214" s="129"/>
      <c r="C214" s="132"/>
      <c r="D214" s="143"/>
      <c r="E214" s="143"/>
      <c r="F214" s="143"/>
      <c r="G214" s="143"/>
    </row>
    <row r="215" spans="1:7" s="130" customFormat="1" ht="12.75" customHeight="1" hidden="1">
      <c r="A215" s="129"/>
      <c r="B215" s="132"/>
      <c r="C215" s="144"/>
      <c r="D215" s="143"/>
      <c r="E215" s="143"/>
      <c r="F215" s="143"/>
      <c r="G215" s="143"/>
    </row>
    <row r="216" spans="1:7" s="130" customFormat="1" ht="12.75" customHeight="1" hidden="1">
      <c r="A216" s="129"/>
      <c r="B216" s="132"/>
      <c r="C216" s="144"/>
      <c r="D216" s="143"/>
      <c r="E216" s="143"/>
      <c r="F216" s="143"/>
      <c r="G216" s="143"/>
    </row>
    <row r="217" spans="1:7" s="130" customFormat="1" ht="12.75" customHeight="1" hidden="1">
      <c r="A217" s="129"/>
      <c r="B217" s="132"/>
      <c r="C217" s="144"/>
      <c r="D217" s="143"/>
      <c r="E217" s="143"/>
      <c r="F217" s="143"/>
      <c r="G217" s="143"/>
    </row>
    <row r="218" spans="1:7" s="130" customFormat="1" ht="12.75" customHeight="1" hidden="1">
      <c r="A218" s="129"/>
      <c r="B218" s="132"/>
      <c r="C218" s="144"/>
      <c r="D218" s="143"/>
      <c r="E218" s="143"/>
      <c r="F218" s="143"/>
      <c r="G218" s="143"/>
    </row>
    <row r="219" spans="1:7" s="130" customFormat="1" ht="12.75" customHeight="1" hidden="1">
      <c r="A219" s="129"/>
      <c r="B219" s="132"/>
      <c r="C219" s="144"/>
      <c r="D219" s="143"/>
      <c r="E219" s="143"/>
      <c r="F219" s="143"/>
      <c r="G219" s="143"/>
    </row>
    <row r="220" spans="1:7" s="130" customFormat="1" ht="12.75" customHeight="1" hidden="1">
      <c r="A220" s="129"/>
      <c r="B220" s="132"/>
      <c r="C220" s="144"/>
      <c r="D220" s="143"/>
      <c r="E220" s="164"/>
      <c r="F220" s="164"/>
      <c r="G220" s="164"/>
    </row>
    <row r="221" spans="1:7" s="130" customFormat="1" ht="12.75" customHeight="1" hidden="1">
      <c r="A221" s="129"/>
      <c r="B221" s="132"/>
      <c r="C221" s="144"/>
      <c r="D221" s="143"/>
      <c r="E221" s="143"/>
      <c r="F221" s="143"/>
      <c r="G221" s="143"/>
    </row>
    <row r="222" spans="1:7" s="130" customFormat="1" ht="12.75" customHeight="1" hidden="1">
      <c r="A222" s="129"/>
      <c r="B222" s="132"/>
      <c r="C222" s="144"/>
      <c r="D222" s="143"/>
      <c r="E222" s="143"/>
      <c r="F222" s="143"/>
      <c r="G222" s="143"/>
    </row>
    <row r="223" spans="1:7" s="130" customFormat="1" ht="18" customHeight="1" hidden="1">
      <c r="A223" s="129"/>
      <c r="B223" s="132"/>
      <c r="C223" s="144"/>
      <c r="D223" s="143"/>
      <c r="E223" s="164"/>
      <c r="F223" s="164"/>
      <c r="G223" s="164"/>
    </row>
    <row r="224" spans="1:7" s="130" customFormat="1" ht="15.75" customHeight="1" thickBot="1">
      <c r="A224" s="129"/>
      <c r="B224" s="132"/>
      <c r="C224" s="144"/>
      <c r="D224" s="143"/>
      <c r="E224" s="163"/>
      <c r="F224" s="163"/>
      <c r="G224" s="163"/>
    </row>
    <row r="225" spans="1:7" s="130" customFormat="1" ht="15.75">
      <c r="A225" s="222" t="s">
        <v>25</v>
      </c>
      <c r="B225" s="223" t="s">
        <v>26</v>
      </c>
      <c r="C225" s="222" t="s">
        <v>28</v>
      </c>
      <c r="D225" s="222" t="s">
        <v>29</v>
      </c>
      <c r="E225" s="222" t="s">
        <v>29</v>
      </c>
      <c r="F225" s="216" t="s">
        <v>14</v>
      </c>
      <c r="G225" s="222" t="s">
        <v>336</v>
      </c>
    </row>
    <row r="226" spans="1:7" s="130" customFormat="1" ht="15.75" customHeight="1" thickBot="1">
      <c r="A226" s="224"/>
      <c r="B226" s="225"/>
      <c r="C226" s="226"/>
      <c r="D226" s="227" t="s">
        <v>31</v>
      </c>
      <c r="E226" s="227" t="s">
        <v>32</v>
      </c>
      <c r="F226" s="220" t="s">
        <v>33</v>
      </c>
      <c r="G226" s="227" t="s">
        <v>335</v>
      </c>
    </row>
    <row r="227" spans="1:7" s="130" customFormat="1" ht="16.5" thickTop="1">
      <c r="A227" s="155">
        <v>60</v>
      </c>
      <c r="B227" s="174"/>
      <c r="C227" s="160" t="s">
        <v>196</v>
      </c>
      <c r="D227" s="89"/>
      <c r="E227" s="89"/>
      <c r="F227" s="89"/>
      <c r="G227" s="89"/>
    </row>
    <row r="228" spans="1:7" s="130" customFormat="1" ht="15.75">
      <c r="A228" s="101"/>
      <c r="B228" s="173"/>
      <c r="C228" s="101"/>
      <c r="D228" s="103"/>
      <c r="E228" s="103"/>
      <c r="F228" s="103"/>
      <c r="G228" s="103"/>
    </row>
    <row r="229" spans="1:7" s="130" customFormat="1" ht="15">
      <c r="A229" s="69"/>
      <c r="B229" s="171">
        <v>1014</v>
      </c>
      <c r="C229" s="69" t="s">
        <v>379</v>
      </c>
      <c r="D229" s="54">
        <v>650</v>
      </c>
      <c r="E229" s="54">
        <v>650</v>
      </c>
      <c r="F229" s="54">
        <v>410.9</v>
      </c>
      <c r="G229" s="103">
        <f aca="true" t="shared" si="5" ref="G229:G239">(F229/E229)*100</f>
        <v>63.21538461538461</v>
      </c>
    </row>
    <row r="230" spans="1:7" s="130" customFormat="1" ht="15" customHeight="1" hidden="1">
      <c r="A230" s="166"/>
      <c r="B230" s="172">
        <v>1031</v>
      </c>
      <c r="C230" s="166" t="s">
        <v>378</v>
      </c>
      <c r="D230" s="58"/>
      <c r="E230" s="58"/>
      <c r="F230" s="58"/>
      <c r="G230" s="103" t="e">
        <f t="shared" si="5"/>
        <v>#DIV/0!</v>
      </c>
    </row>
    <row r="231" spans="1:7" s="130" customFormat="1" ht="15">
      <c r="A231" s="69"/>
      <c r="B231" s="171">
        <v>1036</v>
      </c>
      <c r="C231" s="69" t="s">
        <v>377</v>
      </c>
      <c r="D231" s="54">
        <v>0</v>
      </c>
      <c r="E231" s="54">
        <v>50.2</v>
      </c>
      <c r="F231" s="54">
        <v>50.1</v>
      </c>
      <c r="G231" s="103">
        <f t="shared" si="5"/>
        <v>99.800796812749</v>
      </c>
    </row>
    <row r="232" spans="1:7" s="130" customFormat="1" ht="15" customHeight="1">
      <c r="A232" s="166"/>
      <c r="B232" s="172">
        <v>1037</v>
      </c>
      <c r="C232" s="166" t="s">
        <v>376</v>
      </c>
      <c r="D232" s="58">
        <v>0</v>
      </c>
      <c r="E232" s="58">
        <v>113.4</v>
      </c>
      <c r="F232" s="58">
        <v>113.3</v>
      </c>
      <c r="G232" s="103">
        <f t="shared" si="5"/>
        <v>99.91181657848324</v>
      </c>
    </row>
    <row r="233" spans="1:7" s="130" customFormat="1" ht="15" hidden="1">
      <c r="A233" s="166"/>
      <c r="B233" s="172">
        <v>1039</v>
      </c>
      <c r="C233" s="166" t="s">
        <v>375</v>
      </c>
      <c r="D233" s="58">
        <v>0</v>
      </c>
      <c r="E233" s="58"/>
      <c r="F233" s="58"/>
      <c r="G233" s="103" t="e">
        <f t="shared" si="5"/>
        <v>#DIV/0!</v>
      </c>
    </row>
    <row r="234" spans="1:7" s="130" customFormat="1" ht="15">
      <c r="A234" s="166"/>
      <c r="B234" s="172">
        <v>1070</v>
      </c>
      <c r="C234" s="166" t="s">
        <v>374</v>
      </c>
      <c r="D234" s="58">
        <v>7</v>
      </c>
      <c r="E234" s="58">
        <v>7</v>
      </c>
      <c r="F234" s="58">
        <v>7</v>
      </c>
      <c r="G234" s="103">
        <f t="shared" si="5"/>
        <v>100</v>
      </c>
    </row>
    <row r="235" spans="1:7" s="130" customFormat="1" ht="15" hidden="1">
      <c r="A235" s="166"/>
      <c r="B235" s="172">
        <v>2331</v>
      </c>
      <c r="C235" s="166" t="s">
        <v>373</v>
      </c>
      <c r="D235" s="58"/>
      <c r="E235" s="58"/>
      <c r="F235" s="54"/>
      <c r="G235" s="103" t="e">
        <f t="shared" si="5"/>
        <v>#DIV/0!</v>
      </c>
    </row>
    <row r="236" spans="1:7" s="130" customFormat="1" ht="15">
      <c r="A236" s="166"/>
      <c r="B236" s="172">
        <v>3739</v>
      </c>
      <c r="C236" s="166" t="s">
        <v>372</v>
      </c>
      <c r="D236" s="54">
        <v>50</v>
      </c>
      <c r="E236" s="54">
        <v>50</v>
      </c>
      <c r="F236" s="54">
        <v>0</v>
      </c>
      <c r="G236" s="103">
        <f t="shared" si="5"/>
        <v>0</v>
      </c>
    </row>
    <row r="237" spans="1:7" s="130" customFormat="1" ht="15">
      <c r="A237" s="69"/>
      <c r="B237" s="171">
        <v>3749</v>
      </c>
      <c r="C237" s="69" t="s">
        <v>371</v>
      </c>
      <c r="D237" s="54">
        <v>100</v>
      </c>
      <c r="E237" s="54">
        <v>120</v>
      </c>
      <c r="F237" s="54">
        <v>5.6</v>
      </c>
      <c r="G237" s="103">
        <f t="shared" si="5"/>
        <v>4.666666666666666</v>
      </c>
    </row>
    <row r="238" spans="1:7" s="130" customFormat="1" ht="15" hidden="1">
      <c r="A238" s="69"/>
      <c r="B238" s="171">
        <v>5272</v>
      </c>
      <c r="C238" s="69" t="s">
        <v>370</v>
      </c>
      <c r="D238" s="54"/>
      <c r="E238" s="54"/>
      <c r="F238" s="54"/>
      <c r="G238" s="103" t="e">
        <f t="shared" si="5"/>
        <v>#DIV/0!</v>
      </c>
    </row>
    <row r="239" spans="1:7" s="130" customFormat="1" ht="15">
      <c r="A239" s="69"/>
      <c r="B239" s="171">
        <v>6171</v>
      </c>
      <c r="C239" s="69" t="s">
        <v>369</v>
      </c>
      <c r="D239" s="54">
        <v>10</v>
      </c>
      <c r="E239" s="54">
        <v>10</v>
      </c>
      <c r="F239" s="54">
        <v>0</v>
      </c>
      <c r="G239" s="103">
        <f t="shared" si="5"/>
        <v>0</v>
      </c>
    </row>
    <row r="240" spans="1:7" s="130" customFormat="1" ht="15.75" thickBot="1">
      <c r="A240" s="169"/>
      <c r="B240" s="170"/>
      <c r="C240" s="169"/>
      <c r="D240" s="153"/>
      <c r="E240" s="153"/>
      <c r="F240" s="153"/>
      <c r="G240" s="153"/>
    </row>
    <row r="241" spans="1:7" s="130" customFormat="1" ht="18.75" customHeight="1" thickBot="1" thickTop="1">
      <c r="A241" s="156"/>
      <c r="B241" s="168"/>
      <c r="C241" s="142" t="s">
        <v>368</v>
      </c>
      <c r="D241" s="145">
        <f>SUM(D227:D240)</f>
        <v>817</v>
      </c>
      <c r="E241" s="145">
        <f>SUM(E228:E240)</f>
        <v>1000.6</v>
      </c>
      <c r="F241" s="145">
        <f>SUM(F227:F240)</f>
        <v>586.9</v>
      </c>
      <c r="G241" s="145">
        <f>(F241/E241)*100</f>
        <v>58.654807115730556</v>
      </c>
    </row>
    <row r="242" spans="1:7" s="130" customFormat="1" ht="12.75" customHeight="1">
      <c r="A242" s="129"/>
      <c r="B242" s="132"/>
      <c r="C242" s="144"/>
      <c r="D242" s="143"/>
      <c r="E242" s="143"/>
      <c r="F242" s="143"/>
      <c r="G242" s="143"/>
    </row>
    <row r="243" spans="1:7" s="130" customFormat="1" ht="12.75" customHeight="1" hidden="1">
      <c r="A243" s="129"/>
      <c r="B243" s="132"/>
      <c r="C243" s="144"/>
      <c r="D243" s="143"/>
      <c r="E243" s="143"/>
      <c r="F243" s="143"/>
      <c r="G243" s="143"/>
    </row>
    <row r="244" spans="1:7" s="130" customFormat="1" ht="12.75" customHeight="1" hidden="1">
      <c r="A244" s="129"/>
      <c r="B244" s="132"/>
      <c r="C244" s="144"/>
      <c r="D244" s="143"/>
      <c r="E244" s="143"/>
      <c r="F244" s="143"/>
      <c r="G244" s="143"/>
    </row>
    <row r="245" spans="1:7" s="130" customFormat="1" ht="12.75" customHeight="1" hidden="1">
      <c r="A245" s="129"/>
      <c r="B245" s="132"/>
      <c r="C245" s="144"/>
      <c r="D245" s="143"/>
      <c r="E245" s="143"/>
      <c r="F245" s="143"/>
      <c r="G245" s="143"/>
    </row>
    <row r="246" s="130" customFormat="1" ht="12.75" customHeight="1" hidden="1">
      <c r="B246" s="161"/>
    </row>
    <row r="247" s="130" customFormat="1" ht="12.75" customHeight="1">
      <c r="B247" s="161"/>
    </row>
    <row r="248" s="130" customFormat="1" ht="12.75" customHeight="1" thickBot="1">
      <c r="B248" s="161"/>
    </row>
    <row r="249" spans="1:7" s="130" customFormat="1" ht="15.75">
      <c r="A249" s="222" t="s">
        <v>25</v>
      </c>
      <c r="B249" s="223" t="s">
        <v>26</v>
      </c>
      <c r="C249" s="222" t="s">
        <v>28</v>
      </c>
      <c r="D249" s="222" t="s">
        <v>29</v>
      </c>
      <c r="E249" s="222" t="s">
        <v>29</v>
      </c>
      <c r="F249" s="216" t="s">
        <v>14</v>
      </c>
      <c r="G249" s="222" t="s">
        <v>336</v>
      </c>
    </row>
    <row r="250" spans="1:7" s="130" customFormat="1" ht="15.75" customHeight="1" thickBot="1">
      <c r="A250" s="224"/>
      <c r="B250" s="225"/>
      <c r="C250" s="226"/>
      <c r="D250" s="227" t="s">
        <v>31</v>
      </c>
      <c r="E250" s="227" t="s">
        <v>32</v>
      </c>
      <c r="F250" s="220" t="s">
        <v>33</v>
      </c>
      <c r="G250" s="227" t="s">
        <v>335</v>
      </c>
    </row>
    <row r="251" spans="1:7" s="130" customFormat="1" ht="16.5" thickTop="1">
      <c r="A251" s="155">
        <v>80</v>
      </c>
      <c r="B251" s="155"/>
      <c r="C251" s="160" t="s">
        <v>210</v>
      </c>
      <c r="D251" s="89"/>
      <c r="E251" s="89"/>
      <c r="F251" s="89"/>
      <c r="G251" s="89"/>
    </row>
    <row r="252" spans="1:7" s="130" customFormat="1" ht="15.75">
      <c r="A252" s="101"/>
      <c r="B252" s="154"/>
      <c r="C252" s="101"/>
      <c r="D252" s="103"/>
      <c r="E252" s="103"/>
      <c r="F252" s="103"/>
      <c r="G252" s="103"/>
    </row>
    <row r="253" spans="1:7" s="130" customFormat="1" ht="15">
      <c r="A253" s="69"/>
      <c r="B253" s="152">
        <v>2219</v>
      </c>
      <c r="C253" s="69" t="s">
        <v>367</v>
      </c>
      <c r="D253" s="105">
        <v>3830</v>
      </c>
      <c r="E253" s="54">
        <v>3830</v>
      </c>
      <c r="F253" s="54">
        <v>2725.9</v>
      </c>
      <c r="G253" s="103">
        <f aca="true" t="shared" si="6" ref="G253:G260">(F253/E253)*100</f>
        <v>71.17232375979113</v>
      </c>
    </row>
    <row r="254" spans="1:82" s="129" customFormat="1" ht="15">
      <c r="A254" s="69"/>
      <c r="B254" s="152">
        <v>2221</v>
      </c>
      <c r="C254" s="69" t="s">
        <v>366</v>
      </c>
      <c r="D254" s="105">
        <v>18432</v>
      </c>
      <c r="E254" s="54">
        <v>18372</v>
      </c>
      <c r="F254" s="54">
        <v>14077.3</v>
      </c>
      <c r="G254" s="103">
        <f t="shared" si="6"/>
        <v>76.62366644894404</v>
      </c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  <c r="AA254" s="130"/>
      <c r="AB254" s="130"/>
      <c r="AC254" s="130"/>
      <c r="AD254" s="130"/>
      <c r="AE254" s="130"/>
      <c r="AF254" s="130"/>
      <c r="AG254" s="130"/>
      <c r="AH254" s="130"/>
      <c r="AI254" s="130"/>
      <c r="AJ254" s="130"/>
      <c r="AK254" s="130"/>
      <c r="AL254" s="130"/>
      <c r="AM254" s="130"/>
      <c r="AN254" s="130"/>
      <c r="AO254" s="130"/>
      <c r="AP254" s="130"/>
      <c r="AQ254" s="130"/>
      <c r="AR254" s="130"/>
      <c r="AS254" s="130"/>
      <c r="AT254" s="130"/>
      <c r="AU254" s="130"/>
      <c r="AV254" s="130"/>
      <c r="AW254" s="130"/>
      <c r="AX254" s="130"/>
      <c r="AY254" s="130"/>
      <c r="AZ254" s="130"/>
      <c r="BA254" s="130"/>
      <c r="BB254" s="130"/>
      <c r="BC254" s="130"/>
      <c r="BD254" s="130"/>
      <c r="BE254" s="130"/>
      <c r="BF254" s="130"/>
      <c r="BG254" s="130"/>
      <c r="BH254" s="130"/>
      <c r="BI254" s="130"/>
      <c r="BJ254" s="130"/>
      <c r="BK254" s="130"/>
      <c r="BL254" s="130"/>
      <c r="BM254" s="130"/>
      <c r="BN254" s="130"/>
      <c r="BO254" s="130"/>
      <c r="BP254" s="130"/>
      <c r="BQ254" s="130"/>
      <c r="BR254" s="130"/>
      <c r="BS254" s="130"/>
      <c r="BT254" s="130"/>
      <c r="BU254" s="130"/>
      <c r="BV254" s="130"/>
      <c r="BW254" s="130"/>
      <c r="BX254" s="130"/>
      <c r="BY254" s="130"/>
      <c r="BZ254" s="130"/>
      <c r="CA254" s="130"/>
      <c r="CB254" s="130"/>
      <c r="CC254" s="130"/>
      <c r="CD254" s="130"/>
    </row>
    <row r="255" spans="1:82" s="129" customFormat="1" ht="15" hidden="1">
      <c r="A255" s="69"/>
      <c r="B255" s="152">
        <v>2229</v>
      </c>
      <c r="C255" s="69" t="s">
        <v>364</v>
      </c>
      <c r="D255" s="105"/>
      <c r="E255" s="54"/>
      <c r="F255" s="54"/>
      <c r="G255" s="103" t="e">
        <f t="shared" si="6"/>
        <v>#DIV/0!</v>
      </c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130"/>
      <c r="AC255" s="130"/>
      <c r="AD255" s="130"/>
      <c r="AE255" s="130"/>
      <c r="AF255" s="130"/>
      <c r="AG255" s="130"/>
      <c r="AH255" s="130"/>
      <c r="AI255" s="130"/>
      <c r="AJ255" s="130"/>
      <c r="AK255" s="130"/>
      <c r="AL255" s="130"/>
      <c r="AM255" s="130"/>
      <c r="AN255" s="130"/>
      <c r="AO255" s="130"/>
      <c r="AP255" s="130"/>
      <c r="AQ255" s="130"/>
      <c r="AR255" s="130"/>
      <c r="AS255" s="130"/>
      <c r="AT255" s="130"/>
      <c r="AU255" s="130"/>
      <c r="AV255" s="130"/>
      <c r="AW255" s="130"/>
      <c r="AX255" s="130"/>
      <c r="AY255" s="130"/>
      <c r="AZ255" s="130"/>
      <c r="BA255" s="130"/>
      <c r="BB255" s="130"/>
      <c r="BC255" s="130"/>
      <c r="BD255" s="130"/>
      <c r="BE255" s="130"/>
      <c r="BF255" s="130"/>
      <c r="BG255" s="130"/>
      <c r="BH255" s="130"/>
      <c r="BI255" s="130"/>
      <c r="BJ255" s="130"/>
      <c r="BK255" s="130"/>
      <c r="BL255" s="130"/>
      <c r="BM255" s="130"/>
      <c r="BN255" s="130"/>
      <c r="BO255" s="130"/>
      <c r="BP255" s="130"/>
      <c r="BQ255" s="130"/>
      <c r="BR255" s="130"/>
      <c r="BS255" s="130"/>
      <c r="BT255" s="130"/>
      <c r="BU255" s="130"/>
      <c r="BV255" s="130"/>
      <c r="BW255" s="130"/>
      <c r="BX255" s="130"/>
      <c r="BY255" s="130"/>
      <c r="BZ255" s="130"/>
      <c r="CA255" s="130"/>
      <c r="CB255" s="130"/>
      <c r="CC255" s="130"/>
      <c r="CD255" s="130"/>
    </row>
    <row r="256" spans="1:82" s="129" customFormat="1" ht="15">
      <c r="A256" s="69"/>
      <c r="B256" s="152">
        <v>2232</v>
      </c>
      <c r="C256" s="69" t="s">
        <v>365</v>
      </c>
      <c r="D256" s="54">
        <v>260</v>
      </c>
      <c r="E256" s="54">
        <v>260</v>
      </c>
      <c r="F256" s="54">
        <v>0</v>
      </c>
      <c r="G256" s="103">
        <f t="shared" si="6"/>
        <v>0</v>
      </c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130"/>
      <c r="AC256" s="130"/>
      <c r="AD256" s="130"/>
      <c r="AE256" s="130"/>
      <c r="AF256" s="130"/>
      <c r="AG256" s="130"/>
      <c r="AH256" s="130"/>
      <c r="AI256" s="130"/>
      <c r="AJ256" s="130"/>
      <c r="AK256" s="130"/>
      <c r="AL256" s="130"/>
      <c r="AM256" s="130"/>
      <c r="AN256" s="130"/>
      <c r="AO256" s="130"/>
      <c r="AP256" s="130"/>
      <c r="AQ256" s="130"/>
      <c r="AR256" s="130"/>
      <c r="AS256" s="130"/>
      <c r="AT256" s="130"/>
      <c r="AU256" s="130"/>
      <c r="AV256" s="130"/>
      <c r="AW256" s="130"/>
      <c r="AX256" s="130"/>
      <c r="AY256" s="130"/>
      <c r="AZ256" s="130"/>
      <c r="BA256" s="130"/>
      <c r="BB256" s="130"/>
      <c r="BC256" s="130"/>
      <c r="BD256" s="130"/>
      <c r="BE256" s="130"/>
      <c r="BF256" s="130"/>
      <c r="BG256" s="130"/>
      <c r="BH256" s="130"/>
      <c r="BI256" s="130"/>
      <c r="BJ256" s="130"/>
      <c r="BK256" s="130"/>
      <c r="BL256" s="130"/>
      <c r="BM256" s="130"/>
      <c r="BN256" s="130"/>
      <c r="BO256" s="130"/>
      <c r="BP256" s="130"/>
      <c r="BQ256" s="130"/>
      <c r="BR256" s="130"/>
      <c r="BS256" s="130"/>
      <c r="BT256" s="130"/>
      <c r="BU256" s="130"/>
      <c r="BV256" s="130"/>
      <c r="BW256" s="130"/>
      <c r="BX256" s="130"/>
      <c r="BY256" s="130"/>
      <c r="BZ256" s="130"/>
      <c r="CA256" s="130"/>
      <c r="CB256" s="130"/>
      <c r="CC256" s="130"/>
      <c r="CD256" s="130"/>
    </row>
    <row r="257" spans="1:82" s="129" customFormat="1" ht="15">
      <c r="A257" s="69"/>
      <c r="B257" s="152">
        <v>2299</v>
      </c>
      <c r="C257" s="69" t="s">
        <v>364</v>
      </c>
      <c r="D257" s="54">
        <v>0</v>
      </c>
      <c r="E257" s="54">
        <v>15</v>
      </c>
      <c r="F257" s="54">
        <v>1</v>
      </c>
      <c r="G257" s="103">
        <f t="shared" si="6"/>
        <v>6.666666666666667</v>
      </c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  <c r="AA257" s="130"/>
      <c r="AB257" s="130"/>
      <c r="AC257" s="130"/>
      <c r="AD257" s="130"/>
      <c r="AE257" s="130"/>
      <c r="AF257" s="130"/>
      <c r="AG257" s="130"/>
      <c r="AH257" s="130"/>
      <c r="AI257" s="130"/>
      <c r="AJ257" s="130"/>
      <c r="AK257" s="130"/>
      <c r="AL257" s="130"/>
      <c r="AM257" s="130"/>
      <c r="AN257" s="130"/>
      <c r="AO257" s="130"/>
      <c r="AP257" s="130"/>
      <c r="AQ257" s="130"/>
      <c r="AR257" s="130"/>
      <c r="AS257" s="130"/>
      <c r="AT257" s="130"/>
      <c r="AU257" s="130"/>
      <c r="AV257" s="130"/>
      <c r="AW257" s="130"/>
      <c r="AX257" s="130"/>
      <c r="AY257" s="130"/>
      <c r="AZ257" s="130"/>
      <c r="BA257" s="130"/>
      <c r="BB257" s="130"/>
      <c r="BC257" s="130"/>
      <c r="BD257" s="130"/>
      <c r="BE257" s="130"/>
      <c r="BF257" s="130"/>
      <c r="BG257" s="130"/>
      <c r="BH257" s="130"/>
      <c r="BI257" s="130"/>
      <c r="BJ257" s="130"/>
      <c r="BK257" s="130"/>
      <c r="BL257" s="130"/>
      <c r="BM257" s="130"/>
      <c r="BN257" s="130"/>
      <c r="BO257" s="130"/>
      <c r="BP257" s="130"/>
      <c r="BQ257" s="130"/>
      <c r="BR257" s="130"/>
      <c r="BS257" s="130"/>
      <c r="BT257" s="130"/>
      <c r="BU257" s="130"/>
      <c r="BV257" s="130"/>
      <c r="BW257" s="130"/>
      <c r="BX257" s="130"/>
      <c r="BY257" s="130"/>
      <c r="BZ257" s="130"/>
      <c r="CA257" s="130"/>
      <c r="CB257" s="130"/>
      <c r="CC257" s="130"/>
      <c r="CD257" s="130"/>
    </row>
    <row r="258" spans="1:82" s="129" customFormat="1" ht="15">
      <c r="A258" s="166"/>
      <c r="B258" s="167">
        <v>6171</v>
      </c>
      <c r="C258" s="166" t="s">
        <v>363</v>
      </c>
      <c r="D258" s="103">
        <v>0</v>
      </c>
      <c r="E258" s="103">
        <v>0</v>
      </c>
      <c r="F258" s="103">
        <v>27</v>
      </c>
      <c r="G258" s="103" t="e">
        <f t="shared" si="6"/>
        <v>#DIV/0!</v>
      </c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  <c r="AA258" s="130"/>
      <c r="AB258" s="130"/>
      <c r="AC258" s="130"/>
      <c r="AD258" s="130"/>
      <c r="AE258" s="130"/>
      <c r="AF258" s="130"/>
      <c r="AG258" s="130"/>
      <c r="AH258" s="130"/>
      <c r="AI258" s="130"/>
      <c r="AJ258" s="130"/>
      <c r="AK258" s="130"/>
      <c r="AL258" s="130"/>
      <c r="AM258" s="130"/>
      <c r="AN258" s="130"/>
      <c r="AO258" s="130"/>
      <c r="AP258" s="130"/>
      <c r="AQ258" s="130"/>
      <c r="AR258" s="130"/>
      <c r="AS258" s="130"/>
      <c r="AT258" s="130"/>
      <c r="AU258" s="130"/>
      <c r="AV258" s="130"/>
      <c r="AW258" s="130"/>
      <c r="AX258" s="130"/>
      <c r="AY258" s="130"/>
      <c r="AZ258" s="130"/>
      <c r="BA258" s="130"/>
      <c r="BB258" s="130"/>
      <c r="BC258" s="130"/>
      <c r="BD258" s="130"/>
      <c r="BE258" s="130"/>
      <c r="BF258" s="130"/>
      <c r="BG258" s="130"/>
      <c r="BH258" s="130"/>
      <c r="BI258" s="130"/>
      <c r="BJ258" s="130"/>
      <c r="BK258" s="130"/>
      <c r="BL258" s="130"/>
      <c r="BM258" s="130"/>
      <c r="BN258" s="130"/>
      <c r="BO258" s="130"/>
      <c r="BP258" s="130"/>
      <c r="BQ258" s="130"/>
      <c r="BR258" s="130"/>
      <c r="BS258" s="130"/>
      <c r="BT258" s="130"/>
      <c r="BU258" s="130"/>
      <c r="BV258" s="130"/>
      <c r="BW258" s="130"/>
      <c r="BX258" s="130"/>
      <c r="BY258" s="130"/>
      <c r="BZ258" s="130"/>
      <c r="CA258" s="130"/>
      <c r="CB258" s="130"/>
      <c r="CC258" s="130"/>
      <c r="CD258" s="130"/>
    </row>
    <row r="259" spans="1:82" s="129" customFormat="1" ht="15">
      <c r="A259" s="166"/>
      <c r="B259" s="167">
        <v>6402</v>
      </c>
      <c r="C259" s="166" t="s">
        <v>362</v>
      </c>
      <c r="D259" s="103">
        <v>0</v>
      </c>
      <c r="E259" s="103">
        <v>45</v>
      </c>
      <c r="F259" s="103">
        <v>44.3</v>
      </c>
      <c r="G259" s="103">
        <f t="shared" si="6"/>
        <v>98.44444444444443</v>
      </c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130"/>
      <c r="AC259" s="130"/>
      <c r="AD259" s="130"/>
      <c r="AE259" s="130"/>
      <c r="AF259" s="130"/>
      <c r="AG259" s="130"/>
      <c r="AH259" s="130"/>
      <c r="AI259" s="130"/>
      <c r="AJ259" s="130"/>
      <c r="AK259" s="130"/>
      <c r="AL259" s="130"/>
      <c r="AM259" s="130"/>
      <c r="AN259" s="130"/>
      <c r="AO259" s="130"/>
      <c r="AP259" s="130"/>
      <c r="AQ259" s="130"/>
      <c r="AR259" s="130"/>
      <c r="AS259" s="130"/>
      <c r="AT259" s="130"/>
      <c r="AU259" s="130"/>
      <c r="AV259" s="130"/>
      <c r="AW259" s="130"/>
      <c r="AX259" s="130"/>
      <c r="AY259" s="130"/>
      <c r="AZ259" s="130"/>
      <c r="BA259" s="130"/>
      <c r="BB259" s="130"/>
      <c r="BC259" s="130"/>
      <c r="BD259" s="130"/>
      <c r="BE259" s="130"/>
      <c r="BF259" s="130"/>
      <c r="BG259" s="130"/>
      <c r="BH259" s="130"/>
      <c r="BI259" s="130"/>
      <c r="BJ259" s="130"/>
      <c r="BK259" s="130"/>
      <c r="BL259" s="130"/>
      <c r="BM259" s="130"/>
      <c r="BN259" s="130"/>
      <c r="BO259" s="130"/>
      <c r="BP259" s="130"/>
      <c r="BQ259" s="130"/>
      <c r="BR259" s="130"/>
      <c r="BS259" s="130"/>
      <c r="BT259" s="130"/>
      <c r="BU259" s="130"/>
      <c r="BV259" s="130"/>
      <c r="BW259" s="130"/>
      <c r="BX259" s="130"/>
      <c r="BY259" s="130"/>
      <c r="BZ259" s="130"/>
      <c r="CA259" s="130"/>
      <c r="CB259" s="130"/>
      <c r="CC259" s="130"/>
      <c r="CD259" s="130"/>
    </row>
    <row r="260" spans="1:82" s="129" customFormat="1" ht="15">
      <c r="A260" s="166"/>
      <c r="B260" s="167">
        <v>6409</v>
      </c>
      <c r="C260" s="166" t="s">
        <v>361</v>
      </c>
      <c r="D260" s="103">
        <v>0</v>
      </c>
      <c r="E260" s="103">
        <v>0</v>
      </c>
      <c r="F260" s="103">
        <v>0.5</v>
      </c>
      <c r="G260" s="103" t="e">
        <f t="shared" si="6"/>
        <v>#DIV/0!</v>
      </c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  <c r="AA260" s="130"/>
      <c r="AB260" s="130"/>
      <c r="AC260" s="130"/>
      <c r="AD260" s="130"/>
      <c r="AE260" s="130"/>
      <c r="AF260" s="130"/>
      <c r="AG260" s="130"/>
      <c r="AH260" s="130"/>
      <c r="AI260" s="130"/>
      <c r="AJ260" s="130"/>
      <c r="AK260" s="130"/>
      <c r="AL260" s="130"/>
      <c r="AM260" s="130"/>
      <c r="AN260" s="130"/>
      <c r="AO260" s="130"/>
      <c r="AP260" s="130"/>
      <c r="AQ260" s="130"/>
      <c r="AR260" s="130"/>
      <c r="AS260" s="130"/>
      <c r="AT260" s="130"/>
      <c r="AU260" s="130"/>
      <c r="AV260" s="130"/>
      <c r="AW260" s="130"/>
      <c r="AX260" s="130"/>
      <c r="AY260" s="130"/>
      <c r="AZ260" s="130"/>
      <c r="BA260" s="130"/>
      <c r="BB260" s="130"/>
      <c r="BC260" s="130"/>
      <c r="BD260" s="130"/>
      <c r="BE260" s="130"/>
      <c r="BF260" s="130"/>
      <c r="BG260" s="130"/>
      <c r="BH260" s="130"/>
      <c r="BI260" s="130"/>
      <c r="BJ260" s="130"/>
      <c r="BK260" s="130"/>
      <c r="BL260" s="130"/>
      <c r="BM260" s="130"/>
      <c r="BN260" s="130"/>
      <c r="BO260" s="130"/>
      <c r="BP260" s="130"/>
      <c r="BQ260" s="130"/>
      <c r="BR260" s="130"/>
      <c r="BS260" s="130"/>
      <c r="BT260" s="130"/>
      <c r="BU260" s="130"/>
      <c r="BV260" s="130"/>
      <c r="BW260" s="130"/>
      <c r="BX260" s="130"/>
      <c r="BY260" s="130"/>
      <c r="BZ260" s="130"/>
      <c r="CA260" s="130"/>
      <c r="CB260" s="130"/>
      <c r="CC260" s="130"/>
      <c r="CD260" s="130"/>
    </row>
    <row r="261" spans="1:82" s="129" customFormat="1" ht="15.75" thickBot="1">
      <c r="A261" s="157"/>
      <c r="B261" s="158"/>
      <c r="C261" s="157"/>
      <c r="D261" s="165"/>
      <c r="E261" s="165"/>
      <c r="F261" s="165"/>
      <c r="G261" s="165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30"/>
      <c r="AC261" s="130"/>
      <c r="AD261" s="130"/>
      <c r="AE261" s="130"/>
      <c r="AF261" s="130"/>
      <c r="AG261" s="130"/>
      <c r="AH261" s="130"/>
      <c r="AI261" s="130"/>
      <c r="AJ261" s="130"/>
      <c r="AK261" s="130"/>
      <c r="AL261" s="130"/>
      <c r="AM261" s="130"/>
      <c r="AN261" s="130"/>
      <c r="AO261" s="130"/>
      <c r="AP261" s="130"/>
      <c r="AQ261" s="130"/>
      <c r="AR261" s="130"/>
      <c r="AS261" s="130"/>
      <c r="AT261" s="130"/>
      <c r="AU261" s="130"/>
      <c r="AV261" s="130"/>
      <c r="AW261" s="130"/>
      <c r="AX261" s="130"/>
      <c r="AY261" s="130"/>
      <c r="AZ261" s="130"/>
      <c r="BA261" s="130"/>
      <c r="BB261" s="130"/>
      <c r="BC261" s="130"/>
      <c r="BD261" s="130"/>
      <c r="BE261" s="130"/>
      <c r="BF261" s="130"/>
      <c r="BG261" s="130"/>
      <c r="BH261" s="130"/>
      <c r="BI261" s="130"/>
      <c r="BJ261" s="130"/>
      <c r="BK261" s="130"/>
      <c r="BL261" s="130"/>
      <c r="BM261" s="130"/>
      <c r="BN261" s="130"/>
      <c r="BO261" s="130"/>
      <c r="BP261" s="130"/>
      <c r="BQ261" s="130"/>
      <c r="BR261" s="130"/>
      <c r="BS261" s="130"/>
      <c r="BT261" s="130"/>
      <c r="BU261" s="130"/>
      <c r="BV261" s="130"/>
      <c r="BW261" s="130"/>
      <c r="BX261" s="130"/>
      <c r="BY261" s="130"/>
      <c r="BZ261" s="130"/>
      <c r="CA261" s="130"/>
      <c r="CB261" s="130"/>
      <c r="CC261" s="130"/>
      <c r="CD261" s="130"/>
    </row>
    <row r="262" spans="1:82" s="129" customFormat="1" ht="18.75" customHeight="1" thickBot="1" thickTop="1">
      <c r="A262" s="156"/>
      <c r="B262" s="147"/>
      <c r="C262" s="142" t="s">
        <v>360</v>
      </c>
      <c r="D262" s="145">
        <f>SUM(D253:D260)</f>
        <v>22522</v>
      </c>
      <c r="E262" s="145">
        <f>SUM(E253:E260)</f>
        <v>22522</v>
      </c>
      <c r="F262" s="145">
        <f>SUM(F253:F260)</f>
        <v>16876</v>
      </c>
      <c r="G262" s="145">
        <f>(F262/E262)*100</f>
        <v>74.93117840333896</v>
      </c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  <c r="AA262" s="130"/>
      <c r="AB262" s="130"/>
      <c r="AC262" s="130"/>
      <c r="AD262" s="130"/>
      <c r="AE262" s="130"/>
      <c r="AF262" s="130"/>
      <c r="AG262" s="130"/>
      <c r="AH262" s="130"/>
      <c r="AI262" s="130"/>
      <c r="AJ262" s="130"/>
      <c r="AK262" s="130"/>
      <c r="AL262" s="130"/>
      <c r="AM262" s="130"/>
      <c r="AN262" s="130"/>
      <c r="AO262" s="130"/>
      <c r="AP262" s="130"/>
      <c r="AQ262" s="130"/>
      <c r="AR262" s="130"/>
      <c r="AS262" s="130"/>
      <c r="AT262" s="130"/>
      <c r="AU262" s="130"/>
      <c r="AV262" s="130"/>
      <c r="AW262" s="130"/>
      <c r="AX262" s="130"/>
      <c r="AY262" s="130"/>
      <c r="AZ262" s="130"/>
      <c r="BA262" s="130"/>
      <c r="BB262" s="130"/>
      <c r="BC262" s="130"/>
      <c r="BD262" s="130"/>
      <c r="BE262" s="130"/>
      <c r="BF262" s="130"/>
      <c r="BG262" s="130"/>
      <c r="BH262" s="130"/>
      <c r="BI262" s="130"/>
      <c r="BJ262" s="130"/>
      <c r="BK262" s="130"/>
      <c r="BL262" s="130"/>
      <c r="BM262" s="130"/>
      <c r="BN262" s="130"/>
      <c r="BO262" s="130"/>
      <c r="BP262" s="130"/>
      <c r="BQ262" s="130"/>
      <c r="BR262" s="130"/>
      <c r="BS262" s="130"/>
      <c r="BT262" s="130"/>
      <c r="BU262" s="130"/>
      <c r="BV262" s="130"/>
      <c r="BW262" s="130"/>
      <c r="BX262" s="130"/>
      <c r="BY262" s="130"/>
      <c r="BZ262" s="130"/>
      <c r="CA262" s="130"/>
      <c r="CB262" s="130"/>
      <c r="CC262" s="130"/>
      <c r="CD262" s="130"/>
    </row>
    <row r="263" spans="2:82" s="129" customFormat="1" ht="15.75" customHeight="1">
      <c r="B263" s="132"/>
      <c r="C263" s="144"/>
      <c r="D263" s="143"/>
      <c r="E263" s="143"/>
      <c r="F263" s="143"/>
      <c r="G263" s="143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  <c r="AA263" s="130"/>
      <c r="AB263" s="130"/>
      <c r="AC263" s="130"/>
      <c r="AD263" s="130"/>
      <c r="AE263" s="130"/>
      <c r="AF263" s="130"/>
      <c r="AG263" s="130"/>
      <c r="AH263" s="130"/>
      <c r="AI263" s="130"/>
      <c r="AJ263" s="130"/>
      <c r="AK263" s="130"/>
      <c r="AL263" s="130"/>
      <c r="AM263" s="130"/>
      <c r="AN263" s="130"/>
      <c r="AO263" s="130"/>
      <c r="AP263" s="130"/>
      <c r="AQ263" s="130"/>
      <c r="AR263" s="130"/>
      <c r="AS263" s="130"/>
      <c r="AT263" s="130"/>
      <c r="AU263" s="130"/>
      <c r="AV263" s="130"/>
      <c r="AW263" s="130"/>
      <c r="AX263" s="130"/>
      <c r="AY263" s="130"/>
      <c r="AZ263" s="130"/>
      <c r="BA263" s="130"/>
      <c r="BB263" s="130"/>
      <c r="BC263" s="130"/>
      <c r="BD263" s="130"/>
      <c r="BE263" s="130"/>
      <c r="BF263" s="130"/>
      <c r="BG263" s="130"/>
      <c r="BH263" s="130"/>
      <c r="BI263" s="130"/>
      <c r="BJ263" s="130"/>
      <c r="BK263" s="130"/>
      <c r="BL263" s="130"/>
      <c r="BM263" s="130"/>
      <c r="BN263" s="130"/>
      <c r="BO263" s="130"/>
      <c r="BP263" s="130"/>
      <c r="BQ263" s="130"/>
      <c r="BR263" s="130"/>
      <c r="BS263" s="130"/>
      <c r="BT263" s="130"/>
      <c r="BU263" s="130"/>
      <c r="BV263" s="130"/>
      <c r="BW263" s="130"/>
      <c r="BX263" s="130"/>
      <c r="BY263" s="130"/>
      <c r="BZ263" s="130"/>
      <c r="CA263" s="130"/>
      <c r="CB263" s="130"/>
      <c r="CC263" s="130"/>
      <c r="CD263" s="130"/>
    </row>
    <row r="264" spans="2:82" s="129" customFormat="1" ht="12.75" customHeight="1" hidden="1">
      <c r="B264" s="132"/>
      <c r="C264" s="144"/>
      <c r="D264" s="143"/>
      <c r="E264" s="143"/>
      <c r="F264" s="143"/>
      <c r="G264" s="143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  <c r="AF264" s="130"/>
      <c r="AG264" s="130"/>
      <c r="AH264" s="130"/>
      <c r="AI264" s="130"/>
      <c r="AJ264" s="130"/>
      <c r="AK264" s="130"/>
      <c r="AL264" s="130"/>
      <c r="AM264" s="130"/>
      <c r="AN264" s="130"/>
      <c r="AO264" s="130"/>
      <c r="AP264" s="130"/>
      <c r="AQ264" s="130"/>
      <c r="AR264" s="130"/>
      <c r="AS264" s="130"/>
      <c r="AT264" s="130"/>
      <c r="AU264" s="130"/>
      <c r="AV264" s="130"/>
      <c r="AW264" s="130"/>
      <c r="AX264" s="130"/>
      <c r="AY264" s="130"/>
      <c r="AZ264" s="130"/>
      <c r="BA264" s="130"/>
      <c r="BB264" s="130"/>
      <c r="BC264" s="130"/>
      <c r="BD264" s="130"/>
      <c r="BE264" s="130"/>
      <c r="BF264" s="130"/>
      <c r="BG264" s="130"/>
      <c r="BH264" s="130"/>
      <c r="BI264" s="130"/>
      <c r="BJ264" s="130"/>
      <c r="BK264" s="130"/>
      <c r="BL264" s="130"/>
      <c r="BM264" s="130"/>
      <c r="BN264" s="130"/>
      <c r="BO264" s="130"/>
      <c r="BP264" s="130"/>
      <c r="BQ264" s="130"/>
      <c r="BR264" s="130"/>
      <c r="BS264" s="130"/>
      <c r="BT264" s="130"/>
      <c r="BU264" s="130"/>
      <c r="BV264" s="130"/>
      <c r="BW264" s="130"/>
      <c r="BX264" s="130"/>
      <c r="BY264" s="130"/>
      <c r="BZ264" s="130"/>
      <c r="CA264" s="130"/>
      <c r="CB264" s="130"/>
      <c r="CC264" s="130"/>
      <c r="CD264" s="130"/>
    </row>
    <row r="265" spans="2:82" s="129" customFormat="1" ht="12.75" customHeight="1" hidden="1">
      <c r="B265" s="132"/>
      <c r="C265" s="144"/>
      <c r="D265" s="143"/>
      <c r="E265" s="143"/>
      <c r="F265" s="143"/>
      <c r="G265" s="143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  <c r="AF265" s="130"/>
      <c r="AG265" s="130"/>
      <c r="AH265" s="130"/>
      <c r="AI265" s="130"/>
      <c r="AJ265" s="130"/>
      <c r="AK265" s="130"/>
      <c r="AL265" s="130"/>
      <c r="AM265" s="130"/>
      <c r="AN265" s="130"/>
      <c r="AO265" s="130"/>
      <c r="AP265" s="130"/>
      <c r="AQ265" s="130"/>
      <c r="AR265" s="130"/>
      <c r="AS265" s="130"/>
      <c r="AT265" s="130"/>
      <c r="AU265" s="130"/>
      <c r="AV265" s="130"/>
      <c r="AW265" s="130"/>
      <c r="AX265" s="130"/>
      <c r="AY265" s="130"/>
      <c r="AZ265" s="130"/>
      <c r="BA265" s="130"/>
      <c r="BB265" s="130"/>
      <c r="BC265" s="130"/>
      <c r="BD265" s="130"/>
      <c r="BE265" s="130"/>
      <c r="BF265" s="130"/>
      <c r="BG265" s="130"/>
      <c r="BH265" s="130"/>
      <c r="BI265" s="130"/>
      <c r="BJ265" s="130"/>
      <c r="BK265" s="130"/>
      <c r="BL265" s="130"/>
      <c r="BM265" s="130"/>
      <c r="BN265" s="130"/>
      <c r="BO265" s="130"/>
      <c r="BP265" s="130"/>
      <c r="BQ265" s="130"/>
      <c r="BR265" s="130"/>
      <c r="BS265" s="130"/>
      <c r="BT265" s="130"/>
      <c r="BU265" s="130"/>
      <c r="BV265" s="130"/>
      <c r="BW265" s="130"/>
      <c r="BX265" s="130"/>
      <c r="BY265" s="130"/>
      <c r="BZ265" s="130"/>
      <c r="CA265" s="130"/>
      <c r="CB265" s="130"/>
      <c r="CC265" s="130"/>
      <c r="CD265" s="130"/>
    </row>
    <row r="266" spans="2:82" s="129" customFormat="1" ht="12.75" customHeight="1" hidden="1">
      <c r="B266" s="132"/>
      <c r="C266" s="144"/>
      <c r="D266" s="143"/>
      <c r="E266" s="143"/>
      <c r="F266" s="143"/>
      <c r="G266" s="143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130"/>
      <c r="AC266" s="130"/>
      <c r="AD266" s="130"/>
      <c r="AE266" s="130"/>
      <c r="AF266" s="130"/>
      <c r="AG266" s="130"/>
      <c r="AH266" s="130"/>
      <c r="AI266" s="130"/>
      <c r="AJ266" s="130"/>
      <c r="AK266" s="130"/>
      <c r="AL266" s="130"/>
      <c r="AM266" s="130"/>
      <c r="AN266" s="130"/>
      <c r="AO266" s="130"/>
      <c r="AP266" s="130"/>
      <c r="AQ266" s="130"/>
      <c r="AR266" s="130"/>
      <c r="AS266" s="130"/>
      <c r="AT266" s="130"/>
      <c r="AU266" s="130"/>
      <c r="AV266" s="130"/>
      <c r="AW266" s="130"/>
      <c r="AX266" s="130"/>
      <c r="AY266" s="130"/>
      <c r="AZ266" s="130"/>
      <c r="BA266" s="130"/>
      <c r="BB266" s="130"/>
      <c r="BC266" s="130"/>
      <c r="BD266" s="130"/>
      <c r="BE266" s="130"/>
      <c r="BF266" s="130"/>
      <c r="BG266" s="130"/>
      <c r="BH266" s="130"/>
      <c r="BI266" s="130"/>
      <c r="BJ266" s="130"/>
      <c r="BK266" s="130"/>
      <c r="BL266" s="130"/>
      <c r="BM266" s="130"/>
      <c r="BN266" s="130"/>
      <c r="BO266" s="130"/>
      <c r="BP266" s="130"/>
      <c r="BQ266" s="130"/>
      <c r="BR266" s="130"/>
      <c r="BS266" s="130"/>
      <c r="BT266" s="130"/>
      <c r="BU266" s="130"/>
      <c r="BV266" s="130"/>
      <c r="BW266" s="130"/>
      <c r="BX266" s="130"/>
      <c r="BY266" s="130"/>
      <c r="BZ266" s="130"/>
      <c r="CA266" s="130"/>
      <c r="CB266" s="130"/>
      <c r="CC266" s="130"/>
      <c r="CD266" s="130"/>
    </row>
    <row r="267" spans="2:82" s="129" customFormat="1" ht="12.75" customHeight="1" hidden="1">
      <c r="B267" s="132"/>
      <c r="C267" s="144"/>
      <c r="D267" s="143"/>
      <c r="E267" s="143"/>
      <c r="F267" s="143"/>
      <c r="G267" s="143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  <c r="AA267" s="130"/>
      <c r="AB267" s="130"/>
      <c r="AC267" s="130"/>
      <c r="AD267" s="130"/>
      <c r="AE267" s="130"/>
      <c r="AF267" s="130"/>
      <c r="AG267" s="130"/>
      <c r="AH267" s="130"/>
      <c r="AI267" s="130"/>
      <c r="AJ267" s="130"/>
      <c r="AK267" s="130"/>
      <c r="AL267" s="130"/>
      <c r="AM267" s="130"/>
      <c r="AN267" s="130"/>
      <c r="AO267" s="130"/>
      <c r="AP267" s="130"/>
      <c r="AQ267" s="130"/>
      <c r="AR267" s="130"/>
      <c r="AS267" s="130"/>
      <c r="AT267" s="130"/>
      <c r="AU267" s="130"/>
      <c r="AV267" s="130"/>
      <c r="AW267" s="130"/>
      <c r="AX267" s="130"/>
      <c r="AY267" s="130"/>
      <c r="AZ267" s="130"/>
      <c r="BA267" s="130"/>
      <c r="BB267" s="130"/>
      <c r="BC267" s="130"/>
      <c r="BD267" s="130"/>
      <c r="BE267" s="130"/>
      <c r="BF267" s="130"/>
      <c r="BG267" s="130"/>
      <c r="BH267" s="130"/>
      <c r="BI267" s="130"/>
      <c r="BJ267" s="130"/>
      <c r="BK267" s="130"/>
      <c r="BL267" s="130"/>
      <c r="BM267" s="130"/>
      <c r="BN267" s="130"/>
      <c r="BO267" s="130"/>
      <c r="BP267" s="130"/>
      <c r="BQ267" s="130"/>
      <c r="BR267" s="130"/>
      <c r="BS267" s="130"/>
      <c r="BT267" s="130"/>
      <c r="BU267" s="130"/>
      <c r="BV267" s="130"/>
      <c r="BW267" s="130"/>
      <c r="BX267" s="130"/>
      <c r="BY267" s="130"/>
      <c r="BZ267" s="130"/>
      <c r="CA267" s="130"/>
      <c r="CB267" s="130"/>
      <c r="CC267" s="130"/>
      <c r="CD267" s="130"/>
    </row>
    <row r="268" spans="2:82" s="129" customFormat="1" ht="12.75" customHeight="1" hidden="1">
      <c r="B268" s="132"/>
      <c r="C268" s="144"/>
      <c r="D268" s="143"/>
      <c r="E268" s="143"/>
      <c r="F268" s="143"/>
      <c r="G268" s="143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  <c r="X268" s="130"/>
      <c r="Y268" s="130"/>
      <c r="Z268" s="130"/>
      <c r="AA268" s="130"/>
      <c r="AB268" s="130"/>
      <c r="AC268" s="130"/>
      <c r="AD268" s="130"/>
      <c r="AE268" s="130"/>
      <c r="AF268" s="130"/>
      <c r="AG268" s="130"/>
      <c r="AH268" s="130"/>
      <c r="AI268" s="130"/>
      <c r="AJ268" s="130"/>
      <c r="AK268" s="130"/>
      <c r="AL268" s="130"/>
      <c r="AM268" s="130"/>
      <c r="AN268" s="130"/>
      <c r="AO268" s="130"/>
      <c r="AP268" s="130"/>
      <c r="AQ268" s="130"/>
      <c r="AR268" s="130"/>
      <c r="AS268" s="130"/>
      <c r="AT268" s="130"/>
      <c r="AU268" s="130"/>
      <c r="AV268" s="130"/>
      <c r="AW268" s="130"/>
      <c r="AX268" s="130"/>
      <c r="AY268" s="130"/>
      <c r="AZ268" s="130"/>
      <c r="BA268" s="130"/>
      <c r="BB268" s="130"/>
      <c r="BC268" s="130"/>
      <c r="BD268" s="130"/>
      <c r="BE268" s="130"/>
      <c r="BF268" s="130"/>
      <c r="BG268" s="130"/>
      <c r="BH268" s="130"/>
      <c r="BI268" s="130"/>
      <c r="BJ268" s="130"/>
      <c r="BK268" s="130"/>
      <c r="BL268" s="130"/>
      <c r="BM268" s="130"/>
      <c r="BN268" s="130"/>
      <c r="BO268" s="130"/>
      <c r="BP268" s="130"/>
      <c r="BQ268" s="130"/>
      <c r="BR268" s="130"/>
      <c r="BS268" s="130"/>
      <c r="BT268" s="130"/>
      <c r="BU268" s="130"/>
      <c r="BV268" s="130"/>
      <c r="BW268" s="130"/>
      <c r="BX268" s="130"/>
      <c r="BY268" s="130"/>
      <c r="BZ268" s="130"/>
      <c r="CA268" s="130"/>
      <c r="CB268" s="130"/>
      <c r="CC268" s="130"/>
      <c r="CD268" s="130"/>
    </row>
    <row r="269" spans="2:82" s="129" customFormat="1" ht="12.75" customHeight="1" hidden="1">
      <c r="B269" s="132"/>
      <c r="C269" s="144"/>
      <c r="D269" s="143"/>
      <c r="E269" s="143"/>
      <c r="F269" s="143"/>
      <c r="G269" s="143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  <c r="AA269" s="130"/>
      <c r="AB269" s="130"/>
      <c r="AC269" s="130"/>
      <c r="AD269" s="130"/>
      <c r="AE269" s="130"/>
      <c r="AF269" s="130"/>
      <c r="AG269" s="130"/>
      <c r="AH269" s="130"/>
      <c r="AI269" s="130"/>
      <c r="AJ269" s="130"/>
      <c r="AK269" s="130"/>
      <c r="AL269" s="130"/>
      <c r="AM269" s="130"/>
      <c r="AN269" s="130"/>
      <c r="AO269" s="130"/>
      <c r="AP269" s="130"/>
      <c r="AQ269" s="130"/>
      <c r="AR269" s="130"/>
      <c r="AS269" s="130"/>
      <c r="AT269" s="130"/>
      <c r="AU269" s="130"/>
      <c r="AV269" s="130"/>
      <c r="AW269" s="130"/>
      <c r="AX269" s="130"/>
      <c r="AY269" s="130"/>
      <c r="AZ269" s="130"/>
      <c r="BA269" s="130"/>
      <c r="BB269" s="130"/>
      <c r="BC269" s="130"/>
      <c r="BD269" s="130"/>
      <c r="BE269" s="130"/>
      <c r="BF269" s="130"/>
      <c r="BG269" s="130"/>
      <c r="BH269" s="130"/>
      <c r="BI269" s="130"/>
      <c r="BJ269" s="130"/>
      <c r="BK269" s="130"/>
      <c r="BL269" s="130"/>
      <c r="BM269" s="130"/>
      <c r="BN269" s="130"/>
      <c r="BO269" s="130"/>
      <c r="BP269" s="130"/>
      <c r="BQ269" s="130"/>
      <c r="BR269" s="130"/>
      <c r="BS269" s="130"/>
      <c r="BT269" s="130"/>
      <c r="BU269" s="130"/>
      <c r="BV269" s="130"/>
      <c r="BW269" s="130"/>
      <c r="BX269" s="130"/>
      <c r="BY269" s="130"/>
      <c r="BZ269" s="130"/>
      <c r="CA269" s="130"/>
      <c r="CB269" s="130"/>
      <c r="CC269" s="130"/>
      <c r="CD269" s="130"/>
    </row>
    <row r="270" spans="2:82" s="129" customFormat="1" ht="12.75" customHeight="1" hidden="1">
      <c r="B270" s="132"/>
      <c r="C270" s="144"/>
      <c r="D270" s="143"/>
      <c r="E270" s="143"/>
      <c r="F270" s="143"/>
      <c r="G270" s="143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  <c r="AA270" s="130"/>
      <c r="AB270" s="130"/>
      <c r="AC270" s="130"/>
      <c r="AD270" s="130"/>
      <c r="AE270" s="130"/>
      <c r="AF270" s="130"/>
      <c r="AG270" s="130"/>
      <c r="AH270" s="130"/>
      <c r="AI270" s="130"/>
      <c r="AJ270" s="130"/>
      <c r="AK270" s="130"/>
      <c r="AL270" s="130"/>
      <c r="AM270" s="130"/>
      <c r="AN270" s="130"/>
      <c r="AO270" s="130"/>
      <c r="AP270" s="130"/>
      <c r="AQ270" s="130"/>
      <c r="AR270" s="130"/>
      <c r="AS270" s="130"/>
      <c r="AT270" s="130"/>
      <c r="AU270" s="130"/>
      <c r="AV270" s="130"/>
      <c r="AW270" s="130"/>
      <c r="AX270" s="130"/>
      <c r="AY270" s="130"/>
      <c r="AZ270" s="130"/>
      <c r="BA270" s="130"/>
      <c r="BB270" s="130"/>
      <c r="BC270" s="130"/>
      <c r="BD270" s="130"/>
      <c r="BE270" s="130"/>
      <c r="BF270" s="130"/>
      <c r="BG270" s="130"/>
      <c r="BH270" s="130"/>
      <c r="BI270" s="130"/>
      <c r="BJ270" s="130"/>
      <c r="BK270" s="130"/>
      <c r="BL270" s="130"/>
      <c r="BM270" s="130"/>
      <c r="BN270" s="130"/>
      <c r="BO270" s="130"/>
      <c r="BP270" s="130"/>
      <c r="BQ270" s="130"/>
      <c r="BR270" s="130"/>
      <c r="BS270" s="130"/>
      <c r="BT270" s="130"/>
      <c r="BU270" s="130"/>
      <c r="BV270" s="130"/>
      <c r="BW270" s="130"/>
      <c r="BX270" s="130"/>
      <c r="BY270" s="130"/>
      <c r="BZ270" s="130"/>
      <c r="CA270" s="130"/>
      <c r="CB270" s="130"/>
      <c r="CC270" s="130"/>
      <c r="CD270" s="130"/>
    </row>
    <row r="271" spans="2:82" s="129" customFormat="1" ht="15.75" customHeight="1">
      <c r="B271" s="132"/>
      <c r="C271" s="144"/>
      <c r="D271" s="143"/>
      <c r="E271" s="164"/>
      <c r="F271" s="164"/>
      <c r="G271" s="164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0"/>
      <c r="AA271" s="130"/>
      <c r="AB271" s="130"/>
      <c r="AC271" s="130"/>
      <c r="AD271" s="130"/>
      <c r="AE271" s="130"/>
      <c r="AF271" s="130"/>
      <c r="AG271" s="130"/>
      <c r="AH271" s="130"/>
      <c r="AI271" s="130"/>
      <c r="AJ271" s="130"/>
      <c r="AK271" s="130"/>
      <c r="AL271" s="130"/>
      <c r="AM271" s="130"/>
      <c r="AN271" s="130"/>
      <c r="AO271" s="130"/>
      <c r="AP271" s="130"/>
      <c r="AQ271" s="130"/>
      <c r="AR271" s="130"/>
      <c r="AS271" s="130"/>
      <c r="AT271" s="130"/>
      <c r="AU271" s="130"/>
      <c r="AV271" s="130"/>
      <c r="AW271" s="130"/>
      <c r="AX271" s="130"/>
      <c r="AY271" s="130"/>
      <c r="AZ271" s="130"/>
      <c r="BA271" s="130"/>
      <c r="BB271" s="130"/>
      <c r="BC271" s="130"/>
      <c r="BD271" s="130"/>
      <c r="BE271" s="130"/>
      <c r="BF271" s="130"/>
      <c r="BG271" s="130"/>
      <c r="BH271" s="130"/>
      <c r="BI271" s="130"/>
      <c r="BJ271" s="130"/>
      <c r="BK271" s="130"/>
      <c r="BL271" s="130"/>
      <c r="BM271" s="130"/>
      <c r="BN271" s="130"/>
      <c r="BO271" s="130"/>
      <c r="BP271" s="130"/>
      <c r="BQ271" s="130"/>
      <c r="BR271" s="130"/>
      <c r="BS271" s="130"/>
      <c r="BT271" s="130"/>
      <c r="BU271" s="130"/>
      <c r="BV271" s="130"/>
      <c r="BW271" s="130"/>
      <c r="BX271" s="130"/>
      <c r="BY271" s="130"/>
      <c r="BZ271" s="130"/>
      <c r="CA271" s="130"/>
      <c r="CB271" s="130"/>
      <c r="CC271" s="130"/>
      <c r="CD271" s="130"/>
    </row>
    <row r="272" spans="2:82" s="129" customFormat="1" ht="15.75" customHeight="1">
      <c r="B272" s="132"/>
      <c r="C272" s="144"/>
      <c r="D272" s="143"/>
      <c r="E272" s="143"/>
      <c r="F272" s="143"/>
      <c r="G272" s="143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130"/>
      <c r="W272" s="130"/>
      <c r="X272" s="130"/>
      <c r="Y272" s="130"/>
      <c r="Z272" s="130"/>
      <c r="AA272" s="130"/>
      <c r="AB272" s="130"/>
      <c r="AC272" s="130"/>
      <c r="AD272" s="130"/>
      <c r="AE272" s="130"/>
      <c r="AF272" s="130"/>
      <c r="AG272" s="130"/>
      <c r="AH272" s="130"/>
      <c r="AI272" s="130"/>
      <c r="AJ272" s="130"/>
      <c r="AK272" s="130"/>
      <c r="AL272" s="130"/>
      <c r="AM272" s="130"/>
      <c r="AN272" s="130"/>
      <c r="AO272" s="130"/>
      <c r="AP272" s="130"/>
      <c r="AQ272" s="130"/>
      <c r="AR272" s="130"/>
      <c r="AS272" s="130"/>
      <c r="AT272" s="130"/>
      <c r="AU272" s="130"/>
      <c r="AV272" s="130"/>
      <c r="AW272" s="130"/>
      <c r="AX272" s="130"/>
      <c r="AY272" s="130"/>
      <c r="AZ272" s="130"/>
      <c r="BA272" s="130"/>
      <c r="BB272" s="130"/>
      <c r="BC272" s="130"/>
      <c r="BD272" s="130"/>
      <c r="BE272" s="130"/>
      <c r="BF272" s="130"/>
      <c r="BG272" s="130"/>
      <c r="BH272" s="130"/>
      <c r="BI272" s="130"/>
      <c r="BJ272" s="130"/>
      <c r="BK272" s="130"/>
      <c r="BL272" s="130"/>
      <c r="BM272" s="130"/>
      <c r="BN272" s="130"/>
      <c r="BO272" s="130"/>
      <c r="BP272" s="130"/>
      <c r="BQ272" s="130"/>
      <c r="BR272" s="130"/>
      <c r="BS272" s="130"/>
      <c r="BT272" s="130"/>
      <c r="BU272" s="130"/>
      <c r="BV272" s="130"/>
      <c r="BW272" s="130"/>
      <c r="BX272" s="130"/>
      <c r="BY272" s="130"/>
      <c r="BZ272" s="130"/>
      <c r="CA272" s="130"/>
      <c r="CB272" s="130"/>
      <c r="CC272" s="130"/>
      <c r="CD272" s="130"/>
    </row>
    <row r="273" spans="2:82" s="129" customFormat="1" ht="15.75" customHeight="1" thickBot="1">
      <c r="B273" s="132"/>
      <c r="C273" s="144"/>
      <c r="D273" s="143"/>
      <c r="E273" s="163"/>
      <c r="F273" s="163"/>
      <c r="G273" s="163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130"/>
      <c r="U273" s="130"/>
      <c r="V273" s="130"/>
      <c r="W273" s="130"/>
      <c r="X273" s="130"/>
      <c r="Y273" s="130"/>
      <c r="Z273" s="130"/>
      <c r="AA273" s="130"/>
      <c r="AB273" s="130"/>
      <c r="AC273" s="130"/>
      <c r="AD273" s="130"/>
      <c r="AE273" s="130"/>
      <c r="AF273" s="130"/>
      <c r="AG273" s="130"/>
      <c r="AH273" s="130"/>
      <c r="AI273" s="130"/>
      <c r="AJ273" s="130"/>
      <c r="AK273" s="130"/>
      <c r="AL273" s="130"/>
      <c r="AM273" s="130"/>
      <c r="AN273" s="130"/>
      <c r="AO273" s="130"/>
      <c r="AP273" s="130"/>
      <c r="AQ273" s="130"/>
      <c r="AR273" s="130"/>
      <c r="AS273" s="130"/>
      <c r="AT273" s="130"/>
      <c r="AU273" s="130"/>
      <c r="AV273" s="130"/>
      <c r="AW273" s="130"/>
      <c r="AX273" s="130"/>
      <c r="AY273" s="130"/>
      <c r="AZ273" s="130"/>
      <c r="BA273" s="130"/>
      <c r="BB273" s="130"/>
      <c r="BC273" s="130"/>
      <c r="BD273" s="130"/>
      <c r="BE273" s="130"/>
      <c r="BF273" s="130"/>
      <c r="BG273" s="130"/>
      <c r="BH273" s="130"/>
      <c r="BI273" s="130"/>
      <c r="BJ273" s="130"/>
      <c r="BK273" s="130"/>
      <c r="BL273" s="130"/>
      <c r="BM273" s="130"/>
      <c r="BN273" s="130"/>
      <c r="BO273" s="130"/>
      <c r="BP273" s="130"/>
      <c r="BQ273" s="130"/>
      <c r="BR273" s="130"/>
      <c r="BS273" s="130"/>
      <c r="BT273" s="130"/>
      <c r="BU273" s="130"/>
      <c r="BV273" s="130"/>
      <c r="BW273" s="130"/>
      <c r="BX273" s="130"/>
      <c r="BY273" s="130"/>
      <c r="BZ273" s="130"/>
      <c r="CA273" s="130"/>
      <c r="CB273" s="130"/>
      <c r="CC273" s="130"/>
      <c r="CD273" s="130"/>
    </row>
    <row r="274" spans="1:82" s="129" customFormat="1" ht="15.75" customHeight="1">
      <c r="A274" s="222" t="s">
        <v>25</v>
      </c>
      <c r="B274" s="223" t="s">
        <v>26</v>
      </c>
      <c r="C274" s="222" t="s">
        <v>28</v>
      </c>
      <c r="D274" s="222" t="s">
        <v>29</v>
      </c>
      <c r="E274" s="222" t="s">
        <v>29</v>
      </c>
      <c r="F274" s="216" t="s">
        <v>14</v>
      </c>
      <c r="G274" s="222" t="s">
        <v>336</v>
      </c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130"/>
      <c r="U274" s="130"/>
      <c r="V274" s="130"/>
      <c r="W274" s="130"/>
      <c r="X274" s="130"/>
      <c r="Y274" s="130"/>
      <c r="Z274" s="130"/>
      <c r="AA274" s="130"/>
      <c r="AB274" s="130"/>
      <c r="AC274" s="130"/>
      <c r="AD274" s="130"/>
      <c r="AE274" s="130"/>
      <c r="AF274" s="130"/>
      <c r="AG274" s="130"/>
      <c r="AH274" s="130"/>
      <c r="AI274" s="130"/>
      <c r="AJ274" s="130"/>
      <c r="AK274" s="130"/>
      <c r="AL274" s="130"/>
      <c r="AM274" s="130"/>
      <c r="AN274" s="130"/>
      <c r="AO274" s="130"/>
      <c r="AP274" s="130"/>
      <c r="AQ274" s="130"/>
      <c r="AR274" s="130"/>
      <c r="AS274" s="130"/>
      <c r="AT274" s="130"/>
      <c r="AU274" s="130"/>
      <c r="AV274" s="130"/>
      <c r="AW274" s="130"/>
      <c r="AX274" s="130"/>
      <c r="AY274" s="130"/>
      <c r="AZ274" s="130"/>
      <c r="BA274" s="130"/>
      <c r="BB274" s="130"/>
      <c r="BC274" s="130"/>
      <c r="BD274" s="130"/>
      <c r="BE274" s="130"/>
      <c r="BF274" s="130"/>
      <c r="BG274" s="130"/>
      <c r="BH274" s="130"/>
      <c r="BI274" s="130"/>
      <c r="BJ274" s="130"/>
      <c r="BK274" s="130"/>
      <c r="BL274" s="130"/>
      <c r="BM274" s="130"/>
      <c r="BN274" s="130"/>
      <c r="BO274" s="130"/>
      <c r="BP274" s="130"/>
      <c r="BQ274" s="130"/>
      <c r="BR274" s="130"/>
      <c r="BS274" s="130"/>
      <c r="BT274" s="130"/>
      <c r="BU274" s="130"/>
      <c r="BV274" s="130"/>
      <c r="BW274" s="130"/>
      <c r="BX274" s="130"/>
      <c r="BY274" s="130"/>
      <c r="BZ274" s="130"/>
      <c r="CA274" s="130"/>
      <c r="CB274" s="130"/>
      <c r="CC274" s="130"/>
      <c r="CD274" s="130"/>
    </row>
    <row r="275" spans="1:7" s="130" customFormat="1" ht="15.75" customHeight="1" thickBot="1">
      <c r="A275" s="224"/>
      <c r="B275" s="225"/>
      <c r="C275" s="226"/>
      <c r="D275" s="227" t="s">
        <v>31</v>
      </c>
      <c r="E275" s="227" t="s">
        <v>32</v>
      </c>
      <c r="F275" s="220" t="s">
        <v>33</v>
      </c>
      <c r="G275" s="227" t="s">
        <v>335</v>
      </c>
    </row>
    <row r="276" spans="1:7" s="130" customFormat="1" ht="16.5" thickTop="1">
      <c r="A276" s="155">
        <v>90</v>
      </c>
      <c r="B276" s="155"/>
      <c r="C276" s="160" t="s">
        <v>225</v>
      </c>
      <c r="D276" s="89"/>
      <c r="E276" s="89"/>
      <c r="F276" s="89"/>
      <c r="G276" s="89"/>
    </row>
    <row r="277" spans="1:7" s="130" customFormat="1" ht="15.75">
      <c r="A277" s="101"/>
      <c r="B277" s="154"/>
      <c r="C277" s="101"/>
      <c r="D277" s="103"/>
      <c r="E277" s="103"/>
      <c r="F277" s="103"/>
      <c r="G277" s="103"/>
    </row>
    <row r="278" spans="1:7" s="130" customFormat="1" ht="15">
      <c r="A278" s="69"/>
      <c r="B278" s="152">
        <v>5311</v>
      </c>
      <c r="C278" s="69" t="s">
        <v>359</v>
      </c>
      <c r="D278" s="103">
        <v>18504</v>
      </c>
      <c r="E278" s="103">
        <v>19169</v>
      </c>
      <c r="F278" s="103">
        <v>14447.4</v>
      </c>
      <c r="G278" s="103">
        <f>(F278/E278)*100</f>
        <v>75.36856382701235</v>
      </c>
    </row>
    <row r="279" spans="1:7" s="130" customFormat="1" ht="16.5" thickBot="1">
      <c r="A279" s="151"/>
      <c r="B279" s="151"/>
      <c r="C279" s="150"/>
      <c r="D279" s="162"/>
      <c r="E279" s="162"/>
      <c r="F279" s="162"/>
      <c r="G279" s="162"/>
    </row>
    <row r="280" spans="1:7" s="130" customFormat="1" ht="18.75" customHeight="1" thickBot="1" thickTop="1">
      <c r="A280" s="156"/>
      <c r="B280" s="147"/>
      <c r="C280" s="142" t="s">
        <v>358</v>
      </c>
      <c r="D280" s="145">
        <f>SUM(D276:D279)</f>
        <v>18504</v>
      </c>
      <c r="E280" s="145">
        <f>SUM(E276:E279)</f>
        <v>19169</v>
      </c>
      <c r="F280" s="145">
        <f>SUM(F276:F279)</f>
        <v>14447.4</v>
      </c>
      <c r="G280" s="145">
        <f>(F280/E280)*100</f>
        <v>75.36856382701235</v>
      </c>
    </row>
    <row r="281" spans="1:7" s="130" customFormat="1" ht="15.75" customHeight="1">
      <c r="A281" s="129"/>
      <c r="B281" s="132"/>
      <c r="C281" s="144"/>
      <c r="D281" s="143"/>
      <c r="E281" s="143"/>
      <c r="F281" s="143"/>
      <c r="G281" s="143"/>
    </row>
    <row r="282" spans="1:7" s="130" customFormat="1" ht="15.75" customHeight="1" thickBot="1">
      <c r="A282" s="129"/>
      <c r="B282" s="132"/>
      <c r="C282" s="144"/>
      <c r="D282" s="143"/>
      <c r="E282" s="143"/>
      <c r="F282" s="143"/>
      <c r="G282" s="143"/>
    </row>
    <row r="283" spans="1:82" s="129" customFormat="1" ht="15.75" customHeight="1">
      <c r="A283" s="222" t="s">
        <v>25</v>
      </c>
      <c r="B283" s="223" t="s">
        <v>26</v>
      </c>
      <c r="C283" s="222" t="s">
        <v>28</v>
      </c>
      <c r="D283" s="222" t="s">
        <v>29</v>
      </c>
      <c r="E283" s="222" t="s">
        <v>29</v>
      </c>
      <c r="F283" s="216" t="s">
        <v>14</v>
      </c>
      <c r="G283" s="222" t="s">
        <v>336</v>
      </c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130"/>
      <c r="U283" s="130"/>
      <c r="V283" s="130"/>
      <c r="W283" s="130"/>
      <c r="X283" s="130"/>
      <c r="Y283" s="130"/>
      <c r="Z283" s="130"/>
      <c r="AA283" s="130"/>
      <c r="AB283" s="130"/>
      <c r="AC283" s="130"/>
      <c r="AD283" s="130"/>
      <c r="AE283" s="130"/>
      <c r="AF283" s="130"/>
      <c r="AG283" s="130"/>
      <c r="AH283" s="130"/>
      <c r="AI283" s="130"/>
      <c r="AJ283" s="130"/>
      <c r="AK283" s="130"/>
      <c r="AL283" s="130"/>
      <c r="AM283" s="130"/>
      <c r="AN283" s="130"/>
      <c r="AO283" s="130"/>
      <c r="AP283" s="130"/>
      <c r="AQ283" s="130"/>
      <c r="AR283" s="130"/>
      <c r="AS283" s="130"/>
      <c r="AT283" s="130"/>
      <c r="AU283" s="130"/>
      <c r="AV283" s="130"/>
      <c r="AW283" s="130"/>
      <c r="AX283" s="130"/>
      <c r="AY283" s="130"/>
      <c r="AZ283" s="130"/>
      <c r="BA283" s="130"/>
      <c r="BB283" s="130"/>
      <c r="BC283" s="130"/>
      <c r="BD283" s="130"/>
      <c r="BE283" s="130"/>
      <c r="BF283" s="130"/>
      <c r="BG283" s="130"/>
      <c r="BH283" s="130"/>
      <c r="BI283" s="130"/>
      <c r="BJ283" s="130"/>
      <c r="BK283" s="130"/>
      <c r="BL283" s="130"/>
      <c r="BM283" s="130"/>
      <c r="BN283" s="130"/>
      <c r="BO283" s="130"/>
      <c r="BP283" s="130"/>
      <c r="BQ283" s="130"/>
      <c r="BR283" s="130"/>
      <c r="BS283" s="130"/>
      <c r="BT283" s="130"/>
      <c r="BU283" s="130"/>
      <c r="BV283" s="130"/>
      <c r="BW283" s="130"/>
      <c r="BX283" s="130"/>
      <c r="BY283" s="130"/>
      <c r="BZ283" s="130"/>
      <c r="CA283" s="130"/>
      <c r="CB283" s="130"/>
      <c r="CC283" s="130"/>
      <c r="CD283" s="130"/>
    </row>
    <row r="284" spans="1:7" s="130" customFormat="1" ht="15.75" customHeight="1" thickBot="1">
      <c r="A284" s="224"/>
      <c r="B284" s="225"/>
      <c r="C284" s="226"/>
      <c r="D284" s="227" t="s">
        <v>31</v>
      </c>
      <c r="E284" s="227" t="s">
        <v>32</v>
      </c>
      <c r="F284" s="220" t="s">
        <v>33</v>
      </c>
      <c r="G284" s="227" t="s">
        <v>335</v>
      </c>
    </row>
    <row r="285" spans="1:7" s="130" customFormat="1" ht="16.5" thickTop="1">
      <c r="A285" s="155">
        <v>100</v>
      </c>
      <c r="B285" s="155"/>
      <c r="C285" s="101" t="s">
        <v>233</v>
      </c>
      <c r="D285" s="89"/>
      <c r="E285" s="89"/>
      <c r="F285" s="89"/>
      <c r="G285" s="89"/>
    </row>
    <row r="286" spans="1:7" s="130" customFormat="1" ht="15.75">
      <c r="A286" s="101"/>
      <c r="B286" s="154"/>
      <c r="C286" s="101"/>
      <c r="D286" s="103"/>
      <c r="E286" s="103"/>
      <c r="F286" s="103"/>
      <c r="G286" s="103"/>
    </row>
    <row r="287" spans="1:7" s="130" customFormat="1" ht="15.75">
      <c r="A287" s="101"/>
      <c r="B287" s="154"/>
      <c r="C287" s="101"/>
      <c r="D287" s="103"/>
      <c r="E287" s="103"/>
      <c r="F287" s="103"/>
      <c r="G287" s="103"/>
    </row>
    <row r="288" spans="1:7" s="130" customFormat="1" ht="15.75">
      <c r="A288" s="154"/>
      <c r="B288" s="229">
        <v>2169</v>
      </c>
      <c r="C288" s="53" t="s">
        <v>357</v>
      </c>
      <c r="D288" s="54">
        <v>300</v>
      </c>
      <c r="E288" s="54">
        <v>300</v>
      </c>
      <c r="F288" s="54">
        <v>8.2</v>
      </c>
      <c r="G288" s="103">
        <f>(F288/E288)*100</f>
        <v>2.733333333333333</v>
      </c>
    </row>
    <row r="289" spans="1:7" s="130" customFormat="1" ht="15.75">
      <c r="A289" s="154"/>
      <c r="B289" s="229">
        <v>6171</v>
      </c>
      <c r="C289" s="53" t="s">
        <v>356</v>
      </c>
      <c r="D289" s="54">
        <v>0</v>
      </c>
      <c r="E289" s="54">
        <v>0</v>
      </c>
      <c r="F289" s="54">
        <v>0</v>
      </c>
      <c r="G289" s="103" t="e">
        <f>(F289/E289)*100</f>
        <v>#DIV/0!</v>
      </c>
    </row>
    <row r="290" spans="1:7" s="130" customFormat="1" ht="16.5" thickBot="1">
      <c r="A290" s="151"/>
      <c r="B290" s="230"/>
      <c r="C290" s="109"/>
      <c r="D290" s="110"/>
      <c r="E290" s="110"/>
      <c r="F290" s="110"/>
      <c r="G290" s="103"/>
    </row>
    <row r="291" spans="1:7" s="130" customFormat="1" ht="18.75" customHeight="1" thickBot="1" thickTop="1">
      <c r="A291" s="156"/>
      <c r="B291" s="147"/>
      <c r="C291" s="142" t="s">
        <v>355</v>
      </c>
      <c r="D291" s="145">
        <f>SUM(D285:D290)</f>
        <v>300</v>
      </c>
      <c r="E291" s="145">
        <f>SUM(E285:E290)</f>
        <v>300</v>
      </c>
      <c r="F291" s="145">
        <f>SUM(F285:F290)</f>
        <v>8.2</v>
      </c>
      <c r="G291" s="145">
        <f>(F291/E291)*100</f>
        <v>2.733333333333333</v>
      </c>
    </row>
    <row r="292" spans="1:7" s="130" customFormat="1" ht="15.75" customHeight="1">
      <c r="A292" s="129"/>
      <c r="B292" s="132"/>
      <c r="C292" s="144"/>
      <c r="D292" s="143"/>
      <c r="E292" s="143"/>
      <c r="F292" s="143"/>
      <c r="G292" s="143"/>
    </row>
    <row r="293" spans="1:7" s="130" customFormat="1" ht="15.75" customHeight="1">
      <c r="A293" s="129"/>
      <c r="B293" s="132"/>
      <c r="C293" s="144"/>
      <c r="D293" s="143"/>
      <c r="E293" s="143"/>
      <c r="F293" s="143"/>
      <c r="G293" s="143"/>
    </row>
    <row r="294" s="130" customFormat="1" ht="15.75" customHeight="1" thickBot="1">
      <c r="B294" s="161"/>
    </row>
    <row r="295" spans="1:7" s="130" customFormat="1" ht="15.75">
      <c r="A295" s="222" t="s">
        <v>25</v>
      </c>
      <c r="B295" s="223" t="s">
        <v>26</v>
      </c>
      <c r="C295" s="222" t="s">
        <v>28</v>
      </c>
      <c r="D295" s="222" t="s">
        <v>29</v>
      </c>
      <c r="E295" s="222" t="s">
        <v>29</v>
      </c>
      <c r="F295" s="216" t="s">
        <v>14</v>
      </c>
      <c r="G295" s="222" t="s">
        <v>336</v>
      </c>
    </row>
    <row r="296" spans="1:7" s="130" customFormat="1" ht="15.75" customHeight="1" thickBot="1">
      <c r="A296" s="224"/>
      <c r="B296" s="225"/>
      <c r="C296" s="226"/>
      <c r="D296" s="227" t="s">
        <v>31</v>
      </c>
      <c r="E296" s="227" t="s">
        <v>32</v>
      </c>
      <c r="F296" s="220" t="s">
        <v>33</v>
      </c>
      <c r="G296" s="227" t="s">
        <v>335</v>
      </c>
    </row>
    <row r="297" spans="1:7" s="130" customFormat="1" ht="16.5" thickTop="1">
      <c r="A297" s="155">
        <v>110</v>
      </c>
      <c r="B297" s="155"/>
      <c r="C297" s="160" t="s">
        <v>238</v>
      </c>
      <c r="D297" s="89"/>
      <c r="E297" s="89"/>
      <c r="F297" s="89"/>
      <c r="G297" s="89"/>
    </row>
    <row r="298" spans="1:7" s="130" customFormat="1" ht="15" customHeight="1">
      <c r="A298" s="101"/>
      <c r="B298" s="154"/>
      <c r="C298" s="101"/>
      <c r="D298" s="103"/>
      <c r="E298" s="103"/>
      <c r="F298" s="103"/>
      <c r="G298" s="103"/>
    </row>
    <row r="299" spans="1:7" s="130" customFormat="1" ht="15" customHeight="1">
      <c r="A299" s="69"/>
      <c r="B299" s="152">
        <v>6171</v>
      </c>
      <c r="C299" s="69" t="s">
        <v>354</v>
      </c>
      <c r="D299" s="103">
        <v>0</v>
      </c>
      <c r="E299" s="103">
        <v>0</v>
      </c>
      <c r="F299" s="153">
        <v>5</v>
      </c>
      <c r="G299" s="103" t="e">
        <f aca="true" t="shared" si="7" ref="G299:G304">(F299/E299)*100</f>
        <v>#DIV/0!</v>
      </c>
    </row>
    <row r="300" spans="1:7" s="130" customFormat="1" ht="15">
      <c r="A300" s="69"/>
      <c r="B300" s="152">
        <v>6310</v>
      </c>
      <c r="C300" s="69" t="s">
        <v>353</v>
      </c>
      <c r="D300" s="103">
        <v>2530</v>
      </c>
      <c r="E300" s="103">
        <v>2510</v>
      </c>
      <c r="F300" s="103">
        <v>983.9</v>
      </c>
      <c r="G300" s="103">
        <f t="shared" si="7"/>
        <v>39.199203187250994</v>
      </c>
    </row>
    <row r="301" spans="1:7" s="130" customFormat="1" ht="15">
      <c r="A301" s="69"/>
      <c r="B301" s="152">
        <v>6399</v>
      </c>
      <c r="C301" s="69" t="s">
        <v>352</v>
      </c>
      <c r="D301" s="103">
        <v>13011</v>
      </c>
      <c r="E301" s="103">
        <v>11320</v>
      </c>
      <c r="F301" s="103">
        <v>9658.3</v>
      </c>
      <c r="G301" s="103">
        <f t="shared" si="7"/>
        <v>85.32067137809186</v>
      </c>
    </row>
    <row r="302" spans="1:7" s="130" customFormat="1" ht="15">
      <c r="A302" s="69"/>
      <c r="B302" s="152">
        <v>6402</v>
      </c>
      <c r="C302" s="69" t="s">
        <v>351</v>
      </c>
      <c r="D302" s="103">
        <v>0</v>
      </c>
      <c r="E302" s="103">
        <v>227.7</v>
      </c>
      <c r="F302" s="103">
        <v>227.5</v>
      </c>
      <c r="G302" s="103">
        <f t="shared" si="7"/>
        <v>99.91216512955644</v>
      </c>
    </row>
    <row r="303" spans="1:7" s="130" customFormat="1" ht="15">
      <c r="A303" s="69"/>
      <c r="B303" s="152">
        <v>6409</v>
      </c>
      <c r="C303" s="69" t="s">
        <v>350</v>
      </c>
      <c r="D303" s="103">
        <v>0</v>
      </c>
      <c r="E303" s="103">
        <v>0</v>
      </c>
      <c r="F303" s="103">
        <v>6</v>
      </c>
      <c r="G303" s="103" t="e">
        <f t="shared" si="7"/>
        <v>#DIV/0!</v>
      </c>
    </row>
    <row r="304" spans="1:7" s="135" customFormat="1" ht="15.75" customHeight="1">
      <c r="A304" s="160"/>
      <c r="B304" s="155">
        <v>6409</v>
      </c>
      <c r="C304" s="160" t="s">
        <v>349</v>
      </c>
      <c r="D304" s="159">
        <v>1750</v>
      </c>
      <c r="E304" s="159">
        <v>4.3</v>
      </c>
      <c r="F304" s="197">
        <v>0</v>
      </c>
      <c r="G304" s="103">
        <f t="shared" si="7"/>
        <v>0</v>
      </c>
    </row>
    <row r="305" spans="1:7" s="130" customFormat="1" ht="15.75" thickBot="1">
      <c r="A305" s="157"/>
      <c r="B305" s="158"/>
      <c r="C305" s="157"/>
      <c r="D305" s="149"/>
      <c r="E305" s="149"/>
      <c r="F305" s="149"/>
      <c r="G305" s="149"/>
    </row>
    <row r="306" spans="1:7" s="130" customFormat="1" ht="18.75" customHeight="1" thickBot="1" thickTop="1">
      <c r="A306" s="156"/>
      <c r="B306" s="147"/>
      <c r="C306" s="142" t="s">
        <v>348</v>
      </c>
      <c r="D306" s="146">
        <f>SUM(D298:D304)</f>
        <v>17291</v>
      </c>
      <c r="E306" s="146">
        <f>SUM(E298:E304)</f>
        <v>14062</v>
      </c>
      <c r="F306" s="146">
        <f>SUM(F298:F304)</f>
        <v>10880.699999999999</v>
      </c>
      <c r="G306" s="145">
        <f>(F306/E306)*100</f>
        <v>77.37661783530079</v>
      </c>
    </row>
    <row r="307" spans="1:7" s="130" customFormat="1" ht="18.75" customHeight="1">
      <c r="A307" s="129"/>
      <c r="B307" s="132"/>
      <c r="C307" s="144"/>
      <c r="D307" s="143"/>
      <c r="E307" s="143"/>
      <c r="F307" s="143"/>
      <c r="G307" s="143"/>
    </row>
    <row r="308" spans="1:7" s="130" customFormat="1" ht="13.5" customHeight="1">
      <c r="A308" s="129"/>
      <c r="B308" s="132"/>
      <c r="C308" s="144"/>
      <c r="D308" s="143"/>
      <c r="E308" s="143"/>
      <c r="F308" s="143"/>
      <c r="G308" s="143"/>
    </row>
    <row r="309" spans="1:7" s="130" customFormat="1" ht="13.5" customHeight="1">
      <c r="A309" s="129"/>
      <c r="B309" s="132"/>
      <c r="C309" s="144"/>
      <c r="D309" s="143"/>
      <c r="E309" s="143"/>
      <c r="F309" s="143"/>
      <c r="G309" s="143"/>
    </row>
    <row r="310" spans="1:7" s="130" customFormat="1" ht="13.5" customHeight="1">
      <c r="A310" s="129"/>
      <c r="B310" s="132"/>
      <c r="C310" s="144"/>
      <c r="D310" s="143"/>
      <c r="E310" s="143"/>
      <c r="F310" s="143"/>
      <c r="G310" s="143"/>
    </row>
    <row r="311" spans="1:7" s="130" customFormat="1" ht="13.5" customHeight="1">
      <c r="A311" s="129"/>
      <c r="B311" s="132"/>
      <c r="C311" s="144"/>
      <c r="D311" s="143"/>
      <c r="E311" s="143"/>
      <c r="F311" s="143"/>
      <c r="G311" s="143"/>
    </row>
    <row r="312" spans="1:7" s="130" customFormat="1" ht="13.5" customHeight="1">
      <c r="A312" s="129"/>
      <c r="B312" s="132"/>
      <c r="C312" s="144"/>
      <c r="D312" s="143"/>
      <c r="E312" s="143"/>
      <c r="F312" s="143"/>
      <c r="G312" s="143"/>
    </row>
    <row r="313" spans="1:7" s="130" customFormat="1" ht="13.5" customHeight="1">
      <c r="A313" s="129"/>
      <c r="B313" s="132"/>
      <c r="C313" s="144"/>
      <c r="D313" s="143"/>
      <c r="E313" s="143"/>
      <c r="F313" s="143"/>
      <c r="G313" s="143"/>
    </row>
    <row r="314" spans="1:7" s="130" customFormat="1" ht="13.5" customHeight="1">
      <c r="A314" s="129"/>
      <c r="B314" s="132"/>
      <c r="C314" s="144"/>
      <c r="D314" s="143"/>
      <c r="E314" s="143"/>
      <c r="F314" s="143"/>
      <c r="G314" s="143"/>
    </row>
    <row r="315" spans="1:7" s="130" customFormat="1" ht="13.5" customHeight="1">
      <c r="A315" s="129"/>
      <c r="B315" s="132"/>
      <c r="C315" s="144"/>
      <c r="D315" s="143"/>
      <c r="E315" s="143"/>
      <c r="F315" s="143"/>
      <c r="G315" s="143"/>
    </row>
    <row r="316" spans="1:7" s="130" customFormat="1" ht="13.5" customHeight="1">
      <c r="A316" s="129"/>
      <c r="B316" s="132"/>
      <c r="C316" s="144"/>
      <c r="D316" s="143"/>
      <c r="E316" s="143"/>
      <c r="F316" s="143"/>
      <c r="G316" s="143"/>
    </row>
    <row r="317" spans="1:7" s="130" customFormat="1" ht="13.5" customHeight="1">
      <c r="A317" s="129"/>
      <c r="B317" s="132"/>
      <c r="C317" s="144"/>
      <c r="D317" s="143"/>
      <c r="E317" s="143"/>
      <c r="F317" s="143"/>
      <c r="G317" s="143"/>
    </row>
    <row r="318" spans="1:7" s="130" customFormat="1" ht="16.5" customHeight="1">
      <c r="A318" s="129"/>
      <c r="B318" s="132"/>
      <c r="C318" s="144"/>
      <c r="D318" s="143"/>
      <c r="E318" s="143"/>
      <c r="F318" s="143"/>
      <c r="G318" s="143"/>
    </row>
    <row r="319" spans="1:7" s="130" customFormat="1" ht="15.75" customHeight="1" thickBot="1">
      <c r="A319" s="129"/>
      <c r="B319" s="132"/>
      <c r="C319" s="144"/>
      <c r="D319" s="143"/>
      <c r="E319" s="143"/>
      <c r="F319" s="143"/>
      <c r="G319" s="143"/>
    </row>
    <row r="320" spans="1:7" s="130" customFormat="1" ht="15.75">
      <c r="A320" s="222" t="s">
        <v>25</v>
      </c>
      <c r="B320" s="223" t="s">
        <v>26</v>
      </c>
      <c r="C320" s="222" t="s">
        <v>28</v>
      </c>
      <c r="D320" s="222" t="s">
        <v>29</v>
      </c>
      <c r="E320" s="222" t="s">
        <v>29</v>
      </c>
      <c r="F320" s="216" t="s">
        <v>14</v>
      </c>
      <c r="G320" s="222" t="s">
        <v>336</v>
      </c>
    </row>
    <row r="321" spans="1:7" s="130" customFormat="1" ht="15.75" customHeight="1" thickBot="1">
      <c r="A321" s="224"/>
      <c r="B321" s="225"/>
      <c r="C321" s="226"/>
      <c r="D321" s="227" t="s">
        <v>31</v>
      </c>
      <c r="E321" s="227" t="s">
        <v>32</v>
      </c>
      <c r="F321" s="220" t="s">
        <v>33</v>
      </c>
      <c r="G321" s="227" t="s">
        <v>335</v>
      </c>
    </row>
    <row r="322" spans="1:7" s="130" customFormat="1" ht="16.5" thickTop="1">
      <c r="A322" s="155">
        <v>120</v>
      </c>
      <c r="B322" s="155"/>
      <c r="C322" s="87" t="s">
        <v>267</v>
      </c>
      <c r="D322" s="89"/>
      <c r="E322" s="89"/>
      <c r="F322" s="89"/>
      <c r="G322" s="89"/>
    </row>
    <row r="323" spans="1:7" s="130" customFormat="1" ht="15" customHeight="1">
      <c r="A323" s="101"/>
      <c r="B323" s="154"/>
      <c r="C323" s="87"/>
      <c r="D323" s="103"/>
      <c r="E323" s="103"/>
      <c r="F323" s="103"/>
      <c r="G323" s="103"/>
    </row>
    <row r="324" spans="1:7" s="130" customFormat="1" ht="15" customHeight="1">
      <c r="A324" s="101"/>
      <c r="B324" s="154"/>
      <c r="C324" s="87"/>
      <c r="D324" s="153"/>
      <c r="E324" s="153"/>
      <c r="F324" s="153"/>
      <c r="G324" s="103"/>
    </row>
    <row r="325" spans="1:7" s="130" customFormat="1" ht="15.75">
      <c r="A325" s="101"/>
      <c r="B325" s="152">
        <v>2310</v>
      </c>
      <c r="C325" s="69" t="s">
        <v>347</v>
      </c>
      <c r="D325" s="153">
        <v>20</v>
      </c>
      <c r="E325" s="153">
        <v>20</v>
      </c>
      <c r="F325" s="153">
        <v>0</v>
      </c>
      <c r="G325" s="103">
        <f aca="true" t="shared" si="8" ref="G325:G334">(F325/E325)*100</f>
        <v>0</v>
      </c>
    </row>
    <row r="326" spans="1:7" s="130" customFormat="1" ht="15.75" customHeight="1" hidden="1">
      <c r="A326" s="101"/>
      <c r="B326" s="152">
        <v>2321</v>
      </c>
      <c r="C326" s="69" t="s">
        <v>346</v>
      </c>
      <c r="D326" s="153">
        <v>0</v>
      </c>
      <c r="E326" s="153"/>
      <c r="F326" s="153"/>
      <c r="G326" s="103" t="e">
        <f t="shared" si="8"/>
        <v>#DIV/0!</v>
      </c>
    </row>
    <row r="327" spans="1:7" s="130" customFormat="1" ht="15">
      <c r="A327" s="69"/>
      <c r="B327" s="152">
        <v>3612</v>
      </c>
      <c r="C327" s="69" t="s">
        <v>345</v>
      </c>
      <c r="D327" s="103">
        <v>10422</v>
      </c>
      <c r="E327" s="103">
        <v>11347</v>
      </c>
      <c r="F327" s="103">
        <v>5909.6</v>
      </c>
      <c r="G327" s="103">
        <f t="shared" si="8"/>
        <v>52.08072618313211</v>
      </c>
    </row>
    <row r="328" spans="1:7" s="130" customFormat="1" ht="15">
      <c r="A328" s="69"/>
      <c r="B328" s="152">
        <v>3613</v>
      </c>
      <c r="C328" s="69" t="s">
        <v>344</v>
      </c>
      <c r="D328" s="103">
        <v>6983</v>
      </c>
      <c r="E328" s="103">
        <v>8264</v>
      </c>
      <c r="F328" s="103">
        <v>5122.6</v>
      </c>
      <c r="G328" s="103">
        <f t="shared" si="8"/>
        <v>61.986931268151025</v>
      </c>
    </row>
    <row r="329" spans="1:7" s="130" customFormat="1" ht="15">
      <c r="A329" s="69"/>
      <c r="B329" s="152">
        <v>3632</v>
      </c>
      <c r="C329" s="69" t="s">
        <v>343</v>
      </c>
      <c r="D329" s="103">
        <v>1711</v>
      </c>
      <c r="E329" s="103">
        <v>1411</v>
      </c>
      <c r="F329" s="103">
        <v>709</v>
      </c>
      <c r="G329" s="103">
        <f t="shared" si="8"/>
        <v>50.248051027639974</v>
      </c>
    </row>
    <row r="330" spans="1:7" s="130" customFormat="1" ht="15">
      <c r="A330" s="69"/>
      <c r="B330" s="152">
        <v>3634</v>
      </c>
      <c r="C330" s="69" t="s">
        <v>342</v>
      </c>
      <c r="D330" s="103">
        <v>800</v>
      </c>
      <c r="E330" s="103">
        <v>635</v>
      </c>
      <c r="F330" s="103">
        <v>634.8</v>
      </c>
      <c r="G330" s="103">
        <f t="shared" si="8"/>
        <v>99.96850393700787</v>
      </c>
    </row>
    <row r="331" spans="1:7" s="130" customFormat="1" ht="15">
      <c r="A331" s="69"/>
      <c r="B331" s="152">
        <v>3639</v>
      </c>
      <c r="C331" s="69" t="s">
        <v>341</v>
      </c>
      <c r="D331" s="103">
        <f>9937.5-7389</f>
        <v>2548.5</v>
      </c>
      <c r="E331" s="103">
        <f>10466.5-8802</f>
        <v>1664.5</v>
      </c>
      <c r="F331" s="103">
        <f>6565-6341.9</f>
        <v>223.10000000000036</v>
      </c>
      <c r="G331" s="103">
        <f t="shared" si="8"/>
        <v>13.403424451787346</v>
      </c>
    </row>
    <row r="332" spans="1:7" s="130" customFormat="1" ht="15" customHeight="1" hidden="1">
      <c r="A332" s="69"/>
      <c r="B332" s="152">
        <v>3639</v>
      </c>
      <c r="C332" s="69" t="s">
        <v>340</v>
      </c>
      <c r="D332" s="103">
        <v>0</v>
      </c>
      <c r="E332" s="103"/>
      <c r="F332" s="103"/>
      <c r="G332" s="103" t="e">
        <f t="shared" si="8"/>
        <v>#DIV/0!</v>
      </c>
    </row>
    <row r="333" spans="1:7" s="130" customFormat="1" ht="15">
      <c r="A333" s="69"/>
      <c r="B333" s="152">
        <v>3639</v>
      </c>
      <c r="C333" s="69" t="s">
        <v>339</v>
      </c>
      <c r="D333" s="103">
        <v>7389</v>
      </c>
      <c r="E333" s="103">
        <v>8802</v>
      </c>
      <c r="F333" s="103">
        <v>6341.9</v>
      </c>
      <c r="G333" s="103">
        <f t="shared" si="8"/>
        <v>72.05067030220404</v>
      </c>
    </row>
    <row r="334" spans="1:7" s="130" customFormat="1" ht="15">
      <c r="A334" s="69"/>
      <c r="B334" s="152">
        <v>3729</v>
      </c>
      <c r="C334" s="69" t="s">
        <v>338</v>
      </c>
      <c r="D334" s="103">
        <v>1</v>
      </c>
      <c r="E334" s="103">
        <v>1</v>
      </c>
      <c r="F334" s="103">
        <v>0.5</v>
      </c>
      <c r="G334" s="103">
        <f t="shared" si="8"/>
        <v>50</v>
      </c>
    </row>
    <row r="335" spans="1:7" s="130" customFormat="1" ht="15" customHeight="1" thickBot="1">
      <c r="A335" s="151"/>
      <c r="B335" s="151"/>
      <c r="C335" s="150"/>
      <c r="D335" s="149"/>
      <c r="E335" s="149"/>
      <c r="F335" s="149"/>
      <c r="G335" s="149"/>
    </row>
    <row r="336" spans="1:7" s="130" customFormat="1" ht="18.75" customHeight="1" thickBot="1" thickTop="1">
      <c r="A336" s="148"/>
      <c r="B336" s="147"/>
      <c r="C336" s="142" t="s">
        <v>337</v>
      </c>
      <c r="D336" s="146">
        <f>SUM(D325:D334)</f>
        <v>29874.5</v>
      </c>
      <c r="E336" s="146">
        <f>SUM(E325:E334)</f>
        <v>32144.5</v>
      </c>
      <c r="F336" s="146">
        <f>SUM(F325:F334)</f>
        <v>18941.5</v>
      </c>
      <c r="G336" s="145">
        <f>(F336/E336)*100</f>
        <v>58.92609933270078</v>
      </c>
    </row>
    <row r="337" spans="1:7" s="130" customFormat="1" ht="15.75" customHeight="1">
      <c r="A337" s="129"/>
      <c r="B337" s="132"/>
      <c r="C337" s="144"/>
      <c r="D337" s="143"/>
      <c r="E337" s="143"/>
      <c r="F337" s="143"/>
      <c r="G337" s="143"/>
    </row>
    <row r="338" spans="1:7" s="130" customFormat="1" ht="15.75" customHeight="1">
      <c r="A338" s="129"/>
      <c r="B338" s="132"/>
      <c r="C338" s="144"/>
      <c r="D338" s="143"/>
      <c r="E338" s="143"/>
      <c r="F338" s="143"/>
      <c r="G338" s="143"/>
    </row>
    <row r="339" s="130" customFormat="1" ht="15.75" customHeight="1" thickBot="1"/>
    <row r="340" spans="1:7" s="130" customFormat="1" ht="15.75">
      <c r="A340" s="222" t="s">
        <v>25</v>
      </c>
      <c r="B340" s="223" t="s">
        <v>26</v>
      </c>
      <c r="C340" s="222" t="s">
        <v>28</v>
      </c>
      <c r="D340" s="222" t="s">
        <v>29</v>
      </c>
      <c r="E340" s="222" t="s">
        <v>29</v>
      </c>
      <c r="F340" s="216" t="s">
        <v>14</v>
      </c>
      <c r="G340" s="222" t="s">
        <v>336</v>
      </c>
    </row>
    <row r="341" spans="1:7" s="130" customFormat="1" ht="15.75" customHeight="1" thickBot="1">
      <c r="A341" s="224"/>
      <c r="B341" s="225"/>
      <c r="C341" s="226"/>
      <c r="D341" s="227" t="s">
        <v>31</v>
      </c>
      <c r="E341" s="227" t="s">
        <v>32</v>
      </c>
      <c r="F341" s="220" t="s">
        <v>33</v>
      </c>
      <c r="G341" s="227" t="s">
        <v>335</v>
      </c>
    </row>
    <row r="342" spans="1:7" s="130" customFormat="1" ht="38.25" customHeight="1" thickBot="1" thickTop="1">
      <c r="A342" s="142"/>
      <c r="B342" s="141"/>
      <c r="C342" s="140" t="s">
        <v>334</v>
      </c>
      <c r="D342" s="139">
        <f>SUM(D35,D153,D179,D211,D241,D262,D280,D291,D306,D336,)</f>
        <v>531528</v>
      </c>
      <c r="E342" s="139">
        <f>SUM(E35,E153,E179,E211,E241,E262,E280,E291,E306,E336)</f>
        <v>562264.8999999999</v>
      </c>
      <c r="F342" s="139">
        <f>SUM(F35,F153,F179,F211,F241,F262,F280,F291,F306,F336,)</f>
        <v>345285.3000000001</v>
      </c>
      <c r="G342" s="138">
        <f>(F342/E342)*100</f>
        <v>61.409719866916845</v>
      </c>
    </row>
    <row r="343" spans="1:7" ht="15">
      <c r="A343" s="65"/>
      <c r="B343" s="65"/>
      <c r="C343" s="65"/>
      <c r="D343" s="65"/>
      <c r="E343" s="65"/>
      <c r="F343" s="65"/>
      <c r="G343" s="65"/>
    </row>
    <row r="344" spans="1:7" ht="15" customHeight="1">
      <c r="A344" s="65"/>
      <c r="B344" s="65"/>
      <c r="C344" s="65"/>
      <c r="D344" s="65"/>
      <c r="E344" s="65"/>
      <c r="F344" s="65"/>
      <c r="G344" s="65"/>
    </row>
    <row r="345" spans="1:7" ht="15" customHeight="1">
      <c r="A345" s="65"/>
      <c r="B345" s="65"/>
      <c r="C345" s="65"/>
      <c r="D345" s="65"/>
      <c r="E345" s="65"/>
      <c r="F345" s="65"/>
      <c r="G345" s="65"/>
    </row>
    <row r="346" spans="1:7" ht="15" customHeight="1">
      <c r="A346" s="65"/>
      <c r="B346" s="65"/>
      <c r="C346" s="65"/>
      <c r="D346" s="65"/>
      <c r="E346" s="65"/>
      <c r="F346" s="65"/>
      <c r="G346" s="65"/>
    </row>
    <row r="347" spans="1:7" ht="15">
      <c r="A347" s="65"/>
      <c r="B347" s="65"/>
      <c r="C347" s="65"/>
      <c r="D347" s="65"/>
      <c r="E347" s="65"/>
      <c r="F347" s="65"/>
      <c r="G347" s="65"/>
    </row>
    <row r="348" spans="1:7" ht="15">
      <c r="A348" s="65"/>
      <c r="B348" s="65"/>
      <c r="C348" s="65"/>
      <c r="D348" s="65"/>
      <c r="E348" s="65"/>
      <c r="F348" s="65"/>
      <c r="G348" s="65"/>
    </row>
    <row r="349" spans="1:7" ht="15">
      <c r="A349" s="65"/>
      <c r="B349" s="65"/>
      <c r="C349" s="66"/>
      <c r="D349" s="65"/>
      <c r="E349" s="65"/>
      <c r="F349" s="65"/>
      <c r="G349" s="65"/>
    </row>
    <row r="350" spans="1:7" ht="15">
      <c r="A350" s="65"/>
      <c r="B350" s="65"/>
      <c r="C350" s="65"/>
      <c r="D350" s="65"/>
      <c r="E350" s="65"/>
      <c r="F350" s="65"/>
      <c r="G350" s="65"/>
    </row>
    <row r="351" spans="1:7" ht="15">
      <c r="A351" s="65"/>
      <c r="B351" s="65"/>
      <c r="C351" s="65"/>
      <c r="D351" s="65"/>
      <c r="E351" s="65"/>
      <c r="F351" s="65"/>
      <c r="G351" s="65"/>
    </row>
    <row r="352" spans="1:7" ht="15">
      <c r="A352" s="65"/>
      <c r="B352" s="65"/>
      <c r="C352" s="65"/>
      <c r="D352" s="65"/>
      <c r="E352" s="65"/>
      <c r="F352" s="65"/>
      <c r="G352" s="65"/>
    </row>
    <row r="353" spans="1:7" ht="15">
      <c r="A353" s="65"/>
      <c r="B353" s="65"/>
      <c r="C353" s="65"/>
      <c r="D353" s="65"/>
      <c r="E353" s="65"/>
      <c r="F353" s="65"/>
      <c r="G353" s="65"/>
    </row>
    <row r="354" spans="1:7" ht="15">
      <c r="A354" s="65"/>
      <c r="B354" s="65"/>
      <c r="C354" s="65"/>
      <c r="D354" s="65"/>
      <c r="E354" s="65"/>
      <c r="F354" s="65"/>
      <c r="G354" s="65"/>
    </row>
    <row r="355" spans="1:7" ht="15">
      <c r="A355" s="65"/>
      <c r="B355" s="65"/>
      <c r="C355" s="65"/>
      <c r="D355" s="65"/>
      <c r="E355" s="65"/>
      <c r="F355" s="65"/>
      <c r="G355" s="65"/>
    </row>
    <row r="356" spans="1:7" ht="15">
      <c r="A356" s="65"/>
      <c r="B356" s="65"/>
      <c r="C356" s="65"/>
      <c r="D356" s="65"/>
      <c r="E356" s="65"/>
      <c r="F356" s="65"/>
      <c r="G356" s="65"/>
    </row>
    <row r="357" spans="1:7" ht="15">
      <c r="A357" s="65"/>
      <c r="B357" s="65"/>
      <c r="C357" s="65"/>
      <c r="D357" s="65"/>
      <c r="E357" s="65"/>
      <c r="F357" s="65"/>
      <c r="G357" s="65"/>
    </row>
    <row r="358" spans="1:7" ht="15">
      <c r="A358" s="65"/>
      <c r="B358" s="65"/>
      <c r="C358" s="65"/>
      <c r="D358" s="65"/>
      <c r="E358" s="65"/>
      <c r="F358" s="65"/>
      <c r="G358" s="65"/>
    </row>
    <row r="359" spans="1:7" ht="15">
      <c r="A359" s="65"/>
      <c r="B359" s="65"/>
      <c r="C359" s="65"/>
      <c r="D359" s="65"/>
      <c r="E359" s="65"/>
      <c r="F359" s="65"/>
      <c r="G359" s="65"/>
    </row>
    <row r="360" spans="1:7" ht="15">
      <c r="A360" s="65"/>
      <c r="B360" s="65"/>
      <c r="C360" s="65"/>
      <c r="D360" s="65"/>
      <c r="E360" s="65"/>
      <c r="F360" s="65"/>
      <c r="G360" s="65"/>
    </row>
    <row r="361" spans="1:7" ht="15">
      <c r="A361" s="65"/>
      <c r="B361" s="65"/>
      <c r="C361" s="65"/>
      <c r="D361" s="65"/>
      <c r="E361" s="65"/>
      <c r="F361" s="65"/>
      <c r="G361" s="65"/>
    </row>
    <row r="362" spans="1:7" ht="15">
      <c r="A362" s="65"/>
      <c r="B362" s="65"/>
      <c r="C362" s="65"/>
      <c r="D362" s="65"/>
      <c r="E362" s="65"/>
      <c r="F362" s="65"/>
      <c r="G362" s="65"/>
    </row>
    <row r="363" spans="1:7" ht="15">
      <c r="A363" s="65"/>
      <c r="B363" s="65"/>
      <c r="C363" s="65"/>
      <c r="D363" s="65"/>
      <c r="E363" s="65"/>
      <c r="F363" s="65"/>
      <c r="G363" s="65"/>
    </row>
  </sheetData>
  <sheetProtection/>
  <printOptions/>
  <pageMargins left="0.3937007874015748" right="0.2755905511811024" top="0.2755905511811024" bottom="0.4724409448818898" header="0.31496062992125984" footer="0.3543307086614173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25">
      <selection activeCell="A6" sqref="A6"/>
    </sheetView>
  </sheetViews>
  <sheetFormatPr defaultColWidth="9.140625" defaultRowHeight="12.75"/>
  <cols>
    <col min="1" max="1" width="37.7109375" style="361" customWidth="1"/>
    <col min="2" max="2" width="13.57421875" style="361" customWidth="1"/>
    <col min="3" max="4" width="10.8515625" style="361" hidden="1" customWidth="1"/>
    <col min="5" max="5" width="6.421875" style="362" customWidth="1"/>
    <col min="6" max="6" width="11.7109375" style="361" hidden="1" customWidth="1"/>
    <col min="7" max="8" width="11.57421875" style="361" hidden="1" customWidth="1"/>
    <col min="9" max="9" width="11.57421875" style="361" customWidth="1"/>
    <col min="10" max="10" width="11.421875" style="361" customWidth="1"/>
    <col min="11" max="19" width="9.421875" style="361" customWidth="1"/>
    <col min="20" max="22" width="9.421875" style="361" hidden="1" customWidth="1"/>
    <col min="23" max="24" width="14.00390625" style="361" customWidth="1"/>
    <col min="25" max="16384" width="9.140625" style="361" customWidth="1"/>
  </cols>
  <sheetData>
    <row r="1" spans="1:17" s="253" customFormat="1" ht="18">
      <c r="A1" s="1829" t="s">
        <v>544</v>
      </c>
      <c r="B1" s="1829"/>
      <c r="C1" s="1829"/>
      <c r="D1" s="1829"/>
      <c r="E1" s="1829"/>
      <c r="F1" s="1829"/>
      <c r="G1" s="1829"/>
      <c r="H1" s="1829"/>
      <c r="I1" s="1829"/>
      <c r="J1" s="1829"/>
      <c r="K1" s="1829"/>
      <c r="L1" s="1829"/>
      <c r="M1" s="1829"/>
      <c r="N1" s="1829"/>
      <c r="O1" s="1829"/>
      <c r="P1" s="1829"/>
      <c r="Q1" s="1829"/>
    </row>
    <row r="2" spans="1:24" ht="21.75" customHeight="1" thickBot="1">
      <c r="A2" s="359"/>
      <c r="B2" s="360"/>
      <c r="J2" s="363"/>
      <c r="R2" s="1830" t="s">
        <v>545</v>
      </c>
      <c r="S2" s="1830"/>
      <c r="T2" s="1830"/>
      <c r="U2" s="1830"/>
      <c r="V2" s="1830"/>
      <c r="W2" s="1830"/>
      <c r="X2" s="1830"/>
    </row>
    <row r="3" spans="1:10" ht="15.75" thickBot="1">
      <c r="A3" s="364" t="s">
        <v>546</v>
      </c>
      <c r="B3" s="365" t="s">
        <v>547</v>
      </c>
      <c r="C3" s="247"/>
      <c r="D3" s="247"/>
      <c r="E3" s="366"/>
      <c r="F3" s="247"/>
      <c r="G3" s="248"/>
      <c r="H3" s="231"/>
      <c r="I3" s="231"/>
      <c r="J3" s="367"/>
    </row>
    <row r="4" spans="1:10" ht="23.25" customHeight="1" thickBot="1">
      <c r="A4" s="363" t="s">
        <v>548</v>
      </c>
      <c r="J4" s="363"/>
    </row>
    <row r="5" spans="1:24" ht="15">
      <c r="A5" s="368"/>
      <c r="B5" s="369"/>
      <c r="C5" s="369"/>
      <c r="D5" s="369"/>
      <c r="E5" s="370"/>
      <c r="F5" s="369"/>
      <c r="G5" s="371"/>
      <c r="H5" s="369"/>
      <c r="I5" s="369"/>
      <c r="J5" s="372" t="s">
        <v>29</v>
      </c>
      <c r="K5" s="373"/>
      <c r="L5" s="374"/>
      <c r="M5" s="374"/>
      <c r="N5" s="374"/>
      <c r="O5" s="374"/>
      <c r="P5" s="249" t="s">
        <v>549</v>
      </c>
      <c r="Q5" s="374"/>
      <c r="R5" s="374"/>
      <c r="S5" s="374"/>
      <c r="T5" s="374"/>
      <c r="U5" s="374"/>
      <c r="V5" s="374"/>
      <c r="W5" s="372" t="s">
        <v>550</v>
      </c>
      <c r="X5" s="375" t="s">
        <v>551</v>
      </c>
    </row>
    <row r="6" spans="1:24" ht="13.5" thickBot="1">
      <c r="A6" s="524" t="s">
        <v>27</v>
      </c>
      <c r="B6" s="376" t="s">
        <v>552</v>
      </c>
      <c r="C6" s="376" t="s">
        <v>553</v>
      </c>
      <c r="D6" s="376" t="s">
        <v>554</v>
      </c>
      <c r="E6" s="376" t="s">
        <v>555</v>
      </c>
      <c r="F6" s="376" t="s">
        <v>556</v>
      </c>
      <c r="G6" s="376" t="s">
        <v>557</v>
      </c>
      <c r="H6" s="376" t="s">
        <v>558</v>
      </c>
      <c r="I6" s="376" t="s">
        <v>559</v>
      </c>
      <c r="J6" s="377">
        <v>2014</v>
      </c>
      <c r="K6" s="378" t="s">
        <v>560</v>
      </c>
      <c r="L6" s="379" t="s">
        <v>561</v>
      </c>
      <c r="M6" s="379" t="s">
        <v>562</v>
      </c>
      <c r="N6" s="379" t="s">
        <v>563</v>
      </c>
      <c r="O6" s="379" t="s">
        <v>564</v>
      </c>
      <c r="P6" s="379" t="s">
        <v>565</v>
      </c>
      <c r="Q6" s="379" t="s">
        <v>566</v>
      </c>
      <c r="R6" s="379" t="s">
        <v>567</v>
      </c>
      <c r="S6" s="379" t="s">
        <v>568</v>
      </c>
      <c r="T6" s="379" t="s">
        <v>569</v>
      </c>
      <c r="U6" s="379" t="s">
        <v>570</v>
      </c>
      <c r="V6" s="378" t="s">
        <v>571</v>
      </c>
      <c r="W6" s="377" t="s">
        <v>572</v>
      </c>
      <c r="X6" s="380" t="s">
        <v>573</v>
      </c>
    </row>
    <row r="7" spans="1:24" ht="12.75">
      <c r="A7" s="525" t="s">
        <v>574</v>
      </c>
      <c r="B7" s="381"/>
      <c r="C7" s="382">
        <v>104</v>
      </c>
      <c r="D7" s="382">
        <v>104</v>
      </c>
      <c r="E7" s="383"/>
      <c r="F7" s="384">
        <v>139</v>
      </c>
      <c r="G7" s="385">
        <v>133</v>
      </c>
      <c r="H7" s="386">
        <v>139</v>
      </c>
      <c r="I7" s="387">
        <v>139</v>
      </c>
      <c r="J7" s="388"/>
      <c r="K7" s="389">
        <v>148</v>
      </c>
      <c r="L7" s="390">
        <v>148</v>
      </c>
      <c r="M7" s="390">
        <v>151</v>
      </c>
      <c r="N7" s="390">
        <v>150</v>
      </c>
      <c r="O7" s="391">
        <v>151</v>
      </c>
      <c r="P7" s="391">
        <v>150</v>
      </c>
      <c r="Q7" s="391">
        <v>151</v>
      </c>
      <c r="R7" s="391">
        <v>151</v>
      </c>
      <c r="S7" s="391">
        <v>152</v>
      </c>
      <c r="T7" s="391"/>
      <c r="U7" s="391"/>
      <c r="V7" s="391"/>
      <c r="W7" s="392" t="s">
        <v>575</v>
      </c>
      <c r="X7" s="393" t="s">
        <v>575</v>
      </c>
    </row>
    <row r="8" spans="1:24" ht="13.5" thickBot="1">
      <c r="A8" s="526" t="s">
        <v>576</v>
      </c>
      <c r="B8" s="394"/>
      <c r="C8" s="395">
        <v>101</v>
      </c>
      <c r="D8" s="395">
        <v>104</v>
      </c>
      <c r="E8" s="396"/>
      <c r="F8" s="395">
        <v>137</v>
      </c>
      <c r="G8" s="397">
        <v>129</v>
      </c>
      <c r="H8" s="398">
        <v>138</v>
      </c>
      <c r="I8" s="397">
        <v>138</v>
      </c>
      <c r="J8" s="399"/>
      <c r="K8" s="400">
        <v>144.5</v>
      </c>
      <c r="L8" s="401">
        <v>144.25</v>
      </c>
      <c r="M8" s="402">
        <v>147.25</v>
      </c>
      <c r="N8" s="402">
        <v>146.25</v>
      </c>
      <c r="O8" s="401">
        <v>147.25</v>
      </c>
      <c r="P8" s="401">
        <v>146.3</v>
      </c>
      <c r="Q8" s="401">
        <v>147.25</v>
      </c>
      <c r="R8" s="401">
        <v>147.25</v>
      </c>
      <c r="S8" s="401">
        <v>147.8</v>
      </c>
      <c r="T8" s="401"/>
      <c r="U8" s="401"/>
      <c r="V8" s="400"/>
      <c r="W8" s="403"/>
      <c r="X8" s="404" t="s">
        <v>575</v>
      </c>
    </row>
    <row r="9" spans="1:24" ht="12.75">
      <c r="A9" s="527" t="s">
        <v>577</v>
      </c>
      <c r="B9" s="405" t="s">
        <v>578</v>
      </c>
      <c r="C9" s="406">
        <v>37915</v>
      </c>
      <c r="D9" s="406">
        <v>39774</v>
      </c>
      <c r="E9" s="250" t="s">
        <v>579</v>
      </c>
      <c r="F9" s="407">
        <v>23549</v>
      </c>
      <c r="G9" s="408">
        <v>24376</v>
      </c>
      <c r="H9" s="409">
        <v>24327</v>
      </c>
      <c r="I9" s="410">
        <v>24978</v>
      </c>
      <c r="J9" s="411" t="s">
        <v>575</v>
      </c>
      <c r="K9" s="412">
        <v>25193</v>
      </c>
      <c r="L9" s="413">
        <v>25256</v>
      </c>
      <c r="M9" s="414">
        <v>25481</v>
      </c>
      <c r="N9" s="414">
        <v>25514</v>
      </c>
      <c r="O9" s="415">
        <v>25783</v>
      </c>
      <c r="P9" s="415">
        <v>25781</v>
      </c>
      <c r="Q9" s="416">
        <v>26241</v>
      </c>
      <c r="R9" s="416">
        <v>26361</v>
      </c>
      <c r="S9" s="416">
        <v>26584</v>
      </c>
      <c r="T9" s="416"/>
      <c r="U9" s="416"/>
      <c r="V9" s="417"/>
      <c r="W9" s="234" t="s">
        <v>575</v>
      </c>
      <c r="X9" s="418" t="s">
        <v>575</v>
      </c>
    </row>
    <row r="10" spans="1:24" ht="12.75">
      <c r="A10" s="528" t="s">
        <v>580</v>
      </c>
      <c r="B10" s="419" t="s">
        <v>581</v>
      </c>
      <c r="C10" s="420">
        <v>-16164</v>
      </c>
      <c r="D10" s="420">
        <v>-17825</v>
      </c>
      <c r="E10" s="250" t="s">
        <v>582</v>
      </c>
      <c r="F10" s="407">
        <v>-21592</v>
      </c>
      <c r="G10" s="408">
        <v>-22365</v>
      </c>
      <c r="H10" s="421">
        <v>22791</v>
      </c>
      <c r="I10" s="408">
        <v>23076</v>
      </c>
      <c r="J10" s="422" t="s">
        <v>575</v>
      </c>
      <c r="K10" s="423">
        <v>23174</v>
      </c>
      <c r="L10" s="424">
        <v>23276</v>
      </c>
      <c r="M10" s="425">
        <v>23304</v>
      </c>
      <c r="N10" s="425">
        <v>23395</v>
      </c>
      <c r="O10" s="415">
        <v>23653</v>
      </c>
      <c r="P10" s="415">
        <v>23632</v>
      </c>
      <c r="Q10" s="416">
        <v>24134</v>
      </c>
      <c r="R10" s="416">
        <v>24297</v>
      </c>
      <c r="S10" s="416">
        <v>24526</v>
      </c>
      <c r="T10" s="416"/>
      <c r="U10" s="416"/>
      <c r="V10" s="417"/>
      <c r="W10" s="234" t="s">
        <v>575</v>
      </c>
      <c r="X10" s="418" t="s">
        <v>575</v>
      </c>
    </row>
    <row r="11" spans="1:24" ht="12.75">
      <c r="A11" s="528" t="s">
        <v>583</v>
      </c>
      <c r="B11" s="419" t="s">
        <v>584</v>
      </c>
      <c r="C11" s="420">
        <v>604</v>
      </c>
      <c r="D11" s="420">
        <v>619</v>
      </c>
      <c r="E11" s="250" t="s">
        <v>585</v>
      </c>
      <c r="F11" s="407">
        <v>965</v>
      </c>
      <c r="G11" s="408">
        <v>754</v>
      </c>
      <c r="H11" s="421">
        <v>666</v>
      </c>
      <c r="I11" s="408">
        <v>526</v>
      </c>
      <c r="J11" s="422" t="s">
        <v>575</v>
      </c>
      <c r="K11" s="423">
        <v>554</v>
      </c>
      <c r="L11" s="424">
        <v>630</v>
      </c>
      <c r="M11" s="425">
        <v>565</v>
      </c>
      <c r="N11" s="425">
        <v>542</v>
      </c>
      <c r="O11" s="415">
        <v>513</v>
      </c>
      <c r="P11" s="415">
        <v>586</v>
      </c>
      <c r="Q11" s="416">
        <v>604</v>
      </c>
      <c r="R11" s="416">
        <v>496</v>
      </c>
      <c r="S11" s="416">
        <v>470</v>
      </c>
      <c r="T11" s="416"/>
      <c r="U11" s="416"/>
      <c r="V11" s="417"/>
      <c r="W11" s="234" t="s">
        <v>575</v>
      </c>
      <c r="X11" s="418" t="s">
        <v>575</v>
      </c>
    </row>
    <row r="12" spans="1:24" ht="12.75">
      <c r="A12" s="528" t="s">
        <v>586</v>
      </c>
      <c r="B12" s="419" t="s">
        <v>587</v>
      </c>
      <c r="C12" s="420">
        <v>221</v>
      </c>
      <c r="D12" s="420">
        <v>610</v>
      </c>
      <c r="E12" s="250" t="s">
        <v>575</v>
      </c>
      <c r="F12" s="407">
        <v>975</v>
      </c>
      <c r="G12" s="408">
        <v>1032</v>
      </c>
      <c r="H12" s="421">
        <v>586</v>
      </c>
      <c r="I12" s="408">
        <v>3077</v>
      </c>
      <c r="J12" s="422" t="s">
        <v>575</v>
      </c>
      <c r="K12" s="423">
        <v>9455</v>
      </c>
      <c r="L12" s="424">
        <v>5237</v>
      </c>
      <c r="M12" s="425">
        <v>3267</v>
      </c>
      <c r="N12" s="425">
        <v>6697</v>
      </c>
      <c r="O12" s="415">
        <v>9406</v>
      </c>
      <c r="P12" s="415">
        <v>12507</v>
      </c>
      <c r="Q12" s="416">
        <v>15224</v>
      </c>
      <c r="R12" s="416">
        <v>18611</v>
      </c>
      <c r="S12" s="416">
        <v>21772</v>
      </c>
      <c r="T12" s="416"/>
      <c r="U12" s="416"/>
      <c r="V12" s="417"/>
      <c r="W12" s="234" t="s">
        <v>575</v>
      </c>
      <c r="X12" s="418" t="s">
        <v>575</v>
      </c>
    </row>
    <row r="13" spans="1:24" ht="13.5" thickBot="1">
      <c r="A13" s="525" t="s">
        <v>588</v>
      </c>
      <c r="B13" s="426" t="s">
        <v>589</v>
      </c>
      <c r="C13" s="427">
        <v>2021</v>
      </c>
      <c r="D13" s="427">
        <v>852</v>
      </c>
      <c r="E13" s="232" t="s">
        <v>590</v>
      </c>
      <c r="F13" s="428">
        <v>3509</v>
      </c>
      <c r="G13" s="429">
        <v>5236</v>
      </c>
      <c r="H13" s="430">
        <v>2489</v>
      </c>
      <c r="I13" s="429">
        <v>4741</v>
      </c>
      <c r="J13" s="431" t="s">
        <v>575</v>
      </c>
      <c r="K13" s="432">
        <v>3409</v>
      </c>
      <c r="L13" s="433">
        <v>3285</v>
      </c>
      <c r="M13" s="434">
        <v>4178</v>
      </c>
      <c r="N13" s="434">
        <v>10776</v>
      </c>
      <c r="O13" s="435">
        <v>9034</v>
      </c>
      <c r="P13" s="435">
        <v>13939</v>
      </c>
      <c r="Q13" s="436">
        <v>10540</v>
      </c>
      <c r="R13" s="436">
        <v>8108</v>
      </c>
      <c r="S13" s="436">
        <v>6628</v>
      </c>
      <c r="T13" s="436"/>
      <c r="U13" s="436"/>
      <c r="V13" s="436"/>
      <c r="W13" s="437" t="s">
        <v>575</v>
      </c>
      <c r="X13" s="393" t="s">
        <v>575</v>
      </c>
    </row>
    <row r="14" spans="1:24" ht="13.5" thickBot="1">
      <c r="A14" s="442" t="s">
        <v>591</v>
      </c>
      <c r="B14" s="438"/>
      <c r="C14" s="439">
        <v>24618</v>
      </c>
      <c r="D14" s="439">
        <v>24087</v>
      </c>
      <c r="E14" s="440"/>
      <c r="F14" s="441">
        <v>9516</v>
      </c>
      <c r="G14" s="441">
        <v>9034</v>
      </c>
      <c r="H14" s="442">
        <v>5277</v>
      </c>
      <c r="I14" s="441">
        <v>10245</v>
      </c>
      <c r="J14" s="443" t="s">
        <v>575</v>
      </c>
      <c r="K14" s="444">
        <v>15478</v>
      </c>
      <c r="L14" s="445">
        <v>11131</v>
      </c>
      <c r="M14" s="446">
        <v>10187</v>
      </c>
      <c r="N14" s="446">
        <v>20135</v>
      </c>
      <c r="O14" s="445">
        <v>21084</v>
      </c>
      <c r="P14" s="445">
        <v>29182</v>
      </c>
      <c r="Q14" s="447">
        <v>28475</v>
      </c>
      <c r="R14" s="447">
        <v>29281</v>
      </c>
      <c r="S14" s="447">
        <v>30929</v>
      </c>
      <c r="T14" s="447"/>
      <c r="U14" s="447"/>
      <c r="V14" s="448"/>
      <c r="W14" s="440" t="s">
        <v>575</v>
      </c>
      <c r="X14" s="443" t="s">
        <v>575</v>
      </c>
    </row>
    <row r="15" spans="1:24" ht="12.75">
      <c r="A15" s="525" t="s">
        <v>592</v>
      </c>
      <c r="B15" s="405" t="s">
        <v>593</v>
      </c>
      <c r="C15" s="406">
        <v>7043</v>
      </c>
      <c r="D15" s="406">
        <v>7240</v>
      </c>
      <c r="E15" s="232">
        <v>401</v>
      </c>
      <c r="F15" s="428">
        <v>1966</v>
      </c>
      <c r="G15" s="429">
        <v>2011</v>
      </c>
      <c r="H15" s="430">
        <v>1536</v>
      </c>
      <c r="I15" s="429">
        <v>1902</v>
      </c>
      <c r="J15" s="411" t="s">
        <v>575</v>
      </c>
      <c r="K15" s="449">
        <v>2019</v>
      </c>
      <c r="L15" s="435">
        <v>1979</v>
      </c>
      <c r="M15" s="434">
        <v>2177</v>
      </c>
      <c r="N15" s="434">
        <v>2119</v>
      </c>
      <c r="O15" s="435">
        <v>2077</v>
      </c>
      <c r="P15" s="435">
        <v>2149</v>
      </c>
      <c r="Q15" s="436">
        <v>2191</v>
      </c>
      <c r="R15" s="436">
        <v>2064</v>
      </c>
      <c r="S15" s="436">
        <v>2058</v>
      </c>
      <c r="T15" s="436"/>
      <c r="U15" s="436"/>
      <c r="V15" s="436"/>
      <c r="W15" s="437" t="s">
        <v>575</v>
      </c>
      <c r="X15" s="393" t="s">
        <v>575</v>
      </c>
    </row>
    <row r="16" spans="1:24" ht="12.75">
      <c r="A16" s="528" t="s">
        <v>594</v>
      </c>
      <c r="B16" s="419" t="s">
        <v>595</v>
      </c>
      <c r="C16" s="420">
        <v>1001</v>
      </c>
      <c r="D16" s="420">
        <v>820</v>
      </c>
      <c r="E16" s="250" t="s">
        <v>596</v>
      </c>
      <c r="F16" s="407">
        <v>1207</v>
      </c>
      <c r="G16" s="408">
        <v>1401</v>
      </c>
      <c r="H16" s="421">
        <v>1388</v>
      </c>
      <c r="I16" s="408">
        <v>1714</v>
      </c>
      <c r="J16" s="422" t="s">
        <v>575</v>
      </c>
      <c r="K16" s="450">
        <v>1578</v>
      </c>
      <c r="L16" s="415">
        <v>1699</v>
      </c>
      <c r="M16" s="414">
        <v>1547</v>
      </c>
      <c r="N16" s="414">
        <v>1463</v>
      </c>
      <c r="O16" s="415">
        <v>2507</v>
      </c>
      <c r="P16" s="415">
        <v>2493</v>
      </c>
      <c r="Q16" s="416">
        <v>1418</v>
      </c>
      <c r="R16" s="416">
        <v>1536</v>
      </c>
      <c r="S16" s="416">
        <v>1540</v>
      </c>
      <c r="T16" s="416"/>
      <c r="U16" s="416"/>
      <c r="V16" s="417"/>
      <c r="W16" s="234" t="s">
        <v>575</v>
      </c>
      <c r="X16" s="418" t="s">
        <v>575</v>
      </c>
    </row>
    <row r="17" spans="1:24" ht="12.75">
      <c r="A17" s="528" t="s">
        <v>597</v>
      </c>
      <c r="B17" s="419" t="s">
        <v>598</v>
      </c>
      <c r="C17" s="420">
        <v>14718</v>
      </c>
      <c r="D17" s="420">
        <v>14718</v>
      </c>
      <c r="E17" s="250" t="s">
        <v>575</v>
      </c>
      <c r="F17" s="407">
        <v>0</v>
      </c>
      <c r="G17" s="408">
        <v>0</v>
      </c>
      <c r="H17" s="421">
        <v>0</v>
      </c>
      <c r="I17" s="408">
        <v>0</v>
      </c>
      <c r="J17" s="422" t="s">
        <v>575</v>
      </c>
      <c r="K17" s="451">
        <v>0</v>
      </c>
      <c r="L17" s="424">
        <v>0</v>
      </c>
      <c r="M17" s="425">
        <v>0</v>
      </c>
      <c r="N17" s="425">
        <v>0</v>
      </c>
      <c r="O17" s="415">
        <v>0</v>
      </c>
      <c r="P17" s="415">
        <v>0</v>
      </c>
      <c r="Q17" s="416">
        <v>0</v>
      </c>
      <c r="R17" s="416">
        <v>0</v>
      </c>
      <c r="S17" s="416">
        <v>0</v>
      </c>
      <c r="T17" s="416"/>
      <c r="U17" s="416"/>
      <c r="V17" s="417"/>
      <c r="W17" s="234" t="s">
        <v>575</v>
      </c>
      <c r="X17" s="418" t="s">
        <v>575</v>
      </c>
    </row>
    <row r="18" spans="1:24" ht="12.75">
      <c r="A18" s="528" t="s">
        <v>599</v>
      </c>
      <c r="B18" s="419" t="s">
        <v>600</v>
      </c>
      <c r="C18" s="420">
        <v>1758</v>
      </c>
      <c r="D18" s="420">
        <v>1762</v>
      </c>
      <c r="E18" s="250" t="s">
        <v>575</v>
      </c>
      <c r="F18" s="407">
        <v>4210</v>
      </c>
      <c r="G18" s="408">
        <v>5453</v>
      </c>
      <c r="H18" s="421">
        <v>8278</v>
      </c>
      <c r="I18" s="408">
        <v>8491</v>
      </c>
      <c r="J18" s="422" t="s">
        <v>575</v>
      </c>
      <c r="K18" s="451">
        <v>12706</v>
      </c>
      <c r="L18" s="424">
        <v>9574</v>
      </c>
      <c r="M18" s="425">
        <v>7800</v>
      </c>
      <c r="N18" s="425">
        <v>16381</v>
      </c>
      <c r="O18" s="415">
        <v>16494</v>
      </c>
      <c r="P18" s="415">
        <v>23932</v>
      </c>
      <c r="Q18" s="416">
        <v>24289</v>
      </c>
      <c r="R18" s="416">
        <v>23497</v>
      </c>
      <c r="S18" s="416">
        <v>24227</v>
      </c>
      <c r="T18" s="416"/>
      <c r="U18" s="416"/>
      <c r="V18" s="417"/>
      <c r="W18" s="234" t="s">
        <v>575</v>
      </c>
      <c r="X18" s="418" t="s">
        <v>575</v>
      </c>
    </row>
    <row r="19" spans="1:24" ht="13.5" thickBot="1">
      <c r="A19" s="526" t="s">
        <v>601</v>
      </c>
      <c r="B19" s="452" t="s">
        <v>602</v>
      </c>
      <c r="C19" s="453">
        <v>0</v>
      </c>
      <c r="D19" s="453">
        <v>0</v>
      </c>
      <c r="E19" s="251" t="s">
        <v>575</v>
      </c>
      <c r="F19" s="394">
        <v>0</v>
      </c>
      <c r="G19" s="408">
        <v>0</v>
      </c>
      <c r="H19" s="454">
        <v>0</v>
      </c>
      <c r="I19" s="455">
        <v>0</v>
      </c>
      <c r="J19" s="456" t="s">
        <v>575</v>
      </c>
      <c r="K19" s="451">
        <v>0</v>
      </c>
      <c r="L19" s="424">
        <v>0</v>
      </c>
      <c r="M19" s="425">
        <v>0</v>
      </c>
      <c r="N19" s="425">
        <v>0</v>
      </c>
      <c r="O19" s="415"/>
      <c r="P19" s="415">
        <v>0</v>
      </c>
      <c r="Q19" s="416">
        <v>0</v>
      </c>
      <c r="R19" s="416">
        <v>0</v>
      </c>
      <c r="S19" s="416">
        <v>0</v>
      </c>
      <c r="T19" s="416"/>
      <c r="U19" s="416"/>
      <c r="V19" s="417"/>
      <c r="W19" s="457" t="s">
        <v>575</v>
      </c>
      <c r="X19" s="458" t="s">
        <v>575</v>
      </c>
    </row>
    <row r="20" spans="1:24" ht="14.25">
      <c r="A20" s="529" t="s">
        <v>603</v>
      </c>
      <c r="B20" s="405" t="s">
        <v>604</v>
      </c>
      <c r="C20" s="406">
        <v>12472</v>
      </c>
      <c r="D20" s="406">
        <v>13728</v>
      </c>
      <c r="E20" s="233" t="s">
        <v>575</v>
      </c>
      <c r="F20" s="374">
        <v>25027</v>
      </c>
      <c r="G20" s="459">
        <v>26221</v>
      </c>
      <c r="H20" s="460">
        <v>16950</v>
      </c>
      <c r="I20" s="459">
        <f>26544+481+267</f>
        <v>27292</v>
      </c>
      <c r="J20" s="461">
        <v>22890</v>
      </c>
      <c r="K20" s="462">
        <v>0</v>
      </c>
      <c r="L20" s="463">
        <v>0</v>
      </c>
      <c r="M20" s="464">
        <v>165</v>
      </c>
      <c r="N20" s="464">
        <v>3104</v>
      </c>
      <c r="O20" s="464">
        <v>1795</v>
      </c>
      <c r="P20" s="464">
        <v>2895</v>
      </c>
      <c r="Q20" s="464">
        <v>2677</v>
      </c>
      <c r="R20" s="464">
        <v>3202</v>
      </c>
      <c r="S20" s="464">
        <v>2650</v>
      </c>
      <c r="T20" s="464"/>
      <c r="U20" s="464"/>
      <c r="V20" s="465"/>
      <c r="W20" s="466">
        <f>SUM(K20:V20)</f>
        <v>16488</v>
      </c>
      <c r="X20" s="467">
        <f>IF(J20&lt;&gt;0,+W20/J20," - - - ")</f>
        <v>0.7203145478374836</v>
      </c>
    </row>
    <row r="21" spans="1:24" ht="14.25">
      <c r="A21" s="528" t="s">
        <v>605</v>
      </c>
      <c r="B21" s="419" t="s">
        <v>606</v>
      </c>
      <c r="C21" s="420">
        <v>0</v>
      </c>
      <c r="D21" s="420">
        <v>0</v>
      </c>
      <c r="E21" s="234" t="s">
        <v>575</v>
      </c>
      <c r="F21" s="468">
        <v>0</v>
      </c>
      <c r="G21" s="408">
        <v>0</v>
      </c>
      <c r="H21" s="421">
        <v>0</v>
      </c>
      <c r="I21" s="408">
        <v>481</v>
      </c>
      <c r="J21" s="469">
        <v>1000</v>
      </c>
      <c r="K21" s="470">
        <v>0</v>
      </c>
      <c r="L21" s="471">
        <v>0</v>
      </c>
      <c r="M21" s="416">
        <v>0</v>
      </c>
      <c r="N21" s="416">
        <v>0</v>
      </c>
      <c r="O21" s="416">
        <v>1000</v>
      </c>
      <c r="P21" s="416">
        <v>0</v>
      </c>
      <c r="Q21" s="416">
        <v>0</v>
      </c>
      <c r="R21" s="416">
        <v>0</v>
      </c>
      <c r="S21" s="416">
        <v>0</v>
      </c>
      <c r="T21" s="416"/>
      <c r="U21" s="416"/>
      <c r="V21" s="417"/>
      <c r="W21" s="472">
        <f aca="true" t="shared" si="0" ref="W21:W43">SUM(K21:V21)</f>
        <v>1000</v>
      </c>
      <c r="X21" s="473">
        <f aca="true" t="shared" si="1" ref="X21:X43">IF(J21&lt;&gt;0,+W21/J21," - - - ")</f>
        <v>1</v>
      </c>
    </row>
    <row r="22" spans="1:24" ht="15" thickBot="1">
      <c r="A22" s="526" t="s">
        <v>607</v>
      </c>
      <c r="B22" s="452" t="s">
        <v>606</v>
      </c>
      <c r="C22" s="453">
        <v>0</v>
      </c>
      <c r="D22" s="453">
        <v>1215</v>
      </c>
      <c r="E22" s="235">
        <v>672</v>
      </c>
      <c r="F22" s="474">
        <v>8200</v>
      </c>
      <c r="G22" s="429">
        <v>6200</v>
      </c>
      <c r="H22" s="475">
        <v>12200</v>
      </c>
      <c r="I22" s="476">
        <f>8200+267</f>
        <v>8467</v>
      </c>
      <c r="J22" s="477">
        <v>7200</v>
      </c>
      <c r="K22" s="478">
        <v>2200</v>
      </c>
      <c r="L22" s="479">
        <v>2000</v>
      </c>
      <c r="M22" s="436">
        <v>2000</v>
      </c>
      <c r="N22" s="436">
        <v>0</v>
      </c>
      <c r="O22" s="436">
        <v>-1000</v>
      </c>
      <c r="P22" s="436">
        <v>0</v>
      </c>
      <c r="Q22" s="436">
        <v>0</v>
      </c>
      <c r="R22" s="436">
        <v>0</v>
      </c>
      <c r="S22" s="436">
        <v>0</v>
      </c>
      <c r="T22" s="436"/>
      <c r="U22" s="436"/>
      <c r="V22" s="436"/>
      <c r="W22" s="480">
        <f t="shared" si="0"/>
        <v>5200</v>
      </c>
      <c r="X22" s="481">
        <f t="shared" si="1"/>
        <v>0.7222222222222222</v>
      </c>
    </row>
    <row r="23" spans="1:24" ht="14.25">
      <c r="A23" s="527" t="s">
        <v>608</v>
      </c>
      <c r="B23" s="405" t="s">
        <v>609</v>
      </c>
      <c r="C23" s="406">
        <v>6341</v>
      </c>
      <c r="D23" s="406">
        <v>6960</v>
      </c>
      <c r="E23" s="236">
        <v>501</v>
      </c>
      <c r="F23" s="374">
        <v>13339</v>
      </c>
      <c r="G23" s="459">
        <v>13542</v>
      </c>
      <c r="H23" s="460">
        <v>11081</v>
      </c>
      <c r="I23" s="459">
        <v>11002</v>
      </c>
      <c r="J23" s="482">
        <v>13550</v>
      </c>
      <c r="K23" s="483">
        <v>1001</v>
      </c>
      <c r="L23" s="463">
        <v>874</v>
      </c>
      <c r="M23" s="463">
        <v>981</v>
      </c>
      <c r="N23" s="463">
        <v>914</v>
      </c>
      <c r="O23" s="463">
        <v>977</v>
      </c>
      <c r="P23" s="463">
        <v>980</v>
      </c>
      <c r="Q23" s="463">
        <v>1047</v>
      </c>
      <c r="R23" s="463">
        <v>981</v>
      </c>
      <c r="S23" s="463">
        <v>1057</v>
      </c>
      <c r="T23" s="463"/>
      <c r="U23" s="463"/>
      <c r="V23" s="484"/>
      <c r="W23" s="485">
        <f t="shared" si="0"/>
        <v>8812</v>
      </c>
      <c r="X23" s="486">
        <f t="shared" si="1"/>
        <v>0.6503321033210332</v>
      </c>
    </row>
    <row r="24" spans="1:24" ht="14.25">
      <c r="A24" s="528" t="s">
        <v>610</v>
      </c>
      <c r="B24" s="419" t="s">
        <v>611</v>
      </c>
      <c r="C24" s="420">
        <v>1745</v>
      </c>
      <c r="D24" s="420">
        <v>2223</v>
      </c>
      <c r="E24" s="237">
        <v>502</v>
      </c>
      <c r="F24" s="468">
        <v>4564</v>
      </c>
      <c r="G24" s="408">
        <v>4450</v>
      </c>
      <c r="H24" s="421">
        <v>3230</v>
      </c>
      <c r="I24" s="408">
        <v>4770</v>
      </c>
      <c r="J24" s="487">
        <v>4553</v>
      </c>
      <c r="K24" s="488">
        <v>600</v>
      </c>
      <c r="L24" s="416">
        <v>500</v>
      </c>
      <c r="M24" s="416">
        <v>0</v>
      </c>
      <c r="N24" s="416">
        <v>99</v>
      </c>
      <c r="O24" s="416">
        <v>95</v>
      </c>
      <c r="P24" s="416">
        <v>559</v>
      </c>
      <c r="Q24" s="416">
        <v>85</v>
      </c>
      <c r="R24" s="416">
        <v>164</v>
      </c>
      <c r="S24" s="416">
        <v>261</v>
      </c>
      <c r="T24" s="416"/>
      <c r="U24" s="416"/>
      <c r="V24" s="489"/>
      <c r="W24" s="485">
        <f t="shared" si="0"/>
        <v>2363</v>
      </c>
      <c r="X24" s="473">
        <f t="shared" si="1"/>
        <v>0.5189984625521634</v>
      </c>
    </row>
    <row r="25" spans="1:24" ht="14.25">
      <c r="A25" s="528" t="s">
        <v>612</v>
      </c>
      <c r="B25" s="419" t="s">
        <v>613</v>
      </c>
      <c r="C25" s="420">
        <v>0</v>
      </c>
      <c r="D25" s="420">
        <v>0</v>
      </c>
      <c r="E25" s="237">
        <v>504</v>
      </c>
      <c r="F25" s="468">
        <v>0</v>
      </c>
      <c r="G25" s="408">
        <v>0</v>
      </c>
      <c r="H25" s="421">
        <v>0</v>
      </c>
      <c r="I25" s="408">
        <v>0</v>
      </c>
      <c r="J25" s="487">
        <v>0</v>
      </c>
      <c r="K25" s="488">
        <v>0</v>
      </c>
      <c r="L25" s="416">
        <v>0</v>
      </c>
      <c r="M25" s="416">
        <v>0</v>
      </c>
      <c r="N25" s="416"/>
      <c r="O25" s="416">
        <v>0</v>
      </c>
      <c r="P25" s="416">
        <v>0</v>
      </c>
      <c r="Q25" s="416">
        <v>0</v>
      </c>
      <c r="R25" s="416">
        <v>0</v>
      </c>
      <c r="S25" s="416">
        <v>0</v>
      </c>
      <c r="T25" s="416"/>
      <c r="U25" s="416"/>
      <c r="V25" s="489"/>
      <c r="W25" s="485">
        <f t="shared" si="0"/>
        <v>0</v>
      </c>
      <c r="X25" s="473" t="str">
        <f t="shared" si="1"/>
        <v> - - - </v>
      </c>
    </row>
    <row r="26" spans="1:24" ht="14.25">
      <c r="A26" s="528" t="s">
        <v>614</v>
      </c>
      <c r="B26" s="419" t="s">
        <v>615</v>
      </c>
      <c r="C26" s="420">
        <v>428</v>
      </c>
      <c r="D26" s="420">
        <v>253</v>
      </c>
      <c r="E26" s="237">
        <v>511</v>
      </c>
      <c r="F26" s="468">
        <v>2570</v>
      </c>
      <c r="G26" s="408">
        <v>1878</v>
      </c>
      <c r="H26" s="421">
        <v>298</v>
      </c>
      <c r="I26" s="408">
        <v>733</v>
      </c>
      <c r="J26" s="487">
        <v>2650</v>
      </c>
      <c r="K26" s="488">
        <v>26</v>
      </c>
      <c r="L26" s="416">
        <v>47</v>
      </c>
      <c r="M26" s="416">
        <v>23</v>
      </c>
      <c r="N26" s="416">
        <v>257</v>
      </c>
      <c r="O26" s="416">
        <v>140</v>
      </c>
      <c r="P26" s="416">
        <v>46</v>
      </c>
      <c r="Q26" s="416">
        <v>19</v>
      </c>
      <c r="R26" s="416">
        <v>8</v>
      </c>
      <c r="S26" s="416">
        <v>107</v>
      </c>
      <c r="T26" s="416"/>
      <c r="U26" s="416"/>
      <c r="V26" s="489"/>
      <c r="W26" s="485">
        <f t="shared" si="0"/>
        <v>673</v>
      </c>
      <c r="X26" s="473">
        <f t="shared" si="1"/>
        <v>0.2539622641509434</v>
      </c>
    </row>
    <row r="27" spans="1:24" ht="14.25">
      <c r="A27" s="528" t="s">
        <v>616</v>
      </c>
      <c r="B27" s="419" t="s">
        <v>617</v>
      </c>
      <c r="C27" s="420">
        <v>1057</v>
      </c>
      <c r="D27" s="420">
        <v>1451</v>
      </c>
      <c r="E27" s="237">
        <v>518</v>
      </c>
      <c r="F27" s="468">
        <v>5446</v>
      </c>
      <c r="G27" s="408">
        <v>5643</v>
      </c>
      <c r="H27" s="421">
        <v>4031</v>
      </c>
      <c r="I27" s="408">
        <v>3542</v>
      </c>
      <c r="J27" s="487">
        <v>4045</v>
      </c>
      <c r="K27" s="488">
        <v>346</v>
      </c>
      <c r="L27" s="416">
        <v>350</v>
      </c>
      <c r="M27" s="416">
        <v>184</v>
      </c>
      <c r="N27" s="416">
        <v>365</v>
      </c>
      <c r="O27" s="416">
        <v>300</v>
      </c>
      <c r="P27" s="416">
        <v>567</v>
      </c>
      <c r="Q27" s="416">
        <v>359</v>
      </c>
      <c r="R27" s="416">
        <v>214</v>
      </c>
      <c r="S27" s="416">
        <v>330</v>
      </c>
      <c r="T27" s="416"/>
      <c r="U27" s="416"/>
      <c r="V27" s="489"/>
      <c r="W27" s="485">
        <f t="shared" si="0"/>
        <v>3015</v>
      </c>
      <c r="X27" s="473">
        <f t="shared" si="1"/>
        <v>0.7453646477132262</v>
      </c>
    </row>
    <row r="28" spans="1:24" ht="14.25">
      <c r="A28" s="528" t="s">
        <v>618</v>
      </c>
      <c r="B28" s="252" t="s">
        <v>619</v>
      </c>
      <c r="C28" s="420">
        <v>10408</v>
      </c>
      <c r="D28" s="420">
        <v>11792</v>
      </c>
      <c r="E28" s="237">
        <v>521</v>
      </c>
      <c r="F28" s="468">
        <v>29754</v>
      </c>
      <c r="G28" s="408">
        <v>30358</v>
      </c>
      <c r="H28" s="421">
        <v>30500</v>
      </c>
      <c r="I28" s="408">
        <v>31926</v>
      </c>
      <c r="J28" s="487">
        <v>33000</v>
      </c>
      <c r="K28" s="421">
        <v>2581</v>
      </c>
      <c r="L28" s="416">
        <v>2543</v>
      </c>
      <c r="M28" s="416">
        <v>2970</v>
      </c>
      <c r="N28" s="416">
        <v>2636</v>
      </c>
      <c r="O28" s="416">
        <v>2769</v>
      </c>
      <c r="P28" s="416">
        <v>2625</v>
      </c>
      <c r="Q28" s="416">
        <v>3210</v>
      </c>
      <c r="R28" s="416">
        <v>2645</v>
      </c>
      <c r="S28" s="416">
        <v>2658</v>
      </c>
      <c r="T28" s="416"/>
      <c r="U28" s="416"/>
      <c r="V28" s="489"/>
      <c r="W28" s="485">
        <f t="shared" si="0"/>
        <v>24637</v>
      </c>
      <c r="X28" s="473">
        <f t="shared" si="1"/>
        <v>0.7465757575757576</v>
      </c>
    </row>
    <row r="29" spans="1:24" ht="14.25">
      <c r="A29" s="528" t="s">
        <v>620</v>
      </c>
      <c r="B29" s="252" t="s">
        <v>621</v>
      </c>
      <c r="C29" s="420">
        <v>3640</v>
      </c>
      <c r="D29" s="420">
        <v>4174</v>
      </c>
      <c r="E29" s="237" t="s">
        <v>622</v>
      </c>
      <c r="F29" s="468">
        <v>10022</v>
      </c>
      <c r="G29" s="408">
        <v>10317</v>
      </c>
      <c r="H29" s="421">
        <v>10420</v>
      </c>
      <c r="I29" s="408">
        <v>11205</v>
      </c>
      <c r="J29" s="487">
        <v>11220</v>
      </c>
      <c r="K29" s="421">
        <v>864</v>
      </c>
      <c r="L29" s="416">
        <v>869</v>
      </c>
      <c r="M29" s="416">
        <v>1054</v>
      </c>
      <c r="N29" s="416">
        <v>912</v>
      </c>
      <c r="O29" s="416">
        <v>966</v>
      </c>
      <c r="P29" s="416">
        <v>936</v>
      </c>
      <c r="Q29" s="416">
        <v>1110</v>
      </c>
      <c r="R29" s="416">
        <v>908</v>
      </c>
      <c r="S29" s="416">
        <v>960</v>
      </c>
      <c r="T29" s="416"/>
      <c r="U29" s="416"/>
      <c r="V29" s="489"/>
      <c r="W29" s="485">
        <f t="shared" si="0"/>
        <v>8579</v>
      </c>
      <c r="X29" s="473">
        <f t="shared" si="1"/>
        <v>0.7646167557932264</v>
      </c>
    </row>
    <row r="30" spans="1:24" ht="14.25">
      <c r="A30" s="528" t="s">
        <v>623</v>
      </c>
      <c r="B30" s="419" t="s">
        <v>624</v>
      </c>
      <c r="C30" s="420">
        <v>0</v>
      </c>
      <c r="D30" s="420">
        <v>0</v>
      </c>
      <c r="E30" s="237">
        <v>557</v>
      </c>
      <c r="F30" s="468">
        <v>0</v>
      </c>
      <c r="G30" s="408">
        <v>0</v>
      </c>
      <c r="H30" s="421">
        <v>0</v>
      </c>
      <c r="I30" s="408">
        <v>0</v>
      </c>
      <c r="J30" s="487">
        <v>0</v>
      </c>
      <c r="K30" s="488">
        <v>0</v>
      </c>
      <c r="L30" s="416">
        <v>0</v>
      </c>
      <c r="M30" s="416">
        <v>0</v>
      </c>
      <c r="N30" s="416">
        <v>0</v>
      </c>
      <c r="O30" s="416">
        <v>0</v>
      </c>
      <c r="P30" s="416">
        <v>0</v>
      </c>
      <c r="Q30" s="416">
        <v>0</v>
      </c>
      <c r="R30" s="416">
        <v>0</v>
      </c>
      <c r="S30" s="416">
        <v>0</v>
      </c>
      <c r="T30" s="416"/>
      <c r="U30" s="416"/>
      <c r="V30" s="489"/>
      <c r="W30" s="485">
        <f t="shared" si="0"/>
        <v>0</v>
      </c>
      <c r="X30" s="473" t="str">
        <f t="shared" si="1"/>
        <v> - - - </v>
      </c>
    </row>
    <row r="31" spans="1:24" ht="14.25">
      <c r="A31" s="528" t="s">
        <v>625</v>
      </c>
      <c r="B31" s="419" t="s">
        <v>626</v>
      </c>
      <c r="C31" s="420">
        <v>1711</v>
      </c>
      <c r="D31" s="420">
        <v>1801</v>
      </c>
      <c r="E31" s="237">
        <v>551</v>
      </c>
      <c r="F31" s="468">
        <v>801</v>
      </c>
      <c r="G31" s="408">
        <v>648</v>
      </c>
      <c r="H31" s="421">
        <v>475</v>
      </c>
      <c r="I31" s="408">
        <v>448</v>
      </c>
      <c r="J31" s="487">
        <v>450</v>
      </c>
      <c r="K31" s="488">
        <v>38</v>
      </c>
      <c r="L31" s="416">
        <v>40</v>
      </c>
      <c r="M31" s="416">
        <v>40</v>
      </c>
      <c r="N31" s="416">
        <v>40</v>
      </c>
      <c r="O31" s="416">
        <v>42</v>
      </c>
      <c r="P31" s="416">
        <v>42</v>
      </c>
      <c r="Q31" s="416">
        <v>42</v>
      </c>
      <c r="R31" s="416">
        <v>42</v>
      </c>
      <c r="S31" s="416">
        <v>38</v>
      </c>
      <c r="T31" s="416"/>
      <c r="U31" s="416"/>
      <c r="V31" s="489"/>
      <c r="W31" s="485">
        <f t="shared" si="0"/>
        <v>364</v>
      </c>
      <c r="X31" s="473">
        <f t="shared" si="1"/>
        <v>0.8088888888888889</v>
      </c>
    </row>
    <row r="32" spans="1:24" ht="15" thickBot="1">
      <c r="A32" s="525" t="s">
        <v>627</v>
      </c>
      <c r="B32" s="426"/>
      <c r="C32" s="427">
        <v>569</v>
      </c>
      <c r="D32" s="427">
        <v>614</v>
      </c>
      <c r="E32" s="238" t="s">
        <v>628</v>
      </c>
      <c r="F32" s="490">
        <v>1120</v>
      </c>
      <c r="G32" s="476">
        <v>863</v>
      </c>
      <c r="H32" s="421">
        <v>1061</v>
      </c>
      <c r="I32" s="408">
        <v>1624</v>
      </c>
      <c r="J32" s="491">
        <v>2000</v>
      </c>
      <c r="K32" s="492">
        <v>28</v>
      </c>
      <c r="L32" s="493">
        <v>127</v>
      </c>
      <c r="M32" s="493">
        <v>73</v>
      </c>
      <c r="N32" s="493">
        <v>104</v>
      </c>
      <c r="O32" s="493">
        <v>220</v>
      </c>
      <c r="P32" s="493">
        <v>72</v>
      </c>
      <c r="Q32" s="493">
        <v>484</v>
      </c>
      <c r="R32" s="493">
        <v>159</v>
      </c>
      <c r="S32" s="493">
        <v>222</v>
      </c>
      <c r="T32" s="493"/>
      <c r="U32" s="493"/>
      <c r="V32" s="494"/>
      <c r="W32" s="495">
        <f t="shared" si="0"/>
        <v>1489</v>
      </c>
      <c r="X32" s="496">
        <f t="shared" si="1"/>
        <v>0.7445</v>
      </c>
    </row>
    <row r="33" spans="1:24" ht="15" thickBot="1">
      <c r="A33" s="530" t="s">
        <v>629</v>
      </c>
      <c r="B33" s="497" t="s">
        <v>630</v>
      </c>
      <c r="C33" s="498">
        <v>25899</v>
      </c>
      <c r="D33" s="498">
        <v>29268</v>
      </c>
      <c r="E33" s="440"/>
      <c r="F33" s="499">
        <v>67288</v>
      </c>
      <c r="G33" s="498">
        <v>67699</v>
      </c>
      <c r="H33" s="500">
        <v>61096</v>
      </c>
      <c r="I33" s="498">
        <v>64802</v>
      </c>
      <c r="J33" s="501">
        <f>SUM(J23:J32)</f>
        <v>71468</v>
      </c>
      <c r="K33" s="499">
        <f>SUM(K23:K32)</f>
        <v>5484</v>
      </c>
      <c r="L33" s="502">
        <f>SUM(L23:L32)</f>
        <v>5350</v>
      </c>
      <c r="M33" s="502">
        <f aca="true" t="shared" si="2" ref="M33:V33">SUM(M23:M32)</f>
        <v>5325</v>
      </c>
      <c r="N33" s="502">
        <f t="shared" si="2"/>
        <v>5327</v>
      </c>
      <c r="O33" s="502">
        <f t="shared" si="2"/>
        <v>5509</v>
      </c>
      <c r="P33" s="502">
        <f t="shared" si="2"/>
        <v>5827</v>
      </c>
      <c r="Q33" s="502">
        <f t="shared" si="2"/>
        <v>6356</v>
      </c>
      <c r="R33" s="502">
        <f t="shared" si="2"/>
        <v>5121</v>
      </c>
      <c r="S33" s="502">
        <f t="shared" si="2"/>
        <v>5633</v>
      </c>
      <c r="T33" s="502">
        <f t="shared" si="2"/>
        <v>0</v>
      </c>
      <c r="U33" s="502">
        <f t="shared" si="2"/>
        <v>0</v>
      </c>
      <c r="V33" s="502">
        <f t="shared" si="2"/>
        <v>0</v>
      </c>
      <c r="W33" s="503">
        <f t="shared" si="0"/>
        <v>49932</v>
      </c>
      <c r="X33" s="504">
        <f t="shared" si="1"/>
        <v>0.6986623383892091</v>
      </c>
    </row>
    <row r="34" spans="1:24" ht="14.25">
      <c r="A34" s="527" t="s">
        <v>631</v>
      </c>
      <c r="B34" s="405" t="s">
        <v>632</v>
      </c>
      <c r="C34" s="406">
        <v>0</v>
      </c>
      <c r="D34" s="406">
        <v>0</v>
      </c>
      <c r="E34" s="236">
        <v>601</v>
      </c>
      <c r="F34" s="239">
        <v>2880</v>
      </c>
      <c r="G34" s="240">
        <v>2944</v>
      </c>
      <c r="H34" s="241">
        <v>3214</v>
      </c>
      <c r="I34" s="240">
        <v>1971</v>
      </c>
      <c r="J34" s="461">
        <v>2120</v>
      </c>
      <c r="K34" s="470">
        <v>159</v>
      </c>
      <c r="L34" s="416">
        <v>145</v>
      </c>
      <c r="M34" s="416">
        <v>161</v>
      </c>
      <c r="N34" s="416">
        <v>149</v>
      </c>
      <c r="O34" s="416">
        <v>198</v>
      </c>
      <c r="P34" s="416">
        <v>201</v>
      </c>
      <c r="Q34" s="416">
        <v>213</v>
      </c>
      <c r="R34" s="416">
        <v>223</v>
      </c>
      <c r="S34" s="416">
        <v>224</v>
      </c>
      <c r="T34" s="416"/>
      <c r="U34" s="416"/>
      <c r="V34" s="417"/>
      <c r="W34" s="505">
        <f t="shared" si="0"/>
        <v>1673</v>
      </c>
      <c r="X34" s="486">
        <f t="shared" si="1"/>
        <v>0.7891509433962264</v>
      </c>
    </row>
    <row r="35" spans="1:24" ht="14.25">
      <c r="A35" s="528" t="s">
        <v>633</v>
      </c>
      <c r="B35" s="419" t="s">
        <v>634</v>
      </c>
      <c r="C35" s="420">
        <v>1190</v>
      </c>
      <c r="D35" s="420">
        <v>1857</v>
      </c>
      <c r="E35" s="237">
        <v>602</v>
      </c>
      <c r="F35" s="242">
        <v>5586</v>
      </c>
      <c r="G35" s="243">
        <v>6073</v>
      </c>
      <c r="H35" s="241">
        <v>4204</v>
      </c>
      <c r="I35" s="240">
        <v>4477</v>
      </c>
      <c r="J35" s="469">
        <v>4000</v>
      </c>
      <c r="K35" s="470">
        <v>390</v>
      </c>
      <c r="L35" s="416">
        <v>364</v>
      </c>
      <c r="M35" s="416">
        <v>441</v>
      </c>
      <c r="N35" s="416">
        <v>349</v>
      </c>
      <c r="O35" s="416">
        <v>388</v>
      </c>
      <c r="P35" s="416">
        <v>367</v>
      </c>
      <c r="Q35" s="416">
        <v>417</v>
      </c>
      <c r="R35" s="416">
        <v>403</v>
      </c>
      <c r="S35" s="416">
        <v>393</v>
      </c>
      <c r="T35" s="416"/>
      <c r="U35" s="416"/>
      <c r="V35" s="417"/>
      <c r="W35" s="472">
        <f t="shared" si="0"/>
        <v>3512</v>
      </c>
      <c r="X35" s="473">
        <f t="shared" si="1"/>
        <v>0.878</v>
      </c>
    </row>
    <row r="36" spans="1:24" ht="14.25">
      <c r="A36" s="528" t="s">
        <v>635</v>
      </c>
      <c r="B36" s="419" t="s">
        <v>636</v>
      </c>
      <c r="C36" s="420">
        <v>0</v>
      </c>
      <c r="D36" s="420">
        <v>0</v>
      </c>
      <c r="E36" s="237">
        <v>604</v>
      </c>
      <c r="F36" s="242">
        <v>0</v>
      </c>
      <c r="G36" s="243">
        <v>0</v>
      </c>
      <c r="H36" s="244">
        <v>0</v>
      </c>
      <c r="I36" s="243">
        <v>0</v>
      </c>
      <c r="J36" s="469">
        <v>0</v>
      </c>
      <c r="K36" s="470">
        <v>0</v>
      </c>
      <c r="L36" s="416">
        <v>0</v>
      </c>
      <c r="M36" s="416">
        <v>0</v>
      </c>
      <c r="N36" s="416">
        <v>0</v>
      </c>
      <c r="O36" s="416">
        <v>0</v>
      </c>
      <c r="P36" s="416">
        <v>0</v>
      </c>
      <c r="Q36" s="416">
        <v>0</v>
      </c>
      <c r="R36" s="416">
        <v>0</v>
      </c>
      <c r="S36" s="416">
        <v>0</v>
      </c>
      <c r="T36" s="416"/>
      <c r="U36" s="416"/>
      <c r="V36" s="417"/>
      <c r="W36" s="472">
        <f t="shared" si="0"/>
        <v>0</v>
      </c>
      <c r="X36" s="473" t="str">
        <f t="shared" si="1"/>
        <v> - - - </v>
      </c>
    </row>
    <row r="37" spans="1:24" ht="14.25">
      <c r="A37" s="528" t="s">
        <v>637</v>
      </c>
      <c r="B37" s="419" t="s">
        <v>638</v>
      </c>
      <c r="C37" s="420">
        <v>12472</v>
      </c>
      <c r="D37" s="420">
        <v>13728</v>
      </c>
      <c r="E37" s="237" t="s">
        <v>639</v>
      </c>
      <c r="F37" s="242">
        <v>25527</v>
      </c>
      <c r="G37" s="243">
        <v>26221</v>
      </c>
      <c r="H37" s="244">
        <v>12950</v>
      </c>
      <c r="I37" s="243">
        <v>26544</v>
      </c>
      <c r="J37" s="469">
        <v>30090</v>
      </c>
      <c r="K37" s="470">
        <v>2200</v>
      </c>
      <c r="L37" s="416">
        <v>2000</v>
      </c>
      <c r="M37" s="416">
        <v>2165</v>
      </c>
      <c r="N37" s="416">
        <v>3104</v>
      </c>
      <c r="O37" s="416">
        <v>1795</v>
      </c>
      <c r="P37" s="416">
        <v>2895</v>
      </c>
      <c r="Q37" s="416">
        <v>2677</v>
      </c>
      <c r="R37" s="416">
        <v>3202</v>
      </c>
      <c r="S37" s="416">
        <v>2650</v>
      </c>
      <c r="T37" s="416"/>
      <c r="U37" s="416"/>
      <c r="V37" s="417"/>
      <c r="W37" s="472">
        <f t="shared" si="0"/>
        <v>22688</v>
      </c>
      <c r="X37" s="473">
        <f t="shared" si="1"/>
        <v>0.754004652708541</v>
      </c>
    </row>
    <row r="38" spans="1:24" ht="15" thickBot="1">
      <c r="A38" s="525" t="s">
        <v>640</v>
      </c>
      <c r="B38" s="426"/>
      <c r="C38" s="427">
        <v>12330</v>
      </c>
      <c r="D38" s="427">
        <v>13218</v>
      </c>
      <c r="E38" s="238" t="s">
        <v>641</v>
      </c>
      <c r="F38" s="245">
        <v>33218</v>
      </c>
      <c r="G38" s="246">
        <v>32629</v>
      </c>
      <c r="H38" s="244">
        <v>34803</v>
      </c>
      <c r="I38" s="243">
        <v>35874</v>
      </c>
      <c r="J38" s="506">
        <v>36735</v>
      </c>
      <c r="K38" s="507">
        <v>2855</v>
      </c>
      <c r="L38" s="436">
        <v>2877</v>
      </c>
      <c r="M38" s="436">
        <v>2922</v>
      </c>
      <c r="N38" s="436">
        <v>3261</v>
      </c>
      <c r="O38" s="436">
        <v>2953</v>
      </c>
      <c r="P38" s="436">
        <v>2977</v>
      </c>
      <c r="Q38" s="436">
        <v>3018</v>
      </c>
      <c r="R38" s="436">
        <v>2921</v>
      </c>
      <c r="S38" s="436">
        <v>2973</v>
      </c>
      <c r="T38" s="436"/>
      <c r="U38" s="436"/>
      <c r="V38" s="436"/>
      <c r="W38" s="472">
        <f t="shared" si="0"/>
        <v>26757</v>
      </c>
      <c r="X38" s="496">
        <f t="shared" si="1"/>
        <v>0.7283789301755819</v>
      </c>
    </row>
    <row r="39" spans="1:24" ht="15" thickBot="1">
      <c r="A39" s="530" t="s">
        <v>642</v>
      </c>
      <c r="B39" s="497" t="s">
        <v>643</v>
      </c>
      <c r="C39" s="498">
        <v>25992</v>
      </c>
      <c r="D39" s="498">
        <v>28803</v>
      </c>
      <c r="E39" s="508" t="s">
        <v>575</v>
      </c>
      <c r="F39" s="500">
        <v>65962</v>
      </c>
      <c r="G39" s="498">
        <v>67867</v>
      </c>
      <c r="H39" s="499">
        <v>55171</v>
      </c>
      <c r="I39" s="498">
        <v>68866</v>
      </c>
      <c r="J39" s="509">
        <f>SUM(J34:J38)</f>
        <v>72945</v>
      </c>
      <c r="K39" s="502">
        <f>SUM(K34:K38)</f>
        <v>5604</v>
      </c>
      <c r="L39" s="502">
        <f>SUM(L34:L38)</f>
        <v>5386</v>
      </c>
      <c r="M39" s="509">
        <f>SUM(M34:M38)</f>
        <v>5689</v>
      </c>
      <c r="N39" s="509">
        <f aca="true" t="shared" si="3" ref="N39:V39">SUM(N34:N38)</f>
        <v>6863</v>
      </c>
      <c r="O39" s="502">
        <f t="shared" si="3"/>
        <v>5334</v>
      </c>
      <c r="P39" s="502">
        <f t="shared" si="3"/>
        <v>6440</v>
      </c>
      <c r="Q39" s="502">
        <f t="shared" si="3"/>
        <v>6325</v>
      </c>
      <c r="R39" s="502">
        <f t="shared" si="3"/>
        <v>6749</v>
      </c>
      <c r="S39" s="502">
        <f t="shared" si="3"/>
        <v>6240</v>
      </c>
      <c r="T39" s="502">
        <f t="shared" si="3"/>
        <v>0</v>
      </c>
      <c r="U39" s="502">
        <f t="shared" si="3"/>
        <v>0</v>
      </c>
      <c r="V39" s="502">
        <f t="shared" si="3"/>
        <v>0</v>
      </c>
      <c r="W39" s="503">
        <f t="shared" si="0"/>
        <v>54630</v>
      </c>
      <c r="X39" s="504">
        <f t="shared" si="1"/>
        <v>0.7489204194941395</v>
      </c>
    </row>
    <row r="40" spans="1:24" ht="6.75" customHeight="1" thickBot="1">
      <c r="A40" s="525"/>
      <c r="B40" s="428"/>
      <c r="C40" s="510"/>
      <c r="D40" s="510"/>
      <c r="E40" s="511"/>
      <c r="F40" s="512"/>
      <c r="G40" s="512"/>
      <c r="H40" s="512"/>
      <c r="I40" s="512"/>
      <c r="J40" s="498"/>
      <c r="K40" s="513"/>
      <c r="L40" s="514"/>
      <c r="M40" s="515"/>
      <c r="N40" s="515"/>
      <c r="O40" s="514"/>
      <c r="P40" s="514"/>
      <c r="Q40" s="514"/>
      <c r="R40" s="514"/>
      <c r="S40" s="514"/>
      <c r="T40" s="514"/>
      <c r="U40" s="514"/>
      <c r="V40" s="516"/>
      <c r="W40" s="517"/>
      <c r="X40" s="518"/>
    </row>
    <row r="41" spans="1:24" ht="15" thickBot="1">
      <c r="A41" s="531" t="s">
        <v>644</v>
      </c>
      <c r="B41" s="497" t="s">
        <v>606</v>
      </c>
      <c r="C41" s="498">
        <v>13520</v>
      </c>
      <c r="D41" s="498">
        <v>15075</v>
      </c>
      <c r="E41" s="508" t="s">
        <v>575</v>
      </c>
      <c r="F41" s="498">
        <v>41762</v>
      </c>
      <c r="G41" s="498">
        <v>41646</v>
      </c>
      <c r="H41" s="498">
        <v>42221</v>
      </c>
      <c r="I41" s="499">
        <f>I39-I37</f>
        <v>42322</v>
      </c>
      <c r="J41" s="498">
        <f>J39-J37</f>
        <v>42855</v>
      </c>
      <c r="K41" s="499">
        <f>K39-K37</f>
        <v>3404</v>
      </c>
      <c r="L41" s="502">
        <f aca="true" t="shared" si="4" ref="L41:V41">L39-L37</f>
        <v>3386</v>
      </c>
      <c r="M41" s="502">
        <f t="shared" si="4"/>
        <v>3524</v>
      </c>
      <c r="N41" s="502">
        <f t="shared" si="4"/>
        <v>3759</v>
      </c>
      <c r="O41" s="502">
        <f t="shared" si="4"/>
        <v>3539</v>
      </c>
      <c r="P41" s="502">
        <f t="shared" si="4"/>
        <v>3545</v>
      </c>
      <c r="Q41" s="502">
        <f t="shared" si="4"/>
        <v>3648</v>
      </c>
      <c r="R41" s="502">
        <f t="shared" si="4"/>
        <v>3547</v>
      </c>
      <c r="S41" s="502">
        <f t="shared" si="4"/>
        <v>3590</v>
      </c>
      <c r="T41" s="502">
        <f t="shared" si="4"/>
        <v>0</v>
      </c>
      <c r="U41" s="502">
        <f t="shared" si="4"/>
        <v>0</v>
      </c>
      <c r="V41" s="502">
        <f t="shared" si="4"/>
        <v>0</v>
      </c>
      <c r="W41" s="519">
        <f t="shared" si="0"/>
        <v>31942</v>
      </c>
      <c r="X41" s="504">
        <f t="shared" si="1"/>
        <v>0.7453506008633765</v>
      </c>
    </row>
    <row r="42" spans="1:24" ht="15" thickBot="1">
      <c r="A42" s="530" t="s">
        <v>645</v>
      </c>
      <c r="B42" s="497" t="s">
        <v>646</v>
      </c>
      <c r="C42" s="498">
        <v>93</v>
      </c>
      <c r="D42" s="498">
        <v>-465</v>
      </c>
      <c r="E42" s="508" t="s">
        <v>575</v>
      </c>
      <c r="F42" s="498">
        <v>24</v>
      </c>
      <c r="G42" s="498">
        <v>168</v>
      </c>
      <c r="H42" s="498">
        <v>-5925</v>
      </c>
      <c r="I42" s="499">
        <f>I39-I33</f>
        <v>4064</v>
      </c>
      <c r="J42" s="498">
        <f>J39-J33</f>
        <v>1477</v>
      </c>
      <c r="K42" s="499">
        <f>K39-K33</f>
        <v>120</v>
      </c>
      <c r="L42" s="502">
        <f aca="true" t="shared" si="5" ref="L42:V42">L39-L33</f>
        <v>36</v>
      </c>
      <c r="M42" s="502">
        <f t="shared" si="5"/>
        <v>364</v>
      </c>
      <c r="N42" s="502">
        <f t="shared" si="5"/>
        <v>1536</v>
      </c>
      <c r="O42" s="502">
        <f t="shared" si="5"/>
        <v>-175</v>
      </c>
      <c r="P42" s="502">
        <f t="shared" si="5"/>
        <v>613</v>
      </c>
      <c r="Q42" s="502">
        <f t="shared" si="5"/>
        <v>-31</v>
      </c>
      <c r="R42" s="502">
        <f t="shared" si="5"/>
        <v>1628</v>
      </c>
      <c r="S42" s="502">
        <f t="shared" si="5"/>
        <v>607</v>
      </c>
      <c r="T42" s="502">
        <f t="shared" si="5"/>
        <v>0</v>
      </c>
      <c r="U42" s="502">
        <f t="shared" si="5"/>
        <v>0</v>
      </c>
      <c r="V42" s="520">
        <f t="shared" si="5"/>
        <v>0</v>
      </c>
      <c r="W42" s="519">
        <f t="shared" si="0"/>
        <v>4698</v>
      </c>
      <c r="X42" s="504">
        <f t="shared" si="1"/>
        <v>3.1807718348002707</v>
      </c>
    </row>
    <row r="43" spans="1:24" ht="15" thickBot="1">
      <c r="A43" s="532" t="s">
        <v>647</v>
      </c>
      <c r="B43" s="521" t="s">
        <v>606</v>
      </c>
      <c r="C43" s="522">
        <v>-12379</v>
      </c>
      <c r="D43" s="522">
        <v>-14193</v>
      </c>
      <c r="E43" s="523" t="s">
        <v>575</v>
      </c>
      <c r="F43" s="522">
        <v>-24176</v>
      </c>
      <c r="G43" s="522">
        <v>-26053</v>
      </c>
      <c r="H43" s="522">
        <v>-18875</v>
      </c>
      <c r="I43" s="499">
        <f>I41-I33</f>
        <v>-22480</v>
      </c>
      <c r="J43" s="498">
        <f>J41-J33</f>
        <v>-28613</v>
      </c>
      <c r="K43" s="499">
        <f>K41-K33</f>
        <v>-2080</v>
      </c>
      <c r="L43" s="502">
        <f aca="true" t="shared" si="6" ref="L43:V43">L41-L33</f>
        <v>-1964</v>
      </c>
      <c r="M43" s="502">
        <f t="shared" si="6"/>
        <v>-1801</v>
      </c>
      <c r="N43" s="502">
        <f t="shared" si="6"/>
        <v>-1568</v>
      </c>
      <c r="O43" s="502">
        <f t="shared" si="6"/>
        <v>-1970</v>
      </c>
      <c r="P43" s="502">
        <f t="shared" si="6"/>
        <v>-2282</v>
      </c>
      <c r="Q43" s="502">
        <f t="shared" si="6"/>
        <v>-2708</v>
      </c>
      <c r="R43" s="502">
        <f t="shared" si="6"/>
        <v>-1574</v>
      </c>
      <c r="S43" s="502">
        <f t="shared" si="6"/>
        <v>-2043</v>
      </c>
      <c r="T43" s="502">
        <f t="shared" si="6"/>
        <v>0</v>
      </c>
      <c r="U43" s="502">
        <f t="shared" si="6"/>
        <v>0</v>
      </c>
      <c r="V43" s="502">
        <f t="shared" si="6"/>
        <v>0</v>
      </c>
      <c r="W43" s="519">
        <f t="shared" si="0"/>
        <v>-17990</v>
      </c>
      <c r="X43" s="504">
        <f t="shared" si="1"/>
        <v>0.6287351902981162</v>
      </c>
    </row>
  </sheetData>
  <sheetProtection/>
  <mergeCells count="2">
    <mergeCell ref="A1:Q1"/>
    <mergeCell ref="R2:X2"/>
  </mergeCells>
  <conditionalFormatting sqref="I7:I39">
    <cfRule type="cellIs" priority="2" dxfId="0" operator="equal">
      <formula>""</formula>
    </cfRule>
  </conditionalFormatting>
  <conditionalFormatting sqref="K9:K13">
    <cfRule type="cellIs" priority="1" dxfId="0" operator="equal">
      <formula>""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28">
      <selection activeCell="B30" sqref="B30"/>
    </sheetView>
  </sheetViews>
  <sheetFormatPr defaultColWidth="9.140625" defaultRowHeight="12.75"/>
  <cols>
    <col min="1" max="1" width="37.7109375" style="43" customWidth="1"/>
    <col min="2" max="2" width="9.57421875" style="43" customWidth="1"/>
    <col min="3" max="7" width="9.57421875" style="43" hidden="1" customWidth="1"/>
    <col min="8" max="8" width="9.57421875" style="43" customWidth="1"/>
    <col min="9" max="9" width="12.57421875" style="43" customWidth="1"/>
    <col min="10" max="18" width="9.28125" style="43" bestFit="1" customWidth="1"/>
    <col min="19" max="21" width="9.28125" style="43" hidden="1" customWidth="1"/>
    <col min="22" max="22" width="9.28125" style="43" bestFit="1" customWidth="1"/>
    <col min="23" max="23" width="10.28125" style="43" customWidth="1"/>
    <col min="24" max="16384" width="9.140625" style="43" customWidth="1"/>
  </cols>
  <sheetData>
    <row r="1" spans="1:10" s="283" customFormat="1" ht="18.75">
      <c r="A1" s="533" t="s">
        <v>648</v>
      </c>
      <c r="J1" s="534"/>
    </row>
    <row r="2" spans="1:10" ht="18">
      <c r="A2" s="534" t="s">
        <v>649</v>
      </c>
      <c r="J2" s="535"/>
    </row>
    <row r="3" spans="1:10" ht="12.75">
      <c r="A3" s="535"/>
      <c r="J3" s="535"/>
    </row>
    <row r="4" ht="13.5" thickBot="1">
      <c r="J4" s="535"/>
    </row>
    <row r="5" spans="1:10" ht="15.75" thickBot="1">
      <c r="A5" s="278" t="s">
        <v>546</v>
      </c>
      <c r="B5" s="536" t="s">
        <v>650</v>
      </c>
      <c r="C5" s="279"/>
      <c r="D5" s="279"/>
      <c r="E5" s="279"/>
      <c r="F5" s="279"/>
      <c r="G5" s="279"/>
      <c r="H5" s="279"/>
      <c r="I5" s="279"/>
      <c r="J5" s="278"/>
    </row>
    <row r="6" spans="1:10" ht="13.5" thickBot="1">
      <c r="A6" s="535" t="s">
        <v>548</v>
      </c>
      <c r="J6" s="535"/>
    </row>
    <row r="7" spans="1:23" ht="15">
      <c r="A7" s="537"/>
      <c r="B7" s="538"/>
      <c r="C7" s="538"/>
      <c r="D7" s="538"/>
      <c r="E7" s="538"/>
      <c r="F7" s="538"/>
      <c r="G7" s="537"/>
      <c r="H7" s="539"/>
      <c r="I7" s="539" t="s">
        <v>29</v>
      </c>
      <c r="J7" s="540"/>
      <c r="K7" s="541"/>
      <c r="L7" s="541"/>
      <c r="M7" s="541"/>
      <c r="N7" s="541"/>
      <c r="O7" s="280" t="s">
        <v>549</v>
      </c>
      <c r="P7" s="541"/>
      <c r="Q7" s="541"/>
      <c r="R7" s="541"/>
      <c r="S7" s="541"/>
      <c r="T7" s="541"/>
      <c r="U7" s="541"/>
      <c r="V7" s="539" t="s">
        <v>651</v>
      </c>
      <c r="W7" s="542" t="s">
        <v>551</v>
      </c>
    </row>
    <row r="8" spans="1:23" ht="13.5" thickBot="1">
      <c r="A8" s="543" t="s">
        <v>27</v>
      </c>
      <c r="B8" s="544" t="s">
        <v>552</v>
      </c>
      <c r="C8" s="254">
        <v>2008</v>
      </c>
      <c r="D8" s="255">
        <v>2009</v>
      </c>
      <c r="E8" s="256">
        <v>2010</v>
      </c>
      <c r="F8" s="256">
        <v>2011</v>
      </c>
      <c r="G8" s="256">
        <v>2012</v>
      </c>
      <c r="H8" s="256">
        <v>2013</v>
      </c>
      <c r="I8" s="545">
        <v>2014</v>
      </c>
      <c r="J8" s="546" t="s">
        <v>560</v>
      </c>
      <c r="K8" s="547" t="s">
        <v>561</v>
      </c>
      <c r="L8" s="547" t="s">
        <v>562</v>
      </c>
      <c r="M8" s="547" t="s">
        <v>563</v>
      </c>
      <c r="N8" s="547" t="s">
        <v>564</v>
      </c>
      <c r="O8" s="547" t="s">
        <v>565</v>
      </c>
      <c r="P8" s="547" t="s">
        <v>566</v>
      </c>
      <c r="Q8" s="547" t="s">
        <v>567</v>
      </c>
      <c r="R8" s="547" t="s">
        <v>568</v>
      </c>
      <c r="S8" s="547" t="s">
        <v>569</v>
      </c>
      <c r="T8" s="547" t="s">
        <v>570</v>
      </c>
      <c r="U8" s="546" t="s">
        <v>571</v>
      </c>
      <c r="V8" s="545" t="s">
        <v>572</v>
      </c>
      <c r="W8" s="548" t="s">
        <v>573</v>
      </c>
    </row>
    <row r="9" spans="1:24" ht="12.75">
      <c r="A9" s="549" t="s">
        <v>574</v>
      </c>
      <c r="B9" s="550"/>
      <c r="C9" s="257">
        <v>21</v>
      </c>
      <c r="D9" s="551">
        <v>21</v>
      </c>
      <c r="E9" s="552">
        <v>22</v>
      </c>
      <c r="F9" s="552">
        <v>22</v>
      </c>
      <c r="G9" s="552">
        <v>21</v>
      </c>
      <c r="H9" s="552">
        <v>21</v>
      </c>
      <c r="I9" s="553"/>
      <c r="J9" s="554">
        <v>32</v>
      </c>
      <c r="K9" s="555">
        <v>32</v>
      </c>
      <c r="L9" s="555">
        <v>33</v>
      </c>
      <c r="M9" s="555">
        <v>34</v>
      </c>
      <c r="N9" s="556">
        <v>52</v>
      </c>
      <c r="O9" s="556">
        <v>52</v>
      </c>
      <c r="P9" s="556">
        <v>52</v>
      </c>
      <c r="Q9" s="556">
        <v>54</v>
      </c>
      <c r="R9" s="556">
        <v>52</v>
      </c>
      <c r="S9" s="556"/>
      <c r="T9" s="556"/>
      <c r="U9" s="556"/>
      <c r="V9" s="557" t="s">
        <v>575</v>
      </c>
      <c r="W9" s="558" t="s">
        <v>575</v>
      </c>
      <c r="X9" s="559"/>
    </row>
    <row r="10" spans="1:24" ht="13.5" thickBot="1">
      <c r="A10" s="560" t="s">
        <v>576</v>
      </c>
      <c r="B10" s="561"/>
      <c r="C10" s="258">
        <v>20.5</v>
      </c>
      <c r="D10" s="562">
        <v>20</v>
      </c>
      <c r="E10" s="563">
        <v>22</v>
      </c>
      <c r="F10" s="563">
        <v>20</v>
      </c>
      <c r="G10" s="563">
        <v>21</v>
      </c>
      <c r="H10" s="563">
        <v>21</v>
      </c>
      <c r="I10" s="564"/>
      <c r="J10" s="562">
        <v>32.5</v>
      </c>
      <c r="K10" s="565">
        <v>32.6</v>
      </c>
      <c r="L10" s="566">
        <v>33</v>
      </c>
      <c r="M10" s="566">
        <v>32</v>
      </c>
      <c r="N10" s="565">
        <v>52</v>
      </c>
      <c r="O10" s="565">
        <v>52</v>
      </c>
      <c r="P10" s="565">
        <v>52</v>
      </c>
      <c r="Q10" s="565">
        <v>53</v>
      </c>
      <c r="R10" s="565">
        <v>51</v>
      </c>
      <c r="S10" s="565"/>
      <c r="T10" s="565"/>
      <c r="U10" s="562"/>
      <c r="V10" s="567"/>
      <c r="W10" s="568" t="s">
        <v>575</v>
      </c>
      <c r="X10" s="559"/>
    </row>
    <row r="11" spans="1:24" ht="12.75">
      <c r="A11" s="569" t="s">
        <v>652</v>
      </c>
      <c r="B11" s="570">
        <v>26</v>
      </c>
      <c r="C11" s="259">
        <v>12682</v>
      </c>
      <c r="D11" s="571">
        <v>12645</v>
      </c>
      <c r="E11" s="572">
        <v>12743</v>
      </c>
      <c r="F11" s="572">
        <v>12709</v>
      </c>
      <c r="G11" s="572">
        <v>13220</v>
      </c>
      <c r="H11" s="572">
        <v>13591</v>
      </c>
      <c r="I11" s="573"/>
      <c r="J11" s="571">
        <v>13654</v>
      </c>
      <c r="K11" s="574">
        <v>13658</v>
      </c>
      <c r="L11" s="575">
        <v>15686</v>
      </c>
      <c r="M11" s="575">
        <v>15722</v>
      </c>
      <c r="N11" s="574">
        <v>18730</v>
      </c>
      <c r="O11" s="574">
        <v>16782</v>
      </c>
      <c r="P11" s="574">
        <v>16720</v>
      </c>
      <c r="Q11" s="574">
        <v>17096</v>
      </c>
      <c r="R11" s="574">
        <v>21005</v>
      </c>
      <c r="S11" s="574"/>
      <c r="T11" s="574"/>
      <c r="U11" s="571"/>
      <c r="V11" s="573" t="s">
        <v>575</v>
      </c>
      <c r="W11" s="576" t="s">
        <v>575</v>
      </c>
      <c r="X11" s="577"/>
    </row>
    <row r="12" spans="1:24" ht="12.75">
      <c r="A12" s="569" t="s">
        <v>653</v>
      </c>
      <c r="B12" s="570">
        <v>33</v>
      </c>
      <c r="C12" s="259">
        <v>-8337</v>
      </c>
      <c r="D12" s="571">
        <v>-9084</v>
      </c>
      <c r="E12" s="572">
        <v>-9822</v>
      </c>
      <c r="F12" s="578">
        <v>10473</v>
      </c>
      <c r="G12" s="578">
        <v>11118</v>
      </c>
      <c r="H12" s="578" t="s">
        <v>654</v>
      </c>
      <c r="I12" s="573"/>
      <c r="J12" s="579">
        <v>-12217</v>
      </c>
      <c r="K12" s="580">
        <v>-12285</v>
      </c>
      <c r="L12" s="581">
        <v>-13580</v>
      </c>
      <c r="M12" s="581">
        <v>-13699</v>
      </c>
      <c r="N12" s="574">
        <v>-13814</v>
      </c>
      <c r="O12" s="574">
        <v>-14388</v>
      </c>
      <c r="P12" s="574">
        <v>-13630</v>
      </c>
      <c r="Q12" s="574">
        <v>-14587</v>
      </c>
      <c r="R12" s="574">
        <v>-14638</v>
      </c>
      <c r="S12" s="574"/>
      <c r="T12" s="574"/>
      <c r="U12" s="571"/>
      <c r="V12" s="573" t="s">
        <v>575</v>
      </c>
      <c r="W12" s="576" t="s">
        <v>575</v>
      </c>
      <c r="X12" s="577"/>
    </row>
    <row r="13" spans="1:23" ht="12.75">
      <c r="A13" s="569" t="s">
        <v>655</v>
      </c>
      <c r="B13" s="570">
        <v>41</v>
      </c>
      <c r="C13" s="259"/>
      <c r="D13" s="579"/>
      <c r="E13" s="582"/>
      <c r="F13" s="582"/>
      <c r="G13" s="582"/>
      <c r="H13" s="582"/>
      <c r="I13" s="573"/>
      <c r="J13" s="579"/>
      <c r="K13" s="574"/>
      <c r="L13" s="574"/>
      <c r="M13" s="574"/>
      <c r="N13" s="574"/>
      <c r="O13" s="574"/>
      <c r="P13" s="574"/>
      <c r="Q13" s="574"/>
      <c r="R13" s="574"/>
      <c r="S13" s="574"/>
      <c r="T13" s="574"/>
      <c r="U13" s="579"/>
      <c r="V13" s="573" t="s">
        <v>575</v>
      </c>
      <c r="W13" s="576" t="s">
        <v>575</v>
      </c>
    </row>
    <row r="14" spans="1:23" ht="12.75">
      <c r="A14" s="569" t="s">
        <v>583</v>
      </c>
      <c r="B14" s="570">
        <v>51</v>
      </c>
      <c r="C14" s="259"/>
      <c r="D14" s="579"/>
      <c r="E14" s="582"/>
      <c r="F14" s="582"/>
      <c r="G14" s="582"/>
      <c r="H14" s="582"/>
      <c r="I14" s="573"/>
      <c r="J14" s="579"/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9"/>
      <c r="V14" s="573" t="s">
        <v>575</v>
      </c>
      <c r="W14" s="576" t="s">
        <v>575</v>
      </c>
    </row>
    <row r="15" spans="1:23" ht="12.75">
      <c r="A15" s="569" t="s">
        <v>586</v>
      </c>
      <c r="B15" s="570">
        <v>75</v>
      </c>
      <c r="C15" s="259">
        <v>96</v>
      </c>
      <c r="D15" s="571">
        <v>1305</v>
      </c>
      <c r="E15" s="572">
        <v>2011</v>
      </c>
      <c r="F15" s="572">
        <v>3219</v>
      </c>
      <c r="G15" s="572">
        <v>3903</v>
      </c>
      <c r="H15" s="572">
        <v>4476</v>
      </c>
      <c r="I15" s="573"/>
      <c r="J15" s="579">
        <v>5324</v>
      </c>
      <c r="K15" s="580">
        <v>3434</v>
      </c>
      <c r="L15" s="581">
        <v>3976</v>
      </c>
      <c r="M15" s="581">
        <v>4829</v>
      </c>
      <c r="N15" s="574">
        <v>4186</v>
      </c>
      <c r="O15" s="574">
        <v>4322</v>
      </c>
      <c r="P15" s="574">
        <v>3805</v>
      </c>
      <c r="Q15" s="574">
        <v>4428</v>
      </c>
      <c r="R15" s="574">
        <v>4719</v>
      </c>
      <c r="S15" s="574"/>
      <c r="T15" s="574"/>
      <c r="U15" s="571"/>
      <c r="V15" s="573" t="s">
        <v>575</v>
      </c>
      <c r="W15" s="576" t="s">
        <v>575</v>
      </c>
    </row>
    <row r="16" spans="1:23" ht="13.5" thickBot="1">
      <c r="A16" s="549" t="s">
        <v>588</v>
      </c>
      <c r="B16" s="550">
        <v>89</v>
      </c>
      <c r="C16" s="260">
        <v>1611</v>
      </c>
      <c r="D16" s="583">
        <v>651</v>
      </c>
      <c r="E16" s="584">
        <v>583</v>
      </c>
      <c r="F16" s="584">
        <v>2757</v>
      </c>
      <c r="G16" s="584">
        <v>1116</v>
      </c>
      <c r="H16" s="584">
        <v>2192</v>
      </c>
      <c r="I16" s="557"/>
      <c r="J16" s="577">
        <v>3822</v>
      </c>
      <c r="K16" s="585">
        <v>3104</v>
      </c>
      <c r="L16" s="586">
        <v>3677</v>
      </c>
      <c r="M16" s="586">
        <v>3759</v>
      </c>
      <c r="N16" s="585">
        <v>4405</v>
      </c>
      <c r="O16" s="585">
        <v>3880</v>
      </c>
      <c r="P16" s="585">
        <v>5320</v>
      </c>
      <c r="Q16" s="585">
        <v>7414</v>
      </c>
      <c r="R16" s="585">
        <v>6250</v>
      </c>
      <c r="S16" s="585"/>
      <c r="T16" s="585"/>
      <c r="U16" s="585"/>
      <c r="V16" s="557" t="s">
        <v>575</v>
      </c>
      <c r="W16" s="558" t="s">
        <v>575</v>
      </c>
    </row>
    <row r="17" spans="1:23" ht="13.5" thickBot="1">
      <c r="A17" s="587" t="s">
        <v>656</v>
      </c>
      <c r="B17" s="588">
        <v>125</v>
      </c>
      <c r="C17" s="589">
        <v>7150</v>
      </c>
      <c r="D17" s="590">
        <v>5713</v>
      </c>
      <c r="E17" s="591">
        <v>5417</v>
      </c>
      <c r="F17" s="591"/>
      <c r="G17" s="591"/>
      <c r="H17" s="591"/>
      <c r="I17" s="592"/>
      <c r="J17" s="590"/>
      <c r="K17" s="593"/>
      <c r="L17" s="594"/>
      <c r="M17" s="594"/>
      <c r="N17" s="593"/>
      <c r="O17" s="593"/>
      <c r="P17" s="593"/>
      <c r="Q17" s="593"/>
      <c r="R17" s="593"/>
      <c r="S17" s="593"/>
      <c r="T17" s="593"/>
      <c r="U17" s="590"/>
      <c r="V17" s="592" t="s">
        <v>575</v>
      </c>
      <c r="W17" s="595" t="s">
        <v>575</v>
      </c>
    </row>
    <row r="18" spans="1:23" ht="12.75">
      <c r="A18" s="549" t="s">
        <v>657</v>
      </c>
      <c r="B18" s="550">
        <v>131</v>
      </c>
      <c r="C18" s="260">
        <v>4381</v>
      </c>
      <c r="D18" s="583">
        <v>3601</v>
      </c>
      <c r="E18" s="584">
        <v>2863</v>
      </c>
      <c r="F18" s="584">
        <v>2178</v>
      </c>
      <c r="G18" s="584">
        <v>2044</v>
      </c>
      <c r="H18" s="584">
        <v>1499</v>
      </c>
      <c r="I18" s="557"/>
      <c r="J18" s="577">
        <v>1434</v>
      </c>
      <c r="K18" s="585">
        <v>1370</v>
      </c>
      <c r="L18" s="586">
        <v>2137</v>
      </c>
      <c r="M18" s="586">
        <v>2054</v>
      </c>
      <c r="N18" s="585">
        <v>2047</v>
      </c>
      <c r="O18" s="585">
        <v>2425</v>
      </c>
      <c r="P18" s="585">
        <v>3163</v>
      </c>
      <c r="Q18" s="585">
        <v>2540</v>
      </c>
      <c r="R18" s="585">
        <v>6398</v>
      </c>
      <c r="S18" s="585"/>
      <c r="T18" s="585"/>
      <c r="U18" s="585"/>
      <c r="V18" s="557" t="s">
        <v>575</v>
      </c>
      <c r="W18" s="558" t="s">
        <v>575</v>
      </c>
    </row>
    <row r="19" spans="1:23" ht="12.75">
      <c r="A19" s="569" t="s">
        <v>658</v>
      </c>
      <c r="B19" s="570">
        <v>138</v>
      </c>
      <c r="C19" s="259">
        <v>1761</v>
      </c>
      <c r="D19" s="571">
        <v>861</v>
      </c>
      <c r="E19" s="572">
        <v>1067</v>
      </c>
      <c r="F19" s="572">
        <v>1636</v>
      </c>
      <c r="G19" s="572">
        <v>1382</v>
      </c>
      <c r="H19" s="572">
        <v>1738</v>
      </c>
      <c r="I19" s="573"/>
      <c r="J19" s="571">
        <v>1801</v>
      </c>
      <c r="K19" s="574">
        <v>1868</v>
      </c>
      <c r="L19" s="575">
        <v>1764</v>
      </c>
      <c r="M19" s="575">
        <v>1849</v>
      </c>
      <c r="N19" s="574">
        <v>1868</v>
      </c>
      <c r="O19" s="574">
        <v>1952</v>
      </c>
      <c r="P19" s="574">
        <v>1406</v>
      </c>
      <c r="Q19" s="574">
        <v>1840</v>
      </c>
      <c r="R19" s="574">
        <v>1872</v>
      </c>
      <c r="S19" s="574"/>
      <c r="T19" s="574"/>
      <c r="U19" s="571"/>
      <c r="V19" s="573" t="s">
        <v>575</v>
      </c>
      <c r="W19" s="576" t="s">
        <v>575</v>
      </c>
    </row>
    <row r="20" spans="1:23" ht="12.75">
      <c r="A20" s="569" t="s">
        <v>597</v>
      </c>
      <c r="B20" s="570">
        <v>166</v>
      </c>
      <c r="C20" s="259"/>
      <c r="D20" s="571"/>
      <c r="E20" s="572"/>
      <c r="F20" s="572"/>
      <c r="G20" s="572"/>
      <c r="H20" s="572"/>
      <c r="I20" s="573"/>
      <c r="J20" s="579"/>
      <c r="K20" s="580"/>
      <c r="L20" s="581"/>
      <c r="M20" s="581"/>
      <c r="N20" s="574"/>
      <c r="O20" s="574"/>
      <c r="P20" s="574"/>
      <c r="Q20" s="574"/>
      <c r="R20" s="574"/>
      <c r="S20" s="574"/>
      <c r="T20" s="574"/>
      <c r="U20" s="571"/>
      <c r="V20" s="573" t="s">
        <v>575</v>
      </c>
      <c r="W20" s="576" t="s">
        <v>575</v>
      </c>
    </row>
    <row r="21" spans="1:23" ht="12.75">
      <c r="A21" s="569" t="s">
        <v>599</v>
      </c>
      <c r="B21" s="570">
        <v>189</v>
      </c>
      <c r="C21" s="259">
        <v>924</v>
      </c>
      <c r="D21" s="571">
        <v>1219</v>
      </c>
      <c r="E21" s="572">
        <v>1487</v>
      </c>
      <c r="F21" s="572">
        <v>3338</v>
      </c>
      <c r="G21" s="572">
        <v>3576</v>
      </c>
      <c r="H21" s="572">
        <v>4306</v>
      </c>
      <c r="I21" s="573"/>
      <c r="J21" s="579">
        <v>5205</v>
      </c>
      <c r="K21" s="580">
        <v>2121</v>
      </c>
      <c r="L21" s="581">
        <v>2738</v>
      </c>
      <c r="M21" s="581">
        <v>3617</v>
      </c>
      <c r="N21" s="574">
        <v>4326</v>
      </c>
      <c r="O21" s="574">
        <v>4089</v>
      </c>
      <c r="P21" s="574">
        <v>3948</v>
      </c>
      <c r="Q21" s="574">
        <v>5386</v>
      </c>
      <c r="R21" s="574">
        <v>4663</v>
      </c>
      <c r="S21" s="574"/>
      <c r="T21" s="574"/>
      <c r="U21" s="571"/>
      <c r="V21" s="573" t="s">
        <v>575</v>
      </c>
      <c r="W21" s="576" t="s">
        <v>575</v>
      </c>
    </row>
    <row r="22" spans="1:23" ht="13.5" thickBot="1">
      <c r="A22" s="569" t="s">
        <v>659</v>
      </c>
      <c r="B22" s="570">
        <v>196</v>
      </c>
      <c r="C22" s="259">
        <v>0</v>
      </c>
      <c r="D22" s="571"/>
      <c r="E22" s="572"/>
      <c r="F22" s="572"/>
      <c r="G22" s="572"/>
      <c r="H22" s="572"/>
      <c r="I22" s="573"/>
      <c r="J22" s="579"/>
      <c r="K22" s="580"/>
      <c r="L22" s="581"/>
      <c r="M22" s="581"/>
      <c r="N22" s="574"/>
      <c r="O22" s="574"/>
      <c r="P22" s="574"/>
      <c r="Q22" s="574"/>
      <c r="R22" s="574"/>
      <c r="S22" s="574"/>
      <c r="T22" s="574"/>
      <c r="U22" s="571"/>
      <c r="V22" s="573" t="s">
        <v>575</v>
      </c>
      <c r="W22" s="576" t="s">
        <v>575</v>
      </c>
    </row>
    <row r="23" spans="1:23" ht="14.25">
      <c r="A23" s="596" t="s">
        <v>603</v>
      </c>
      <c r="B23" s="597"/>
      <c r="C23" s="261">
        <v>7938</v>
      </c>
      <c r="D23" s="262">
        <v>8283</v>
      </c>
      <c r="E23" s="263">
        <v>15657</v>
      </c>
      <c r="F23" s="263">
        <v>13146</v>
      </c>
      <c r="G23" s="263">
        <v>11973</v>
      </c>
      <c r="H23" s="263">
        <v>13638</v>
      </c>
      <c r="I23" s="598">
        <v>22368</v>
      </c>
      <c r="J23" s="599">
        <v>2997</v>
      </c>
      <c r="K23" s="600">
        <v>1115</v>
      </c>
      <c r="L23" s="600">
        <v>1765</v>
      </c>
      <c r="M23" s="600">
        <v>1600</v>
      </c>
      <c r="N23" s="600">
        <v>1427</v>
      </c>
      <c r="O23" s="600">
        <v>1698</v>
      </c>
      <c r="P23" s="600">
        <v>3034</v>
      </c>
      <c r="Q23" s="600">
        <v>2325</v>
      </c>
      <c r="R23" s="600">
        <v>1155</v>
      </c>
      <c r="S23" s="600"/>
      <c r="T23" s="600"/>
      <c r="U23" s="599"/>
      <c r="V23" s="598">
        <f>SUM(J23:U23)</f>
        <v>17116</v>
      </c>
      <c r="W23" s="601">
        <f>+V23/I23*100</f>
        <v>76.52002861230329</v>
      </c>
    </row>
    <row r="24" spans="1:23" ht="14.25">
      <c r="A24" s="569" t="s">
        <v>605</v>
      </c>
      <c r="B24" s="570">
        <v>9</v>
      </c>
      <c r="C24" s="264">
        <v>0</v>
      </c>
      <c r="D24" s="265">
        <v>0</v>
      </c>
      <c r="E24" s="264">
        <v>6150</v>
      </c>
      <c r="F24" s="264">
        <v>0</v>
      </c>
      <c r="G24" s="264">
        <v>0</v>
      </c>
      <c r="H24" s="264">
        <v>0</v>
      </c>
      <c r="I24" s="602"/>
      <c r="J24" s="571"/>
      <c r="K24" s="574"/>
      <c r="L24" s="574"/>
      <c r="M24" s="574"/>
      <c r="N24" s="574"/>
      <c r="O24" s="574"/>
      <c r="P24" s="574"/>
      <c r="Q24" s="574"/>
      <c r="R24" s="574"/>
      <c r="S24" s="574"/>
      <c r="T24" s="574"/>
      <c r="U24" s="571"/>
      <c r="V24" s="602">
        <f>SUM(J24:U24)</f>
        <v>0</v>
      </c>
      <c r="W24" s="603" t="e">
        <f>+V24/I24*100</f>
        <v>#DIV/0!</v>
      </c>
    </row>
    <row r="25" spans="1:23" ht="15" thickBot="1">
      <c r="A25" s="604" t="s">
        <v>607</v>
      </c>
      <c r="B25" s="605">
        <v>19</v>
      </c>
      <c r="C25" s="266">
        <v>7938</v>
      </c>
      <c r="D25" s="267">
        <v>8583</v>
      </c>
      <c r="E25" s="268">
        <v>9507</v>
      </c>
      <c r="F25" s="268">
        <v>13146</v>
      </c>
      <c r="G25" s="268">
        <v>11973</v>
      </c>
      <c r="H25" s="268">
        <v>13638</v>
      </c>
      <c r="I25" s="606">
        <v>22368</v>
      </c>
      <c r="J25" s="607">
        <v>2997</v>
      </c>
      <c r="K25" s="608">
        <v>1115</v>
      </c>
      <c r="L25" s="608">
        <v>1765</v>
      </c>
      <c r="M25" s="608">
        <v>1600</v>
      </c>
      <c r="N25" s="608">
        <v>1427</v>
      </c>
      <c r="O25" s="608">
        <v>1698</v>
      </c>
      <c r="P25" s="608">
        <v>3036</v>
      </c>
      <c r="Q25" s="608">
        <v>2325</v>
      </c>
      <c r="R25" s="608">
        <v>1155</v>
      </c>
      <c r="S25" s="608"/>
      <c r="T25" s="608"/>
      <c r="U25" s="607"/>
      <c r="V25" s="606">
        <f>SUM(J25:U25)</f>
        <v>17118</v>
      </c>
      <c r="W25" s="609">
        <f>+V25/I25*100</f>
        <v>76.52896995708154</v>
      </c>
    </row>
    <row r="26" spans="1:23" ht="14.25">
      <c r="A26" s="569" t="s">
        <v>608</v>
      </c>
      <c r="B26" s="570">
        <v>1</v>
      </c>
      <c r="C26" s="269">
        <v>1063</v>
      </c>
      <c r="D26" s="270">
        <v>644</v>
      </c>
      <c r="E26" s="271">
        <v>693</v>
      </c>
      <c r="F26" s="271">
        <v>1130</v>
      </c>
      <c r="G26" s="271">
        <v>824</v>
      </c>
      <c r="H26" s="271">
        <v>1054</v>
      </c>
      <c r="I26" s="610">
        <v>2393</v>
      </c>
      <c r="J26" s="571">
        <v>282</v>
      </c>
      <c r="K26" s="574">
        <v>91</v>
      </c>
      <c r="L26" s="574">
        <v>137</v>
      </c>
      <c r="M26" s="574">
        <v>137</v>
      </c>
      <c r="N26" s="574">
        <v>339</v>
      </c>
      <c r="O26" s="574">
        <v>292</v>
      </c>
      <c r="P26" s="574">
        <v>286</v>
      </c>
      <c r="Q26" s="574">
        <v>214</v>
      </c>
      <c r="R26" s="574">
        <v>118</v>
      </c>
      <c r="S26" s="574"/>
      <c r="T26" s="574"/>
      <c r="U26" s="571"/>
      <c r="V26" s="602">
        <f aca="true" t="shared" si="0" ref="V26:V36">SUM(J26:U26)</f>
        <v>1896</v>
      </c>
      <c r="W26" s="603">
        <f aca="true" t="shared" si="1" ref="W26:W36">+V26/I26*100</f>
        <v>79.23109068115336</v>
      </c>
    </row>
    <row r="27" spans="1:23" ht="14.25">
      <c r="A27" s="569" t="s">
        <v>610</v>
      </c>
      <c r="B27" s="570">
        <v>2</v>
      </c>
      <c r="C27" s="264">
        <v>2659</v>
      </c>
      <c r="D27" s="265">
        <v>2923</v>
      </c>
      <c r="E27" s="264">
        <v>3376</v>
      </c>
      <c r="F27" s="264">
        <v>3127</v>
      </c>
      <c r="G27" s="264">
        <v>3808</v>
      </c>
      <c r="H27" s="264">
        <v>4400</v>
      </c>
      <c r="I27" s="602">
        <v>7170</v>
      </c>
      <c r="J27" s="571">
        <v>761</v>
      </c>
      <c r="K27" s="574">
        <v>396</v>
      </c>
      <c r="L27" s="574">
        <v>625</v>
      </c>
      <c r="M27" s="574">
        <v>402</v>
      </c>
      <c r="N27" s="574">
        <v>288</v>
      </c>
      <c r="O27" s="574">
        <v>210</v>
      </c>
      <c r="P27" s="574">
        <v>200</v>
      </c>
      <c r="Q27" s="574">
        <v>483</v>
      </c>
      <c r="R27" s="574">
        <v>358</v>
      </c>
      <c r="S27" s="574"/>
      <c r="T27" s="574"/>
      <c r="U27" s="571"/>
      <c r="V27" s="602">
        <f t="shared" si="0"/>
        <v>3723</v>
      </c>
      <c r="W27" s="603">
        <f t="shared" si="1"/>
        <v>51.92468619246861</v>
      </c>
    </row>
    <row r="28" spans="1:23" ht="14.25">
      <c r="A28" s="569" t="s">
        <v>612</v>
      </c>
      <c r="B28" s="570">
        <v>4</v>
      </c>
      <c r="C28" s="264">
        <v>0</v>
      </c>
      <c r="D28" s="265">
        <v>0</v>
      </c>
      <c r="E28" s="264">
        <v>0</v>
      </c>
      <c r="F28" s="264">
        <v>0</v>
      </c>
      <c r="G28" s="264">
        <v>0</v>
      </c>
      <c r="H28" s="264">
        <v>0</v>
      </c>
      <c r="I28" s="602"/>
      <c r="J28" s="571">
        <v>22</v>
      </c>
      <c r="K28" s="574"/>
      <c r="L28" s="574">
        <v>2</v>
      </c>
      <c r="M28" s="574"/>
      <c r="N28" s="574"/>
      <c r="O28" s="574"/>
      <c r="P28" s="574"/>
      <c r="Q28" s="574"/>
      <c r="R28" s="574"/>
      <c r="S28" s="574"/>
      <c r="T28" s="574"/>
      <c r="U28" s="571"/>
      <c r="V28" s="602">
        <f t="shared" si="0"/>
        <v>24</v>
      </c>
      <c r="W28" s="603" t="e">
        <f t="shared" si="1"/>
        <v>#DIV/0!</v>
      </c>
    </row>
    <row r="29" spans="1:23" ht="14.25">
      <c r="A29" s="569" t="s">
        <v>660</v>
      </c>
      <c r="B29" s="570"/>
      <c r="C29" s="264"/>
      <c r="D29" s="265">
        <v>0</v>
      </c>
      <c r="E29" s="264">
        <v>0</v>
      </c>
      <c r="F29" s="264">
        <v>0</v>
      </c>
      <c r="G29" s="264">
        <v>0</v>
      </c>
      <c r="H29" s="264">
        <v>0</v>
      </c>
      <c r="I29" s="602">
        <v>0</v>
      </c>
      <c r="J29" s="571"/>
      <c r="K29" s="574"/>
      <c r="L29" s="574"/>
      <c r="M29" s="574"/>
      <c r="N29" s="574"/>
      <c r="O29" s="574"/>
      <c r="P29" s="574"/>
      <c r="Q29" s="574"/>
      <c r="R29" s="574"/>
      <c r="S29" s="574"/>
      <c r="T29" s="574"/>
      <c r="U29" s="571"/>
      <c r="V29" s="602">
        <v>0</v>
      </c>
      <c r="W29" s="603"/>
    </row>
    <row r="30" spans="1:23" ht="14.25">
      <c r="A30" s="569" t="s">
        <v>614</v>
      </c>
      <c r="B30" s="570">
        <v>5</v>
      </c>
      <c r="C30" s="264">
        <v>1039</v>
      </c>
      <c r="D30" s="265">
        <v>1984</v>
      </c>
      <c r="E30" s="264">
        <v>930</v>
      </c>
      <c r="F30" s="264">
        <v>880</v>
      </c>
      <c r="G30" s="264">
        <v>1031</v>
      </c>
      <c r="H30" s="264">
        <v>1646</v>
      </c>
      <c r="I30" s="602">
        <v>2680</v>
      </c>
      <c r="J30" s="571">
        <v>188</v>
      </c>
      <c r="K30" s="574">
        <v>147</v>
      </c>
      <c r="L30" s="574">
        <v>16</v>
      </c>
      <c r="M30" s="574">
        <v>141</v>
      </c>
      <c r="N30" s="574">
        <v>138</v>
      </c>
      <c r="O30" s="574">
        <v>235</v>
      </c>
      <c r="P30" s="574">
        <v>93</v>
      </c>
      <c r="Q30" s="574">
        <v>516</v>
      </c>
      <c r="R30" s="574">
        <v>44</v>
      </c>
      <c r="S30" s="574"/>
      <c r="T30" s="574"/>
      <c r="U30" s="571"/>
      <c r="V30" s="602">
        <f t="shared" si="0"/>
        <v>1518</v>
      </c>
      <c r="W30" s="603">
        <f t="shared" si="1"/>
        <v>56.64179104477613</v>
      </c>
    </row>
    <row r="31" spans="1:23" ht="14.25">
      <c r="A31" s="569" t="s">
        <v>616</v>
      </c>
      <c r="B31" s="570">
        <v>8</v>
      </c>
      <c r="C31" s="264">
        <v>1932</v>
      </c>
      <c r="D31" s="265">
        <v>1720</v>
      </c>
      <c r="E31" s="264">
        <v>1701</v>
      </c>
      <c r="F31" s="264">
        <v>4552</v>
      </c>
      <c r="G31" s="264">
        <v>4229</v>
      </c>
      <c r="H31" s="264">
        <v>4693</v>
      </c>
      <c r="I31" s="602">
        <v>5398</v>
      </c>
      <c r="J31" s="571">
        <v>548</v>
      </c>
      <c r="K31" s="574">
        <v>503</v>
      </c>
      <c r="L31" s="574">
        <v>541</v>
      </c>
      <c r="M31" s="574">
        <v>252</v>
      </c>
      <c r="N31" s="574">
        <v>356</v>
      </c>
      <c r="O31" s="574">
        <v>231</v>
      </c>
      <c r="P31" s="574">
        <v>205</v>
      </c>
      <c r="Q31" s="574">
        <v>332</v>
      </c>
      <c r="R31" s="574">
        <v>608</v>
      </c>
      <c r="S31" s="574"/>
      <c r="T31" s="574"/>
      <c r="U31" s="571"/>
      <c r="V31" s="602">
        <f t="shared" si="0"/>
        <v>3576</v>
      </c>
      <c r="W31" s="603">
        <f t="shared" si="1"/>
        <v>66.2467580585402</v>
      </c>
    </row>
    <row r="32" spans="1:23" ht="14.25">
      <c r="A32" s="569" t="s">
        <v>618</v>
      </c>
      <c r="B32" s="281">
        <v>9</v>
      </c>
      <c r="C32" s="264">
        <v>5491</v>
      </c>
      <c r="D32" s="265">
        <v>5605</v>
      </c>
      <c r="E32" s="264">
        <v>5720</v>
      </c>
      <c r="F32" s="264">
        <v>5375</v>
      </c>
      <c r="G32" s="264">
        <v>5649</v>
      </c>
      <c r="H32" s="264">
        <v>6036</v>
      </c>
      <c r="I32" s="602">
        <v>11967</v>
      </c>
      <c r="J32" s="571">
        <v>718</v>
      </c>
      <c r="K32" s="574">
        <v>682</v>
      </c>
      <c r="L32" s="574">
        <v>686</v>
      </c>
      <c r="M32" s="574">
        <v>721</v>
      </c>
      <c r="N32" s="574">
        <v>1121</v>
      </c>
      <c r="O32" s="574">
        <v>932</v>
      </c>
      <c r="P32" s="574">
        <v>1079</v>
      </c>
      <c r="Q32" s="574">
        <v>1040</v>
      </c>
      <c r="R32" s="574">
        <v>1135</v>
      </c>
      <c r="S32" s="574"/>
      <c r="T32" s="574"/>
      <c r="U32" s="571"/>
      <c r="V32" s="602">
        <f>SUM(J32:U32)</f>
        <v>8114</v>
      </c>
      <c r="W32" s="603">
        <f>+V32/I32*100</f>
        <v>67.8031252611348</v>
      </c>
    </row>
    <row r="33" spans="1:23" ht="14.25">
      <c r="A33" s="569" t="s">
        <v>661</v>
      </c>
      <c r="B33" s="282" t="s">
        <v>662</v>
      </c>
      <c r="C33" s="264">
        <v>2083</v>
      </c>
      <c r="D33" s="265">
        <v>2055</v>
      </c>
      <c r="E33" s="264">
        <v>2198</v>
      </c>
      <c r="F33" s="264">
        <v>1947</v>
      </c>
      <c r="G33" s="264">
        <v>2115</v>
      </c>
      <c r="H33" s="264">
        <v>2251</v>
      </c>
      <c r="I33" s="602">
        <v>4710</v>
      </c>
      <c r="J33" s="571">
        <v>274</v>
      </c>
      <c r="K33" s="574">
        <v>254</v>
      </c>
      <c r="L33" s="574">
        <v>267</v>
      </c>
      <c r="M33" s="574">
        <v>255</v>
      </c>
      <c r="N33" s="574">
        <v>394</v>
      </c>
      <c r="O33" s="574">
        <v>352</v>
      </c>
      <c r="P33" s="574">
        <v>371</v>
      </c>
      <c r="Q33" s="574">
        <v>360</v>
      </c>
      <c r="R33" s="574">
        <v>429</v>
      </c>
      <c r="S33" s="574"/>
      <c r="T33" s="574"/>
      <c r="U33" s="571"/>
      <c r="V33" s="602">
        <f>SUM(J33:U33)</f>
        <v>2956</v>
      </c>
      <c r="W33" s="603">
        <f>+V33/I33*100</f>
        <v>62.760084925690016</v>
      </c>
    </row>
    <row r="34" spans="1:23" ht="14.25">
      <c r="A34" s="569" t="s">
        <v>623</v>
      </c>
      <c r="B34" s="570">
        <v>19</v>
      </c>
      <c r="C34" s="264">
        <v>0</v>
      </c>
      <c r="D34" s="265">
        <v>0</v>
      </c>
      <c r="E34" s="264">
        <v>0</v>
      </c>
      <c r="F34" s="264">
        <v>0</v>
      </c>
      <c r="G34" s="264">
        <v>0</v>
      </c>
      <c r="H34" s="264">
        <v>0</v>
      </c>
      <c r="I34" s="602"/>
      <c r="J34" s="571"/>
      <c r="K34" s="574"/>
      <c r="L34" s="574"/>
      <c r="M34" s="574"/>
      <c r="N34" s="574"/>
      <c r="O34" s="574"/>
      <c r="P34" s="574"/>
      <c r="Q34" s="574"/>
      <c r="R34" s="574"/>
      <c r="S34" s="574"/>
      <c r="T34" s="574"/>
      <c r="U34" s="571"/>
      <c r="V34" s="602">
        <f t="shared" si="0"/>
        <v>0</v>
      </c>
      <c r="W34" s="603" t="e">
        <f t="shared" si="1"/>
        <v>#DIV/0!</v>
      </c>
    </row>
    <row r="35" spans="1:23" ht="14.25">
      <c r="A35" s="569" t="s">
        <v>625</v>
      </c>
      <c r="B35" s="570">
        <v>25</v>
      </c>
      <c r="C35" s="264">
        <v>795</v>
      </c>
      <c r="D35" s="265">
        <v>325</v>
      </c>
      <c r="E35" s="264">
        <v>186</v>
      </c>
      <c r="F35" s="264">
        <v>684</v>
      </c>
      <c r="G35" s="264">
        <v>661</v>
      </c>
      <c r="H35" s="264">
        <v>731</v>
      </c>
      <c r="I35" s="602">
        <v>937</v>
      </c>
      <c r="J35" s="571">
        <v>64</v>
      </c>
      <c r="K35" s="574">
        <v>64</v>
      </c>
      <c r="L35" s="574">
        <v>100</v>
      </c>
      <c r="M35" s="574">
        <v>83</v>
      </c>
      <c r="N35" s="574">
        <v>83</v>
      </c>
      <c r="O35" s="574">
        <v>83</v>
      </c>
      <c r="P35" s="574">
        <v>86</v>
      </c>
      <c r="Q35" s="574">
        <v>79</v>
      </c>
      <c r="R35" s="574">
        <v>143</v>
      </c>
      <c r="S35" s="574"/>
      <c r="T35" s="574"/>
      <c r="U35" s="571"/>
      <c r="V35" s="602">
        <f t="shared" si="0"/>
        <v>785</v>
      </c>
      <c r="W35" s="603">
        <f t="shared" si="1"/>
        <v>83.77801494130203</v>
      </c>
    </row>
    <row r="36" spans="1:23" ht="15" thickBot="1">
      <c r="A36" s="549" t="s">
        <v>663</v>
      </c>
      <c r="B36" s="550"/>
      <c r="C36" s="272">
        <v>433</v>
      </c>
      <c r="D36" s="273">
        <v>673</v>
      </c>
      <c r="E36" s="274">
        <v>506</v>
      </c>
      <c r="F36" s="274">
        <v>351</v>
      </c>
      <c r="G36" s="274">
        <v>1447</v>
      </c>
      <c r="H36" s="274">
        <v>282</v>
      </c>
      <c r="I36" s="611">
        <v>308</v>
      </c>
      <c r="J36" s="612">
        <v>19</v>
      </c>
      <c r="K36" s="585">
        <v>4</v>
      </c>
      <c r="L36" s="585">
        <v>39</v>
      </c>
      <c r="M36" s="585">
        <v>33</v>
      </c>
      <c r="N36" s="585">
        <v>10</v>
      </c>
      <c r="O36" s="585">
        <v>11</v>
      </c>
      <c r="P36" s="585">
        <v>38</v>
      </c>
      <c r="Q36" s="585">
        <v>122</v>
      </c>
      <c r="R36" s="585">
        <v>-12</v>
      </c>
      <c r="S36" s="585"/>
      <c r="T36" s="585"/>
      <c r="U36" s="585"/>
      <c r="V36" s="611">
        <f t="shared" si="0"/>
        <v>264</v>
      </c>
      <c r="W36" s="613">
        <f t="shared" si="1"/>
        <v>85.71428571428571</v>
      </c>
    </row>
    <row r="37" spans="1:23" ht="23.25" customHeight="1" thickBot="1">
      <c r="A37" s="614" t="s">
        <v>664</v>
      </c>
      <c r="B37" s="615">
        <v>31</v>
      </c>
      <c r="C37" s="616">
        <v>15495</v>
      </c>
      <c r="D37" s="617">
        <v>15929</v>
      </c>
      <c r="E37" s="618">
        <v>22086</v>
      </c>
      <c r="F37" s="618">
        <v>18046</v>
      </c>
      <c r="G37" s="618">
        <v>19764</v>
      </c>
      <c r="H37" s="618">
        <v>21093</v>
      </c>
      <c r="I37" s="618">
        <f>SUM(I26:I36)</f>
        <v>35563</v>
      </c>
      <c r="J37" s="617">
        <f>SUM(J26:J36)</f>
        <v>2876</v>
      </c>
      <c r="K37" s="619">
        <f>SUM(K26:K36)</f>
        <v>2141</v>
      </c>
      <c r="L37" s="620">
        <f>SUM(L26:L36)</f>
        <v>2413</v>
      </c>
      <c r="M37" s="620">
        <f>SUM(M26:M36)</f>
        <v>2024</v>
      </c>
      <c r="N37" s="619">
        <f aca="true" t="shared" si="2" ref="N37:U37">SUM(N26:N36)</f>
        <v>2729</v>
      </c>
      <c r="O37" s="619">
        <f t="shared" si="2"/>
        <v>2346</v>
      </c>
      <c r="P37" s="619">
        <f t="shared" si="2"/>
        <v>2358</v>
      </c>
      <c r="Q37" s="619">
        <f t="shared" si="2"/>
        <v>3146</v>
      </c>
      <c r="R37" s="619">
        <f t="shared" si="2"/>
        <v>2823</v>
      </c>
      <c r="S37" s="619">
        <f t="shared" si="2"/>
        <v>0</v>
      </c>
      <c r="T37" s="619">
        <f t="shared" si="2"/>
        <v>0</v>
      </c>
      <c r="U37" s="619">
        <f t="shared" si="2"/>
        <v>0</v>
      </c>
      <c r="V37" s="618">
        <f>SUM(J37:U37)</f>
        <v>22856</v>
      </c>
      <c r="W37" s="621">
        <f>+V37/I37*100</f>
        <v>64.26904366898181</v>
      </c>
    </row>
    <row r="38" spans="1:23" ht="14.25">
      <c r="A38" s="569" t="s">
        <v>631</v>
      </c>
      <c r="B38" s="570">
        <v>32</v>
      </c>
      <c r="C38" s="269">
        <v>0</v>
      </c>
      <c r="D38" s="270">
        <v>0</v>
      </c>
      <c r="E38" s="271">
        <v>0</v>
      </c>
      <c r="F38" s="271">
        <v>0</v>
      </c>
      <c r="G38" s="271">
        <v>0</v>
      </c>
      <c r="H38" s="271">
        <v>0</v>
      </c>
      <c r="I38" s="610">
        <v>0</v>
      </c>
      <c r="J38" s="571"/>
      <c r="K38" s="574"/>
      <c r="L38" s="574"/>
      <c r="M38" s="574"/>
      <c r="N38" s="574"/>
      <c r="O38" s="574"/>
      <c r="P38" s="574"/>
      <c r="Q38" s="574"/>
      <c r="R38" s="574"/>
      <c r="S38" s="574"/>
      <c r="T38" s="574"/>
      <c r="U38" s="571"/>
      <c r="V38" s="602">
        <f aca="true" t="shared" si="3" ref="V38:V43">SUM(J38:U38)</f>
        <v>0</v>
      </c>
      <c r="W38" s="603" t="e">
        <f aca="true" t="shared" si="4" ref="W38:W43">+V38/I38*100</f>
        <v>#DIV/0!</v>
      </c>
    </row>
    <row r="39" spans="1:23" ht="14.25">
      <c r="A39" s="569" t="s">
        <v>633</v>
      </c>
      <c r="B39" s="570">
        <v>33</v>
      </c>
      <c r="C39" s="264">
        <v>6256</v>
      </c>
      <c r="D39" s="265">
        <v>6369</v>
      </c>
      <c r="E39" s="264">
        <v>6426</v>
      </c>
      <c r="F39" s="264">
        <v>5515</v>
      </c>
      <c r="G39" s="264">
        <v>6589</v>
      </c>
      <c r="H39" s="264">
        <v>7664</v>
      </c>
      <c r="I39" s="602">
        <v>11812</v>
      </c>
      <c r="J39" s="571">
        <v>1287</v>
      </c>
      <c r="K39" s="574">
        <v>1121</v>
      </c>
      <c r="L39" s="574">
        <v>1160</v>
      </c>
      <c r="M39" s="574">
        <v>873</v>
      </c>
      <c r="N39" s="574">
        <v>580</v>
      </c>
      <c r="O39" s="574">
        <v>412</v>
      </c>
      <c r="P39" s="574">
        <v>876</v>
      </c>
      <c r="Q39" s="574">
        <v>1250</v>
      </c>
      <c r="R39" s="574">
        <v>846</v>
      </c>
      <c r="S39" s="574"/>
      <c r="T39" s="574"/>
      <c r="U39" s="571"/>
      <c r="V39" s="602">
        <f t="shared" si="3"/>
        <v>8405</v>
      </c>
      <c r="W39" s="603">
        <f t="shared" si="4"/>
        <v>71.15645106671182</v>
      </c>
    </row>
    <row r="40" spans="1:23" ht="14.25">
      <c r="A40" s="569" t="s">
        <v>635</v>
      </c>
      <c r="B40" s="570">
        <v>34</v>
      </c>
      <c r="C40" s="264">
        <v>0</v>
      </c>
      <c r="D40" s="265">
        <v>0</v>
      </c>
      <c r="E40" s="264">
        <v>0</v>
      </c>
      <c r="F40" s="264">
        <v>0</v>
      </c>
      <c r="G40" s="264">
        <v>0</v>
      </c>
      <c r="H40" s="264">
        <v>0</v>
      </c>
      <c r="I40" s="602">
        <v>0</v>
      </c>
      <c r="J40" s="571"/>
      <c r="K40" s="574"/>
      <c r="L40" s="574">
        <v>2</v>
      </c>
      <c r="M40" s="574">
        <v>1</v>
      </c>
      <c r="N40" s="574">
        <v>1</v>
      </c>
      <c r="O40" s="574"/>
      <c r="P40" s="574"/>
      <c r="Q40" s="574"/>
      <c r="R40" s="574"/>
      <c r="S40" s="574"/>
      <c r="T40" s="574"/>
      <c r="U40" s="571"/>
      <c r="V40" s="602">
        <f t="shared" si="3"/>
        <v>4</v>
      </c>
      <c r="W40" s="603" t="e">
        <f t="shared" si="4"/>
        <v>#DIV/0!</v>
      </c>
    </row>
    <row r="41" spans="1:23" ht="14.25">
      <c r="A41" s="569" t="s">
        <v>637</v>
      </c>
      <c r="B41" s="570">
        <v>57</v>
      </c>
      <c r="C41" s="264">
        <v>7938</v>
      </c>
      <c r="D41" s="265">
        <v>8283</v>
      </c>
      <c r="E41" s="264">
        <v>15657</v>
      </c>
      <c r="F41" s="264">
        <v>12640</v>
      </c>
      <c r="G41" s="264">
        <v>11973</v>
      </c>
      <c r="H41" s="264">
        <v>13638</v>
      </c>
      <c r="I41" s="602">
        <v>23751</v>
      </c>
      <c r="J41" s="571">
        <v>2997</v>
      </c>
      <c r="K41" s="574">
        <v>1115</v>
      </c>
      <c r="L41" s="574">
        <v>1765</v>
      </c>
      <c r="M41" s="574">
        <v>1600</v>
      </c>
      <c r="N41" s="574">
        <v>1427</v>
      </c>
      <c r="O41" s="574">
        <v>1698</v>
      </c>
      <c r="P41" s="574">
        <v>3393</v>
      </c>
      <c r="Q41" s="574">
        <v>2496</v>
      </c>
      <c r="R41" s="574">
        <v>1539</v>
      </c>
      <c r="S41" s="574"/>
      <c r="T41" s="574"/>
      <c r="U41" s="571"/>
      <c r="V41" s="602">
        <f t="shared" si="3"/>
        <v>18030</v>
      </c>
      <c r="W41" s="603">
        <f t="shared" si="4"/>
        <v>75.91259315397247</v>
      </c>
    </row>
    <row r="42" spans="1:23" ht="15" thickBot="1">
      <c r="A42" s="549" t="s">
        <v>640</v>
      </c>
      <c r="B42" s="550"/>
      <c r="C42" s="275">
        <v>1313</v>
      </c>
      <c r="D42" s="276">
        <v>1270</v>
      </c>
      <c r="E42" s="277">
        <v>3</v>
      </c>
      <c r="F42" s="277">
        <v>0</v>
      </c>
      <c r="G42" s="277">
        <v>0</v>
      </c>
      <c r="H42" s="277">
        <v>0</v>
      </c>
      <c r="I42" s="622"/>
      <c r="J42" s="612"/>
      <c r="K42" s="585"/>
      <c r="L42" s="585"/>
      <c r="M42" s="585"/>
      <c r="N42" s="585"/>
      <c r="O42" s="585"/>
      <c r="P42" s="585"/>
      <c r="Q42" s="585"/>
      <c r="R42" s="585"/>
      <c r="S42" s="585"/>
      <c r="T42" s="585"/>
      <c r="U42" s="585"/>
      <c r="V42" s="602">
        <f t="shared" si="3"/>
        <v>0</v>
      </c>
      <c r="W42" s="603" t="e">
        <f t="shared" si="4"/>
        <v>#DIV/0!</v>
      </c>
    </row>
    <row r="43" spans="1:23" ht="20.25" customHeight="1" thickBot="1">
      <c r="A43" s="614" t="s">
        <v>642</v>
      </c>
      <c r="B43" s="615">
        <v>58</v>
      </c>
      <c r="C43" s="616">
        <v>15507</v>
      </c>
      <c r="D43" s="617">
        <v>15922</v>
      </c>
      <c r="E43" s="618">
        <v>22086</v>
      </c>
      <c r="F43" s="618">
        <v>18155</v>
      </c>
      <c r="G43" s="618">
        <v>18562</v>
      </c>
      <c r="H43" s="618">
        <v>21302</v>
      </c>
      <c r="I43" s="618">
        <f>SUM(I38:I42)</f>
        <v>35563</v>
      </c>
      <c r="J43" s="617">
        <f>SUM(J38:J42)</f>
        <v>4284</v>
      </c>
      <c r="K43" s="619">
        <f>SUM(K38:K42)</f>
        <v>2236</v>
      </c>
      <c r="L43" s="619">
        <f>SUM(L38:L42)</f>
        <v>2927</v>
      </c>
      <c r="M43" s="620">
        <f>SUM(M38:M42)</f>
        <v>2474</v>
      </c>
      <c r="N43" s="619">
        <f aca="true" t="shared" si="5" ref="N43:U43">SUM(N38:N42)</f>
        <v>2008</v>
      </c>
      <c r="O43" s="619">
        <f t="shared" si="5"/>
        <v>2110</v>
      </c>
      <c r="P43" s="619">
        <f t="shared" si="5"/>
        <v>4269</v>
      </c>
      <c r="Q43" s="619">
        <f t="shared" si="5"/>
        <v>3746</v>
      </c>
      <c r="R43" s="619">
        <f t="shared" si="5"/>
        <v>2385</v>
      </c>
      <c r="S43" s="619">
        <f t="shared" si="5"/>
        <v>0</v>
      </c>
      <c r="T43" s="619">
        <f t="shared" si="5"/>
        <v>0</v>
      </c>
      <c r="U43" s="619">
        <f t="shared" si="5"/>
        <v>0</v>
      </c>
      <c r="V43" s="618">
        <f t="shared" si="3"/>
        <v>26439</v>
      </c>
      <c r="W43" s="621">
        <f t="shared" si="4"/>
        <v>74.34412169951916</v>
      </c>
    </row>
    <row r="44" spans="1:23" ht="6.75" customHeight="1" thickBot="1">
      <c r="A44" s="549"/>
      <c r="B44" s="550"/>
      <c r="C44" s="623"/>
      <c r="D44" s="624"/>
      <c r="E44" s="611"/>
      <c r="F44" s="611"/>
      <c r="G44" s="611"/>
      <c r="H44" s="611"/>
      <c r="I44" s="611"/>
      <c r="J44" s="577"/>
      <c r="K44" s="585"/>
      <c r="L44" s="586"/>
      <c r="M44" s="586"/>
      <c r="N44" s="585"/>
      <c r="O44" s="585"/>
      <c r="P44" s="585"/>
      <c r="Q44" s="585"/>
      <c r="R44" s="585"/>
      <c r="S44" s="585"/>
      <c r="T44" s="585"/>
      <c r="U44" s="625"/>
      <c r="V44" s="611"/>
      <c r="W44" s="613"/>
    </row>
    <row r="45" spans="1:23" ht="17.25" customHeight="1" thickBot="1">
      <c r="A45" s="614" t="s">
        <v>644</v>
      </c>
      <c r="B45" s="615"/>
      <c r="C45" s="616">
        <v>7569</v>
      </c>
      <c r="D45" s="617">
        <v>7639</v>
      </c>
      <c r="E45" s="618">
        <v>6429</v>
      </c>
      <c r="F45" s="618">
        <v>5515</v>
      </c>
      <c r="G45" s="618">
        <v>6589</v>
      </c>
      <c r="H45" s="618">
        <v>7664</v>
      </c>
      <c r="I45" s="618">
        <f>+I43-I41</f>
        <v>11812</v>
      </c>
      <c r="J45" s="617">
        <f aca="true" t="shared" si="6" ref="J45:U45">+J43-J41</f>
        <v>1287</v>
      </c>
      <c r="K45" s="619">
        <f t="shared" si="6"/>
        <v>1121</v>
      </c>
      <c r="L45" s="619">
        <f t="shared" si="6"/>
        <v>1162</v>
      </c>
      <c r="M45" s="619">
        <f t="shared" si="6"/>
        <v>874</v>
      </c>
      <c r="N45" s="619">
        <f t="shared" si="6"/>
        <v>581</v>
      </c>
      <c r="O45" s="619">
        <f t="shared" si="6"/>
        <v>412</v>
      </c>
      <c r="P45" s="619">
        <f t="shared" si="6"/>
        <v>876</v>
      </c>
      <c r="Q45" s="619">
        <f t="shared" si="6"/>
        <v>1250</v>
      </c>
      <c r="R45" s="619">
        <f t="shared" si="6"/>
        <v>846</v>
      </c>
      <c r="S45" s="619">
        <f t="shared" si="6"/>
        <v>0</v>
      </c>
      <c r="T45" s="619">
        <f t="shared" si="6"/>
        <v>0</v>
      </c>
      <c r="U45" s="616">
        <f t="shared" si="6"/>
        <v>0</v>
      </c>
      <c r="V45" s="618">
        <f>SUM(J45:U45)</f>
        <v>8409</v>
      </c>
      <c r="W45" s="621">
        <f>+V45/I45*100</f>
        <v>71.19031493396545</v>
      </c>
    </row>
    <row r="46" spans="1:23" ht="19.5" customHeight="1" thickBot="1">
      <c r="A46" s="614" t="s">
        <v>645</v>
      </c>
      <c r="B46" s="615">
        <v>59</v>
      </c>
      <c r="C46" s="616">
        <v>12</v>
      </c>
      <c r="D46" s="617">
        <v>-7</v>
      </c>
      <c r="E46" s="618">
        <v>0</v>
      </c>
      <c r="F46" s="618">
        <v>109</v>
      </c>
      <c r="G46" s="618">
        <v>-1202</v>
      </c>
      <c r="H46" s="618">
        <v>209</v>
      </c>
      <c r="I46" s="618">
        <f>+I43-I37</f>
        <v>0</v>
      </c>
      <c r="J46" s="617">
        <f aca="true" t="shared" si="7" ref="J46:U46">+J43-J37</f>
        <v>1408</v>
      </c>
      <c r="K46" s="619">
        <f t="shared" si="7"/>
        <v>95</v>
      </c>
      <c r="L46" s="619">
        <f t="shared" si="7"/>
        <v>514</v>
      </c>
      <c r="M46" s="619">
        <f t="shared" si="7"/>
        <v>450</v>
      </c>
      <c r="N46" s="619">
        <f t="shared" si="7"/>
        <v>-721</v>
      </c>
      <c r="O46" s="619">
        <f t="shared" si="7"/>
        <v>-236</v>
      </c>
      <c r="P46" s="619">
        <f t="shared" si="7"/>
        <v>1911</v>
      </c>
      <c r="Q46" s="619">
        <f t="shared" si="7"/>
        <v>600</v>
      </c>
      <c r="R46" s="619">
        <f t="shared" si="7"/>
        <v>-438</v>
      </c>
      <c r="S46" s="619">
        <f t="shared" si="7"/>
        <v>0</v>
      </c>
      <c r="T46" s="619">
        <f t="shared" si="7"/>
        <v>0</v>
      </c>
      <c r="U46" s="620">
        <f t="shared" si="7"/>
        <v>0</v>
      </c>
      <c r="V46" s="618">
        <f>SUM(V43-V37)</f>
        <v>3583</v>
      </c>
      <c r="W46" s="621" t="e">
        <f>+V46/I46*100</f>
        <v>#DIV/0!</v>
      </c>
    </row>
    <row r="47" spans="1:23" ht="19.5" customHeight="1" thickBot="1">
      <c r="A47" s="614" t="s">
        <v>647</v>
      </c>
      <c r="B47" s="626" t="s">
        <v>665</v>
      </c>
      <c r="C47" s="616">
        <v>-7926</v>
      </c>
      <c r="D47" s="617">
        <v>-8290</v>
      </c>
      <c r="E47" s="618">
        <v>-15657</v>
      </c>
      <c r="F47" s="618">
        <v>-12531</v>
      </c>
      <c r="G47" s="618">
        <v>-13175</v>
      </c>
      <c r="H47" s="618">
        <v>-13429</v>
      </c>
      <c r="I47" s="618">
        <f>+I46-I41</f>
        <v>-23751</v>
      </c>
      <c r="J47" s="627">
        <f aca="true" t="shared" si="8" ref="J47:U47">+J46-J41</f>
        <v>-1589</v>
      </c>
      <c r="K47" s="619">
        <f t="shared" si="8"/>
        <v>-1020</v>
      </c>
      <c r="L47" s="619">
        <f t="shared" si="8"/>
        <v>-1251</v>
      </c>
      <c r="M47" s="619">
        <f t="shared" si="8"/>
        <v>-1150</v>
      </c>
      <c r="N47" s="619">
        <f t="shared" si="8"/>
        <v>-2148</v>
      </c>
      <c r="O47" s="619">
        <f t="shared" si="8"/>
        <v>-1934</v>
      </c>
      <c r="P47" s="619">
        <f t="shared" si="8"/>
        <v>-1482</v>
      </c>
      <c r="Q47" s="619">
        <f t="shared" si="8"/>
        <v>-1896</v>
      </c>
      <c r="R47" s="619">
        <f t="shared" si="8"/>
        <v>-1977</v>
      </c>
      <c r="S47" s="619">
        <f t="shared" si="8"/>
        <v>0</v>
      </c>
      <c r="T47" s="619">
        <f t="shared" si="8"/>
        <v>0</v>
      </c>
      <c r="U47" s="616">
        <f t="shared" si="8"/>
        <v>0</v>
      </c>
      <c r="V47" s="618">
        <f>SUM(J47:U47)</f>
        <v>-14447</v>
      </c>
      <c r="W47" s="621">
        <f>+V47/I47*100</f>
        <v>60.826912551050484</v>
      </c>
    </row>
    <row r="49" ht="12.75">
      <c r="B49" s="628"/>
    </row>
  </sheetData>
  <sheetProtection/>
  <printOptions/>
  <pageMargins left="1.1023622047244095" right="0.7086614173228347" top="0.7874015748031497" bottom="0.7874015748031497" header="0.31496062992125984" footer="0.31496062992125984"/>
  <pageSetup horizontalDpi="600" verticalDpi="600" orientation="landscape" paperSize="9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31">
      <selection activeCell="A12" sqref="A12"/>
    </sheetView>
  </sheetViews>
  <sheetFormatPr defaultColWidth="9.140625" defaultRowHeight="12.75"/>
  <cols>
    <col min="1" max="1" width="32.28125" style="43" customWidth="1"/>
    <col min="2" max="2" width="10.57421875" style="43" customWidth="1"/>
    <col min="3" max="3" width="14.00390625" style="43" customWidth="1"/>
    <col min="4" max="5" width="0" style="43" hidden="1" customWidth="1"/>
    <col min="6" max="7" width="9.140625" style="43" hidden="1" customWidth="1"/>
    <col min="8" max="8" width="9.140625" style="43" customWidth="1"/>
    <col min="9" max="9" width="10.28125" style="43" customWidth="1"/>
    <col min="10" max="18" width="9.140625" style="43" customWidth="1"/>
    <col min="19" max="21" width="0" style="43" hidden="1" customWidth="1"/>
    <col min="22" max="23" width="10.28125" style="43" customWidth="1"/>
    <col min="24" max="16384" width="9.140625" style="43" customWidth="1"/>
  </cols>
  <sheetData>
    <row r="1" spans="1:9" s="283" customFormat="1" ht="18">
      <c r="A1" s="341" t="s">
        <v>648</v>
      </c>
      <c r="B1" s="341"/>
      <c r="C1" s="341"/>
      <c r="D1" s="341"/>
      <c r="E1" s="341"/>
      <c r="F1" s="341"/>
      <c r="G1" s="341"/>
      <c r="H1" s="341"/>
      <c r="I1" s="341"/>
    </row>
    <row r="2" spans="1:9" ht="18">
      <c r="A2" s="341" t="s">
        <v>649</v>
      </c>
      <c r="B2" s="534"/>
      <c r="I2" s="535"/>
    </row>
    <row r="3" spans="1:9" ht="12.75">
      <c r="A3" s="535"/>
      <c r="B3" s="535"/>
      <c r="I3" s="535"/>
    </row>
    <row r="4" spans="9:15" ht="13.5" thickBot="1">
      <c r="I4" s="535"/>
      <c r="M4" s="629"/>
      <c r="N4" s="629"/>
      <c r="O4" s="629"/>
    </row>
    <row r="5" spans="1:15" ht="16.5" thickBot="1">
      <c r="A5" s="293" t="s">
        <v>546</v>
      </c>
      <c r="B5" s="293"/>
      <c r="C5" s="1831" t="s">
        <v>666</v>
      </c>
      <c r="D5" s="1832"/>
      <c r="E5" s="1832"/>
      <c r="F5" s="1832"/>
      <c r="G5" s="1833"/>
      <c r="H5" s="294"/>
      <c r="I5" s="278"/>
      <c r="M5" s="629"/>
      <c r="N5" s="629"/>
      <c r="O5" s="629"/>
    </row>
    <row r="6" spans="1:9" ht="13.5" thickBot="1">
      <c r="A6" s="630" t="s">
        <v>548</v>
      </c>
      <c r="B6" s="630"/>
      <c r="I6" s="535"/>
    </row>
    <row r="7" spans="1:23" ht="15.75">
      <c r="A7" s="295"/>
      <c r="B7" s="296"/>
      <c r="C7" s="631"/>
      <c r="D7" s="538"/>
      <c r="E7" s="538"/>
      <c r="F7" s="538"/>
      <c r="G7" s="538"/>
      <c r="H7" s="538"/>
      <c r="I7" s="632" t="s">
        <v>29</v>
      </c>
      <c r="J7" s="297"/>
      <c r="K7" s="298"/>
      <c r="L7" s="298"/>
      <c r="M7" s="298"/>
      <c r="N7" s="298"/>
      <c r="O7" s="633"/>
      <c r="P7" s="298"/>
      <c r="Q7" s="298"/>
      <c r="R7" s="298"/>
      <c r="S7" s="298"/>
      <c r="T7" s="298"/>
      <c r="U7" s="298"/>
      <c r="V7" s="634" t="s">
        <v>550</v>
      </c>
      <c r="W7" s="632" t="s">
        <v>551</v>
      </c>
    </row>
    <row r="8" spans="1:23" ht="13.5" thickBot="1">
      <c r="A8" s="635" t="s">
        <v>27</v>
      </c>
      <c r="B8" s="636"/>
      <c r="C8" s="637"/>
      <c r="D8" s="544" t="s">
        <v>553</v>
      </c>
      <c r="E8" s="544" t="s">
        <v>554</v>
      </c>
      <c r="F8" s="638" t="s">
        <v>667</v>
      </c>
      <c r="G8" s="638" t="s">
        <v>668</v>
      </c>
      <c r="H8" s="638" t="s">
        <v>651</v>
      </c>
      <c r="I8" s="639">
        <v>2014</v>
      </c>
      <c r="J8" s="299" t="s">
        <v>560</v>
      </c>
      <c r="K8" s="300" t="s">
        <v>561</v>
      </c>
      <c r="L8" s="300" t="s">
        <v>562</v>
      </c>
      <c r="M8" s="300" t="s">
        <v>563</v>
      </c>
      <c r="N8" s="300" t="s">
        <v>564</v>
      </c>
      <c r="O8" s="300" t="s">
        <v>565</v>
      </c>
      <c r="P8" s="300" t="s">
        <v>566</v>
      </c>
      <c r="Q8" s="300" t="s">
        <v>567</v>
      </c>
      <c r="R8" s="300" t="s">
        <v>568</v>
      </c>
      <c r="S8" s="300" t="s">
        <v>569</v>
      </c>
      <c r="T8" s="300" t="s">
        <v>570</v>
      </c>
      <c r="U8" s="299" t="s">
        <v>571</v>
      </c>
      <c r="V8" s="638" t="s">
        <v>572</v>
      </c>
      <c r="W8" s="639" t="s">
        <v>573</v>
      </c>
    </row>
    <row r="9" spans="1:23" ht="16.5">
      <c r="A9" s="301" t="s">
        <v>669</v>
      </c>
      <c r="B9" s="640"/>
      <c r="C9" s="641"/>
      <c r="D9" s="642">
        <v>22</v>
      </c>
      <c r="E9" s="642">
        <v>23</v>
      </c>
      <c r="F9" s="284">
        <v>21</v>
      </c>
      <c r="G9" s="284">
        <v>21</v>
      </c>
      <c r="H9" s="284">
        <v>21</v>
      </c>
      <c r="I9" s="643">
        <v>21</v>
      </c>
      <c r="J9" s="302">
        <v>21</v>
      </c>
      <c r="K9" s="303">
        <v>21</v>
      </c>
      <c r="L9" s="303">
        <v>21</v>
      </c>
      <c r="M9" s="303">
        <v>21</v>
      </c>
      <c r="N9" s="287">
        <v>21</v>
      </c>
      <c r="O9" s="287">
        <v>21</v>
      </c>
      <c r="P9" s="285">
        <v>21</v>
      </c>
      <c r="Q9" s="285">
        <v>21</v>
      </c>
      <c r="R9" s="285">
        <v>21</v>
      </c>
      <c r="S9" s="285"/>
      <c r="T9" s="285"/>
      <c r="U9" s="285"/>
      <c r="V9" s="644" t="s">
        <v>575</v>
      </c>
      <c r="W9" s="645" t="s">
        <v>575</v>
      </c>
    </row>
    <row r="10" spans="1:23" ht="17.25" thickBot="1">
      <c r="A10" s="304" t="s">
        <v>670</v>
      </c>
      <c r="B10" s="646"/>
      <c r="C10" s="647"/>
      <c r="D10" s="648">
        <v>20.91</v>
      </c>
      <c r="E10" s="648">
        <v>21.91</v>
      </c>
      <c r="F10" s="305">
        <v>20.4</v>
      </c>
      <c r="G10" s="305">
        <v>20.4</v>
      </c>
      <c r="H10" s="305">
        <v>20.4</v>
      </c>
      <c r="I10" s="649">
        <v>20.4</v>
      </c>
      <c r="J10" s="306">
        <v>20.4</v>
      </c>
      <c r="K10" s="307">
        <v>20.4</v>
      </c>
      <c r="L10" s="308">
        <v>20.4</v>
      </c>
      <c r="M10" s="308">
        <v>20.4</v>
      </c>
      <c r="N10" s="307">
        <v>20.4</v>
      </c>
      <c r="O10" s="307">
        <v>20.4</v>
      </c>
      <c r="P10" s="309">
        <v>20.4</v>
      </c>
      <c r="Q10" s="309">
        <v>20.4</v>
      </c>
      <c r="R10" s="309">
        <v>20.4</v>
      </c>
      <c r="S10" s="309"/>
      <c r="T10" s="309"/>
      <c r="U10" s="310"/>
      <c r="V10" s="650"/>
      <c r="W10" s="651" t="s">
        <v>575</v>
      </c>
    </row>
    <row r="11" spans="1:23" ht="16.5">
      <c r="A11" s="311" t="s">
        <v>671</v>
      </c>
      <c r="B11" s="640"/>
      <c r="C11" s="312" t="s">
        <v>672</v>
      </c>
      <c r="D11" s="652">
        <v>4630</v>
      </c>
      <c r="E11" s="652">
        <v>5103</v>
      </c>
      <c r="F11" s="289">
        <v>6825</v>
      </c>
      <c r="G11" s="288">
        <v>6741</v>
      </c>
      <c r="H11" s="288">
        <v>6928</v>
      </c>
      <c r="I11" s="653" t="s">
        <v>575</v>
      </c>
      <c r="J11" s="313">
        <v>6932</v>
      </c>
      <c r="K11" s="314">
        <v>6945</v>
      </c>
      <c r="L11" s="314">
        <v>6961</v>
      </c>
      <c r="M11" s="315">
        <v>6965</v>
      </c>
      <c r="N11" s="316">
        <v>6989</v>
      </c>
      <c r="O11" s="316">
        <v>6989</v>
      </c>
      <c r="P11" s="316">
        <v>6989</v>
      </c>
      <c r="Q11" s="316">
        <v>6999</v>
      </c>
      <c r="R11" s="316">
        <v>6999</v>
      </c>
      <c r="S11" s="316"/>
      <c r="T11" s="316"/>
      <c r="U11" s="313"/>
      <c r="V11" s="654" t="s">
        <v>575</v>
      </c>
      <c r="W11" s="653" t="s">
        <v>575</v>
      </c>
    </row>
    <row r="12" spans="1:23" ht="16.5">
      <c r="A12" s="311" t="s">
        <v>653</v>
      </c>
      <c r="B12" s="655"/>
      <c r="C12" s="312" t="s">
        <v>673</v>
      </c>
      <c r="D12" s="656">
        <v>3811</v>
      </c>
      <c r="E12" s="656">
        <v>4577</v>
      </c>
      <c r="F12" s="289">
        <v>6491</v>
      </c>
      <c r="G12" s="289">
        <v>6492</v>
      </c>
      <c r="H12" s="289">
        <v>6744</v>
      </c>
      <c r="I12" s="653" t="s">
        <v>575</v>
      </c>
      <c r="J12" s="317">
        <v>6756</v>
      </c>
      <c r="K12" s="318">
        <v>6772</v>
      </c>
      <c r="L12" s="318">
        <v>6793</v>
      </c>
      <c r="M12" s="319">
        <v>6801</v>
      </c>
      <c r="N12" s="316">
        <v>6830</v>
      </c>
      <c r="O12" s="316">
        <v>6835</v>
      </c>
      <c r="P12" s="316">
        <v>6840</v>
      </c>
      <c r="Q12" s="316">
        <v>6855</v>
      </c>
      <c r="R12" s="316">
        <v>6860</v>
      </c>
      <c r="S12" s="316"/>
      <c r="T12" s="316"/>
      <c r="U12" s="313"/>
      <c r="V12" s="654" t="s">
        <v>575</v>
      </c>
      <c r="W12" s="653" t="s">
        <v>575</v>
      </c>
    </row>
    <row r="13" spans="1:23" ht="16.5">
      <c r="A13" s="311" t="s">
        <v>583</v>
      </c>
      <c r="B13" s="640"/>
      <c r="C13" s="312" t="s">
        <v>674</v>
      </c>
      <c r="D13" s="656">
        <v>0</v>
      </c>
      <c r="E13" s="656">
        <v>0</v>
      </c>
      <c r="F13" s="289">
        <v>59</v>
      </c>
      <c r="G13" s="289">
        <v>58</v>
      </c>
      <c r="H13" s="289">
        <v>51</v>
      </c>
      <c r="I13" s="653" t="s">
        <v>575</v>
      </c>
      <c r="J13" s="317">
        <v>51</v>
      </c>
      <c r="K13" s="318">
        <v>51</v>
      </c>
      <c r="L13" s="319">
        <v>55</v>
      </c>
      <c r="M13" s="319">
        <v>74</v>
      </c>
      <c r="N13" s="316">
        <v>74</v>
      </c>
      <c r="O13" s="316">
        <v>44</v>
      </c>
      <c r="P13" s="316">
        <v>51</v>
      </c>
      <c r="Q13" s="316">
        <v>51</v>
      </c>
      <c r="R13" s="316">
        <v>51</v>
      </c>
      <c r="S13" s="316"/>
      <c r="T13" s="316"/>
      <c r="U13" s="313"/>
      <c r="V13" s="654" t="s">
        <v>575</v>
      </c>
      <c r="W13" s="653" t="s">
        <v>575</v>
      </c>
    </row>
    <row r="14" spans="1:23" ht="16.5">
      <c r="A14" s="311" t="s">
        <v>586</v>
      </c>
      <c r="B14" s="655"/>
      <c r="C14" s="312" t="s">
        <v>675</v>
      </c>
      <c r="D14" s="656">
        <v>0</v>
      </c>
      <c r="E14" s="656">
        <v>0</v>
      </c>
      <c r="F14" s="289">
        <v>619</v>
      </c>
      <c r="G14" s="289">
        <v>583</v>
      </c>
      <c r="H14" s="289">
        <v>634</v>
      </c>
      <c r="I14" s="653" t="s">
        <v>575</v>
      </c>
      <c r="J14" s="317">
        <v>8473</v>
      </c>
      <c r="K14" s="318">
        <v>7938</v>
      </c>
      <c r="L14" s="319">
        <v>7263</v>
      </c>
      <c r="M14" s="319">
        <v>5654</v>
      </c>
      <c r="N14" s="316">
        <v>5154</v>
      </c>
      <c r="O14" s="316">
        <v>4199</v>
      </c>
      <c r="P14" s="316">
        <v>3659</v>
      </c>
      <c r="Q14" s="316">
        <v>3135</v>
      </c>
      <c r="R14" s="316">
        <v>2185</v>
      </c>
      <c r="S14" s="316"/>
      <c r="T14" s="316"/>
      <c r="U14" s="313"/>
      <c r="V14" s="654" t="s">
        <v>575</v>
      </c>
      <c r="W14" s="653" t="s">
        <v>575</v>
      </c>
    </row>
    <row r="15" spans="1:23" ht="17.25" thickBot="1">
      <c r="A15" s="301" t="s">
        <v>588</v>
      </c>
      <c r="B15" s="640"/>
      <c r="C15" s="320" t="s">
        <v>676</v>
      </c>
      <c r="D15" s="657">
        <v>869</v>
      </c>
      <c r="E15" s="657">
        <v>1024</v>
      </c>
      <c r="F15" s="286">
        <v>1237</v>
      </c>
      <c r="G15" s="286">
        <v>1222</v>
      </c>
      <c r="H15" s="286">
        <v>1372</v>
      </c>
      <c r="I15" s="645" t="s">
        <v>575</v>
      </c>
      <c r="J15" s="321">
        <v>1460</v>
      </c>
      <c r="K15" s="287">
        <v>1503</v>
      </c>
      <c r="L15" s="303">
        <v>1549</v>
      </c>
      <c r="M15" s="303">
        <v>2022</v>
      </c>
      <c r="N15" s="287">
        <v>1977</v>
      </c>
      <c r="O15" s="287">
        <v>2301</v>
      </c>
      <c r="P15" s="287">
        <v>2181</v>
      </c>
      <c r="Q15" s="287">
        <v>2075</v>
      </c>
      <c r="R15" s="287">
        <v>2431</v>
      </c>
      <c r="S15" s="287"/>
      <c r="T15" s="287"/>
      <c r="U15" s="287"/>
      <c r="V15" s="644" t="s">
        <v>575</v>
      </c>
      <c r="W15" s="645" t="s">
        <v>575</v>
      </c>
    </row>
    <row r="16" spans="1:23" ht="17.25" thickBot="1">
      <c r="A16" s="658" t="s">
        <v>591</v>
      </c>
      <c r="B16" s="659"/>
      <c r="C16" s="335"/>
      <c r="D16" s="660">
        <v>1838</v>
      </c>
      <c r="E16" s="660">
        <v>1811</v>
      </c>
      <c r="F16" s="661">
        <v>2454</v>
      </c>
      <c r="G16" s="661">
        <v>2295</v>
      </c>
      <c r="H16" s="661">
        <v>972</v>
      </c>
      <c r="I16" s="662" t="s">
        <v>575</v>
      </c>
      <c r="J16" s="663">
        <v>17653</v>
      </c>
      <c r="K16" s="664">
        <v>17172</v>
      </c>
      <c r="L16" s="665">
        <v>16564</v>
      </c>
      <c r="M16" s="665">
        <v>15451</v>
      </c>
      <c r="N16" s="664">
        <v>14930</v>
      </c>
      <c r="O16" s="664">
        <v>14268</v>
      </c>
      <c r="P16" s="664">
        <v>13616</v>
      </c>
      <c r="Q16" s="664">
        <v>12995</v>
      </c>
      <c r="R16" s="664">
        <v>12401</v>
      </c>
      <c r="S16" s="664"/>
      <c r="T16" s="664"/>
      <c r="U16" s="663"/>
      <c r="V16" s="666" t="s">
        <v>575</v>
      </c>
      <c r="W16" s="662" t="s">
        <v>575</v>
      </c>
    </row>
    <row r="17" spans="1:23" ht="16.5">
      <c r="A17" s="301" t="s">
        <v>677</v>
      </c>
      <c r="B17" s="640"/>
      <c r="C17" s="320" t="s">
        <v>678</v>
      </c>
      <c r="D17" s="657">
        <v>833</v>
      </c>
      <c r="E17" s="657">
        <v>540</v>
      </c>
      <c r="F17" s="286">
        <v>379</v>
      </c>
      <c r="G17" s="286">
        <v>293</v>
      </c>
      <c r="H17" s="286">
        <v>212</v>
      </c>
      <c r="I17" s="645" t="s">
        <v>575</v>
      </c>
      <c r="J17" s="321">
        <v>206</v>
      </c>
      <c r="K17" s="287">
        <v>200</v>
      </c>
      <c r="L17" s="303">
        <v>194</v>
      </c>
      <c r="M17" s="303">
        <v>188</v>
      </c>
      <c r="N17" s="287">
        <v>182</v>
      </c>
      <c r="O17" s="287">
        <v>176</v>
      </c>
      <c r="P17" s="287">
        <v>170</v>
      </c>
      <c r="Q17" s="287">
        <v>164</v>
      </c>
      <c r="R17" s="287">
        <v>157</v>
      </c>
      <c r="S17" s="287"/>
      <c r="T17" s="287"/>
      <c r="U17" s="287"/>
      <c r="V17" s="644" t="s">
        <v>575</v>
      </c>
      <c r="W17" s="645" t="s">
        <v>575</v>
      </c>
    </row>
    <row r="18" spans="1:23" ht="16.5">
      <c r="A18" s="311" t="s">
        <v>679</v>
      </c>
      <c r="B18" s="655"/>
      <c r="C18" s="312" t="s">
        <v>680</v>
      </c>
      <c r="D18" s="652">
        <v>584</v>
      </c>
      <c r="E18" s="652">
        <v>483</v>
      </c>
      <c r="F18" s="289">
        <v>725</v>
      </c>
      <c r="G18" s="289">
        <v>698</v>
      </c>
      <c r="H18" s="289">
        <v>853</v>
      </c>
      <c r="I18" s="653" t="s">
        <v>575</v>
      </c>
      <c r="J18" s="313">
        <v>864</v>
      </c>
      <c r="K18" s="316">
        <v>882</v>
      </c>
      <c r="L18" s="315">
        <v>889</v>
      </c>
      <c r="M18" s="315">
        <v>901</v>
      </c>
      <c r="N18" s="316">
        <v>940</v>
      </c>
      <c r="O18" s="316">
        <v>955</v>
      </c>
      <c r="P18" s="316">
        <v>968</v>
      </c>
      <c r="Q18" s="316">
        <v>981</v>
      </c>
      <c r="R18" s="316">
        <v>990</v>
      </c>
      <c r="S18" s="316"/>
      <c r="T18" s="316"/>
      <c r="U18" s="313"/>
      <c r="V18" s="654" t="s">
        <v>575</v>
      </c>
      <c r="W18" s="653" t="s">
        <v>575</v>
      </c>
    </row>
    <row r="19" spans="1:23" ht="16.5">
      <c r="A19" s="311" t="s">
        <v>597</v>
      </c>
      <c r="B19" s="655"/>
      <c r="C19" s="312" t="s">
        <v>681</v>
      </c>
      <c r="D19" s="656">
        <v>0</v>
      </c>
      <c r="E19" s="656">
        <v>0</v>
      </c>
      <c r="F19" s="289">
        <v>0</v>
      </c>
      <c r="G19" s="289">
        <v>0</v>
      </c>
      <c r="H19" s="289">
        <v>0</v>
      </c>
      <c r="I19" s="653" t="s">
        <v>575</v>
      </c>
      <c r="J19" s="317">
        <v>0</v>
      </c>
      <c r="K19" s="318">
        <v>0</v>
      </c>
      <c r="L19" s="319">
        <v>0</v>
      </c>
      <c r="M19" s="319">
        <v>0</v>
      </c>
      <c r="N19" s="316">
        <v>0</v>
      </c>
      <c r="O19" s="316">
        <v>0</v>
      </c>
      <c r="P19" s="316">
        <v>0</v>
      </c>
      <c r="Q19" s="316">
        <v>0</v>
      </c>
      <c r="R19" s="316">
        <v>0</v>
      </c>
      <c r="S19" s="316"/>
      <c r="T19" s="316"/>
      <c r="U19" s="313"/>
      <c r="V19" s="654" t="s">
        <v>575</v>
      </c>
      <c r="W19" s="653" t="s">
        <v>575</v>
      </c>
    </row>
    <row r="20" spans="1:23" ht="16.5">
      <c r="A20" s="311" t="s">
        <v>599</v>
      </c>
      <c r="B20" s="640"/>
      <c r="C20" s="312" t="s">
        <v>682</v>
      </c>
      <c r="D20" s="656">
        <v>225</v>
      </c>
      <c r="E20" s="656">
        <v>259</v>
      </c>
      <c r="F20" s="289">
        <v>1146</v>
      </c>
      <c r="G20" s="289">
        <v>1125</v>
      </c>
      <c r="H20" s="289">
        <v>1160</v>
      </c>
      <c r="I20" s="653" t="s">
        <v>575</v>
      </c>
      <c r="J20" s="317">
        <v>8990</v>
      </c>
      <c r="K20" s="318">
        <v>8506</v>
      </c>
      <c r="L20" s="319">
        <v>8019</v>
      </c>
      <c r="M20" s="319">
        <v>6239</v>
      </c>
      <c r="N20" s="316">
        <v>5749</v>
      </c>
      <c r="O20" s="316">
        <v>4845</v>
      </c>
      <c r="P20" s="316">
        <v>4222</v>
      </c>
      <c r="Q20" s="316">
        <v>3575</v>
      </c>
      <c r="R20" s="316">
        <v>2744</v>
      </c>
      <c r="S20" s="316"/>
      <c r="T20" s="316"/>
      <c r="U20" s="313"/>
      <c r="V20" s="654" t="s">
        <v>575</v>
      </c>
      <c r="W20" s="653" t="s">
        <v>575</v>
      </c>
    </row>
    <row r="21" spans="1:23" ht="17.25" thickBot="1">
      <c r="A21" s="311" t="s">
        <v>601</v>
      </c>
      <c r="B21" s="646"/>
      <c r="C21" s="312" t="s">
        <v>683</v>
      </c>
      <c r="D21" s="656">
        <v>0</v>
      </c>
      <c r="E21" s="656">
        <v>0</v>
      </c>
      <c r="F21" s="322">
        <v>0</v>
      </c>
      <c r="G21" s="322">
        <v>0</v>
      </c>
      <c r="H21" s="322">
        <v>0</v>
      </c>
      <c r="I21" s="653" t="s">
        <v>575</v>
      </c>
      <c r="J21" s="317">
        <v>0</v>
      </c>
      <c r="K21" s="318">
        <v>0</v>
      </c>
      <c r="L21" s="319">
        <v>0</v>
      </c>
      <c r="M21" s="319">
        <v>0</v>
      </c>
      <c r="N21" s="316">
        <v>0</v>
      </c>
      <c r="O21" s="316">
        <v>0</v>
      </c>
      <c r="P21" s="316">
        <v>0</v>
      </c>
      <c r="Q21" s="316">
        <v>0</v>
      </c>
      <c r="R21" s="316">
        <v>0</v>
      </c>
      <c r="S21" s="316"/>
      <c r="T21" s="316"/>
      <c r="U21" s="313"/>
      <c r="V21" s="654" t="s">
        <v>575</v>
      </c>
      <c r="W21" s="653" t="s">
        <v>575</v>
      </c>
    </row>
    <row r="22" spans="1:23" ht="16.5">
      <c r="A22" s="323" t="s">
        <v>603</v>
      </c>
      <c r="B22" s="640"/>
      <c r="C22" s="324"/>
      <c r="D22" s="667">
        <v>6805</v>
      </c>
      <c r="E22" s="667">
        <v>6979</v>
      </c>
      <c r="F22" s="288">
        <v>8318</v>
      </c>
      <c r="G22" s="288">
        <v>8465</v>
      </c>
      <c r="H22" s="288">
        <v>8627</v>
      </c>
      <c r="I22" s="668">
        <v>8600</v>
      </c>
      <c r="J22" s="325">
        <v>590</v>
      </c>
      <c r="K22" s="314">
        <v>590</v>
      </c>
      <c r="L22" s="314">
        <v>590</v>
      </c>
      <c r="M22" s="314">
        <v>1348</v>
      </c>
      <c r="N22" s="314">
        <v>590</v>
      </c>
      <c r="O22" s="314">
        <v>969</v>
      </c>
      <c r="P22" s="314">
        <v>590</v>
      </c>
      <c r="Q22" s="314">
        <v>615</v>
      </c>
      <c r="R22" s="314">
        <v>969</v>
      </c>
      <c r="S22" s="314"/>
      <c r="T22" s="314"/>
      <c r="U22" s="325"/>
      <c r="V22" s="669">
        <f>SUM(J22:U22)</f>
        <v>6851</v>
      </c>
      <c r="W22" s="670">
        <f>+V22/I22*100</f>
        <v>79.66279069767442</v>
      </c>
    </row>
    <row r="23" spans="1:23" ht="16.5">
      <c r="A23" s="311" t="s">
        <v>605</v>
      </c>
      <c r="B23" s="655"/>
      <c r="C23" s="326"/>
      <c r="D23" s="652"/>
      <c r="E23" s="652"/>
      <c r="F23" s="289">
        <v>0</v>
      </c>
      <c r="G23" s="289">
        <v>0</v>
      </c>
      <c r="H23" s="289">
        <v>0</v>
      </c>
      <c r="I23" s="671">
        <v>0</v>
      </c>
      <c r="J23" s="313">
        <v>0</v>
      </c>
      <c r="K23" s="316">
        <v>0</v>
      </c>
      <c r="L23" s="316">
        <v>0</v>
      </c>
      <c r="M23" s="316">
        <v>0</v>
      </c>
      <c r="N23" s="316">
        <v>0</v>
      </c>
      <c r="O23" s="316">
        <v>0</v>
      </c>
      <c r="P23" s="316">
        <v>0</v>
      </c>
      <c r="Q23" s="316">
        <v>0</v>
      </c>
      <c r="R23" s="316">
        <v>0</v>
      </c>
      <c r="S23" s="316"/>
      <c r="T23" s="316"/>
      <c r="U23" s="313"/>
      <c r="V23" s="672">
        <f>SUM(J23:U23)</f>
        <v>0</v>
      </c>
      <c r="W23" s="673" t="e">
        <f>+V23/I23*100</f>
        <v>#DIV/0!</v>
      </c>
    </row>
    <row r="24" spans="1:23" ht="17.25" thickBot="1">
      <c r="A24" s="327" t="s">
        <v>607</v>
      </c>
      <c r="B24" s="640"/>
      <c r="C24" s="328"/>
      <c r="D24" s="674">
        <v>6505</v>
      </c>
      <c r="E24" s="674">
        <v>6369</v>
      </c>
      <c r="F24" s="290">
        <v>6712</v>
      </c>
      <c r="G24" s="290">
        <v>6700</v>
      </c>
      <c r="H24" s="290">
        <v>7040</v>
      </c>
      <c r="I24" s="675">
        <v>7080</v>
      </c>
      <c r="J24" s="329">
        <v>590</v>
      </c>
      <c r="K24" s="330">
        <v>590</v>
      </c>
      <c r="L24" s="330">
        <v>590</v>
      </c>
      <c r="M24" s="330">
        <v>590</v>
      </c>
      <c r="N24" s="330">
        <v>590</v>
      </c>
      <c r="O24" s="330">
        <v>590</v>
      </c>
      <c r="P24" s="330">
        <v>590</v>
      </c>
      <c r="Q24" s="330">
        <v>590</v>
      </c>
      <c r="R24" s="330">
        <v>590</v>
      </c>
      <c r="S24" s="330"/>
      <c r="T24" s="330"/>
      <c r="U24" s="329"/>
      <c r="V24" s="676">
        <f>SUM(J24:U24)</f>
        <v>5310</v>
      </c>
      <c r="W24" s="677">
        <f>+V24/I24*100</f>
        <v>75</v>
      </c>
    </row>
    <row r="25" spans="1:23" ht="16.5">
      <c r="A25" s="311" t="s">
        <v>608</v>
      </c>
      <c r="B25" s="331" t="s">
        <v>684</v>
      </c>
      <c r="C25" s="312" t="s">
        <v>685</v>
      </c>
      <c r="D25" s="652">
        <v>2275</v>
      </c>
      <c r="E25" s="652">
        <v>2131</v>
      </c>
      <c r="F25" s="289">
        <v>1400</v>
      </c>
      <c r="G25" s="289">
        <v>1387</v>
      </c>
      <c r="H25" s="289">
        <v>1447</v>
      </c>
      <c r="I25" s="678">
        <v>1125</v>
      </c>
      <c r="J25" s="313">
        <v>52</v>
      </c>
      <c r="K25" s="316">
        <v>121</v>
      </c>
      <c r="L25" s="316">
        <v>64</v>
      </c>
      <c r="M25" s="316">
        <v>160</v>
      </c>
      <c r="N25" s="316">
        <v>164</v>
      </c>
      <c r="O25" s="316">
        <v>-15</v>
      </c>
      <c r="P25" s="316">
        <v>86</v>
      </c>
      <c r="Q25" s="316">
        <v>71</v>
      </c>
      <c r="R25" s="316">
        <v>109</v>
      </c>
      <c r="S25" s="316"/>
      <c r="T25" s="316"/>
      <c r="U25" s="313"/>
      <c r="V25" s="672">
        <f aca="true" t="shared" si="0" ref="V25:V35">SUM(J25:U25)</f>
        <v>812</v>
      </c>
      <c r="W25" s="673">
        <f aca="true" t="shared" si="1" ref="W25:W35">+V25/I25*100</f>
        <v>72.17777777777778</v>
      </c>
    </row>
    <row r="26" spans="1:23" ht="16.5">
      <c r="A26" s="311" t="s">
        <v>610</v>
      </c>
      <c r="B26" s="332" t="s">
        <v>686</v>
      </c>
      <c r="C26" s="312" t="s">
        <v>687</v>
      </c>
      <c r="D26" s="656">
        <v>269</v>
      </c>
      <c r="E26" s="656">
        <v>415</v>
      </c>
      <c r="F26" s="291">
        <v>848</v>
      </c>
      <c r="G26" s="291">
        <v>791</v>
      </c>
      <c r="H26" s="291">
        <v>833</v>
      </c>
      <c r="I26" s="671">
        <v>840</v>
      </c>
      <c r="J26" s="313">
        <v>24</v>
      </c>
      <c r="K26" s="316">
        <v>7</v>
      </c>
      <c r="L26" s="316">
        <v>146</v>
      </c>
      <c r="M26" s="316">
        <v>40</v>
      </c>
      <c r="N26" s="316">
        <v>7</v>
      </c>
      <c r="O26" s="316">
        <v>166</v>
      </c>
      <c r="P26" s="316">
        <v>7</v>
      </c>
      <c r="Q26" s="316">
        <v>19</v>
      </c>
      <c r="R26" s="316">
        <v>140</v>
      </c>
      <c r="S26" s="316"/>
      <c r="T26" s="316"/>
      <c r="U26" s="313"/>
      <c r="V26" s="672">
        <f t="shared" si="0"/>
        <v>556</v>
      </c>
      <c r="W26" s="673">
        <f t="shared" si="1"/>
        <v>66.19047619047619</v>
      </c>
    </row>
    <row r="27" spans="1:23" ht="16.5">
      <c r="A27" s="311" t="s">
        <v>612</v>
      </c>
      <c r="B27" s="333" t="s">
        <v>688</v>
      </c>
      <c r="C27" s="312" t="s">
        <v>689</v>
      </c>
      <c r="D27" s="656">
        <v>0</v>
      </c>
      <c r="E27" s="656">
        <v>1</v>
      </c>
      <c r="F27" s="291">
        <v>2</v>
      </c>
      <c r="G27" s="291">
        <v>0</v>
      </c>
      <c r="H27" s="291">
        <v>0</v>
      </c>
      <c r="I27" s="671">
        <v>0</v>
      </c>
      <c r="J27" s="313">
        <v>0</v>
      </c>
      <c r="K27" s="316">
        <v>0</v>
      </c>
      <c r="L27" s="316">
        <v>0</v>
      </c>
      <c r="M27" s="316">
        <v>0</v>
      </c>
      <c r="N27" s="316">
        <v>0</v>
      </c>
      <c r="O27" s="316">
        <v>0</v>
      </c>
      <c r="P27" s="316">
        <v>0</v>
      </c>
      <c r="Q27" s="316">
        <v>0</v>
      </c>
      <c r="R27" s="316">
        <v>0</v>
      </c>
      <c r="S27" s="316"/>
      <c r="T27" s="316"/>
      <c r="U27" s="313"/>
      <c r="V27" s="672">
        <f t="shared" si="0"/>
        <v>0</v>
      </c>
      <c r="W27" s="673" t="e">
        <f t="shared" si="1"/>
        <v>#DIV/0!</v>
      </c>
    </row>
    <row r="28" spans="1:23" ht="16.5">
      <c r="A28" s="311" t="s">
        <v>614</v>
      </c>
      <c r="B28" s="333" t="s">
        <v>690</v>
      </c>
      <c r="C28" s="312" t="s">
        <v>691</v>
      </c>
      <c r="D28" s="656">
        <v>582</v>
      </c>
      <c r="E28" s="656">
        <v>430</v>
      </c>
      <c r="F28" s="291">
        <v>60</v>
      </c>
      <c r="G28" s="291">
        <v>160</v>
      </c>
      <c r="H28" s="291">
        <v>28</v>
      </c>
      <c r="I28" s="671">
        <v>61</v>
      </c>
      <c r="J28" s="313">
        <v>0</v>
      </c>
      <c r="K28" s="316">
        <v>2</v>
      </c>
      <c r="L28" s="316">
        <v>5</v>
      </c>
      <c r="M28" s="316">
        <v>11</v>
      </c>
      <c r="N28" s="316">
        <v>0</v>
      </c>
      <c r="O28" s="316">
        <v>3</v>
      </c>
      <c r="P28" s="316">
        <v>0</v>
      </c>
      <c r="Q28" s="316">
        <v>1</v>
      </c>
      <c r="R28" s="316">
        <v>0</v>
      </c>
      <c r="S28" s="316"/>
      <c r="T28" s="316"/>
      <c r="U28" s="313"/>
      <c r="V28" s="672">
        <f t="shared" si="0"/>
        <v>22</v>
      </c>
      <c r="W28" s="673">
        <f t="shared" si="1"/>
        <v>36.0655737704918</v>
      </c>
    </row>
    <row r="29" spans="1:23" ht="16.5">
      <c r="A29" s="311" t="s">
        <v>616</v>
      </c>
      <c r="B29" s="332" t="s">
        <v>692</v>
      </c>
      <c r="C29" s="312" t="s">
        <v>693</v>
      </c>
      <c r="D29" s="656">
        <v>566</v>
      </c>
      <c r="E29" s="656">
        <v>656</v>
      </c>
      <c r="F29" s="291">
        <v>517</v>
      </c>
      <c r="G29" s="291">
        <v>507</v>
      </c>
      <c r="H29" s="291">
        <v>523</v>
      </c>
      <c r="I29" s="671">
        <v>581</v>
      </c>
      <c r="J29" s="313">
        <v>33</v>
      </c>
      <c r="K29" s="316">
        <v>28</v>
      </c>
      <c r="L29" s="316">
        <v>36</v>
      </c>
      <c r="M29" s="316">
        <v>31</v>
      </c>
      <c r="N29" s="316">
        <v>38</v>
      </c>
      <c r="O29" s="316">
        <v>45</v>
      </c>
      <c r="P29" s="316">
        <v>29</v>
      </c>
      <c r="Q29" s="316">
        <v>29</v>
      </c>
      <c r="R29" s="316">
        <v>33</v>
      </c>
      <c r="S29" s="316"/>
      <c r="T29" s="316"/>
      <c r="U29" s="313"/>
      <c r="V29" s="672">
        <f t="shared" si="0"/>
        <v>302</v>
      </c>
      <c r="W29" s="673">
        <f t="shared" si="1"/>
        <v>51.97934595524957</v>
      </c>
    </row>
    <row r="30" spans="1:23" ht="16.5">
      <c r="A30" s="311" t="s">
        <v>618</v>
      </c>
      <c r="B30" s="333" t="s">
        <v>694</v>
      </c>
      <c r="C30" s="312" t="s">
        <v>695</v>
      </c>
      <c r="D30" s="656">
        <v>2457</v>
      </c>
      <c r="E30" s="656">
        <v>2785</v>
      </c>
      <c r="F30" s="291">
        <v>4450</v>
      </c>
      <c r="G30" s="291">
        <v>4485</v>
      </c>
      <c r="H30" s="291">
        <v>4622</v>
      </c>
      <c r="I30" s="671">
        <v>4700</v>
      </c>
      <c r="J30" s="313">
        <v>363</v>
      </c>
      <c r="K30" s="316">
        <v>368</v>
      </c>
      <c r="L30" s="316">
        <v>385</v>
      </c>
      <c r="M30" s="316">
        <v>363</v>
      </c>
      <c r="N30" s="316">
        <v>366</v>
      </c>
      <c r="O30" s="316">
        <v>418</v>
      </c>
      <c r="P30" s="316">
        <v>395</v>
      </c>
      <c r="Q30" s="316">
        <v>379</v>
      </c>
      <c r="R30" s="316">
        <v>376</v>
      </c>
      <c r="S30" s="316"/>
      <c r="T30" s="316"/>
      <c r="U30" s="313"/>
      <c r="V30" s="672">
        <f>SUM(J30:U30)</f>
        <v>3413</v>
      </c>
      <c r="W30" s="673">
        <f>+V30/I30*100</f>
        <v>72.61702127659575</v>
      </c>
    </row>
    <row r="31" spans="1:23" ht="16.5">
      <c r="A31" s="311" t="s">
        <v>620</v>
      </c>
      <c r="B31" s="333" t="s">
        <v>696</v>
      </c>
      <c r="C31" s="312" t="s">
        <v>697</v>
      </c>
      <c r="D31" s="656">
        <v>943</v>
      </c>
      <c r="E31" s="656">
        <v>1044</v>
      </c>
      <c r="F31" s="291">
        <v>1671</v>
      </c>
      <c r="G31" s="291">
        <v>1563</v>
      </c>
      <c r="H31" s="291">
        <v>1611</v>
      </c>
      <c r="I31" s="671">
        <v>1658</v>
      </c>
      <c r="J31" s="313">
        <v>129</v>
      </c>
      <c r="K31" s="316">
        <v>128</v>
      </c>
      <c r="L31" s="316">
        <v>133</v>
      </c>
      <c r="M31" s="316">
        <v>128</v>
      </c>
      <c r="N31" s="316">
        <v>127</v>
      </c>
      <c r="O31" s="316">
        <v>146</v>
      </c>
      <c r="P31" s="316">
        <v>139</v>
      </c>
      <c r="Q31" s="316">
        <v>132</v>
      </c>
      <c r="R31" s="316">
        <v>131</v>
      </c>
      <c r="S31" s="316"/>
      <c r="T31" s="316"/>
      <c r="U31" s="313"/>
      <c r="V31" s="672">
        <f>SUM(J31:U31)</f>
        <v>1193</v>
      </c>
      <c r="W31" s="673">
        <f>+V31/I31*100</f>
        <v>71.95416164053076</v>
      </c>
    </row>
    <row r="32" spans="1:23" ht="16.5">
      <c r="A32" s="311" t="s">
        <v>623</v>
      </c>
      <c r="B32" s="332" t="s">
        <v>698</v>
      </c>
      <c r="C32" s="312" t="s">
        <v>699</v>
      </c>
      <c r="D32" s="656">
        <v>0</v>
      </c>
      <c r="E32" s="656">
        <v>0</v>
      </c>
      <c r="F32" s="291">
        <v>0</v>
      </c>
      <c r="G32" s="291">
        <v>0</v>
      </c>
      <c r="H32" s="291">
        <v>0</v>
      </c>
      <c r="I32" s="671">
        <v>0</v>
      </c>
      <c r="J32" s="313">
        <v>0</v>
      </c>
      <c r="K32" s="316">
        <v>0</v>
      </c>
      <c r="L32" s="316">
        <v>0</v>
      </c>
      <c r="M32" s="316">
        <v>0</v>
      </c>
      <c r="N32" s="316">
        <v>0</v>
      </c>
      <c r="O32" s="316">
        <v>0</v>
      </c>
      <c r="P32" s="316">
        <v>0</v>
      </c>
      <c r="Q32" s="316">
        <v>0</v>
      </c>
      <c r="R32" s="316">
        <v>0</v>
      </c>
      <c r="S32" s="316"/>
      <c r="T32" s="316"/>
      <c r="U32" s="313"/>
      <c r="V32" s="672">
        <f t="shared" si="0"/>
        <v>0</v>
      </c>
      <c r="W32" s="673" t="e">
        <f t="shared" si="1"/>
        <v>#DIV/0!</v>
      </c>
    </row>
    <row r="33" spans="1:23" ht="16.5">
      <c r="A33" s="311" t="s">
        <v>700</v>
      </c>
      <c r="B33" s="333" t="s">
        <v>701</v>
      </c>
      <c r="C33" s="312" t="s">
        <v>702</v>
      </c>
      <c r="D33" s="656"/>
      <c r="E33" s="656"/>
      <c r="F33" s="291">
        <v>0</v>
      </c>
      <c r="G33" s="291">
        <v>428</v>
      </c>
      <c r="H33" s="291">
        <v>175</v>
      </c>
      <c r="I33" s="671">
        <v>87</v>
      </c>
      <c r="J33" s="313">
        <v>6</v>
      </c>
      <c r="K33" s="316">
        <v>11</v>
      </c>
      <c r="L33" s="316">
        <v>16</v>
      </c>
      <c r="M33" s="316">
        <v>3</v>
      </c>
      <c r="N33" s="316">
        <v>24</v>
      </c>
      <c r="O33" s="316">
        <v>0</v>
      </c>
      <c r="P33" s="316">
        <v>0</v>
      </c>
      <c r="Q33" s="316">
        <v>10</v>
      </c>
      <c r="R33" s="316">
        <v>3</v>
      </c>
      <c r="S33" s="316"/>
      <c r="T33" s="316"/>
      <c r="U33" s="313"/>
      <c r="V33" s="672">
        <f t="shared" si="0"/>
        <v>73</v>
      </c>
      <c r="W33" s="673">
        <f t="shared" si="1"/>
        <v>83.9080459770115</v>
      </c>
    </row>
    <row r="34" spans="1:23" ht="16.5">
      <c r="A34" s="311" t="s">
        <v>625</v>
      </c>
      <c r="B34" s="333" t="s">
        <v>703</v>
      </c>
      <c r="C34" s="312" t="s">
        <v>704</v>
      </c>
      <c r="D34" s="656">
        <v>318</v>
      </c>
      <c r="E34" s="656">
        <v>252</v>
      </c>
      <c r="F34" s="291">
        <v>99</v>
      </c>
      <c r="G34" s="291">
        <v>104</v>
      </c>
      <c r="H34" s="291">
        <v>134</v>
      </c>
      <c r="I34" s="671">
        <v>127</v>
      </c>
      <c r="J34" s="313">
        <v>10</v>
      </c>
      <c r="K34" s="316">
        <v>11</v>
      </c>
      <c r="L34" s="316">
        <v>11</v>
      </c>
      <c r="M34" s="316">
        <v>10</v>
      </c>
      <c r="N34" s="316">
        <v>10</v>
      </c>
      <c r="O34" s="316">
        <v>11</v>
      </c>
      <c r="P34" s="316">
        <v>11</v>
      </c>
      <c r="Q34" s="316">
        <v>11</v>
      </c>
      <c r="R34" s="316">
        <v>10</v>
      </c>
      <c r="S34" s="316"/>
      <c r="T34" s="316"/>
      <c r="U34" s="313"/>
      <c r="V34" s="672">
        <f t="shared" si="0"/>
        <v>95</v>
      </c>
      <c r="W34" s="673">
        <f t="shared" si="1"/>
        <v>74.80314960629921</v>
      </c>
    </row>
    <row r="35" spans="1:23" ht="17.25" thickBot="1">
      <c r="A35" s="301" t="s">
        <v>663</v>
      </c>
      <c r="B35" s="334"/>
      <c r="C35" s="320"/>
      <c r="D35" s="657">
        <v>98</v>
      </c>
      <c r="E35" s="657">
        <v>128</v>
      </c>
      <c r="F35" s="286">
        <v>77</v>
      </c>
      <c r="G35" s="286">
        <v>64</v>
      </c>
      <c r="H35" s="286">
        <v>60</v>
      </c>
      <c r="I35" s="679">
        <v>71</v>
      </c>
      <c r="J35" s="292">
        <v>1</v>
      </c>
      <c r="K35" s="287">
        <v>2</v>
      </c>
      <c r="L35" s="287">
        <v>4</v>
      </c>
      <c r="M35" s="287">
        <v>6</v>
      </c>
      <c r="N35" s="287">
        <v>11</v>
      </c>
      <c r="O35" s="287">
        <v>3</v>
      </c>
      <c r="P35" s="287">
        <v>3</v>
      </c>
      <c r="Q35" s="287">
        <v>4</v>
      </c>
      <c r="R35" s="287">
        <v>5</v>
      </c>
      <c r="S35" s="287"/>
      <c r="T35" s="287"/>
      <c r="U35" s="287"/>
      <c r="V35" s="680">
        <f t="shared" si="0"/>
        <v>39</v>
      </c>
      <c r="W35" s="681">
        <f t="shared" si="1"/>
        <v>54.929577464788736</v>
      </c>
    </row>
    <row r="36" spans="1:23" ht="17.25" thickBot="1">
      <c r="A36" s="340" t="s">
        <v>705</v>
      </c>
      <c r="B36" s="332"/>
      <c r="C36" s="335" t="s">
        <v>706</v>
      </c>
      <c r="D36" s="616">
        <v>7508</v>
      </c>
      <c r="E36" s="616">
        <f aca="true" t="shared" si="2" ref="E36:U36">SUM(E25:E35)</f>
        <v>7842</v>
      </c>
      <c r="F36" s="661">
        <f>SUM(F25:F35)</f>
        <v>9124</v>
      </c>
      <c r="G36" s="661">
        <f>SUM(G25:G35)</f>
        <v>9489</v>
      </c>
      <c r="H36" s="661">
        <f>SUM(H25:H35)</f>
        <v>9433</v>
      </c>
      <c r="I36" s="682">
        <f t="shared" si="2"/>
        <v>9250</v>
      </c>
      <c r="J36" s="663">
        <f t="shared" si="2"/>
        <v>618</v>
      </c>
      <c r="K36" s="664">
        <f t="shared" si="2"/>
        <v>678</v>
      </c>
      <c r="L36" s="665">
        <f t="shared" si="2"/>
        <v>800</v>
      </c>
      <c r="M36" s="665">
        <f t="shared" si="2"/>
        <v>752</v>
      </c>
      <c r="N36" s="664">
        <f t="shared" si="2"/>
        <v>747</v>
      </c>
      <c r="O36" s="664">
        <f t="shared" si="2"/>
        <v>777</v>
      </c>
      <c r="P36" s="664">
        <f t="shared" si="2"/>
        <v>670</v>
      </c>
      <c r="Q36" s="664">
        <f t="shared" si="2"/>
        <v>656</v>
      </c>
      <c r="R36" s="664">
        <f t="shared" si="2"/>
        <v>807</v>
      </c>
      <c r="S36" s="664">
        <f>SUM(S25:S35)</f>
        <v>0</v>
      </c>
      <c r="T36" s="664">
        <f t="shared" si="2"/>
        <v>0</v>
      </c>
      <c r="U36" s="664">
        <f t="shared" si="2"/>
        <v>0</v>
      </c>
      <c r="V36" s="683">
        <f>V25+V26+V27+V28+V29+V30+V31+V32+V33+V34+V35</f>
        <v>6505</v>
      </c>
      <c r="W36" s="684">
        <f>+V36/I36*100</f>
        <v>70.32432432432432</v>
      </c>
    </row>
    <row r="37" spans="1:23" ht="16.5">
      <c r="A37" s="311" t="s">
        <v>707</v>
      </c>
      <c r="B37" s="331" t="s">
        <v>708</v>
      </c>
      <c r="C37" s="312" t="s">
        <v>709</v>
      </c>
      <c r="D37" s="652">
        <v>0</v>
      </c>
      <c r="E37" s="652">
        <v>0</v>
      </c>
      <c r="F37" s="289">
        <v>0</v>
      </c>
      <c r="G37" s="289">
        <v>0</v>
      </c>
      <c r="H37" s="289">
        <v>0</v>
      </c>
      <c r="I37" s="678">
        <v>0</v>
      </c>
      <c r="J37" s="313">
        <v>0</v>
      </c>
      <c r="K37" s="316">
        <v>0</v>
      </c>
      <c r="L37" s="316">
        <v>0</v>
      </c>
      <c r="M37" s="316">
        <v>0</v>
      </c>
      <c r="N37" s="316">
        <v>0</v>
      </c>
      <c r="O37" s="316">
        <v>0</v>
      </c>
      <c r="P37" s="316">
        <v>0</v>
      </c>
      <c r="Q37" s="316">
        <v>0</v>
      </c>
      <c r="R37" s="316">
        <v>0</v>
      </c>
      <c r="S37" s="316"/>
      <c r="T37" s="316"/>
      <c r="U37" s="313"/>
      <c r="V37" s="672">
        <f aca="true" t="shared" si="3" ref="V37:V42">SUM(J37:U37)</f>
        <v>0</v>
      </c>
      <c r="W37" s="673" t="e">
        <f aca="true" t="shared" si="4" ref="W37:W42">+V37/I37*100</f>
        <v>#DIV/0!</v>
      </c>
    </row>
    <row r="38" spans="1:23" ht="16.5">
      <c r="A38" s="311" t="s">
        <v>710</v>
      </c>
      <c r="B38" s="333" t="s">
        <v>711</v>
      </c>
      <c r="C38" s="312" t="s">
        <v>712</v>
      </c>
      <c r="D38" s="656">
        <v>716</v>
      </c>
      <c r="E38" s="656">
        <v>715</v>
      </c>
      <c r="F38" s="291">
        <v>527</v>
      </c>
      <c r="G38" s="291">
        <v>495</v>
      </c>
      <c r="H38" s="291">
        <v>527</v>
      </c>
      <c r="I38" s="671">
        <v>550</v>
      </c>
      <c r="J38" s="313">
        <v>65</v>
      </c>
      <c r="K38" s="316">
        <v>52</v>
      </c>
      <c r="L38" s="316">
        <v>51</v>
      </c>
      <c r="M38" s="316">
        <v>44</v>
      </c>
      <c r="N38" s="316">
        <v>39</v>
      </c>
      <c r="O38" s="316">
        <v>30</v>
      </c>
      <c r="P38" s="316">
        <v>32</v>
      </c>
      <c r="Q38" s="316">
        <v>28</v>
      </c>
      <c r="R38" s="316">
        <v>45</v>
      </c>
      <c r="S38" s="316"/>
      <c r="T38" s="316"/>
      <c r="U38" s="313"/>
      <c r="V38" s="672">
        <f t="shared" si="3"/>
        <v>386</v>
      </c>
      <c r="W38" s="673">
        <f t="shared" si="4"/>
        <v>70.18181818181817</v>
      </c>
    </row>
    <row r="39" spans="1:23" ht="16.5">
      <c r="A39" s="311" t="s">
        <v>713</v>
      </c>
      <c r="B39" s="332" t="s">
        <v>714</v>
      </c>
      <c r="C39" s="312" t="s">
        <v>715</v>
      </c>
      <c r="D39" s="656">
        <v>26</v>
      </c>
      <c r="E39" s="656">
        <v>32</v>
      </c>
      <c r="F39" s="291">
        <v>2</v>
      </c>
      <c r="G39" s="291">
        <v>0</v>
      </c>
      <c r="H39" s="291">
        <v>0</v>
      </c>
      <c r="I39" s="671">
        <v>0</v>
      </c>
      <c r="J39" s="313">
        <v>0</v>
      </c>
      <c r="K39" s="316">
        <v>0</v>
      </c>
      <c r="L39" s="316">
        <v>0</v>
      </c>
      <c r="M39" s="316">
        <v>0</v>
      </c>
      <c r="N39" s="316">
        <v>0</v>
      </c>
      <c r="O39" s="316">
        <v>0</v>
      </c>
      <c r="P39" s="316">
        <v>0</v>
      </c>
      <c r="Q39" s="316">
        <v>0</v>
      </c>
      <c r="R39" s="316">
        <v>0</v>
      </c>
      <c r="S39" s="316"/>
      <c r="T39" s="316"/>
      <c r="U39" s="313"/>
      <c r="V39" s="672">
        <f t="shared" si="3"/>
        <v>0</v>
      </c>
      <c r="W39" s="673" t="e">
        <f t="shared" si="4"/>
        <v>#DIV/0!</v>
      </c>
    </row>
    <row r="40" spans="1:23" ht="16.5">
      <c r="A40" s="311" t="s">
        <v>637</v>
      </c>
      <c r="B40" s="336"/>
      <c r="C40" s="312" t="s">
        <v>638</v>
      </c>
      <c r="D40" s="656">
        <v>6805</v>
      </c>
      <c r="E40" s="656">
        <v>6979</v>
      </c>
      <c r="F40" s="291">
        <v>8318</v>
      </c>
      <c r="G40" s="291">
        <v>8465</v>
      </c>
      <c r="H40" s="291">
        <v>8627</v>
      </c>
      <c r="I40" s="671">
        <v>8600</v>
      </c>
      <c r="J40" s="313">
        <v>590</v>
      </c>
      <c r="K40" s="316">
        <v>590</v>
      </c>
      <c r="L40" s="316">
        <v>590</v>
      </c>
      <c r="M40" s="316">
        <v>1348</v>
      </c>
      <c r="N40" s="316">
        <v>590</v>
      </c>
      <c r="O40" s="316">
        <v>969</v>
      </c>
      <c r="P40" s="316">
        <v>590</v>
      </c>
      <c r="Q40" s="316">
        <v>615</v>
      </c>
      <c r="R40" s="316">
        <v>969</v>
      </c>
      <c r="S40" s="316"/>
      <c r="T40" s="316"/>
      <c r="U40" s="313"/>
      <c r="V40" s="672">
        <f>SUM(J40:U40)</f>
        <v>6851</v>
      </c>
      <c r="W40" s="673">
        <f t="shared" si="4"/>
        <v>79.66279069767442</v>
      </c>
    </row>
    <row r="41" spans="1:23" ht="17.25" thickBot="1">
      <c r="A41" s="301" t="s">
        <v>640</v>
      </c>
      <c r="B41" s="337"/>
      <c r="C41" s="338"/>
      <c r="D41" s="657">
        <v>25</v>
      </c>
      <c r="E41" s="657">
        <v>406</v>
      </c>
      <c r="F41" s="286">
        <v>306</v>
      </c>
      <c r="G41" s="286">
        <v>554</v>
      </c>
      <c r="H41" s="286">
        <v>309</v>
      </c>
      <c r="I41" s="678">
        <v>100</v>
      </c>
      <c r="J41" s="292">
        <v>48</v>
      </c>
      <c r="K41" s="287">
        <v>16</v>
      </c>
      <c r="L41" s="287">
        <v>10</v>
      </c>
      <c r="M41" s="287">
        <v>11</v>
      </c>
      <c r="N41" s="287">
        <v>53</v>
      </c>
      <c r="O41" s="287">
        <v>5</v>
      </c>
      <c r="P41" s="287">
        <v>6</v>
      </c>
      <c r="Q41" s="287">
        <v>17</v>
      </c>
      <c r="R41" s="287">
        <v>21</v>
      </c>
      <c r="S41" s="287"/>
      <c r="T41" s="287"/>
      <c r="U41" s="287"/>
      <c r="V41" s="672">
        <f>SUM(J41:U41)</f>
        <v>187</v>
      </c>
      <c r="W41" s="673">
        <f t="shared" si="4"/>
        <v>187</v>
      </c>
    </row>
    <row r="42" spans="1:23" ht="17.25" thickBot="1">
      <c r="A42" s="340" t="s">
        <v>716</v>
      </c>
      <c r="B42" s="685"/>
      <c r="C42" s="335" t="s">
        <v>717</v>
      </c>
      <c r="D42" s="616">
        <f aca="true" t="shared" si="5" ref="D42:T42">SUM(D37:D41)</f>
        <v>7572</v>
      </c>
      <c r="E42" s="616">
        <f t="shared" si="5"/>
        <v>8132</v>
      </c>
      <c r="F42" s="661">
        <f>SUM(F37:F41)</f>
        <v>9153</v>
      </c>
      <c r="G42" s="661">
        <f>SUM(G37:G41)</f>
        <v>9514</v>
      </c>
      <c r="H42" s="661">
        <f>SUM(H38:H41)</f>
        <v>9463</v>
      </c>
      <c r="I42" s="682">
        <f t="shared" si="5"/>
        <v>9250</v>
      </c>
      <c r="J42" s="663">
        <f t="shared" si="5"/>
        <v>703</v>
      </c>
      <c r="K42" s="664">
        <f t="shared" si="5"/>
        <v>658</v>
      </c>
      <c r="L42" s="665">
        <f t="shared" si="5"/>
        <v>651</v>
      </c>
      <c r="M42" s="665">
        <f t="shared" si="5"/>
        <v>1403</v>
      </c>
      <c r="N42" s="664">
        <f t="shared" si="5"/>
        <v>682</v>
      </c>
      <c r="O42" s="664">
        <f t="shared" si="5"/>
        <v>1004</v>
      </c>
      <c r="P42" s="664">
        <f t="shared" si="5"/>
        <v>628</v>
      </c>
      <c r="Q42" s="664">
        <f t="shared" si="5"/>
        <v>660</v>
      </c>
      <c r="R42" s="664">
        <f t="shared" si="5"/>
        <v>1035</v>
      </c>
      <c r="S42" s="664">
        <f t="shared" si="5"/>
        <v>0</v>
      </c>
      <c r="T42" s="664">
        <f t="shared" si="5"/>
        <v>0</v>
      </c>
      <c r="U42" s="664">
        <f>SUM(U37:U41)</f>
        <v>0</v>
      </c>
      <c r="V42" s="683">
        <f t="shared" si="3"/>
        <v>7424</v>
      </c>
      <c r="W42" s="684">
        <f t="shared" si="4"/>
        <v>80.25945945945946</v>
      </c>
    </row>
    <row r="43" spans="1:23" ht="6.75" customHeight="1" thickBot="1">
      <c r="A43" s="301"/>
      <c r="B43" s="659"/>
      <c r="C43" s="338"/>
      <c r="D43" s="657"/>
      <c r="E43" s="657"/>
      <c r="F43" s="286"/>
      <c r="G43" s="286"/>
      <c r="H43" s="286"/>
      <c r="I43" s="686"/>
      <c r="J43" s="321"/>
      <c r="K43" s="287"/>
      <c r="L43" s="303"/>
      <c r="M43" s="303"/>
      <c r="N43" s="287"/>
      <c r="O43" s="287"/>
      <c r="P43" s="287"/>
      <c r="Q43" s="287"/>
      <c r="R43" s="287"/>
      <c r="S43" s="287"/>
      <c r="T43" s="287"/>
      <c r="U43" s="339"/>
      <c r="V43" s="680"/>
      <c r="W43" s="681"/>
    </row>
    <row r="44" spans="1:23" ht="17.25" thickBot="1">
      <c r="A44" s="340" t="s">
        <v>644</v>
      </c>
      <c r="B44" s="687"/>
      <c r="C44" s="688"/>
      <c r="D44" s="616">
        <f>+D42-D40</f>
        <v>767</v>
      </c>
      <c r="E44" s="616">
        <f>+E42-E40</f>
        <v>1153</v>
      </c>
      <c r="F44" s="661">
        <f>F41+F39+F38</f>
        <v>835</v>
      </c>
      <c r="G44" s="661">
        <v>1049</v>
      </c>
      <c r="H44" s="661">
        <f>SUM(H41+H38)</f>
        <v>836</v>
      </c>
      <c r="I44" s="682">
        <f aca="true" t="shared" si="6" ref="I44:U44">I37+I38+I39+I41</f>
        <v>650</v>
      </c>
      <c r="J44" s="663">
        <f t="shared" si="6"/>
        <v>113</v>
      </c>
      <c r="K44" s="664">
        <f t="shared" si="6"/>
        <v>68</v>
      </c>
      <c r="L44" s="664">
        <f t="shared" si="6"/>
        <v>61</v>
      </c>
      <c r="M44" s="664">
        <f t="shared" si="6"/>
        <v>55</v>
      </c>
      <c r="N44" s="664">
        <f t="shared" si="6"/>
        <v>92</v>
      </c>
      <c r="O44" s="664">
        <f t="shared" si="6"/>
        <v>35</v>
      </c>
      <c r="P44" s="664">
        <f t="shared" si="6"/>
        <v>38</v>
      </c>
      <c r="Q44" s="664">
        <f t="shared" si="6"/>
        <v>45</v>
      </c>
      <c r="R44" s="664">
        <f t="shared" si="6"/>
        <v>66</v>
      </c>
      <c r="S44" s="664">
        <f t="shared" si="6"/>
        <v>0</v>
      </c>
      <c r="T44" s="664">
        <f t="shared" si="6"/>
        <v>0</v>
      </c>
      <c r="U44" s="682">
        <f t="shared" si="6"/>
        <v>0</v>
      </c>
      <c r="V44" s="683">
        <f>SUM(J44:U44)</f>
        <v>573</v>
      </c>
      <c r="W44" s="684">
        <f>+V44/I44*100</f>
        <v>88.15384615384615</v>
      </c>
    </row>
    <row r="45" spans="1:23" ht="17.25" thickBot="1">
      <c r="A45" s="340" t="s">
        <v>645</v>
      </c>
      <c r="B45" s="687"/>
      <c r="C45" s="335" t="s">
        <v>718</v>
      </c>
      <c r="D45" s="616">
        <f>+D42-D36</f>
        <v>64</v>
      </c>
      <c r="E45" s="616">
        <f>+E42-E36</f>
        <v>290</v>
      </c>
      <c r="F45" s="661">
        <f>F42-F36</f>
        <v>29</v>
      </c>
      <c r="G45" s="661">
        <v>25</v>
      </c>
      <c r="H45" s="661">
        <f>SUM(H42-H36)</f>
        <v>30</v>
      </c>
      <c r="I45" s="682">
        <f>SUM(I42-I36)</f>
        <v>0</v>
      </c>
      <c r="J45" s="663">
        <f aca="true" t="shared" si="7" ref="J45:U45">J42-J36</f>
        <v>85</v>
      </c>
      <c r="K45" s="664">
        <f t="shared" si="7"/>
        <v>-20</v>
      </c>
      <c r="L45" s="664">
        <f t="shared" si="7"/>
        <v>-149</v>
      </c>
      <c r="M45" s="664">
        <f t="shared" si="7"/>
        <v>651</v>
      </c>
      <c r="N45" s="664">
        <f t="shared" si="7"/>
        <v>-65</v>
      </c>
      <c r="O45" s="664">
        <f t="shared" si="7"/>
        <v>227</v>
      </c>
      <c r="P45" s="664">
        <f>P42-P36</f>
        <v>-42</v>
      </c>
      <c r="Q45" s="664">
        <f t="shared" si="7"/>
        <v>4</v>
      </c>
      <c r="R45" s="664">
        <f t="shared" si="7"/>
        <v>228</v>
      </c>
      <c r="S45" s="664">
        <f t="shared" si="7"/>
        <v>0</v>
      </c>
      <c r="T45" s="664">
        <f t="shared" si="7"/>
        <v>0</v>
      </c>
      <c r="U45" s="665">
        <f t="shared" si="7"/>
        <v>0</v>
      </c>
      <c r="V45" s="683">
        <f>SUM(J45:U45)</f>
        <v>919</v>
      </c>
      <c r="W45" s="684" t="e">
        <f>+V45/I45*100</f>
        <v>#DIV/0!</v>
      </c>
    </row>
    <row r="46" spans="1:23" ht="17.25" thickBot="1">
      <c r="A46" s="340" t="s">
        <v>719</v>
      </c>
      <c r="B46" s="687"/>
      <c r="C46" s="689"/>
      <c r="D46" s="618">
        <f>+D45-D40</f>
        <v>-6741</v>
      </c>
      <c r="E46" s="618">
        <f>+E45-E40</f>
        <v>-6689</v>
      </c>
      <c r="F46" s="661">
        <f>F44-F36</f>
        <v>-8289</v>
      </c>
      <c r="G46" s="661">
        <v>-8440</v>
      </c>
      <c r="H46" s="661">
        <f>SUM(H44-H36)</f>
        <v>-8597</v>
      </c>
      <c r="I46" s="682">
        <f>SUM(I44-I36)</f>
        <v>-8600</v>
      </c>
      <c r="J46" s="690">
        <f aca="true" t="shared" si="8" ref="J46:U46">J45-J40</f>
        <v>-505</v>
      </c>
      <c r="K46" s="664">
        <f t="shared" si="8"/>
        <v>-610</v>
      </c>
      <c r="L46" s="664">
        <f t="shared" si="8"/>
        <v>-739</v>
      </c>
      <c r="M46" s="664">
        <f t="shared" si="8"/>
        <v>-697</v>
      </c>
      <c r="N46" s="664">
        <f t="shared" si="8"/>
        <v>-655</v>
      </c>
      <c r="O46" s="664">
        <f t="shared" si="8"/>
        <v>-742</v>
      </c>
      <c r="P46" s="664">
        <f t="shared" si="8"/>
        <v>-632</v>
      </c>
      <c r="Q46" s="664">
        <f t="shared" si="8"/>
        <v>-611</v>
      </c>
      <c r="R46" s="664">
        <f t="shared" si="8"/>
        <v>-741</v>
      </c>
      <c r="S46" s="664">
        <f t="shared" si="8"/>
        <v>0</v>
      </c>
      <c r="T46" s="664">
        <f t="shared" si="8"/>
        <v>0</v>
      </c>
      <c r="U46" s="682">
        <f t="shared" si="8"/>
        <v>0</v>
      </c>
      <c r="V46" s="683">
        <f>SUM(J46:U46)</f>
        <v>-5932</v>
      </c>
      <c r="W46" s="684">
        <f>+V46/I46*100</f>
        <v>68.97674418604652</v>
      </c>
    </row>
  </sheetData>
  <sheetProtection/>
  <mergeCells count="1">
    <mergeCell ref="C5:G5"/>
  </mergeCells>
  <printOptions/>
  <pageMargins left="1.1023622047244095" right="0.7086614173228347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B24" sqref="B23:B24"/>
    </sheetView>
  </sheetViews>
  <sheetFormatPr defaultColWidth="9.140625" defaultRowHeight="12.75"/>
  <cols>
    <col min="1" max="1" width="37.7109375" style="43" customWidth="1"/>
    <col min="2" max="2" width="13.57421875" style="43" customWidth="1"/>
    <col min="3" max="4" width="0" style="43" hidden="1" customWidth="1"/>
    <col min="5" max="5" width="6.421875" style="691" customWidth="1"/>
    <col min="6" max="6" width="11.7109375" style="43" hidden="1" customWidth="1"/>
    <col min="7" max="7" width="11.57421875" style="43" hidden="1" customWidth="1"/>
    <col min="8" max="8" width="11.57421875" style="43" customWidth="1"/>
    <col min="9" max="10" width="11.421875" style="43" customWidth="1"/>
    <col min="11" max="11" width="9.140625" style="43" customWidth="1"/>
    <col min="12" max="12" width="9.7109375" style="43" bestFit="1" customWidth="1"/>
    <col min="13" max="18" width="9.140625" style="43" customWidth="1"/>
    <col min="19" max="19" width="9.28125" style="43" hidden="1" customWidth="1"/>
    <col min="20" max="21" width="0" style="43" hidden="1" customWidth="1"/>
    <col min="22" max="23" width="9.140625" style="43" customWidth="1"/>
    <col min="24" max="24" width="9.00390625" style="691" customWidth="1"/>
    <col min="25" max="16384" width="9.140625" style="43" customWidth="1"/>
  </cols>
  <sheetData>
    <row r="1" spans="1:24" s="283" customFormat="1" ht="18">
      <c r="A1" s="283" t="s">
        <v>648</v>
      </c>
      <c r="E1" s="358"/>
      <c r="J1" s="534"/>
      <c r="X1" s="358"/>
    </row>
    <row r="2" spans="1:10" ht="21.75" customHeight="1">
      <c r="A2" s="534" t="s">
        <v>649</v>
      </c>
      <c r="B2" s="204" t="s">
        <v>568</v>
      </c>
      <c r="J2" s="535"/>
    </row>
    <row r="3" spans="1:10" ht="12.75">
      <c r="A3" s="535"/>
      <c r="J3" s="535"/>
    </row>
    <row r="4" spans="2:10" ht="13.5" thickBot="1">
      <c r="B4" s="629"/>
      <c r="C4" s="629"/>
      <c r="D4" s="629"/>
      <c r="E4" s="692"/>
      <c r="F4" s="629"/>
      <c r="G4" s="629"/>
      <c r="J4" s="535"/>
    </row>
    <row r="5" spans="1:10" ht="15.75" thickBot="1">
      <c r="A5" s="278" t="s">
        <v>546</v>
      </c>
      <c r="B5" s="693" t="s">
        <v>720</v>
      </c>
      <c r="C5" s="354"/>
      <c r="D5" s="354"/>
      <c r="E5" s="694"/>
      <c r="F5" s="354"/>
      <c r="G5" s="355"/>
      <c r="H5" s="294"/>
      <c r="I5" s="294"/>
      <c r="J5" s="278"/>
    </row>
    <row r="6" spans="1:10" ht="23.25" customHeight="1" thickBot="1">
      <c r="A6" s="535" t="s">
        <v>548</v>
      </c>
      <c r="J6" s="535"/>
    </row>
    <row r="7" spans="1:24" ht="15">
      <c r="A7" s="695"/>
      <c r="B7" s="696"/>
      <c r="C7" s="696"/>
      <c r="D7" s="696"/>
      <c r="E7" s="697"/>
      <c r="F7" s="696"/>
      <c r="G7" s="698"/>
      <c r="H7" s="698"/>
      <c r="I7" s="699" t="s">
        <v>29</v>
      </c>
      <c r="J7" s="700"/>
      <c r="K7" s="701"/>
      <c r="L7" s="701"/>
      <c r="M7" s="701"/>
      <c r="N7" s="701"/>
      <c r="O7" s="356" t="s">
        <v>549</v>
      </c>
      <c r="P7" s="701"/>
      <c r="Q7" s="701"/>
      <c r="R7" s="701"/>
      <c r="S7" s="701"/>
      <c r="T7" s="701"/>
      <c r="U7" s="701"/>
      <c r="V7" s="699" t="s">
        <v>550</v>
      </c>
      <c r="W7" s="702" t="s">
        <v>551</v>
      </c>
      <c r="X7" s="43"/>
    </row>
    <row r="8" spans="1:24" ht="13.5" thickBot="1">
      <c r="A8" s="703" t="s">
        <v>27</v>
      </c>
      <c r="B8" s="704" t="s">
        <v>552</v>
      </c>
      <c r="C8" s="704" t="s">
        <v>553</v>
      </c>
      <c r="D8" s="704" t="s">
        <v>554</v>
      </c>
      <c r="E8" s="704" t="s">
        <v>555</v>
      </c>
      <c r="F8" s="704" t="s">
        <v>667</v>
      </c>
      <c r="G8" s="705" t="s">
        <v>668</v>
      </c>
      <c r="H8" s="706" t="s">
        <v>651</v>
      </c>
      <c r="I8" s="707">
        <v>2014</v>
      </c>
      <c r="J8" s="708" t="s">
        <v>560</v>
      </c>
      <c r="K8" s="709" t="s">
        <v>561</v>
      </c>
      <c r="L8" s="709" t="s">
        <v>562</v>
      </c>
      <c r="M8" s="709" t="s">
        <v>563</v>
      </c>
      <c r="N8" s="709" t="s">
        <v>564</v>
      </c>
      <c r="O8" s="709" t="s">
        <v>565</v>
      </c>
      <c r="P8" s="709" t="s">
        <v>566</v>
      </c>
      <c r="Q8" s="709" t="s">
        <v>567</v>
      </c>
      <c r="R8" s="709" t="s">
        <v>568</v>
      </c>
      <c r="S8" s="709" t="s">
        <v>569</v>
      </c>
      <c r="T8" s="709" t="s">
        <v>570</v>
      </c>
      <c r="U8" s="708" t="s">
        <v>571</v>
      </c>
      <c r="V8" s="707" t="s">
        <v>572</v>
      </c>
      <c r="W8" s="710" t="s">
        <v>573</v>
      </c>
      <c r="X8" s="43"/>
    </row>
    <row r="9" spans="1:24" ht="12.75">
      <c r="A9" s="711" t="s">
        <v>574</v>
      </c>
      <c r="B9" s="712"/>
      <c r="C9" s="713">
        <v>104</v>
      </c>
      <c r="D9" s="713">
        <v>104</v>
      </c>
      <c r="E9" s="714"/>
      <c r="F9" s="715">
        <v>13</v>
      </c>
      <c r="G9" s="716">
        <v>14</v>
      </c>
      <c r="H9" s="387">
        <v>14</v>
      </c>
      <c r="I9" s="717"/>
      <c r="J9" s="718">
        <v>14</v>
      </c>
      <c r="K9" s="719">
        <v>15</v>
      </c>
      <c r="L9" s="719">
        <v>15</v>
      </c>
      <c r="M9" s="719">
        <v>15</v>
      </c>
      <c r="N9" s="720">
        <v>14</v>
      </c>
      <c r="O9" s="720">
        <v>14</v>
      </c>
      <c r="P9" s="720">
        <v>13</v>
      </c>
      <c r="Q9" s="720">
        <v>14</v>
      </c>
      <c r="R9" s="720">
        <v>14</v>
      </c>
      <c r="S9" s="720"/>
      <c r="T9" s="720"/>
      <c r="U9" s="720"/>
      <c r="V9" s="721" t="s">
        <v>575</v>
      </c>
      <c r="W9" s="722" t="s">
        <v>575</v>
      </c>
      <c r="X9" s="43"/>
    </row>
    <row r="10" spans="1:24" ht="13.5" thickBot="1">
      <c r="A10" s="723" t="s">
        <v>576</v>
      </c>
      <c r="B10" s="724"/>
      <c r="C10" s="725">
        <v>101</v>
      </c>
      <c r="D10" s="725">
        <v>104</v>
      </c>
      <c r="E10" s="726"/>
      <c r="F10" s="725">
        <v>10.5</v>
      </c>
      <c r="G10" s="727">
        <v>11.5</v>
      </c>
      <c r="H10" s="728">
        <v>11</v>
      </c>
      <c r="I10" s="729"/>
      <c r="J10" s="727">
        <v>11</v>
      </c>
      <c r="K10" s="730">
        <v>12.5</v>
      </c>
      <c r="L10" s="731">
        <v>12.5</v>
      </c>
      <c r="M10" s="731">
        <v>12.5</v>
      </c>
      <c r="N10" s="730">
        <v>11.5</v>
      </c>
      <c r="O10" s="730">
        <v>11.5</v>
      </c>
      <c r="P10" s="730">
        <v>10.5</v>
      </c>
      <c r="Q10" s="730">
        <v>11</v>
      </c>
      <c r="R10" s="730">
        <v>11</v>
      </c>
      <c r="S10" s="730"/>
      <c r="T10" s="730"/>
      <c r="U10" s="727"/>
      <c r="V10" s="732"/>
      <c r="W10" s="733" t="s">
        <v>575</v>
      </c>
      <c r="X10" s="43"/>
    </row>
    <row r="11" spans="1:24" ht="12.75">
      <c r="A11" s="734" t="s">
        <v>577</v>
      </c>
      <c r="B11" s="735" t="s">
        <v>578</v>
      </c>
      <c r="C11" s="736">
        <v>37915</v>
      </c>
      <c r="D11" s="736">
        <v>39774</v>
      </c>
      <c r="E11" s="737" t="s">
        <v>579</v>
      </c>
      <c r="F11" s="738">
        <v>6039</v>
      </c>
      <c r="G11" s="739">
        <v>7073</v>
      </c>
      <c r="H11" s="740">
        <v>7780</v>
      </c>
      <c r="I11" s="741" t="s">
        <v>575</v>
      </c>
      <c r="J11" s="742">
        <v>7780</v>
      </c>
      <c r="K11" s="743">
        <v>7780</v>
      </c>
      <c r="L11" s="744">
        <v>7983</v>
      </c>
      <c r="M11" s="744">
        <v>7856</v>
      </c>
      <c r="N11" s="743">
        <v>7856</v>
      </c>
      <c r="O11" s="743">
        <v>8245</v>
      </c>
      <c r="P11" s="745">
        <v>8245</v>
      </c>
      <c r="Q11" s="745">
        <v>8245</v>
      </c>
      <c r="R11" s="745">
        <v>8225</v>
      </c>
      <c r="S11" s="745"/>
      <c r="T11" s="745"/>
      <c r="U11" s="739"/>
      <c r="V11" s="746" t="s">
        <v>575</v>
      </c>
      <c r="W11" s="747" t="s">
        <v>575</v>
      </c>
      <c r="X11" s="43"/>
    </row>
    <row r="12" spans="1:24" ht="12.75">
      <c r="A12" s="748" t="s">
        <v>580</v>
      </c>
      <c r="B12" s="749" t="s">
        <v>581</v>
      </c>
      <c r="C12" s="750">
        <v>-16164</v>
      </c>
      <c r="D12" s="750">
        <v>-17825</v>
      </c>
      <c r="E12" s="737" t="s">
        <v>582</v>
      </c>
      <c r="F12" s="738">
        <v>-4930</v>
      </c>
      <c r="G12" s="739">
        <v>-5520</v>
      </c>
      <c r="H12" s="740">
        <v>-6152</v>
      </c>
      <c r="I12" s="747" t="s">
        <v>575</v>
      </c>
      <c r="J12" s="751">
        <v>-6180</v>
      </c>
      <c r="K12" s="752">
        <v>-6208</v>
      </c>
      <c r="L12" s="753">
        <v>-6372</v>
      </c>
      <c r="M12" s="753">
        <v>-6273</v>
      </c>
      <c r="N12" s="743">
        <v>-6302</v>
      </c>
      <c r="O12" s="743">
        <v>-6720</v>
      </c>
      <c r="P12" s="745">
        <v>-6749</v>
      </c>
      <c r="Q12" s="745">
        <v>-6778</v>
      </c>
      <c r="R12" s="745">
        <v>-6786</v>
      </c>
      <c r="S12" s="745"/>
      <c r="T12" s="745"/>
      <c r="U12" s="739"/>
      <c r="V12" s="746" t="s">
        <v>575</v>
      </c>
      <c r="W12" s="747" t="s">
        <v>575</v>
      </c>
      <c r="X12" s="43"/>
    </row>
    <row r="13" spans="1:24" ht="12.75">
      <c r="A13" s="748" t="s">
        <v>583</v>
      </c>
      <c r="B13" s="749" t="s">
        <v>584</v>
      </c>
      <c r="C13" s="750">
        <v>604</v>
      </c>
      <c r="D13" s="750">
        <v>619</v>
      </c>
      <c r="E13" s="737" t="s">
        <v>585</v>
      </c>
      <c r="F13" s="738">
        <v>49</v>
      </c>
      <c r="G13" s="739">
        <v>69</v>
      </c>
      <c r="H13" s="740">
        <v>36</v>
      </c>
      <c r="I13" s="747" t="s">
        <v>575</v>
      </c>
      <c r="J13" s="751">
        <v>36</v>
      </c>
      <c r="K13" s="752">
        <v>36</v>
      </c>
      <c r="L13" s="753">
        <v>36</v>
      </c>
      <c r="M13" s="753">
        <v>36</v>
      </c>
      <c r="N13" s="743">
        <v>36</v>
      </c>
      <c r="O13" s="743">
        <v>36</v>
      </c>
      <c r="P13" s="745">
        <v>36</v>
      </c>
      <c r="Q13" s="745">
        <v>36</v>
      </c>
      <c r="R13" s="745">
        <v>36</v>
      </c>
      <c r="S13" s="745"/>
      <c r="T13" s="745"/>
      <c r="U13" s="739"/>
      <c r="V13" s="746" t="s">
        <v>575</v>
      </c>
      <c r="W13" s="747" t="s">
        <v>575</v>
      </c>
      <c r="X13" s="43"/>
    </row>
    <row r="14" spans="1:24" ht="12.75">
      <c r="A14" s="748" t="s">
        <v>586</v>
      </c>
      <c r="B14" s="749" t="s">
        <v>587</v>
      </c>
      <c r="C14" s="750">
        <v>221</v>
      </c>
      <c r="D14" s="750">
        <v>610</v>
      </c>
      <c r="E14" s="737" t="s">
        <v>575</v>
      </c>
      <c r="F14" s="738">
        <v>673</v>
      </c>
      <c r="G14" s="739">
        <v>715</v>
      </c>
      <c r="H14" s="740">
        <v>505</v>
      </c>
      <c r="I14" s="747" t="s">
        <v>575</v>
      </c>
      <c r="J14" s="751">
        <v>6332</v>
      </c>
      <c r="K14" s="752">
        <v>6389</v>
      </c>
      <c r="L14" s="753">
        <v>6294</v>
      </c>
      <c r="M14" s="753">
        <v>6287</v>
      </c>
      <c r="N14" s="743">
        <v>6362</v>
      </c>
      <c r="O14" s="743">
        <v>5174</v>
      </c>
      <c r="P14" s="745">
        <v>4709</v>
      </c>
      <c r="Q14" s="745">
        <v>4212</v>
      </c>
      <c r="R14" s="745">
        <v>3702</v>
      </c>
      <c r="S14" s="745"/>
      <c r="T14" s="745"/>
      <c r="U14" s="739"/>
      <c r="V14" s="746" t="s">
        <v>575</v>
      </c>
      <c r="W14" s="747" t="s">
        <v>575</v>
      </c>
      <c r="X14" s="43"/>
    </row>
    <row r="15" spans="1:24" ht="13.5" thickBot="1">
      <c r="A15" s="711" t="s">
        <v>588</v>
      </c>
      <c r="B15" s="754" t="s">
        <v>589</v>
      </c>
      <c r="C15" s="755">
        <v>2021</v>
      </c>
      <c r="D15" s="755">
        <v>852</v>
      </c>
      <c r="E15" s="756" t="s">
        <v>590</v>
      </c>
      <c r="F15" s="757">
        <v>723</v>
      </c>
      <c r="G15" s="758">
        <v>1007</v>
      </c>
      <c r="H15" s="429">
        <v>607</v>
      </c>
      <c r="I15" s="759" t="s">
        <v>575</v>
      </c>
      <c r="J15" s="449">
        <v>715</v>
      </c>
      <c r="K15" s="760">
        <v>896</v>
      </c>
      <c r="L15" s="761">
        <v>911</v>
      </c>
      <c r="M15" s="761">
        <v>860</v>
      </c>
      <c r="N15" s="760">
        <v>941</v>
      </c>
      <c r="O15" s="760">
        <v>961</v>
      </c>
      <c r="P15" s="762">
        <v>818</v>
      </c>
      <c r="Q15" s="762">
        <v>835</v>
      </c>
      <c r="R15" s="762">
        <v>913</v>
      </c>
      <c r="S15" s="762"/>
      <c r="T15" s="762"/>
      <c r="U15" s="762"/>
      <c r="V15" s="763" t="s">
        <v>575</v>
      </c>
      <c r="W15" s="722" t="s">
        <v>575</v>
      </c>
      <c r="X15" s="43"/>
    </row>
    <row r="16" spans="1:24" ht="13.5" thickBot="1">
      <c r="A16" s="764" t="s">
        <v>591</v>
      </c>
      <c r="B16" s="765"/>
      <c r="C16" s="766">
        <v>24618</v>
      </c>
      <c r="D16" s="766">
        <v>24087</v>
      </c>
      <c r="E16" s="767"/>
      <c r="F16" s="768">
        <v>2553</v>
      </c>
      <c r="G16" s="769">
        <v>3344</v>
      </c>
      <c r="H16" s="770">
        <v>2776</v>
      </c>
      <c r="I16" s="771" t="s">
        <v>575</v>
      </c>
      <c r="J16" s="772">
        <f>SUM(J11:J15)</f>
        <v>8683</v>
      </c>
      <c r="K16" s="773">
        <f>SUM(K11:K15)</f>
        <v>8893</v>
      </c>
      <c r="L16" s="774">
        <f>SUM(L11:L15)</f>
        <v>8852</v>
      </c>
      <c r="M16" s="774">
        <v>8766</v>
      </c>
      <c r="N16" s="775">
        <v>8893</v>
      </c>
      <c r="O16" s="775">
        <v>7696</v>
      </c>
      <c r="P16" s="776">
        <v>7059</v>
      </c>
      <c r="Q16" s="776">
        <v>6550</v>
      </c>
      <c r="R16" s="776">
        <f>SUM(R11:R15)</f>
        <v>6090</v>
      </c>
      <c r="S16" s="776"/>
      <c r="T16" s="776"/>
      <c r="U16" s="769"/>
      <c r="V16" s="777" t="s">
        <v>575</v>
      </c>
      <c r="W16" s="771" t="s">
        <v>575</v>
      </c>
      <c r="X16" s="43"/>
    </row>
    <row r="17" spans="1:24" ht="12.75">
      <c r="A17" s="711" t="s">
        <v>592</v>
      </c>
      <c r="B17" s="735" t="s">
        <v>593</v>
      </c>
      <c r="C17" s="736">
        <v>7043</v>
      </c>
      <c r="D17" s="736">
        <v>7240</v>
      </c>
      <c r="E17" s="756">
        <v>401</v>
      </c>
      <c r="F17" s="757">
        <v>1108</v>
      </c>
      <c r="G17" s="758">
        <v>1553</v>
      </c>
      <c r="H17" s="429">
        <v>1628</v>
      </c>
      <c r="I17" s="741" t="s">
        <v>575</v>
      </c>
      <c r="J17" s="449">
        <v>1600</v>
      </c>
      <c r="K17" s="760">
        <v>1572</v>
      </c>
      <c r="L17" s="761">
        <v>1611</v>
      </c>
      <c r="M17" s="761">
        <v>1582</v>
      </c>
      <c r="N17" s="760">
        <v>1553</v>
      </c>
      <c r="O17" s="760">
        <v>1524</v>
      </c>
      <c r="P17" s="762">
        <v>1496</v>
      </c>
      <c r="Q17" s="762">
        <v>2050</v>
      </c>
      <c r="R17" s="762">
        <v>1438</v>
      </c>
      <c r="S17" s="762"/>
      <c r="T17" s="762"/>
      <c r="U17" s="762"/>
      <c r="V17" s="763" t="s">
        <v>575</v>
      </c>
      <c r="W17" s="722" t="s">
        <v>575</v>
      </c>
      <c r="X17" s="43"/>
    </row>
    <row r="18" spans="1:24" ht="12.75">
      <c r="A18" s="748" t="s">
        <v>594</v>
      </c>
      <c r="B18" s="749" t="s">
        <v>595</v>
      </c>
      <c r="C18" s="750">
        <v>1001</v>
      </c>
      <c r="D18" s="750">
        <v>820</v>
      </c>
      <c r="E18" s="737" t="s">
        <v>596</v>
      </c>
      <c r="F18" s="738">
        <v>251</v>
      </c>
      <c r="G18" s="739">
        <v>49</v>
      </c>
      <c r="H18" s="740">
        <v>183</v>
      </c>
      <c r="I18" s="747" t="s">
        <v>575</v>
      </c>
      <c r="J18" s="742">
        <v>203</v>
      </c>
      <c r="K18" s="743">
        <v>230</v>
      </c>
      <c r="L18" s="744">
        <v>193</v>
      </c>
      <c r="M18" s="744">
        <v>220</v>
      </c>
      <c r="N18" s="743">
        <v>252</v>
      </c>
      <c r="O18" s="743">
        <v>330</v>
      </c>
      <c r="P18" s="745">
        <v>359</v>
      </c>
      <c r="Q18" s="745">
        <v>389</v>
      </c>
      <c r="R18" s="745">
        <v>418</v>
      </c>
      <c r="S18" s="745"/>
      <c r="T18" s="745"/>
      <c r="U18" s="739"/>
      <c r="V18" s="746" t="s">
        <v>575</v>
      </c>
      <c r="W18" s="747" t="s">
        <v>575</v>
      </c>
      <c r="X18" s="43"/>
    </row>
    <row r="19" spans="1:24" ht="12.75">
      <c r="A19" s="748" t="s">
        <v>597</v>
      </c>
      <c r="B19" s="749" t="s">
        <v>598</v>
      </c>
      <c r="C19" s="750">
        <v>14718</v>
      </c>
      <c r="D19" s="750">
        <v>14718</v>
      </c>
      <c r="E19" s="737" t="s">
        <v>575</v>
      </c>
      <c r="F19" s="738">
        <v>0</v>
      </c>
      <c r="G19" s="739">
        <v>0</v>
      </c>
      <c r="H19" s="740">
        <v>0</v>
      </c>
      <c r="I19" s="747" t="s">
        <v>575</v>
      </c>
      <c r="J19" s="751">
        <v>0</v>
      </c>
      <c r="K19" s="752">
        <v>0</v>
      </c>
      <c r="L19" s="753">
        <v>0</v>
      </c>
      <c r="M19" s="753">
        <v>0</v>
      </c>
      <c r="N19" s="743">
        <v>0</v>
      </c>
      <c r="O19" s="743">
        <v>0</v>
      </c>
      <c r="P19" s="745">
        <v>0</v>
      </c>
      <c r="Q19" s="745">
        <v>0</v>
      </c>
      <c r="R19" s="745">
        <v>0</v>
      </c>
      <c r="S19" s="745"/>
      <c r="T19" s="745"/>
      <c r="U19" s="739"/>
      <c r="V19" s="746" t="s">
        <v>575</v>
      </c>
      <c r="W19" s="747" t="s">
        <v>575</v>
      </c>
      <c r="X19" s="43"/>
    </row>
    <row r="20" spans="1:24" ht="12.75">
      <c r="A20" s="748" t="s">
        <v>599</v>
      </c>
      <c r="B20" s="749" t="s">
        <v>600</v>
      </c>
      <c r="C20" s="750">
        <v>1758</v>
      </c>
      <c r="D20" s="750">
        <v>1762</v>
      </c>
      <c r="E20" s="737" t="s">
        <v>575</v>
      </c>
      <c r="F20" s="738">
        <v>1146</v>
      </c>
      <c r="G20" s="739">
        <v>1695</v>
      </c>
      <c r="H20" s="740">
        <v>931</v>
      </c>
      <c r="I20" s="747" t="s">
        <v>575</v>
      </c>
      <c r="J20" s="751">
        <v>6668</v>
      </c>
      <c r="K20" s="752">
        <v>6777</v>
      </c>
      <c r="L20" s="753">
        <v>6910</v>
      </c>
      <c r="M20" s="753">
        <v>6800</v>
      </c>
      <c r="N20" s="743">
        <v>6984</v>
      </c>
      <c r="O20" s="743">
        <v>5781</v>
      </c>
      <c r="P20" s="745">
        <v>5132</v>
      </c>
      <c r="Q20" s="745">
        <v>4500</v>
      </c>
      <c r="R20" s="745">
        <v>4050</v>
      </c>
      <c r="S20" s="745"/>
      <c r="T20" s="745"/>
      <c r="U20" s="739"/>
      <c r="V20" s="746" t="s">
        <v>575</v>
      </c>
      <c r="W20" s="747" t="s">
        <v>575</v>
      </c>
      <c r="X20" s="43"/>
    </row>
    <row r="21" spans="1:24" ht="13.5" thickBot="1">
      <c r="A21" s="723" t="s">
        <v>601</v>
      </c>
      <c r="B21" s="778" t="s">
        <v>602</v>
      </c>
      <c r="C21" s="779">
        <v>0</v>
      </c>
      <c r="D21" s="779">
        <v>0</v>
      </c>
      <c r="E21" s="780" t="s">
        <v>575</v>
      </c>
      <c r="F21" s="738">
        <v>0</v>
      </c>
      <c r="G21" s="739">
        <v>0</v>
      </c>
      <c r="H21" s="740">
        <v>0</v>
      </c>
      <c r="I21" s="733" t="s">
        <v>575</v>
      </c>
      <c r="J21" s="751">
        <v>0</v>
      </c>
      <c r="K21" s="752">
        <v>0</v>
      </c>
      <c r="L21" s="753">
        <v>0</v>
      </c>
      <c r="M21" s="753">
        <v>0</v>
      </c>
      <c r="N21" s="743">
        <v>0</v>
      </c>
      <c r="O21" s="743">
        <v>0</v>
      </c>
      <c r="P21" s="745">
        <v>0</v>
      </c>
      <c r="Q21" s="745">
        <v>0</v>
      </c>
      <c r="R21" s="745">
        <v>0</v>
      </c>
      <c r="S21" s="745"/>
      <c r="T21" s="745"/>
      <c r="U21" s="739"/>
      <c r="V21" s="781" t="s">
        <v>575</v>
      </c>
      <c r="W21" s="759" t="s">
        <v>575</v>
      </c>
      <c r="X21" s="43"/>
    </row>
    <row r="22" spans="1:24" ht="14.25">
      <c r="A22" s="782" t="s">
        <v>603</v>
      </c>
      <c r="B22" s="735" t="s">
        <v>604</v>
      </c>
      <c r="C22" s="736">
        <v>12472</v>
      </c>
      <c r="D22" s="736">
        <v>13728</v>
      </c>
      <c r="E22" s="342" t="s">
        <v>575</v>
      </c>
      <c r="F22" s="343">
        <v>6434</v>
      </c>
      <c r="G22" s="783">
        <v>6570</v>
      </c>
      <c r="H22" s="784">
        <v>7023</v>
      </c>
      <c r="I22" s="785">
        <v>6620</v>
      </c>
      <c r="J22" s="786">
        <v>550</v>
      </c>
      <c r="K22" s="787">
        <v>550</v>
      </c>
      <c r="L22" s="788">
        <v>550</v>
      </c>
      <c r="M22" s="788">
        <v>550</v>
      </c>
      <c r="N22" s="788">
        <v>600</v>
      </c>
      <c r="O22" s="788">
        <v>550</v>
      </c>
      <c r="P22" s="788">
        <v>550</v>
      </c>
      <c r="Q22" s="788">
        <v>550</v>
      </c>
      <c r="R22" s="788">
        <v>550</v>
      </c>
      <c r="S22" s="788"/>
      <c r="T22" s="788"/>
      <c r="U22" s="783"/>
      <c r="V22" s="789">
        <f aca="true" t="shared" si="0" ref="V22:V40">SUM(J22:U22)</f>
        <v>5000</v>
      </c>
      <c r="W22" s="790">
        <f>IF(I22&lt;&gt;0,+V22/I22*100,"   ???")</f>
        <v>75.52870090634441</v>
      </c>
      <c r="X22" s="43"/>
    </row>
    <row r="23" spans="1:24" ht="14.25">
      <c r="A23" s="748" t="s">
        <v>605</v>
      </c>
      <c r="B23" s="749" t="s">
        <v>606</v>
      </c>
      <c r="C23" s="750">
        <v>0</v>
      </c>
      <c r="D23" s="750">
        <v>0</v>
      </c>
      <c r="E23" s="344" t="s">
        <v>575</v>
      </c>
      <c r="F23" s="345">
        <v>366</v>
      </c>
      <c r="G23" s="739">
        <v>200</v>
      </c>
      <c r="H23" s="740">
        <v>295</v>
      </c>
      <c r="I23" s="791"/>
      <c r="J23" s="792">
        <v>0</v>
      </c>
      <c r="K23" s="793">
        <v>0</v>
      </c>
      <c r="L23" s="745">
        <v>0</v>
      </c>
      <c r="M23" s="745">
        <v>0</v>
      </c>
      <c r="N23" s="745">
        <v>0</v>
      </c>
      <c r="O23" s="745">
        <v>0</v>
      </c>
      <c r="P23" s="745">
        <v>0</v>
      </c>
      <c r="Q23" s="745">
        <v>0</v>
      </c>
      <c r="R23" s="745">
        <v>0</v>
      </c>
      <c r="S23" s="745"/>
      <c r="T23" s="745"/>
      <c r="U23" s="739"/>
      <c r="V23" s="794">
        <f t="shared" si="0"/>
        <v>0</v>
      </c>
      <c r="W23" s="795">
        <v>0</v>
      </c>
      <c r="X23" s="43"/>
    </row>
    <row r="24" spans="1:24" ht="15" thickBot="1">
      <c r="A24" s="723" t="s">
        <v>607</v>
      </c>
      <c r="B24" s="778" t="s">
        <v>606</v>
      </c>
      <c r="C24" s="779">
        <v>0</v>
      </c>
      <c r="D24" s="779">
        <v>1215</v>
      </c>
      <c r="E24" s="346">
        <v>672</v>
      </c>
      <c r="F24" s="347">
        <v>6068</v>
      </c>
      <c r="G24" s="758">
        <v>6570</v>
      </c>
      <c r="H24" s="476">
        <v>6728</v>
      </c>
      <c r="I24" s="796">
        <v>6620</v>
      </c>
      <c r="J24" s="478">
        <v>550</v>
      </c>
      <c r="K24" s="797">
        <v>550</v>
      </c>
      <c r="L24" s="762">
        <v>550</v>
      </c>
      <c r="M24" s="762">
        <v>550</v>
      </c>
      <c r="N24" s="762">
        <v>600</v>
      </c>
      <c r="O24" s="762">
        <v>550</v>
      </c>
      <c r="P24" s="762">
        <v>550</v>
      </c>
      <c r="Q24" s="762">
        <v>550</v>
      </c>
      <c r="R24" s="762">
        <v>550</v>
      </c>
      <c r="S24" s="762"/>
      <c r="T24" s="762"/>
      <c r="U24" s="762"/>
      <c r="V24" s="798">
        <f t="shared" si="0"/>
        <v>5000</v>
      </c>
      <c r="W24" s="799">
        <f aca="true" t="shared" si="1" ref="W24:W31">IF(I24&lt;&gt;0,+V24/I24*100,"   ???")</f>
        <v>75.52870090634441</v>
      </c>
      <c r="X24" s="43"/>
    </row>
    <row r="25" spans="1:24" ht="14.25">
      <c r="A25" s="734" t="s">
        <v>608</v>
      </c>
      <c r="B25" s="735" t="s">
        <v>609</v>
      </c>
      <c r="C25" s="736">
        <v>6341</v>
      </c>
      <c r="D25" s="736">
        <v>6960</v>
      </c>
      <c r="E25" s="342">
        <v>501</v>
      </c>
      <c r="F25" s="348">
        <v>796</v>
      </c>
      <c r="G25" s="800">
        <v>336</v>
      </c>
      <c r="H25" s="801">
        <v>474</v>
      </c>
      <c r="I25" s="351">
        <v>400</v>
      </c>
      <c r="J25" s="802">
        <v>26</v>
      </c>
      <c r="K25" s="787">
        <v>25</v>
      </c>
      <c r="L25" s="787">
        <v>36</v>
      </c>
      <c r="M25" s="787">
        <v>41</v>
      </c>
      <c r="N25" s="787">
        <v>39</v>
      </c>
      <c r="O25" s="787">
        <v>12</v>
      </c>
      <c r="P25" s="787">
        <v>50</v>
      </c>
      <c r="Q25" s="787">
        <v>25</v>
      </c>
      <c r="R25" s="787">
        <v>47</v>
      </c>
      <c r="S25" s="787"/>
      <c r="T25" s="787"/>
      <c r="U25" s="803"/>
      <c r="V25" s="804">
        <f t="shared" si="0"/>
        <v>301</v>
      </c>
      <c r="W25" s="805">
        <f t="shared" si="1"/>
        <v>75.25</v>
      </c>
      <c r="X25" s="43"/>
    </row>
    <row r="26" spans="1:24" ht="14.25">
      <c r="A26" s="748" t="s">
        <v>610</v>
      </c>
      <c r="B26" s="749" t="s">
        <v>611</v>
      </c>
      <c r="C26" s="750">
        <v>1745</v>
      </c>
      <c r="D26" s="750">
        <v>2223</v>
      </c>
      <c r="E26" s="344">
        <v>502</v>
      </c>
      <c r="F26" s="345">
        <v>946</v>
      </c>
      <c r="G26" s="806">
        <v>1154</v>
      </c>
      <c r="H26" s="806">
        <v>379</v>
      </c>
      <c r="I26" s="352">
        <v>900</v>
      </c>
      <c r="J26" s="807">
        <v>37</v>
      </c>
      <c r="K26" s="745">
        <v>89</v>
      </c>
      <c r="L26" s="745">
        <v>263</v>
      </c>
      <c r="M26" s="745">
        <v>100</v>
      </c>
      <c r="N26" s="745">
        <v>17</v>
      </c>
      <c r="O26" s="745">
        <v>-206</v>
      </c>
      <c r="P26" s="745">
        <v>57</v>
      </c>
      <c r="Q26" s="745">
        <v>61</v>
      </c>
      <c r="R26" s="745">
        <v>131</v>
      </c>
      <c r="S26" s="745"/>
      <c r="T26" s="745"/>
      <c r="U26" s="806"/>
      <c r="V26" s="804">
        <f t="shared" si="0"/>
        <v>549</v>
      </c>
      <c r="W26" s="795">
        <f t="shared" si="1"/>
        <v>61</v>
      </c>
      <c r="X26" s="43"/>
    </row>
    <row r="27" spans="1:24" ht="14.25">
      <c r="A27" s="748" t="s">
        <v>612</v>
      </c>
      <c r="B27" s="749" t="s">
        <v>613</v>
      </c>
      <c r="C27" s="750">
        <v>0</v>
      </c>
      <c r="D27" s="750">
        <v>0</v>
      </c>
      <c r="E27" s="344">
        <v>544</v>
      </c>
      <c r="F27" s="345">
        <v>14</v>
      </c>
      <c r="G27" s="806">
        <v>21</v>
      </c>
      <c r="H27" s="806">
        <v>29</v>
      </c>
      <c r="I27" s="352">
        <v>70</v>
      </c>
      <c r="J27" s="807">
        <v>1</v>
      </c>
      <c r="K27" s="745">
        <v>0</v>
      </c>
      <c r="L27" s="745">
        <v>0</v>
      </c>
      <c r="M27" s="745">
        <v>3</v>
      </c>
      <c r="N27" s="745">
        <v>1</v>
      </c>
      <c r="O27" s="745">
        <v>0</v>
      </c>
      <c r="P27" s="745">
        <v>0</v>
      </c>
      <c r="Q27" s="745">
        <v>0</v>
      </c>
      <c r="R27" s="745">
        <v>0</v>
      </c>
      <c r="S27" s="745"/>
      <c r="T27" s="745"/>
      <c r="U27" s="806"/>
      <c r="V27" s="804">
        <f t="shared" si="0"/>
        <v>5</v>
      </c>
      <c r="W27" s="795">
        <f t="shared" si="1"/>
        <v>7.142857142857142</v>
      </c>
      <c r="X27" s="43"/>
    </row>
    <row r="28" spans="1:24" ht="14.25">
      <c r="A28" s="748" t="s">
        <v>614</v>
      </c>
      <c r="B28" s="749" t="s">
        <v>615</v>
      </c>
      <c r="C28" s="750">
        <v>428</v>
      </c>
      <c r="D28" s="750">
        <v>253</v>
      </c>
      <c r="E28" s="344">
        <v>511</v>
      </c>
      <c r="F28" s="345">
        <v>149</v>
      </c>
      <c r="G28" s="806">
        <v>96</v>
      </c>
      <c r="H28" s="806">
        <v>370</v>
      </c>
      <c r="I28" s="352">
        <v>100</v>
      </c>
      <c r="J28" s="807">
        <v>7</v>
      </c>
      <c r="K28" s="745">
        <v>4</v>
      </c>
      <c r="L28" s="745">
        <v>1</v>
      </c>
      <c r="M28" s="745">
        <v>20</v>
      </c>
      <c r="N28" s="745">
        <v>26</v>
      </c>
      <c r="O28" s="745">
        <v>5</v>
      </c>
      <c r="P28" s="745">
        <v>0</v>
      </c>
      <c r="Q28" s="745">
        <v>9</v>
      </c>
      <c r="R28" s="745">
        <v>26</v>
      </c>
      <c r="S28" s="745"/>
      <c r="T28" s="745"/>
      <c r="U28" s="806"/>
      <c r="V28" s="804">
        <f t="shared" si="0"/>
        <v>98</v>
      </c>
      <c r="W28" s="795">
        <f t="shared" si="1"/>
        <v>98</v>
      </c>
      <c r="X28" s="43"/>
    </row>
    <row r="29" spans="1:24" ht="14.25">
      <c r="A29" s="748" t="s">
        <v>616</v>
      </c>
      <c r="B29" s="749" t="s">
        <v>617</v>
      </c>
      <c r="C29" s="750">
        <v>1057</v>
      </c>
      <c r="D29" s="750">
        <v>1451</v>
      </c>
      <c r="E29" s="344">
        <v>518</v>
      </c>
      <c r="F29" s="345">
        <v>1216</v>
      </c>
      <c r="G29" s="806">
        <v>1024</v>
      </c>
      <c r="H29" s="806">
        <v>1249</v>
      </c>
      <c r="I29" s="352">
        <v>900</v>
      </c>
      <c r="J29" s="807">
        <v>35</v>
      </c>
      <c r="K29" s="745">
        <v>50</v>
      </c>
      <c r="L29" s="745">
        <v>76</v>
      </c>
      <c r="M29" s="745">
        <v>40</v>
      </c>
      <c r="N29" s="745">
        <v>195</v>
      </c>
      <c r="O29" s="745">
        <v>184</v>
      </c>
      <c r="P29" s="745">
        <v>59</v>
      </c>
      <c r="Q29" s="745">
        <v>32</v>
      </c>
      <c r="R29" s="745">
        <v>102</v>
      </c>
      <c r="S29" s="745"/>
      <c r="T29" s="745"/>
      <c r="U29" s="806"/>
      <c r="V29" s="804">
        <f t="shared" si="0"/>
        <v>773</v>
      </c>
      <c r="W29" s="795">
        <f t="shared" si="1"/>
        <v>85.88888888888889</v>
      </c>
      <c r="X29" s="43"/>
    </row>
    <row r="30" spans="1:24" ht="14.25">
      <c r="A30" s="748" t="s">
        <v>618</v>
      </c>
      <c r="B30" s="357" t="s">
        <v>619</v>
      </c>
      <c r="C30" s="750">
        <v>10408</v>
      </c>
      <c r="D30" s="750">
        <v>11792</v>
      </c>
      <c r="E30" s="344">
        <v>521</v>
      </c>
      <c r="F30" s="345">
        <v>2445</v>
      </c>
      <c r="G30" s="806">
        <v>2632</v>
      </c>
      <c r="H30" s="806">
        <v>2854</v>
      </c>
      <c r="I30" s="352">
        <v>2850</v>
      </c>
      <c r="J30" s="808">
        <v>199</v>
      </c>
      <c r="K30" s="745">
        <v>208</v>
      </c>
      <c r="L30" s="745">
        <v>219</v>
      </c>
      <c r="M30" s="745">
        <v>202</v>
      </c>
      <c r="N30" s="745">
        <v>204</v>
      </c>
      <c r="O30" s="745">
        <v>337</v>
      </c>
      <c r="P30" s="745">
        <v>210</v>
      </c>
      <c r="Q30" s="745">
        <v>214</v>
      </c>
      <c r="R30" s="745">
        <v>204</v>
      </c>
      <c r="S30" s="745"/>
      <c r="T30" s="745"/>
      <c r="U30" s="806"/>
      <c r="V30" s="804">
        <f t="shared" si="0"/>
        <v>1997</v>
      </c>
      <c r="W30" s="795">
        <f t="shared" si="1"/>
        <v>70.0701754385965</v>
      </c>
      <c r="X30" s="43"/>
    </row>
    <row r="31" spans="1:24" ht="14.25">
      <c r="A31" s="748" t="s">
        <v>620</v>
      </c>
      <c r="B31" s="357" t="s">
        <v>621</v>
      </c>
      <c r="C31" s="750">
        <v>3640</v>
      </c>
      <c r="D31" s="750">
        <v>4174</v>
      </c>
      <c r="E31" s="344" t="s">
        <v>622</v>
      </c>
      <c r="F31" s="345">
        <v>892</v>
      </c>
      <c r="G31" s="806">
        <v>939</v>
      </c>
      <c r="H31" s="806">
        <v>1053</v>
      </c>
      <c r="I31" s="352">
        <v>1270</v>
      </c>
      <c r="J31" s="808">
        <v>77</v>
      </c>
      <c r="K31" s="745">
        <v>75</v>
      </c>
      <c r="L31" s="745">
        <v>84</v>
      </c>
      <c r="M31" s="745">
        <v>77</v>
      </c>
      <c r="N31" s="745">
        <v>79</v>
      </c>
      <c r="O31" s="745">
        <v>125</v>
      </c>
      <c r="P31" s="745">
        <v>82</v>
      </c>
      <c r="Q31" s="745">
        <v>78</v>
      </c>
      <c r="R31" s="745">
        <v>74</v>
      </c>
      <c r="S31" s="745"/>
      <c r="T31" s="745"/>
      <c r="U31" s="806"/>
      <c r="V31" s="804">
        <f t="shared" si="0"/>
        <v>751</v>
      </c>
      <c r="W31" s="795">
        <f t="shared" si="1"/>
        <v>59.13385826771653</v>
      </c>
      <c r="X31" s="43"/>
    </row>
    <row r="32" spans="1:24" ht="14.25">
      <c r="A32" s="748" t="s">
        <v>623</v>
      </c>
      <c r="B32" s="749" t="s">
        <v>624</v>
      </c>
      <c r="C32" s="750">
        <v>0</v>
      </c>
      <c r="D32" s="750">
        <v>0</v>
      </c>
      <c r="E32" s="344">
        <v>557</v>
      </c>
      <c r="F32" s="345">
        <v>0</v>
      </c>
      <c r="G32" s="806">
        <v>0</v>
      </c>
      <c r="H32" s="806">
        <v>0</v>
      </c>
      <c r="I32" s="352">
        <v>0</v>
      </c>
      <c r="J32" s="807">
        <v>0</v>
      </c>
      <c r="K32" s="745">
        <v>0</v>
      </c>
      <c r="L32" s="745">
        <v>0</v>
      </c>
      <c r="M32" s="745">
        <v>0</v>
      </c>
      <c r="N32" s="745">
        <v>0</v>
      </c>
      <c r="O32" s="745">
        <v>0</v>
      </c>
      <c r="P32" s="745">
        <v>0</v>
      </c>
      <c r="Q32" s="745">
        <v>0</v>
      </c>
      <c r="R32" s="745">
        <v>0</v>
      </c>
      <c r="S32" s="745"/>
      <c r="T32" s="745"/>
      <c r="U32" s="806"/>
      <c r="V32" s="804">
        <f t="shared" si="0"/>
        <v>0</v>
      </c>
      <c r="W32" s="795">
        <v>0</v>
      </c>
      <c r="X32" s="43"/>
    </row>
    <row r="33" spans="1:24" ht="14.25">
      <c r="A33" s="748" t="s">
        <v>625</v>
      </c>
      <c r="B33" s="749" t="s">
        <v>626</v>
      </c>
      <c r="C33" s="750">
        <v>1711</v>
      </c>
      <c r="D33" s="750">
        <v>1801</v>
      </c>
      <c r="E33" s="344">
        <v>551</v>
      </c>
      <c r="F33" s="345">
        <v>128</v>
      </c>
      <c r="G33" s="806">
        <v>154</v>
      </c>
      <c r="H33" s="806">
        <v>282</v>
      </c>
      <c r="I33" s="352">
        <v>230</v>
      </c>
      <c r="J33" s="807">
        <v>28</v>
      </c>
      <c r="K33" s="745">
        <v>28</v>
      </c>
      <c r="L33" s="745">
        <v>28</v>
      </c>
      <c r="M33" s="745">
        <v>29</v>
      </c>
      <c r="N33" s="745">
        <v>28</v>
      </c>
      <c r="O33" s="745">
        <v>29</v>
      </c>
      <c r="P33" s="745">
        <v>29</v>
      </c>
      <c r="Q33" s="745">
        <v>29</v>
      </c>
      <c r="R33" s="745">
        <v>29</v>
      </c>
      <c r="S33" s="745"/>
      <c r="T33" s="745"/>
      <c r="U33" s="806"/>
      <c r="V33" s="804">
        <f t="shared" si="0"/>
        <v>257</v>
      </c>
      <c r="W33" s="795">
        <f>IF(I33&lt;&gt;0,+V33/I33*100,"   ???")</f>
        <v>111.73913043478261</v>
      </c>
      <c r="X33" s="43"/>
    </row>
    <row r="34" spans="1:24" ht="15" thickBot="1">
      <c r="A34" s="711" t="s">
        <v>627</v>
      </c>
      <c r="B34" s="754"/>
      <c r="C34" s="755">
        <v>569</v>
      </c>
      <c r="D34" s="755">
        <v>614</v>
      </c>
      <c r="E34" s="349" t="s">
        <v>628</v>
      </c>
      <c r="F34" s="350">
        <v>151</v>
      </c>
      <c r="G34" s="809">
        <v>601</v>
      </c>
      <c r="H34" s="809">
        <v>550</v>
      </c>
      <c r="I34" s="353">
        <v>300</v>
      </c>
      <c r="J34" s="810">
        <v>5</v>
      </c>
      <c r="K34" s="811">
        <v>14</v>
      </c>
      <c r="L34" s="811">
        <v>8</v>
      </c>
      <c r="M34" s="811">
        <v>15</v>
      </c>
      <c r="N34" s="811">
        <v>263</v>
      </c>
      <c r="O34" s="811">
        <v>91</v>
      </c>
      <c r="P34" s="811">
        <v>77</v>
      </c>
      <c r="Q34" s="811">
        <v>30</v>
      </c>
      <c r="R34" s="811">
        <v>21</v>
      </c>
      <c r="S34" s="811"/>
      <c r="T34" s="811"/>
      <c r="U34" s="812"/>
      <c r="V34" s="813">
        <f t="shared" si="0"/>
        <v>524</v>
      </c>
      <c r="W34" s="814">
        <f>IF(I34&lt;&gt;0,+V34/I34*100,"   ???")</f>
        <v>174.66666666666666</v>
      </c>
      <c r="X34" s="43"/>
    </row>
    <row r="35" spans="1:24" ht="15" thickBot="1">
      <c r="A35" s="815" t="s">
        <v>629</v>
      </c>
      <c r="B35" s="816" t="s">
        <v>630</v>
      </c>
      <c r="C35" s="817">
        <f>SUM(C25:C34)</f>
        <v>25899</v>
      </c>
      <c r="D35" s="817">
        <f>SUM(D25:D34)</f>
        <v>29268</v>
      </c>
      <c r="E35" s="818"/>
      <c r="F35" s="819">
        <v>6737</v>
      </c>
      <c r="G35" s="820">
        <v>6957</v>
      </c>
      <c r="H35" s="820">
        <v>7240</v>
      </c>
      <c r="I35" s="821">
        <f aca="true" t="shared" si="2" ref="I35:U35">SUM(I25:I34)</f>
        <v>7020</v>
      </c>
      <c r="J35" s="822">
        <f>SUM(J25:J34)</f>
        <v>415</v>
      </c>
      <c r="K35" s="823">
        <f>SUM(K25:K34)</f>
        <v>493</v>
      </c>
      <c r="L35" s="823">
        <f t="shared" si="2"/>
        <v>715</v>
      </c>
      <c r="M35" s="824">
        <f t="shared" si="2"/>
        <v>527</v>
      </c>
      <c r="N35" s="823">
        <f t="shared" si="2"/>
        <v>852</v>
      </c>
      <c r="O35" s="823">
        <f t="shared" si="2"/>
        <v>577</v>
      </c>
      <c r="P35" s="823">
        <f t="shared" si="2"/>
        <v>564</v>
      </c>
      <c r="Q35" s="823">
        <f t="shared" si="2"/>
        <v>478</v>
      </c>
      <c r="R35" s="823">
        <f t="shared" si="2"/>
        <v>634</v>
      </c>
      <c r="S35" s="823">
        <f t="shared" si="2"/>
        <v>0</v>
      </c>
      <c r="T35" s="823">
        <f t="shared" si="2"/>
        <v>0</v>
      </c>
      <c r="U35" s="823">
        <f t="shared" si="2"/>
        <v>0</v>
      </c>
      <c r="V35" s="825">
        <f t="shared" si="0"/>
        <v>5255</v>
      </c>
      <c r="W35" s="826">
        <f>IF(I35&lt;&gt;0,+V35/I35*100,"   ???")</f>
        <v>74.85754985754986</v>
      </c>
      <c r="X35" s="43"/>
    </row>
    <row r="36" spans="1:24" ht="14.25">
      <c r="A36" s="734" t="s">
        <v>631</v>
      </c>
      <c r="B36" s="735" t="s">
        <v>632</v>
      </c>
      <c r="C36" s="736">
        <v>0</v>
      </c>
      <c r="D36" s="736">
        <v>0</v>
      </c>
      <c r="E36" s="342">
        <v>601</v>
      </c>
      <c r="F36" s="351">
        <v>0</v>
      </c>
      <c r="G36" s="348">
        <v>0</v>
      </c>
      <c r="H36" s="348">
        <v>0</v>
      </c>
      <c r="I36" s="348">
        <v>0</v>
      </c>
      <c r="J36" s="792">
        <v>0</v>
      </c>
      <c r="K36" s="745">
        <v>0</v>
      </c>
      <c r="L36" s="745">
        <v>0</v>
      </c>
      <c r="M36" s="745">
        <v>0</v>
      </c>
      <c r="N36" s="745">
        <v>0</v>
      </c>
      <c r="O36" s="745">
        <v>0</v>
      </c>
      <c r="P36" s="745">
        <v>0</v>
      </c>
      <c r="Q36" s="745">
        <v>0</v>
      </c>
      <c r="R36" s="745">
        <v>0</v>
      </c>
      <c r="S36" s="745"/>
      <c r="T36" s="745"/>
      <c r="U36" s="739"/>
      <c r="V36" s="827">
        <f t="shared" si="0"/>
        <v>0</v>
      </c>
      <c r="W36" s="805">
        <v>0</v>
      </c>
      <c r="X36" s="43"/>
    </row>
    <row r="37" spans="1:24" ht="14.25">
      <c r="A37" s="748" t="s">
        <v>633</v>
      </c>
      <c r="B37" s="749" t="s">
        <v>634</v>
      </c>
      <c r="C37" s="750">
        <v>1190</v>
      </c>
      <c r="D37" s="750">
        <v>1857</v>
      </c>
      <c r="E37" s="344">
        <v>602</v>
      </c>
      <c r="F37" s="352">
        <v>169</v>
      </c>
      <c r="G37" s="345">
        <v>208</v>
      </c>
      <c r="H37" s="345">
        <v>330</v>
      </c>
      <c r="I37" s="345">
        <v>150</v>
      </c>
      <c r="J37" s="792">
        <v>9</v>
      </c>
      <c r="K37" s="745">
        <v>13</v>
      </c>
      <c r="L37" s="745">
        <v>2</v>
      </c>
      <c r="M37" s="745">
        <v>0</v>
      </c>
      <c r="N37" s="745">
        <v>111</v>
      </c>
      <c r="O37" s="745">
        <v>46</v>
      </c>
      <c r="P37" s="745">
        <v>20</v>
      </c>
      <c r="Q37" s="745">
        <v>31</v>
      </c>
      <c r="R37" s="745">
        <v>51</v>
      </c>
      <c r="S37" s="745"/>
      <c r="T37" s="745"/>
      <c r="U37" s="739"/>
      <c r="V37" s="794">
        <f t="shared" si="0"/>
        <v>283</v>
      </c>
      <c r="W37" s="795">
        <f>IF(I37&lt;&gt;0,+V37/I37*100,"   ???")</f>
        <v>188.66666666666669</v>
      </c>
      <c r="X37" s="43"/>
    </row>
    <row r="38" spans="1:24" ht="14.25">
      <c r="A38" s="748" t="s">
        <v>635</v>
      </c>
      <c r="B38" s="749" t="s">
        <v>636</v>
      </c>
      <c r="C38" s="750">
        <v>0</v>
      </c>
      <c r="D38" s="750">
        <v>0</v>
      </c>
      <c r="E38" s="344">
        <v>604</v>
      </c>
      <c r="F38" s="352">
        <v>29</v>
      </c>
      <c r="G38" s="345">
        <v>63</v>
      </c>
      <c r="H38" s="345">
        <v>65</v>
      </c>
      <c r="I38" s="345">
        <v>50</v>
      </c>
      <c r="J38" s="792">
        <v>1</v>
      </c>
      <c r="K38" s="745">
        <v>1</v>
      </c>
      <c r="L38" s="745">
        <v>2</v>
      </c>
      <c r="M38" s="745">
        <v>1</v>
      </c>
      <c r="N38" s="745">
        <v>6</v>
      </c>
      <c r="O38" s="745">
        <v>4</v>
      </c>
      <c r="P38" s="745">
        <v>2</v>
      </c>
      <c r="Q38" s="745">
        <v>9</v>
      </c>
      <c r="R38" s="745">
        <v>0</v>
      </c>
      <c r="S38" s="745"/>
      <c r="T38" s="745"/>
      <c r="U38" s="739"/>
      <c r="V38" s="794">
        <f t="shared" si="0"/>
        <v>26</v>
      </c>
      <c r="W38" s="795">
        <f>IF(I38&lt;&gt;0,+V38/I38*100,"   ???")</f>
        <v>52</v>
      </c>
      <c r="X38" s="43"/>
    </row>
    <row r="39" spans="1:24" ht="14.25">
      <c r="A39" s="748" t="s">
        <v>637</v>
      </c>
      <c r="B39" s="749" t="s">
        <v>638</v>
      </c>
      <c r="C39" s="750">
        <v>12472</v>
      </c>
      <c r="D39" s="750">
        <v>13728</v>
      </c>
      <c r="E39" s="344" t="s">
        <v>639</v>
      </c>
      <c r="F39" s="352">
        <v>6257</v>
      </c>
      <c r="G39" s="345">
        <v>6570</v>
      </c>
      <c r="H39" s="345">
        <v>6728</v>
      </c>
      <c r="I39" s="345">
        <v>6620</v>
      </c>
      <c r="J39" s="828">
        <v>550</v>
      </c>
      <c r="K39" s="745">
        <v>550</v>
      </c>
      <c r="L39" s="745">
        <v>550</v>
      </c>
      <c r="M39" s="745">
        <v>550</v>
      </c>
      <c r="N39" s="745">
        <v>600</v>
      </c>
      <c r="O39" s="745">
        <v>550</v>
      </c>
      <c r="P39" s="745">
        <v>550</v>
      </c>
      <c r="Q39" s="745">
        <v>550</v>
      </c>
      <c r="R39" s="745">
        <v>550</v>
      </c>
      <c r="S39" s="745"/>
      <c r="T39" s="745"/>
      <c r="U39" s="739"/>
      <c r="V39" s="794">
        <f t="shared" si="0"/>
        <v>5000</v>
      </c>
      <c r="W39" s="795">
        <f>IF(I39&lt;&gt;0,+V39/I39*100,"   ???")</f>
        <v>75.52870090634441</v>
      </c>
      <c r="X39" s="43"/>
    </row>
    <row r="40" spans="1:24" ht="15" thickBot="1">
      <c r="A40" s="711" t="s">
        <v>640</v>
      </c>
      <c r="B40" s="754"/>
      <c r="C40" s="755">
        <v>12330</v>
      </c>
      <c r="D40" s="755">
        <v>13218</v>
      </c>
      <c r="E40" s="349" t="s">
        <v>641</v>
      </c>
      <c r="F40" s="353">
        <v>329</v>
      </c>
      <c r="G40" s="350">
        <v>164</v>
      </c>
      <c r="H40" s="350">
        <v>161</v>
      </c>
      <c r="I40" s="350">
        <v>200</v>
      </c>
      <c r="J40" s="829">
        <v>0</v>
      </c>
      <c r="K40" s="762">
        <v>2</v>
      </c>
      <c r="L40" s="762">
        <v>34</v>
      </c>
      <c r="M40" s="762">
        <v>4</v>
      </c>
      <c r="N40" s="762">
        <v>34</v>
      </c>
      <c r="O40" s="762">
        <v>19</v>
      </c>
      <c r="P40" s="762">
        <v>4</v>
      </c>
      <c r="Q40" s="762">
        <v>14</v>
      </c>
      <c r="R40" s="762">
        <v>17</v>
      </c>
      <c r="S40" s="762"/>
      <c r="T40" s="762"/>
      <c r="U40" s="762"/>
      <c r="V40" s="794">
        <f t="shared" si="0"/>
        <v>128</v>
      </c>
      <c r="W40" s="814">
        <f>IF(I40&lt;&gt;0,+V40/I40*100,"   ???")</f>
        <v>64</v>
      </c>
      <c r="X40" s="43"/>
    </row>
    <row r="41" spans="1:24" ht="15" thickBot="1">
      <c r="A41" s="815" t="s">
        <v>642</v>
      </c>
      <c r="B41" s="816" t="s">
        <v>643</v>
      </c>
      <c r="C41" s="817">
        <f>SUM(C36:C40)</f>
        <v>25992</v>
      </c>
      <c r="D41" s="817">
        <f>SUM(D36:D40)</f>
        <v>28803</v>
      </c>
      <c r="E41" s="818" t="s">
        <v>575</v>
      </c>
      <c r="F41" s="830">
        <v>6784</v>
      </c>
      <c r="G41" s="819">
        <v>7005</v>
      </c>
      <c r="H41" s="819">
        <v>7284</v>
      </c>
      <c r="I41" s="831">
        <v>7020</v>
      </c>
      <c r="J41" s="823">
        <f>SUM(J36:J40)</f>
        <v>560</v>
      </c>
      <c r="K41" s="823">
        <f>SUM(K36:K40)</f>
        <v>566</v>
      </c>
      <c r="L41" s="824">
        <f aca="true" t="shared" si="3" ref="L41:V41">SUM(L36:L40)</f>
        <v>588</v>
      </c>
      <c r="M41" s="824">
        <f t="shared" si="3"/>
        <v>555</v>
      </c>
      <c r="N41" s="823">
        <f t="shared" si="3"/>
        <v>751</v>
      </c>
      <c r="O41" s="823">
        <f t="shared" si="3"/>
        <v>619</v>
      </c>
      <c r="P41" s="823">
        <f t="shared" si="3"/>
        <v>576</v>
      </c>
      <c r="Q41" s="823">
        <f t="shared" si="3"/>
        <v>604</v>
      </c>
      <c r="R41" s="823">
        <f t="shared" si="3"/>
        <v>618</v>
      </c>
      <c r="S41" s="823">
        <f t="shared" si="3"/>
        <v>0</v>
      </c>
      <c r="T41" s="823">
        <f t="shared" si="3"/>
        <v>0</v>
      </c>
      <c r="U41" s="823">
        <f t="shared" si="3"/>
        <v>0</v>
      </c>
      <c r="V41" s="825">
        <f t="shared" si="3"/>
        <v>5437</v>
      </c>
      <c r="W41" s="826">
        <f>IF(I41&lt;&gt;0,+V41/I41*100,"   ???")</f>
        <v>77.45014245014245</v>
      </c>
      <c r="X41" s="43"/>
    </row>
    <row r="42" spans="1:24" ht="6.75" customHeight="1" thickBot="1">
      <c r="A42" s="711"/>
      <c r="B42" s="757"/>
      <c r="C42" s="832"/>
      <c r="D42" s="832"/>
      <c r="E42" s="833"/>
      <c r="F42" s="834"/>
      <c r="G42" s="835"/>
      <c r="H42" s="835"/>
      <c r="I42" s="819"/>
      <c r="J42" s="577"/>
      <c r="K42" s="836"/>
      <c r="L42" s="837"/>
      <c r="M42" s="837"/>
      <c r="N42" s="836"/>
      <c r="O42" s="836"/>
      <c r="P42" s="836"/>
      <c r="Q42" s="836"/>
      <c r="R42" s="836"/>
      <c r="S42" s="836"/>
      <c r="T42" s="836"/>
      <c r="U42" s="625"/>
      <c r="V42" s="817"/>
      <c r="W42" s="838"/>
      <c r="X42" s="43"/>
    </row>
    <row r="43" spans="1:24" ht="15" thickBot="1">
      <c r="A43" s="839" t="s">
        <v>644</v>
      </c>
      <c r="B43" s="816" t="s">
        <v>606</v>
      </c>
      <c r="C43" s="817">
        <f>+C41-C39</f>
        <v>13520</v>
      </c>
      <c r="D43" s="817">
        <f>+D41-D39</f>
        <v>15075</v>
      </c>
      <c r="E43" s="818" t="s">
        <v>575</v>
      </c>
      <c r="F43" s="830">
        <v>527</v>
      </c>
      <c r="G43" s="819">
        <v>435</v>
      </c>
      <c r="H43" s="819">
        <v>556</v>
      </c>
      <c r="I43" s="821">
        <v>540</v>
      </c>
      <c r="J43" s="822">
        <v>10</v>
      </c>
      <c r="K43" s="823">
        <v>16</v>
      </c>
      <c r="L43" s="823">
        <f aca="true" t="shared" si="4" ref="L43:U43">+L41-L39</f>
        <v>38</v>
      </c>
      <c r="M43" s="823">
        <f t="shared" si="4"/>
        <v>5</v>
      </c>
      <c r="N43" s="823">
        <f t="shared" si="4"/>
        <v>151</v>
      </c>
      <c r="O43" s="823">
        <f t="shared" si="4"/>
        <v>69</v>
      </c>
      <c r="P43" s="823">
        <f t="shared" si="4"/>
        <v>26</v>
      </c>
      <c r="Q43" s="823">
        <f t="shared" si="4"/>
        <v>54</v>
      </c>
      <c r="R43" s="823">
        <f t="shared" si="4"/>
        <v>68</v>
      </c>
      <c r="S43" s="823">
        <f t="shared" si="4"/>
        <v>0</v>
      </c>
      <c r="T43" s="823">
        <f t="shared" si="4"/>
        <v>0</v>
      </c>
      <c r="U43" s="823">
        <f t="shared" si="4"/>
        <v>0</v>
      </c>
      <c r="V43" s="817">
        <f>SUM(J43:U43)</f>
        <v>437</v>
      </c>
      <c r="W43" s="826">
        <f>IF(I43&lt;&gt;0,+V43/I43*100,"   ???")</f>
        <v>80.92592592592592</v>
      </c>
      <c r="X43" s="43"/>
    </row>
    <row r="44" spans="1:24" ht="15" thickBot="1">
      <c r="A44" s="815" t="s">
        <v>645</v>
      </c>
      <c r="B44" s="816" t="s">
        <v>646</v>
      </c>
      <c r="C44" s="817">
        <f>+C41-C35</f>
        <v>93</v>
      </c>
      <c r="D44" s="817">
        <f>+D41-D35</f>
        <v>-465</v>
      </c>
      <c r="E44" s="818" t="s">
        <v>575</v>
      </c>
      <c r="F44" s="830">
        <v>47</v>
      </c>
      <c r="G44" s="819">
        <v>47</v>
      </c>
      <c r="H44" s="819">
        <v>44</v>
      </c>
      <c r="I44" s="821">
        <v>1</v>
      </c>
      <c r="J44" s="822">
        <v>145</v>
      </c>
      <c r="K44" s="823">
        <v>73</v>
      </c>
      <c r="L44" s="823">
        <v>-127</v>
      </c>
      <c r="M44" s="823">
        <f aca="true" t="shared" si="5" ref="M44:U44">+M41-M35</f>
        <v>28</v>
      </c>
      <c r="N44" s="823">
        <f t="shared" si="5"/>
        <v>-101</v>
      </c>
      <c r="O44" s="823">
        <f t="shared" si="5"/>
        <v>42</v>
      </c>
      <c r="P44" s="823">
        <f t="shared" si="5"/>
        <v>12</v>
      </c>
      <c r="Q44" s="823">
        <f t="shared" si="5"/>
        <v>126</v>
      </c>
      <c r="R44" s="823">
        <f t="shared" si="5"/>
        <v>-16</v>
      </c>
      <c r="S44" s="823">
        <f t="shared" si="5"/>
        <v>0</v>
      </c>
      <c r="T44" s="823">
        <f t="shared" si="5"/>
        <v>0</v>
      </c>
      <c r="U44" s="840">
        <f t="shared" si="5"/>
        <v>0</v>
      </c>
      <c r="V44" s="817">
        <f>SUM(J44:U44)</f>
        <v>182</v>
      </c>
      <c r="W44" s="826">
        <f>IF(I44&lt;&gt;0,+V44/I44*100,"   ???")</f>
        <v>18200</v>
      </c>
      <c r="X44" s="43"/>
    </row>
    <row r="45" spans="1:24" ht="15" thickBot="1">
      <c r="A45" s="841" t="s">
        <v>647</v>
      </c>
      <c r="B45" s="842" t="s">
        <v>606</v>
      </c>
      <c r="C45" s="843">
        <f>+C44-C39</f>
        <v>-12379</v>
      </c>
      <c r="D45" s="843">
        <f>+D44-D39</f>
        <v>-14193</v>
      </c>
      <c r="E45" s="844" t="s">
        <v>575</v>
      </c>
      <c r="F45" s="845">
        <v>-6210</v>
      </c>
      <c r="G45" s="846">
        <v>-6522</v>
      </c>
      <c r="H45" s="846">
        <v>-6684</v>
      </c>
      <c r="I45" s="821">
        <v>-8556</v>
      </c>
      <c r="J45" s="822">
        <v>-405</v>
      </c>
      <c r="K45" s="823">
        <v>-477</v>
      </c>
      <c r="L45" s="823">
        <f aca="true" t="shared" si="6" ref="L45:U45">+L44-L39</f>
        <v>-677</v>
      </c>
      <c r="M45" s="823">
        <f t="shared" si="6"/>
        <v>-522</v>
      </c>
      <c r="N45" s="823">
        <f t="shared" si="6"/>
        <v>-701</v>
      </c>
      <c r="O45" s="823">
        <f t="shared" si="6"/>
        <v>-508</v>
      </c>
      <c r="P45" s="823">
        <f t="shared" si="6"/>
        <v>-538</v>
      </c>
      <c r="Q45" s="823">
        <f t="shared" si="6"/>
        <v>-424</v>
      </c>
      <c r="R45" s="823">
        <f t="shared" si="6"/>
        <v>-566</v>
      </c>
      <c r="S45" s="823">
        <f t="shared" si="6"/>
        <v>0</v>
      </c>
      <c r="T45" s="823">
        <f t="shared" si="6"/>
        <v>0</v>
      </c>
      <c r="U45" s="823">
        <f t="shared" si="6"/>
        <v>0</v>
      </c>
      <c r="V45" s="817">
        <f>SUM(J45:U45)</f>
        <v>-4818</v>
      </c>
      <c r="W45" s="826">
        <f>IF(I45&lt;&gt;0,+V45/I45*100,"   ???")</f>
        <v>56.311360448807854</v>
      </c>
      <c r="X45" s="43"/>
    </row>
    <row r="47" ht="14.25" customHeight="1"/>
  </sheetData>
  <sheetProtection/>
  <printOptions/>
  <pageMargins left="0.9055118110236221" right="0.31496062992125984" top="0.7874015748031497" bottom="0.3937007874015748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4">
      <selection activeCell="L17" sqref="L17"/>
    </sheetView>
  </sheetViews>
  <sheetFormatPr defaultColWidth="9.140625" defaultRowHeight="12.75"/>
  <cols>
    <col min="1" max="1" width="31.28125" style="43" customWidth="1"/>
    <col min="2" max="2" width="13.8515625" style="43" customWidth="1"/>
    <col min="3" max="4" width="0" style="43" hidden="1" customWidth="1"/>
    <col min="5" max="5" width="5.7109375" style="691" customWidth="1"/>
    <col min="6" max="8" width="0" style="43" hidden="1" customWidth="1"/>
    <col min="9" max="11" width="0" style="577" hidden="1" customWidth="1"/>
    <col min="12" max="12" width="8.7109375" style="577" customWidth="1"/>
    <col min="13" max="13" width="9.00390625" style="577" customWidth="1"/>
    <col min="14" max="14" width="7.7109375" style="577" customWidth="1"/>
    <col min="15" max="15" width="7.57421875" style="577" customWidth="1"/>
    <col min="16" max="16" width="6.7109375" style="577" customWidth="1"/>
    <col min="17" max="17" width="8.421875" style="577" customWidth="1"/>
    <col min="18" max="18" width="8.00390625" style="43" customWidth="1"/>
    <col min="19" max="19" width="7.57421875" style="43" customWidth="1"/>
    <col min="20" max="20" width="3.421875" style="43" customWidth="1"/>
    <col min="21" max="22" width="8.421875" style="43" customWidth="1"/>
    <col min="23" max="23" width="9.28125" style="43" customWidth="1"/>
    <col min="24" max="16384" width="9.140625" style="43" customWidth="1"/>
  </cols>
  <sheetData>
    <row r="1" spans="1:23" s="283" customFormat="1" ht="18">
      <c r="A1" s="1837" t="s">
        <v>721</v>
      </c>
      <c r="B1" s="1837"/>
      <c r="C1" s="1837"/>
      <c r="D1" s="1837"/>
      <c r="E1" s="1837"/>
      <c r="F1" s="1837"/>
      <c r="G1" s="1837"/>
      <c r="H1" s="1837"/>
      <c r="I1" s="1837"/>
      <c r="J1" s="1837"/>
      <c r="K1" s="1837"/>
      <c r="L1" s="1837"/>
      <c r="M1" s="1837"/>
      <c r="N1" s="1837"/>
      <c r="O1" s="1837"/>
      <c r="P1" s="1837"/>
      <c r="Q1" s="1837"/>
      <c r="R1" s="1837"/>
      <c r="S1" s="1837"/>
      <c r="T1" s="1837"/>
      <c r="U1" s="1837"/>
      <c r="V1" s="1837"/>
      <c r="W1" s="1837"/>
    </row>
    <row r="2" spans="1:14" ht="21.75" customHeight="1">
      <c r="A2" s="989" t="s">
        <v>649</v>
      </c>
      <c r="B2" s="990"/>
      <c r="M2" s="991"/>
      <c r="N2" s="991"/>
    </row>
    <row r="3" spans="1:14" ht="12.75">
      <c r="A3" s="535"/>
      <c r="M3" s="991"/>
      <c r="N3" s="991"/>
    </row>
    <row r="4" spans="2:14" ht="13.5" thickBot="1">
      <c r="B4" s="629"/>
      <c r="C4" s="629"/>
      <c r="D4" s="629"/>
      <c r="E4" s="692"/>
      <c r="F4" s="629"/>
      <c r="G4" s="629"/>
      <c r="M4" s="991"/>
      <c r="N4" s="991"/>
    </row>
    <row r="5" spans="1:14" ht="15.75" thickBot="1">
      <c r="A5" s="992" t="s">
        <v>546</v>
      </c>
      <c r="B5" s="993"/>
      <c r="C5" s="354"/>
      <c r="D5" s="354"/>
      <c r="E5" s="993" t="s">
        <v>722</v>
      </c>
      <c r="F5" s="354"/>
      <c r="G5" s="355"/>
      <c r="H5" s="355"/>
      <c r="I5" s="847"/>
      <c r="J5" s="848"/>
      <c r="K5" s="848"/>
      <c r="L5" s="848"/>
      <c r="M5" s="994"/>
      <c r="N5" s="994"/>
    </row>
    <row r="6" spans="1:14" ht="23.25" customHeight="1" thickBot="1">
      <c r="A6" s="995" t="s">
        <v>548</v>
      </c>
      <c r="M6" s="991"/>
      <c r="N6" s="991"/>
    </row>
    <row r="7" spans="1:23" ht="13.5" thickBot="1">
      <c r="A7" s="1838" t="s">
        <v>27</v>
      </c>
      <c r="B7" s="1839" t="s">
        <v>552</v>
      </c>
      <c r="C7" s="696"/>
      <c r="D7" s="695"/>
      <c r="E7" s="1839" t="s">
        <v>555</v>
      </c>
      <c r="F7" s="1840" t="s">
        <v>723</v>
      </c>
      <c r="G7" s="1839" t="s">
        <v>724</v>
      </c>
      <c r="H7" s="1841" t="s">
        <v>725</v>
      </c>
      <c r="I7" s="1841" t="s">
        <v>726</v>
      </c>
      <c r="J7" s="1842" t="s">
        <v>727</v>
      </c>
      <c r="K7" s="1843" t="s">
        <v>728</v>
      </c>
      <c r="L7" s="1834" t="s">
        <v>729</v>
      </c>
      <c r="M7" s="1834"/>
      <c r="N7" s="1835" t="s">
        <v>730</v>
      </c>
      <c r="O7" s="1835"/>
      <c r="P7" s="1835"/>
      <c r="Q7" s="1835"/>
      <c r="R7" s="699" t="s">
        <v>731</v>
      </c>
      <c r="S7" s="702" t="s">
        <v>551</v>
      </c>
      <c r="U7" s="1836" t="s">
        <v>732</v>
      </c>
      <c r="V7" s="1836"/>
      <c r="W7" s="1836"/>
    </row>
    <row r="8" spans="1:23" ht="13.5" thickBot="1">
      <c r="A8" s="1838"/>
      <c r="B8" s="1838"/>
      <c r="C8" s="704" t="s">
        <v>553</v>
      </c>
      <c r="D8" s="998" t="s">
        <v>554</v>
      </c>
      <c r="E8" s="1839"/>
      <c r="F8" s="1840"/>
      <c r="G8" s="1839"/>
      <c r="H8" s="1841"/>
      <c r="I8" s="1841"/>
      <c r="J8" s="1842"/>
      <c r="K8" s="1843"/>
      <c r="L8" s="999" t="s">
        <v>31</v>
      </c>
      <c r="M8" s="1000" t="s">
        <v>32</v>
      </c>
      <c r="N8" s="1001" t="s">
        <v>562</v>
      </c>
      <c r="O8" s="1002" t="s">
        <v>565</v>
      </c>
      <c r="P8" s="1003" t="s">
        <v>568</v>
      </c>
      <c r="Q8" s="1004" t="s">
        <v>571</v>
      </c>
      <c r="R8" s="707" t="s">
        <v>572</v>
      </c>
      <c r="S8" s="1005" t="s">
        <v>573</v>
      </c>
      <c r="U8" s="1006" t="s">
        <v>733</v>
      </c>
      <c r="V8" s="704" t="s">
        <v>734</v>
      </c>
      <c r="W8" s="704" t="s">
        <v>735</v>
      </c>
    </row>
    <row r="9" spans="1:23" ht="12.75">
      <c r="A9" s="1007" t="s">
        <v>574</v>
      </c>
      <c r="B9" s="849"/>
      <c r="C9" s="850">
        <v>104</v>
      </c>
      <c r="D9" s="851">
        <v>104</v>
      </c>
      <c r="E9" s="852"/>
      <c r="F9" s="853">
        <v>7</v>
      </c>
      <c r="G9" s="854">
        <v>6</v>
      </c>
      <c r="H9" s="855">
        <v>7</v>
      </c>
      <c r="I9" s="856">
        <v>7</v>
      </c>
      <c r="J9" s="857">
        <v>6</v>
      </c>
      <c r="K9" s="1008" t="s">
        <v>575</v>
      </c>
      <c r="L9" s="882"/>
      <c r="M9" s="951"/>
      <c r="N9" s="1009">
        <v>6</v>
      </c>
      <c r="O9" s="858">
        <f aca="true" t="shared" si="0" ref="O9:P21">U9</f>
        <v>6</v>
      </c>
      <c r="P9" s="859">
        <f>V9</f>
        <v>6</v>
      </c>
      <c r="Q9" s="858"/>
      <c r="R9" s="1008" t="s">
        <v>575</v>
      </c>
      <c r="S9" s="1010" t="s">
        <v>575</v>
      </c>
      <c r="T9" s="860"/>
      <c r="U9" s="861">
        <v>6</v>
      </c>
      <c r="V9" s="974">
        <v>6</v>
      </c>
      <c r="W9" s="974"/>
    </row>
    <row r="10" spans="1:23" ht="13.5" thickBot="1">
      <c r="A10" s="1011" t="s">
        <v>576</v>
      </c>
      <c r="B10" s="862"/>
      <c r="C10" s="863">
        <v>101</v>
      </c>
      <c r="D10" s="864">
        <v>104</v>
      </c>
      <c r="E10" s="865"/>
      <c r="F10" s="866">
        <v>7</v>
      </c>
      <c r="G10" s="867">
        <v>6</v>
      </c>
      <c r="H10" s="868">
        <v>6</v>
      </c>
      <c r="I10" s="869">
        <v>6</v>
      </c>
      <c r="J10" s="870">
        <v>6</v>
      </c>
      <c r="K10" s="1012" t="s">
        <v>575</v>
      </c>
      <c r="L10" s="870"/>
      <c r="M10" s="869"/>
      <c r="N10" s="1013">
        <v>6</v>
      </c>
      <c r="O10" s="871">
        <f t="shared" si="0"/>
        <v>5</v>
      </c>
      <c r="P10" s="872">
        <f t="shared" si="0"/>
        <v>5</v>
      </c>
      <c r="Q10" s="871"/>
      <c r="R10" s="1012" t="s">
        <v>575</v>
      </c>
      <c r="S10" s="1014" t="s">
        <v>575</v>
      </c>
      <c r="T10" s="860"/>
      <c r="U10" s="873">
        <v>5</v>
      </c>
      <c r="V10" s="975">
        <v>5</v>
      </c>
      <c r="W10" s="975"/>
    </row>
    <row r="11" spans="1:23" ht="12.75">
      <c r="A11" s="1015" t="s">
        <v>577</v>
      </c>
      <c r="B11" s="874" t="s">
        <v>578</v>
      </c>
      <c r="C11" s="875">
        <v>37915</v>
      </c>
      <c r="D11" s="876">
        <v>39774</v>
      </c>
      <c r="E11" s="877" t="s">
        <v>579</v>
      </c>
      <c r="F11" s="878">
        <v>1225</v>
      </c>
      <c r="G11" s="879">
        <v>1285</v>
      </c>
      <c r="H11" s="880">
        <v>1305</v>
      </c>
      <c r="I11" s="881">
        <v>1340</v>
      </c>
      <c r="J11" s="882">
        <v>1267</v>
      </c>
      <c r="K11" s="951" t="s">
        <v>575</v>
      </c>
      <c r="L11" s="882" t="s">
        <v>575</v>
      </c>
      <c r="M11" s="951" t="s">
        <v>575</v>
      </c>
      <c r="N11" s="883">
        <v>1510</v>
      </c>
      <c r="O11" s="884">
        <f t="shared" si="0"/>
        <v>1476</v>
      </c>
      <c r="P11" s="885">
        <f t="shared" si="0"/>
        <v>1476</v>
      </c>
      <c r="Q11" s="884"/>
      <c r="R11" s="951" t="s">
        <v>575</v>
      </c>
      <c r="S11" s="927" t="s">
        <v>575</v>
      </c>
      <c r="T11" s="860"/>
      <c r="U11" s="886">
        <v>1476</v>
      </c>
      <c r="V11" s="891">
        <v>1476</v>
      </c>
      <c r="W11" s="891"/>
    </row>
    <row r="12" spans="1:23" ht="12.75">
      <c r="A12" s="1016" t="s">
        <v>580</v>
      </c>
      <c r="B12" s="887" t="s">
        <v>581</v>
      </c>
      <c r="C12" s="888">
        <v>-16164</v>
      </c>
      <c r="D12" s="889">
        <v>-17825</v>
      </c>
      <c r="E12" s="877" t="s">
        <v>582</v>
      </c>
      <c r="F12" s="878">
        <v>-1225</v>
      </c>
      <c r="G12" s="879">
        <v>-1285</v>
      </c>
      <c r="H12" s="880">
        <v>1305</v>
      </c>
      <c r="I12" s="881">
        <v>1340</v>
      </c>
      <c r="J12" s="890">
        <v>1267</v>
      </c>
      <c r="K12" s="881" t="s">
        <v>575</v>
      </c>
      <c r="L12" s="890" t="s">
        <v>575</v>
      </c>
      <c r="M12" s="881" t="s">
        <v>575</v>
      </c>
      <c r="N12" s="891">
        <v>1510</v>
      </c>
      <c r="O12" s="884">
        <f t="shared" si="0"/>
        <v>1476</v>
      </c>
      <c r="P12" s="892">
        <f t="shared" si="0"/>
        <v>1475</v>
      </c>
      <c r="Q12" s="884"/>
      <c r="R12" s="881" t="s">
        <v>575</v>
      </c>
      <c r="S12" s="881" t="s">
        <v>575</v>
      </c>
      <c r="T12" s="860"/>
      <c r="U12" s="893">
        <v>1476</v>
      </c>
      <c r="V12" s="891">
        <v>1475</v>
      </c>
      <c r="W12" s="891"/>
    </row>
    <row r="13" spans="1:23" ht="12.75">
      <c r="A13" s="1016" t="s">
        <v>583</v>
      </c>
      <c r="B13" s="887" t="s">
        <v>736</v>
      </c>
      <c r="C13" s="888">
        <v>604</v>
      </c>
      <c r="D13" s="889">
        <v>619</v>
      </c>
      <c r="E13" s="877" t="s">
        <v>585</v>
      </c>
      <c r="F13" s="878"/>
      <c r="G13" s="879"/>
      <c r="H13" s="880"/>
      <c r="I13" s="881"/>
      <c r="J13" s="890">
        <v>0</v>
      </c>
      <c r="K13" s="881" t="s">
        <v>575</v>
      </c>
      <c r="L13" s="890" t="s">
        <v>575</v>
      </c>
      <c r="M13" s="881" t="s">
        <v>575</v>
      </c>
      <c r="N13" s="891"/>
      <c r="O13" s="884">
        <f t="shared" si="0"/>
        <v>0</v>
      </c>
      <c r="P13" s="892">
        <f t="shared" si="0"/>
        <v>0</v>
      </c>
      <c r="Q13" s="884"/>
      <c r="R13" s="881" t="s">
        <v>575</v>
      </c>
      <c r="S13" s="881" t="s">
        <v>575</v>
      </c>
      <c r="T13" s="860"/>
      <c r="U13" s="893"/>
      <c r="V13" s="891"/>
      <c r="W13" s="891"/>
    </row>
    <row r="14" spans="1:23" ht="12.75">
      <c r="A14" s="1016" t="s">
        <v>586</v>
      </c>
      <c r="B14" s="887" t="s">
        <v>737</v>
      </c>
      <c r="C14" s="888">
        <v>221</v>
      </c>
      <c r="D14" s="889">
        <v>610</v>
      </c>
      <c r="E14" s="877" t="s">
        <v>575</v>
      </c>
      <c r="F14" s="878">
        <v>117</v>
      </c>
      <c r="G14" s="879">
        <v>115</v>
      </c>
      <c r="H14" s="880"/>
      <c r="I14" s="881">
        <v>145</v>
      </c>
      <c r="J14" s="890">
        <v>149</v>
      </c>
      <c r="K14" s="881" t="s">
        <v>575</v>
      </c>
      <c r="L14" s="890" t="s">
        <v>575</v>
      </c>
      <c r="M14" s="881" t="s">
        <v>575</v>
      </c>
      <c r="N14" s="891">
        <v>505</v>
      </c>
      <c r="O14" s="884">
        <f t="shared" si="0"/>
        <v>384</v>
      </c>
      <c r="P14" s="892">
        <f t="shared" si="0"/>
        <v>255</v>
      </c>
      <c r="Q14" s="884"/>
      <c r="R14" s="881" t="s">
        <v>575</v>
      </c>
      <c r="S14" s="881" t="s">
        <v>575</v>
      </c>
      <c r="T14" s="860"/>
      <c r="U14" s="893">
        <v>384</v>
      </c>
      <c r="V14" s="891">
        <v>255</v>
      </c>
      <c r="W14" s="891"/>
    </row>
    <row r="15" spans="1:23" ht="13.5" thickBot="1">
      <c r="A15" s="1007" t="s">
        <v>588</v>
      </c>
      <c r="B15" s="894" t="s">
        <v>738</v>
      </c>
      <c r="C15" s="895">
        <v>2021</v>
      </c>
      <c r="D15" s="896">
        <v>852</v>
      </c>
      <c r="E15" s="897" t="s">
        <v>590</v>
      </c>
      <c r="F15" s="898">
        <v>260</v>
      </c>
      <c r="G15" s="854">
        <v>334</v>
      </c>
      <c r="H15" s="899">
        <v>316</v>
      </c>
      <c r="I15" s="900">
        <v>504</v>
      </c>
      <c r="J15" s="857">
        <v>482</v>
      </c>
      <c r="K15" s="960" t="s">
        <v>575</v>
      </c>
      <c r="L15" s="918" t="s">
        <v>575</v>
      </c>
      <c r="M15" s="960" t="s">
        <v>575</v>
      </c>
      <c r="N15" s="901">
        <v>628</v>
      </c>
      <c r="O15" s="902">
        <f t="shared" si="0"/>
        <v>762</v>
      </c>
      <c r="P15" s="903">
        <f t="shared" si="0"/>
        <v>655</v>
      </c>
      <c r="Q15" s="902"/>
      <c r="R15" s="960" t="s">
        <v>575</v>
      </c>
      <c r="S15" s="869" t="s">
        <v>575</v>
      </c>
      <c r="T15" s="860"/>
      <c r="U15" s="904">
        <v>762</v>
      </c>
      <c r="V15" s="901">
        <v>655</v>
      </c>
      <c r="W15" s="901"/>
    </row>
    <row r="16" spans="1:23" ht="13.5" thickBot="1">
      <c r="A16" s="1017" t="s">
        <v>591</v>
      </c>
      <c r="B16" s="1018"/>
      <c r="C16" s="1019">
        <v>24618</v>
      </c>
      <c r="D16" s="1020">
        <v>24087</v>
      </c>
      <c r="E16" s="1021"/>
      <c r="F16" s="905">
        <v>383</v>
      </c>
      <c r="G16" s="906">
        <v>457</v>
      </c>
      <c r="H16" s="907">
        <v>469</v>
      </c>
      <c r="I16" s="906">
        <v>649</v>
      </c>
      <c r="J16" s="907">
        <v>631</v>
      </c>
      <c r="K16" s="906" t="s">
        <v>575</v>
      </c>
      <c r="L16" s="907" t="s">
        <v>575</v>
      </c>
      <c r="M16" s="906" t="s">
        <v>575</v>
      </c>
      <c r="N16" s="1022">
        <f>N11-N12+N13+N14+N15</f>
        <v>1133</v>
      </c>
      <c r="O16" s="907">
        <f t="shared" si="0"/>
        <v>1146</v>
      </c>
      <c r="P16" s="906">
        <f t="shared" si="0"/>
        <v>911</v>
      </c>
      <c r="Q16" s="905">
        <f>W16</f>
        <v>0</v>
      </c>
      <c r="R16" s="905" t="s">
        <v>575</v>
      </c>
      <c r="S16" s="905" t="s">
        <v>575</v>
      </c>
      <c r="T16" s="860"/>
      <c r="U16" s="1023">
        <f>U11-U12+U13+U14+U15</f>
        <v>1146</v>
      </c>
      <c r="V16" s="1023">
        <f>V11-V12+V13+V14+V15</f>
        <v>911</v>
      </c>
      <c r="W16" s="1023">
        <f>W11-W12+W13+W14+W15</f>
        <v>0</v>
      </c>
    </row>
    <row r="17" spans="1:23" ht="12.75">
      <c r="A17" s="1007" t="s">
        <v>592</v>
      </c>
      <c r="B17" s="874" t="s">
        <v>593</v>
      </c>
      <c r="C17" s="875">
        <v>7043</v>
      </c>
      <c r="D17" s="876">
        <v>7240</v>
      </c>
      <c r="E17" s="897">
        <v>401</v>
      </c>
      <c r="F17" s="898"/>
      <c r="G17" s="854"/>
      <c r="H17" s="899"/>
      <c r="I17" s="900"/>
      <c r="J17" s="857">
        <v>0</v>
      </c>
      <c r="K17" s="927" t="s">
        <v>575</v>
      </c>
      <c r="L17" s="882" t="s">
        <v>575</v>
      </c>
      <c r="M17" s="951" t="s">
        <v>575</v>
      </c>
      <c r="N17" s="908"/>
      <c r="O17" s="909">
        <f t="shared" si="0"/>
        <v>0</v>
      </c>
      <c r="P17" s="910">
        <f>V17</f>
        <v>0</v>
      </c>
      <c r="Q17" s="909"/>
      <c r="R17" s="1010" t="s">
        <v>575</v>
      </c>
      <c r="S17" s="927" t="s">
        <v>575</v>
      </c>
      <c r="T17" s="860"/>
      <c r="U17" s="911"/>
      <c r="V17" s="901"/>
      <c r="W17" s="901"/>
    </row>
    <row r="18" spans="1:23" ht="12.75">
      <c r="A18" s="1016" t="s">
        <v>594</v>
      </c>
      <c r="B18" s="887" t="s">
        <v>595</v>
      </c>
      <c r="C18" s="888">
        <v>1001</v>
      </c>
      <c r="D18" s="889">
        <v>820</v>
      </c>
      <c r="E18" s="877" t="s">
        <v>596</v>
      </c>
      <c r="F18" s="878">
        <v>66</v>
      </c>
      <c r="G18" s="912">
        <v>92</v>
      </c>
      <c r="H18" s="880">
        <v>50</v>
      </c>
      <c r="I18" s="881">
        <v>99</v>
      </c>
      <c r="J18" s="890">
        <v>113</v>
      </c>
      <c r="K18" s="881" t="s">
        <v>575</v>
      </c>
      <c r="L18" s="890" t="s">
        <v>575</v>
      </c>
      <c r="M18" s="881" t="s">
        <v>575</v>
      </c>
      <c r="N18" s="913">
        <v>232</v>
      </c>
      <c r="O18" s="892">
        <f t="shared" si="0"/>
        <v>228</v>
      </c>
      <c r="P18" s="910">
        <f>V18</f>
        <v>222</v>
      </c>
      <c r="Q18" s="909"/>
      <c r="R18" s="891" t="s">
        <v>575</v>
      </c>
      <c r="S18" s="881" t="s">
        <v>575</v>
      </c>
      <c r="T18" s="860"/>
      <c r="U18" s="893">
        <v>228</v>
      </c>
      <c r="V18" s="891">
        <v>222</v>
      </c>
      <c r="W18" s="891"/>
    </row>
    <row r="19" spans="1:23" ht="12.75">
      <c r="A19" s="1016" t="s">
        <v>597</v>
      </c>
      <c r="B19" s="887" t="s">
        <v>739</v>
      </c>
      <c r="C19" s="888">
        <v>14718</v>
      </c>
      <c r="D19" s="889">
        <v>14718</v>
      </c>
      <c r="E19" s="877" t="s">
        <v>575</v>
      </c>
      <c r="F19" s="878"/>
      <c r="G19" s="879"/>
      <c r="H19" s="880"/>
      <c r="I19" s="881"/>
      <c r="J19" s="890">
        <v>0</v>
      </c>
      <c r="K19" s="881" t="s">
        <v>575</v>
      </c>
      <c r="L19" s="890" t="s">
        <v>575</v>
      </c>
      <c r="M19" s="881" t="s">
        <v>575</v>
      </c>
      <c r="N19" s="913"/>
      <c r="O19" s="892">
        <f t="shared" si="0"/>
        <v>0</v>
      </c>
      <c r="P19" s="910">
        <f>V19</f>
        <v>0</v>
      </c>
      <c r="Q19" s="909"/>
      <c r="R19" s="891" t="s">
        <v>575</v>
      </c>
      <c r="S19" s="881" t="s">
        <v>575</v>
      </c>
      <c r="T19" s="860"/>
      <c r="U19" s="893"/>
      <c r="V19" s="891"/>
      <c r="W19" s="891"/>
    </row>
    <row r="20" spans="1:23" ht="12.75">
      <c r="A20" s="1016" t="s">
        <v>599</v>
      </c>
      <c r="B20" s="887" t="s">
        <v>598</v>
      </c>
      <c r="C20" s="888">
        <v>1758</v>
      </c>
      <c r="D20" s="889">
        <v>1762</v>
      </c>
      <c r="E20" s="877" t="s">
        <v>575</v>
      </c>
      <c r="F20" s="878">
        <v>173</v>
      </c>
      <c r="G20" s="879">
        <v>209</v>
      </c>
      <c r="H20" s="880">
        <v>337</v>
      </c>
      <c r="I20" s="881">
        <v>299</v>
      </c>
      <c r="J20" s="890">
        <v>298</v>
      </c>
      <c r="K20" s="881" t="s">
        <v>575</v>
      </c>
      <c r="L20" s="890" t="s">
        <v>575</v>
      </c>
      <c r="M20" s="881" t="s">
        <v>575</v>
      </c>
      <c r="N20" s="913">
        <v>829</v>
      </c>
      <c r="O20" s="892">
        <f t="shared" si="0"/>
        <v>831</v>
      </c>
      <c r="P20" s="910">
        <f>V20</f>
        <v>589</v>
      </c>
      <c r="Q20" s="909"/>
      <c r="R20" s="891" t="s">
        <v>575</v>
      </c>
      <c r="S20" s="881" t="s">
        <v>575</v>
      </c>
      <c r="T20" s="860"/>
      <c r="U20" s="893">
        <v>831</v>
      </c>
      <c r="V20" s="891">
        <v>589</v>
      </c>
      <c r="W20" s="891"/>
    </row>
    <row r="21" spans="1:23" ht="13.5" thickBot="1">
      <c r="A21" s="1011" t="s">
        <v>601</v>
      </c>
      <c r="B21" s="914"/>
      <c r="C21" s="915">
        <v>0</v>
      </c>
      <c r="D21" s="916">
        <v>0</v>
      </c>
      <c r="E21" s="917" t="s">
        <v>575</v>
      </c>
      <c r="F21" s="878"/>
      <c r="G21" s="854"/>
      <c r="H21" s="880"/>
      <c r="I21" s="869"/>
      <c r="J21" s="918">
        <v>0</v>
      </c>
      <c r="K21" s="869" t="s">
        <v>575</v>
      </c>
      <c r="L21" s="918" t="s">
        <v>575</v>
      </c>
      <c r="M21" s="960" t="s">
        <v>575</v>
      </c>
      <c r="N21" s="1024"/>
      <c r="O21" s="919">
        <f t="shared" si="0"/>
        <v>0</v>
      </c>
      <c r="P21" s="920">
        <f>V21</f>
        <v>0</v>
      </c>
      <c r="Q21" s="921"/>
      <c r="R21" s="1014" t="s">
        <v>575</v>
      </c>
      <c r="S21" s="869" t="s">
        <v>575</v>
      </c>
      <c r="T21" s="860"/>
      <c r="U21" s="922"/>
      <c r="V21" s="1025"/>
      <c r="W21" s="1025"/>
    </row>
    <row r="22" spans="1:23" ht="12.75">
      <c r="A22" s="1026" t="s">
        <v>603</v>
      </c>
      <c r="B22" s="874"/>
      <c r="C22" s="875">
        <v>12472</v>
      </c>
      <c r="D22" s="876">
        <v>13728</v>
      </c>
      <c r="E22" s="923" t="s">
        <v>575</v>
      </c>
      <c r="F22" s="924">
        <v>2336</v>
      </c>
      <c r="G22" s="925">
        <v>2388</v>
      </c>
      <c r="H22" s="926">
        <v>2517</v>
      </c>
      <c r="I22" s="927">
        <v>2378</v>
      </c>
      <c r="J22" s="928">
        <v>2563</v>
      </c>
      <c r="K22" s="951">
        <v>2303</v>
      </c>
      <c r="L22" s="929">
        <f>L35</f>
        <v>2279</v>
      </c>
      <c r="M22" s="976">
        <f>M35</f>
        <v>2299</v>
      </c>
      <c r="N22" s="930">
        <v>539</v>
      </c>
      <c r="O22" s="931">
        <f>U22-N22</f>
        <v>568</v>
      </c>
      <c r="P22" s="932">
        <f>V22-U22</f>
        <v>558</v>
      </c>
      <c r="Q22" s="933"/>
      <c r="R22" s="883">
        <f>SUM(N22:Q22)</f>
        <v>1665</v>
      </c>
      <c r="S22" s="977">
        <f>(R22/M22)*100</f>
        <v>72.4227925184863</v>
      </c>
      <c r="T22" s="860"/>
      <c r="U22" s="886">
        <v>1107</v>
      </c>
      <c r="V22" s="977">
        <v>1665</v>
      </c>
      <c r="W22" s="934"/>
    </row>
    <row r="23" spans="1:23" ht="12.75">
      <c r="A23" s="1016" t="s">
        <v>605</v>
      </c>
      <c r="B23" s="887" t="s">
        <v>606</v>
      </c>
      <c r="C23" s="888">
        <v>0</v>
      </c>
      <c r="D23" s="889">
        <v>0</v>
      </c>
      <c r="E23" s="935" t="s">
        <v>575</v>
      </c>
      <c r="F23" s="878"/>
      <c r="G23" s="912"/>
      <c r="H23" s="880"/>
      <c r="I23" s="881"/>
      <c r="J23" s="890">
        <v>0</v>
      </c>
      <c r="K23" s="881">
        <f>SUM(G23:J23)</f>
        <v>0</v>
      </c>
      <c r="L23" s="936"/>
      <c r="M23" s="978"/>
      <c r="N23" s="937"/>
      <c r="O23" s="931">
        <f>U23-N23</f>
        <v>0</v>
      </c>
      <c r="P23" s="938">
        <f aca="true" t="shared" si="1" ref="P23:P40">V23-U23</f>
        <v>0</v>
      </c>
      <c r="Q23" s="939"/>
      <c r="R23" s="891">
        <f aca="true" t="shared" si="2" ref="R23:R45">SUM(N23:Q23)</f>
        <v>0</v>
      </c>
      <c r="S23" s="979" t="e">
        <f aca="true" t="shared" si="3" ref="S23:S45">(R23/M23)*100</f>
        <v>#DIV/0!</v>
      </c>
      <c r="T23" s="860"/>
      <c r="U23" s="893"/>
      <c r="V23" s="979"/>
      <c r="W23" s="940"/>
    </row>
    <row r="24" spans="1:23" ht="13.5" thickBot="1">
      <c r="A24" s="1011" t="s">
        <v>607</v>
      </c>
      <c r="B24" s="914" t="s">
        <v>606</v>
      </c>
      <c r="C24" s="915">
        <v>0</v>
      </c>
      <c r="D24" s="916">
        <v>1215</v>
      </c>
      <c r="E24" s="941">
        <v>672</v>
      </c>
      <c r="F24" s="942">
        <v>660</v>
      </c>
      <c r="G24" s="943">
        <v>670</v>
      </c>
      <c r="H24" s="944">
        <v>700</v>
      </c>
      <c r="I24" s="869">
        <v>650</v>
      </c>
      <c r="J24" s="870">
        <v>760</v>
      </c>
      <c r="K24" s="960">
        <v>700</v>
      </c>
      <c r="L24" s="945">
        <f>SUM(L25:L29)</f>
        <v>650</v>
      </c>
      <c r="M24" s="980">
        <v>650</v>
      </c>
      <c r="N24" s="946">
        <v>162</v>
      </c>
      <c r="O24" s="947">
        <f>U24-N24</f>
        <v>162</v>
      </c>
      <c r="P24" s="948">
        <f t="shared" si="1"/>
        <v>162</v>
      </c>
      <c r="Q24" s="949"/>
      <c r="R24" s="1025">
        <f t="shared" si="2"/>
        <v>486</v>
      </c>
      <c r="S24" s="981">
        <f t="shared" si="3"/>
        <v>74.76923076923076</v>
      </c>
      <c r="T24" s="860"/>
      <c r="U24" s="904">
        <v>324</v>
      </c>
      <c r="V24" s="981">
        <v>486</v>
      </c>
      <c r="W24" s="950"/>
    </row>
    <row r="25" spans="1:23" ht="12.75">
      <c r="A25" s="1015" t="s">
        <v>608</v>
      </c>
      <c r="B25" s="874" t="s">
        <v>740</v>
      </c>
      <c r="C25" s="875">
        <v>6341</v>
      </c>
      <c r="D25" s="876">
        <v>6960</v>
      </c>
      <c r="E25" s="923">
        <v>501</v>
      </c>
      <c r="F25" s="878">
        <v>401</v>
      </c>
      <c r="G25" s="879">
        <v>315</v>
      </c>
      <c r="H25" s="880">
        <v>161</v>
      </c>
      <c r="I25" s="951">
        <v>206</v>
      </c>
      <c r="J25" s="882">
        <v>158</v>
      </c>
      <c r="K25" s="927">
        <v>186</v>
      </c>
      <c r="L25" s="952">
        <v>160</v>
      </c>
      <c r="M25" s="982">
        <v>160</v>
      </c>
      <c r="N25" s="953">
        <v>33</v>
      </c>
      <c r="O25" s="954">
        <f>U25-N25</f>
        <v>46</v>
      </c>
      <c r="P25" s="932">
        <f t="shared" si="1"/>
        <v>37</v>
      </c>
      <c r="Q25" s="933"/>
      <c r="R25" s="1010">
        <f t="shared" si="2"/>
        <v>116</v>
      </c>
      <c r="S25" s="977">
        <f t="shared" si="3"/>
        <v>72.5</v>
      </c>
      <c r="T25" s="860"/>
      <c r="U25" s="911">
        <v>79</v>
      </c>
      <c r="V25" s="983">
        <v>116</v>
      </c>
      <c r="W25" s="955"/>
    </row>
    <row r="26" spans="1:23" ht="12.75">
      <c r="A26" s="1016" t="s">
        <v>610</v>
      </c>
      <c r="B26" s="887" t="s">
        <v>741</v>
      </c>
      <c r="C26" s="888">
        <v>1745</v>
      </c>
      <c r="D26" s="889">
        <v>2223</v>
      </c>
      <c r="E26" s="935">
        <v>502</v>
      </c>
      <c r="F26" s="878">
        <v>149</v>
      </c>
      <c r="G26" s="912">
        <v>157</v>
      </c>
      <c r="H26" s="880">
        <v>180</v>
      </c>
      <c r="I26" s="881">
        <v>154</v>
      </c>
      <c r="J26" s="890">
        <v>93</v>
      </c>
      <c r="K26" s="881">
        <v>110</v>
      </c>
      <c r="L26" s="936">
        <v>150</v>
      </c>
      <c r="M26" s="978">
        <v>150</v>
      </c>
      <c r="N26" s="956">
        <v>35</v>
      </c>
      <c r="O26" s="957">
        <f aca="true" t="shared" si="4" ref="O26:O34">U26-N26</f>
        <v>35</v>
      </c>
      <c r="P26" s="938">
        <f t="shared" si="1"/>
        <v>35</v>
      </c>
      <c r="Q26" s="939"/>
      <c r="R26" s="891">
        <f t="shared" si="2"/>
        <v>105</v>
      </c>
      <c r="S26" s="979">
        <f t="shared" si="3"/>
        <v>70</v>
      </c>
      <c r="T26" s="860"/>
      <c r="U26" s="893">
        <v>70</v>
      </c>
      <c r="V26" s="979">
        <v>105</v>
      </c>
      <c r="W26" s="940"/>
    </row>
    <row r="27" spans="1:23" ht="12.75">
      <c r="A27" s="1016" t="s">
        <v>612</v>
      </c>
      <c r="B27" s="887" t="s">
        <v>742</v>
      </c>
      <c r="C27" s="888">
        <v>0</v>
      </c>
      <c r="D27" s="889">
        <v>0</v>
      </c>
      <c r="E27" s="935">
        <v>504</v>
      </c>
      <c r="F27" s="878"/>
      <c r="G27" s="912"/>
      <c r="H27" s="880"/>
      <c r="I27" s="881"/>
      <c r="J27" s="890">
        <v>0</v>
      </c>
      <c r="K27" s="881">
        <f>SUM(G27:J27)</f>
        <v>0</v>
      </c>
      <c r="L27" s="936">
        <v>0</v>
      </c>
      <c r="M27" s="978">
        <v>0</v>
      </c>
      <c r="N27" s="956">
        <v>0</v>
      </c>
      <c r="O27" s="957">
        <f t="shared" si="4"/>
        <v>0</v>
      </c>
      <c r="P27" s="938">
        <f t="shared" si="1"/>
        <v>0</v>
      </c>
      <c r="Q27" s="939"/>
      <c r="R27" s="891">
        <f t="shared" si="2"/>
        <v>0</v>
      </c>
      <c r="S27" s="979" t="e">
        <f t="shared" si="3"/>
        <v>#DIV/0!</v>
      </c>
      <c r="T27" s="860"/>
      <c r="U27" s="893"/>
      <c r="V27" s="979"/>
      <c r="W27" s="940"/>
    </row>
    <row r="28" spans="1:23" ht="12.75">
      <c r="A28" s="1016" t="s">
        <v>614</v>
      </c>
      <c r="B28" s="887" t="s">
        <v>743</v>
      </c>
      <c r="C28" s="888">
        <v>428</v>
      </c>
      <c r="D28" s="889">
        <v>253</v>
      </c>
      <c r="E28" s="935">
        <v>511</v>
      </c>
      <c r="F28" s="878">
        <v>180</v>
      </c>
      <c r="G28" s="912">
        <v>64</v>
      </c>
      <c r="H28" s="880">
        <v>191</v>
      </c>
      <c r="I28" s="881">
        <v>27</v>
      </c>
      <c r="J28" s="890">
        <v>60</v>
      </c>
      <c r="K28" s="881">
        <v>72</v>
      </c>
      <c r="L28" s="936">
        <v>130</v>
      </c>
      <c r="M28" s="978">
        <v>130</v>
      </c>
      <c r="N28" s="956"/>
      <c r="O28" s="957">
        <f t="shared" si="4"/>
        <v>13</v>
      </c>
      <c r="P28" s="938">
        <f t="shared" si="1"/>
        <v>45</v>
      </c>
      <c r="Q28" s="939"/>
      <c r="R28" s="891">
        <f t="shared" si="2"/>
        <v>58</v>
      </c>
      <c r="S28" s="979">
        <f t="shared" si="3"/>
        <v>44.61538461538462</v>
      </c>
      <c r="T28" s="860"/>
      <c r="U28" s="893">
        <v>13</v>
      </c>
      <c r="V28" s="979">
        <v>58</v>
      </c>
      <c r="W28" s="940"/>
    </row>
    <row r="29" spans="1:23" ht="12.75">
      <c r="A29" s="1016" t="s">
        <v>616</v>
      </c>
      <c r="B29" s="887" t="s">
        <v>744</v>
      </c>
      <c r="C29" s="888">
        <v>1057</v>
      </c>
      <c r="D29" s="889">
        <v>1451</v>
      </c>
      <c r="E29" s="935">
        <v>518</v>
      </c>
      <c r="F29" s="878">
        <v>186</v>
      </c>
      <c r="G29" s="912">
        <v>219</v>
      </c>
      <c r="H29" s="880">
        <v>197</v>
      </c>
      <c r="I29" s="881">
        <v>169</v>
      </c>
      <c r="J29" s="890">
        <v>198</v>
      </c>
      <c r="K29" s="881">
        <v>267</v>
      </c>
      <c r="L29" s="936">
        <v>210</v>
      </c>
      <c r="M29" s="978">
        <v>210</v>
      </c>
      <c r="N29" s="956">
        <v>44</v>
      </c>
      <c r="O29" s="957">
        <f t="shared" si="4"/>
        <v>93</v>
      </c>
      <c r="P29" s="938">
        <f t="shared" si="1"/>
        <v>47</v>
      </c>
      <c r="Q29" s="939"/>
      <c r="R29" s="891">
        <f t="shared" si="2"/>
        <v>184</v>
      </c>
      <c r="S29" s="979">
        <f t="shared" si="3"/>
        <v>87.61904761904762</v>
      </c>
      <c r="T29" s="860"/>
      <c r="U29" s="893">
        <v>137</v>
      </c>
      <c r="V29" s="979">
        <v>184</v>
      </c>
      <c r="W29" s="940"/>
    </row>
    <row r="30" spans="1:23" ht="12.75">
      <c r="A30" s="1016" t="s">
        <v>618</v>
      </c>
      <c r="B30" s="958" t="s">
        <v>745</v>
      </c>
      <c r="C30" s="888">
        <v>10408</v>
      </c>
      <c r="D30" s="889">
        <v>11792</v>
      </c>
      <c r="E30" s="935">
        <v>521</v>
      </c>
      <c r="F30" s="878">
        <v>1216</v>
      </c>
      <c r="G30" s="912">
        <v>1267</v>
      </c>
      <c r="H30" s="880">
        <v>1347</v>
      </c>
      <c r="I30" s="881">
        <v>1276</v>
      </c>
      <c r="J30" s="890">
        <v>1378</v>
      </c>
      <c r="K30" s="881">
        <v>1212</v>
      </c>
      <c r="L30" s="936">
        <v>1192</v>
      </c>
      <c r="M30" s="978">
        <v>1207</v>
      </c>
      <c r="N30" s="956">
        <v>282</v>
      </c>
      <c r="O30" s="957">
        <f t="shared" si="4"/>
        <v>299</v>
      </c>
      <c r="P30" s="938">
        <f t="shared" si="1"/>
        <v>306</v>
      </c>
      <c r="Q30" s="939"/>
      <c r="R30" s="891">
        <f t="shared" si="2"/>
        <v>887</v>
      </c>
      <c r="S30" s="979">
        <f t="shared" si="3"/>
        <v>73.48798674399337</v>
      </c>
      <c r="T30" s="860"/>
      <c r="U30" s="893">
        <v>581</v>
      </c>
      <c r="V30" s="979">
        <v>887</v>
      </c>
      <c r="W30" s="940"/>
    </row>
    <row r="31" spans="1:23" ht="12.75">
      <c r="A31" s="1016" t="s">
        <v>620</v>
      </c>
      <c r="B31" s="958" t="s">
        <v>746</v>
      </c>
      <c r="C31" s="888">
        <v>3640</v>
      </c>
      <c r="D31" s="889">
        <v>4174</v>
      </c>
      <c r="E31" s="935" t="s">
        <v>622</v>
      </c>
      <c r="F31" s="878">
        <v>469</v>
      </c>
      <c r="G31" s="912">
        <v>487</v>
      </c>
      <c r="H31" s="880">
        <v>508</v>
      </c>
      <c r="I31" s="881">
        <v>476</v>
      </c>
      <c r="J31" s="890">
        <v>514</v>
      </c>
      <c r="K31" s="881">
        <v>449</v>
      </c>
      <c r="L31" s="936">
        <v>417</v>
      </c>
      <c r="M31" s="978">
        <v>422</v>
      </c>
      <c r="N31" s="956">
        <v>100</v>
      </c>
      <c r="O31" s="957">
        <f t="shared" si="4"/>
        <v>113</v>
      </c>
      <c r="P31" s="938">
        <f t="shared" si="1"/>
        <v>110</v>
      </c>
      <c r="Q31" s="939"/>
      <c r="R31" s="891">
        <f t="shared" si="2"/>
        <v>323</v>
      </c>
      <c r="S31" s="979">
        <f t="shared" si="3"/>
        <v>76.54028436018957</v>
      </c>
      <c r="T31" s="860"/>
      <c r="U31" s="893">
        <v>213</v>
      </c>
      <c r="V31" s="979">
        <v>323</v>
      </c>
      <c r="W31" s="940"/>
    </row>
    <row r="32" spans="1:23" ht="12.75">
      <c r="A32" s="1016" t="s">
        <v>623</v>
      </c>
      <c r="B32" s="887" t="s">
        <v>747</v>
      </c>
      <c r="C32" s="888">
        <v>0</v>
      </c>
      <c r="D32" s="889">
        <v>0</v>
      </c>
      <c r="E32" s="935">
        <v>557</v>
      </c>
      <c r="F32" s="878"/>
      <c r="G32" s="912"/>
      <c r="H32" s="880"/>
      <c r="I32" s="881"/>
      <c r="J32" s="890">
        <v>0</v>
      </c>
      <c r="K32" s="881">
        <f>SUM(G32:J32)</f>
        <v>0</v>
      </c>
      <c r="L32" s="936"/>
      <c r="M32" s="978"/>
      <c r="N32" s="956"/>
      <c r="O32" s="957">
        <f t="shared" si="4"/>
        <v>0</v>
      </c>
      <c r="P32" s="938">
        <f t="shared" si="1"/>
        <v>0</v>
      </c>
      <c r="Q32" s="939"/>
      <c r="R32" s="891">
        <f t="shared" si="2"/>
        <v>0</v>
      </c>
      <c r="S32" s="979" t="e">
        <f t="shared" si="3"/>
        <v>#DIV/0!</v>
      </c>
      <c r="T32" s="860"/>
      <c r="U32" s="893"/>
      <c r="V32" s="979"/>
      <c r="W32" s="940"/>
    </row>
    <row r="33" spans="1:23" ht="12.75">
      <c r="A33" s="1016" t="s">
        <v>625</v>
      </c>
      <c r="B33" s="887" t="s">
        <v>748</v>
      </c>
      <c r="C33" s="888">
        <v>1711</v>
      </c>
      <c r="D33" s="889">
        <v>1801</v>
      </c>
      <c r="E33" s="935">
        <v>551</v>
      </c>
      <c r="F33" s="878"/>
      <c r="G33" s="912"/>
      <c r="H33" s="880"/>
      <c r="I33" s="881"/>
      <c r="J33" s="890">
        <v>0</v>
      </c>
      <c r="K33" s="881">
        <f>SUM(G33:J33)</f>
        <v>0</v>
      </c>
      <c r="L33" s="936"/>
      <c r="M33" s="978"/>
      <c r="N33" s="956"/>
      <c r="O33" s="957">
        <f t="shared" si="4"/>
        <v>0</v>
      </c>
      <c r="P33" s="938">
        <f t="shared" si="1"/>
        <v>0</v>
      </c>
      <c r="Q33" s="939"/>
      <c r="R33" s="891">
        <f t="shared" si="2"/>
        <v>0</v>
      </c>
      <c r="S33" s="979" t="e">
        <f t="shared" si="3"/>
        <v>#DIV/0!</v>
      </c>
      <c r="T33" s="860"/>
      <c r="U33" s="893"/>
      <c r="V33" s="979"/>
      <c r="W33" s="940"/>
    </row>
    <row r="34" spans="1:23" ht="13.5" thickBot="1">
      <c r="A34" s="1007" t="s">
        <v>627</v>
      </c>
      <c r="B34" s="894" t="s">
        <v>749</v>
      </c>
      <c r="C34" s="895">
        <v>569</v>
      </c>
      <c r="D34" s="896">
        <v>614</v>
      </c>
      <c r="E34" s="959" t="s">
        <v>628</v>
      </c>
      <c r="F34" s="898">
        <v>19</v>
      </c>
      <c r="G34" s="854">
        <v>23</v>
      </c>
      <c r="H34" s="899">
        <v>24</v>
      </c>
      <c r="I34" s="960">
        <v>24</v>
      </c>
      <c r="J34" s="918">
        <v>119</v>
      </c>
      <c r="K34" s="869">
        <v>247</v>
      </c>
      <c r="L34" s="961">
        <v>20</v>
      </c>
      <c r="M34" s="984">
        <v>20</v>
      </c>
      <c r="N34" s="962">
        <v>2</v>
      </c>
      <c r="O34" s="963">
        <f t="shared" si="4"/>
        <v>3</v>
      </c>
      <c r="P34" s="948">
        <f t="shared" si="1"/>
        <v>0</v>
      </c>
      <c r="Q34" s="949"/>
      <c r="R34" s="1014">
        <f t="shared" si="2"/>
        <v>5</v>
      </c>
      <c r="S34" s="981">
        <f t="shared" si="3"/>
        <v>25</v>
      </c>
      <c r="T34" s="860"/>
      <c r="U34" s="922">
        <v>5</v>
      </c>
      <c r="V34" s="985">
        <v>5</v>
      </c>
      <c r="W34" s="964"/>
    </row>
    <row r="35" spans="1:23" ht="13.5" thickBot="1">
      <c r="A35" s="1017" t="s">
        <v>629</v>
      </c>
      <c r="B35" s="1018" t="s">
        <v>630</v>
      </c>
      <c r="C35" s="1019">
        <f>SUM(C25:C34)</f>
        <v>25899</v>
      </c>
      <c r="D35" s="1020">
        <f>SUM(D25:D34)</f>
        <v>29268</v>
      </c>
      <c r="E35" s="1021"/>
      <c r="F35" s="905">
        <f aca="true" t="shared" si="5" ref="F35:N35">SUM(F25:F34)</f>
        <v>2620</v>
      </c>
      <c r="G35" s="906">
        <f t="shared" si="5"/>
        <v>2532</v>
      </c>
      <c r="H35" s="907">
        <f t="shared" si="5"/>
        <v>2608</v>
      </c>
      <c r="I35" s="906">
        <f>SUM(I25:I34)</f>
        <v>2332</v>
      </c>
      <c r="J35" s="907">
        <f>SUM(J25:J34)</f>
        <v>2520</v>
      </c>
      <c r="K35" s="906">
        <v>2543</v>
      </c>
      <c r="L35" s="1027">
        <f t="shared" si="5"/>
        <v>2279</v>
      </c>
      <c r="M35" s="1028">
        <f t="shared" si="5"/>
        <v>2299</v>
      </c>
      <c r="N35" s="1029">
        <f t="shared" si="5"/>
        <v>496</v>
      </c>
      <c r="O35" s="857">
        <f>SUM(O25:O34)</f>
        <v>602</v>
      </c>
      <c r="P35" s="1030">
        <f>SUM(P25:P34)</f>
        <v>580</v>
      </c>
      <c r="Q35" s="905"/>
      <c r="R35" s="905">
        <f t="shared" si="2"/>
        <v>1678</v>
      </c>
      <c r="S35" s="1031">
        <f t="shared" si="3"/>
        <v>72.98825576337538</v>
      </c>
      <c r="T35" s="860"/>
      <c r="U35" s="1032">
        <f>SUM(U25:U34)</f>
        <v>1098</v>
      </c>
      <c r="V35" s="1032">
        <f>SUM(V25:V34)</f>
        <v>1678</v>
      </c>
      <c r="W35" s="1032">
        <f>SUM(W25:W34)</f>
        <v>0</v>
      </c>
    </row>
    <row r="36" spans="1:23" ht="12.75">
      <c r="A36" s="1015" t="s">
        <v>631</v>
      </c>
      <c r="B36" s="874" t="s">
        <v>750</v>
      </c>
      <c r="C36" s="875">
        <v>0</v>
      </c>
      <c r="D36" s="876">
        <v>0</v>
      </c>
      <c r="E36" s="923">
        <v>601</v>
      </c>
      <c r="F36" s="965"/>
      <c r="G36" s="879"/>
      <c r="H36" s="966"/>
      <c r="I36" s="951"/>
      <c r="J36" s="882">
        <v>0</v>
      </c>
      <c r="K36" s="927">
        <f>SUM(G36:J36)</f>
        <v>0</v>
      </c>
      <c r="L36" s="952"/>
      <c r="M36" s="982"/>
      <c r="N36" s="967"/>
      <c r="O36" s="954">
        <f>U36-N36</f>
        <v>0</v>
      </c>
      <c r="P36" s="932">
        <f t="shared" si="1"/>
        <v>0</v>
      </c>
      <c r="Q36" s="933"/>
      <c r="R36" s="1010">
        <f t="shared" si="2"/>
        <v>0</v>
      </c>
      <c r="S36" s="977" t="e">
        <f t="shared" si="3"/>
        <v>#DIV/0!</v>
      </c>
      <c r="T36" s="860"/>
      <c r="U36" s="911"/>
      <c r="V36" s="983"/>
      <c r="W36" s="955"/>
    </row>
    <row r="37" spans="1:23" ht="12.75">
      <c r="A37" s="1016" t="s">
        <v>633</v>
      </c>
      <c r="B37" s="887" t="s">
        <v>751</v>
      </c>
      <c r="C37" s="888">
        <v>1190</v>
      </c>
      <c r="D37" s="889">
        <v>1857</v>
      </c>
      <c r="E37" s="935">
        <v>602</v>
      </c>
      <c r="F37" s="878">
        <v>175</v>
      </c>
      <c r="G37" s="912">
        <v>177</v>
      </c>
      <c r="H37" s="880">
        <v>173</v>
      </c>
      <c r="I37" s="881">
        <v>205</v>
      </c>
      <c r="J37" s="890">
        <v>178</v>
      </c>
      <c r="K37" s="881">
        <v>131</v>
      </c>
      <c r="L37" s="936"/>
      <c r="M37" s="978"/>
      <c r="N37" s="956">
        <v>27</v>
      </c>
      <c r="O37" s="957">
        <f>U37-N37</f>
        <v>27</v>
      </c>
      <c r="P37" s="938">
        <f t="shared" si="1"/>
        <v>27</v>
      </c>
      <c r="Q37" s="939"/>
      <c r="R37" s="891">
        <f t="shared" si="2"/>
        <v>81</v>
      </c>
      <c r="S37" s="979" t="e">
        <f t="shared" si="3"/>
        <v>#DIV/0!</v>
      </c>
      <c r="T37" s="860"/>
      <c r="U37" s="893">
        <v>54</v>
      </c>
      <c r="V37" s="979">
        <v>81</v>
      </c>
      <c r="W37" s="940"/>
    </row>
    <row r="38" spans="1:23" ht="12.75">
      <c r="A38" s="1016" t="s">
        <v>635</v>
      </c>
      <c r="B38" s="887" t="s">
        <v>752</v>
      </c>
      <c r="C38" s="888">
        <v>0</v>
      </c>
      <c r="D38" s="889">
        <v>0</v>
      </c>
      <c r="E38" s="935">
        <v>604</v>
      </c>
      <c r="F38" s="878"/>
      <c r="G38" s="912"/>
      <c r="H38" s="880"/>
      <c r="I38" s="881"/>
      <c r="J38" s="890">
        <v>0</v>
      </c>
      <c r="K38" s="881">
        <f>SUM(G38:J38)</f>
        <v>0</v>
      </c>
      <c r="L38" s="936"/>
      <c r="M38" s="978"/>
      <c r="N38" s="956"/>
      <c r="O38" s="957">
        <f>U38-N38</f>
        <v>0</v>
      </c>
      <c r="P38" s="938">
        <f t="shared" si="1"/>
        <v>0</v>
      </c>
      <c r="Q38" s="939"/>
      <c r="R38" s="891">
        <f t="shared" si="2"/>
        <v>0</v>
      </c>
      <c r="S38" s="979" t="e">
        <f t="shared" si="3"/>
        <v>#DIV/0!</v>
      </c>
      <c r="T38" s="860"/>
      <c r="U38" s="893"/>
      <c r="V38" s="979"/>
      <c r="W38" s="940"/>
    </row>
    <row r="39" spans="1:23" ht="12.75">
      <c r="A39" s="1016" t="s">
        <v>637</v>
      </c>
      <c r="B39" s="887" t="s">
        <v>753</v>
      </c>
      <c r="C39" s="888">
        <v>12472</v>
      </c>
      <c r="D39" s="889">
        <v>13728</v>
      </c>
      <c r="E39" s="935" t="s">
        <v>639</v>
      </c>
      <c r="F39" s="878">
        <v>2336</v>
      </c>
      <c r="G39" s="912">
        <v>2388</v>
      </c>
      <c r="H39" s="880">
        <v>2517</v>
      </c>
      <c r="I39" s="881">
        <v>2378</v>
      </c>
      <c r="J39" s="890">
        <v>2563</v>
      </c>
      <c r="K39" s="881">
        <v>2303</v>
      </c>
      <c r="L39" s="936">
        <v>2279</v>
      </c>
      <c r="M39" s="978">
        <f>M35</f>
        <v>2299</v>
      </c>
      <c r="N39" s="956">
        <v>539</v>
      </c>
      <c r="O39" s="957">
        <f>U39-N39</f>
        <v>568</v>
      </c>
      <c r="P39" s="938">
        <f t="shared" si="1"/>
        <v>558</v>
      </c>
      <c r="Q39" s="939"/>
      <c r="R39" s="891">
        <f t="shared" si="2"/>
        <v>1665</v>
      </c>
      <c r="S39" s="979">
        <f t="shared" si="3"/>
        <v>72.4227925184863</v>
      </c>
      <c r="T39" s="860"/>
      <c r="U39" s="893">
        <v>1107</v>
      </c>
      <c r="V39" s="979">
        <v>1665</v>
      </c>
      <c r="W39" s="940"/>
    </row>
    <row r="40" spans="1:23" ht="13.5" thickBot="1">
      <c r="A40" s="1007" t="s">
        <v>640</v>
      </c>
      <c r="B40" s="894" t="s">
        <v>749</v>
      </c>
      <c r="C40" s="895">
        <v>12330</v>
      </c>
      <c r="D40" s="896">
        <v>13218</v>
      </c>
      <c r="E40" s="959" t="s">
        <v>641</v>
      </c>
      <c r="F40" s="898">
        <v>135</v>
      </c>
      <c r="G40" s="854"/>
      <c r="H40" s="899"/>
      <c r="I40" s="960"/>
      <c r="J40" s="918">
        <v>0</v>
      </c>
      <c r="K40" s="869">
        <v>110</v>
      </c>
      <c r="L40" s="961"/>
      <c r="M40" s="984"/>
      <c r="N40" s="962">
        <v>1</v>
      </c>
      <c r="O40" s="968">
        <f>U40-N40</f>
        <v>23</v>
      </c>
      <c r="P40" s="948">
        <f t="shared" si="1"/>
        <v>9</v>
      </c>
      <c r="Q40" s="969"/>
      <c r="R40" s="1014">
        <f t="shared" si="2"/>
        <v>33</v>
      </c>
      <c r="S40" s="981" t="e">
        <f t="shared" si="3"/>
        <v>#DIV/0!</v>
      </c>
      <c r="T40" s="860"/>
      <c r="U40" s="922">
        <v>24</v>
      </c>
      <c r="V40" s="985">
        <v>33</v>
      </c>
      <c r="W40" s="964"/>
    </row>
    <row r="41" spans="1:23" ht="13.5" thickBot="1">
      <c r="A41" s="1017" t="s">
        <v>642</v>
      </c>
      <c r="B41" s="1018" t="s">
        <v>643</v>
      </c>
      <c r="C41" s="1019">
        <f>SUM(C36:C40)</f>
        <v>25992</v>
      </c>
      <c r="D41" s="1020">
        <f>SUM(D36:D40)</f>
        <v>28803</v>
      </c>
      <c r="E41" s="1021" t="s">
        <v>575</v>
      </c>
      <c r="F41" s="905">
        <f aca="true" t="shared" si="6" ref="F41:P41">SUM(F36:F40)</f>
        <v>2646</v>
      </c>
      <c r="G41" s="906">
        <f t="shared" si="6"/>
        <v>2565</v>
      </c>
      <c r="H41" s="907">
        <f t="shared" si="6"/>
        <v>2690</v>
      </c>
      <c r="I41" s="906">
        <f>SUM(I36:I40)</f>
        <v>2583</v>
      </c>
      <c r="J41" s="907">
        <f>SUM(J36:J40)</f>
        <v>2741</v>
      </c>
      <c r="K41" s="906">
        <v>2544</v>
      </c>
      <c r="L41" s="1027">
        <f t="shared" si="6"/>
        <v>2279</v>
      </c>
      <c r="M41" s="1028">
        <f t="shared" si="6"/>
        <v>2299</v>
      </c>
      <c r="N41" s="1029">
        <f t="shared" si="6"/>
        <v>567</v>
      </c>
      <c r="O41" s="1028">
        <f t="shared" si="6"/>
        <v>618</v>
      </c>
      <c r="P41" s="1033">
        <f t="shared" si="6"/>
        <v>594</v>
      </c>
      <c r="Q41" s="906"/>
      <c r="R41" s="905">
        <f t="shared" si="2"/>
        <v>1779</v>
      </c>
      <c r="S41" s="1031">
        <f t="shared" si="3"/>
        <v>77.38147020443671</v>
      </c>
      <c r="T41" s="860"/>
      <c r="U41" s="1032">
        <f>SUM(U36:U40)</f>
        <v>1185</v>
      </c>
      <c r="V41" s="1031">
        <f>SUM(V36:V40)</f>
        <v>1779</v>
      </c>
      <c r="W41" s="1032">
        <f>SUM(W36:W40)</f>
        <v>0</v>
      </c>
    </row>
    <row r="42" spans="1:23" ht="5.25" customHeight="1" thickBot="1">
      <c r="A42" s="1007"/>
      <c r="B42" s="970"/>
      <c r="C42" s="971"/>
      <c r="D42" s="972"/>
      <c r="E42" s="1034"/>
      <c r="F42" s="898"/>
      <c r="G42" s="854"/>
      <c r="H42" s="899"/>
      <c r="I42" s="905"/>
      <c r="J42" s="1035"/>
      <c r="K42" s="906"/>
      <c r="L42" s="1036"/>
      <c r="M42" s="986"/>
      <c r="N42" s="1037"/>
      <c r="O42" s="854"/>
      <c r="P42" s="973"/>
      <c r="Q42" s="854"/>
      <c r="R42" s="905"/>
      <c r="S42" s="1031"/>
      <c r="T42" s="860"/>
      <c r="U42" s="987"/>
      <c r="V42" s="1031"/>
      <c r="W42" s="1031"/>
    </row>
    <row r="43" spans="1:23" ht="13.5" thickBot="1">
      <c r="A43" s="1038" t="s">
        <v>644</v>
      </c>
      <c r="B43" s="1018" t="s">
        <v>606</v>
      </c>
      <c r="C43" s="1019">
        <f>+C41-C39</f>
        <v>13520</v>
      </c>
      <c r="D43" s="1020">
        <f>+D41-D39</f>
        <v>15075</v>
      </c>
      <c r="E43" s="1021" t="s">
        <v>575</v>
      </c>
      <c r="F43" s="905">
        <f>F41-F39</f>
        <v>310</v>
      </c>
      <c r="G43" s="906">
        <f>G41-G39</f>
        <v>177</v>
      </c>
      <c r="H43" s="906">
        <f>H41-H39</f>
        <v>173</v>
      </c>
      <c r="I43" s="906">
        <f>I41-I39</f>
        <v>205</v>
      </c>
      <c r="J43" s="907">
        <f>J41-J39</f>
        <v>178</v>
      </c>
      <c r="K43" s="927">
        <v>241</v>
      </c>
      <c r="L43" s="907">
        <f>L41-L39</f>
        <v>0</v>
      </c>
      <c r="M43" s="1032">
        <f>M41-M39</f>
        <v>0</v>
      </c>
      <c r="N43" s="1039">
        <f>N41-N39</f>
        <v>28</v>
      </c>
      <c r="O43" s="1032">
        <f>O41-O39</f>
        <v>50</v>
      </c>
      <c r="P43" s="1032">
        <f>P41-P39</f>
        <v>36</v>
      </c>
      <c r="Q43" s="906"/>
      <c r="R43" s="1010">
        <f t="shared" si="2"/>
        <v>114</v>
      </c>
      <c r="S43" s="977" t="e">
        <f t="shared" si="3"/>
        <v>#DIV/0!</v>
      </c>
      <c r="T43" s="860"/>
      <c r="U43" s="1032">
        <f>U41-U39</f>
        <v>78</v>
      </c>
      <c r="V43" s="1031">
        <f>V41-V39</f>
        <v>114</v>
      </c>
      <c r="W43" s="1032">
        <f>W41-W39</f>
        <v>0</v>
      </c>
    </row>
    <row r="44" spans="1:23" ht="13.5" thickBot="1">
      <c r="A44" s="1017" t="s">
        <v>645</v>
      </c>
      <c r="B44" s="1018"/>
      <c r="C44" s="1019">
        <f>+C41-C35</f>
        <v>93</v>
      </c>
      <c r="D44" s="1020">
        <f>+D41-D35</f>
        <v>-465</v>
      </c>
      <c r="E44" s="1021" t="s">
        <v>575</v>
      </c>
      <c r="F44" s="905">
        <f>F41-F35</f>
        <v>26</v>
      </c>
      <c r="G44" s="906">
        <f>G41-G35</f>
        <v>33</v>
      </c>
      <c r="H44" s="906">
        <f>H41-H35</f>
        <v>82</v>
      </c>
      <c r="I44" s="906">
        <f>I41-I35</f>
        <v>251</v>
      </c>
      <c r="J44" s="907">
        <f>J41-J35</f>
        <v>221</v>
      </c>
      <c r="K44" s="881">
        <v>1</v>
      </c>
      <c r="L44" s="907">
        <f>L41-L35</f>
        <v>0</v>
      </c>
      <c r="M44" s="1032">
        <f>M41-M35</f>
        <v>0</v>
      </c>
      <c r="N44" s="1039">
        <f>N41-N35</f>
        <v>71</v>
      </c>
      <c r="O44" s="1032">
        <f>O41-O35</f>
        <v>16</v>
      </c>
      <c r="P44" s="1032">
        <f>P41-P35</f>
        <v>14</v>
      </c>
      <c r="Q44" s="906"/>
      <c r="R44" s="891">
        <f t="shared" si="2"/>
        <v>101</v>
      </c>
      <c r="S44" s="979" t="e">
        <f t="shared" si="3"/>
        <v>#DIV/0!</v>
      </c>
      <c r="T44" s="860"/>
      <c r="U44" s="1032">
        <f>U41-U35</f>
        <v>87</v>
      </c>
      <c r="V44" s="1031">
        <f>V41-V35</f>
        <v>101</v>
      </c>
      <c r="W44" s="1032">
        <f>W41-W35</f>
        <v>0</v>
      </c>
    </row>
    <row r="45" spans="1:23" ht="13.5" thickBot="1">
      <c r="A45" s="1040" t="s">
        <v>647</v>
      </c>
      <c r="B45" s="1041" t="s">
        <v>606</v>
      </c>
      <c r="C45" s="1042">
        <f>+C44-C39</f>
        <v>-12379</v>
      </c>
      <c r="D45" s="1043">
        <f>+D44-D39</f>
        <v>-14193</v>
      </c>
      <c r="E45" s="1044" t="s">
        <v>575</v>
      </c>
      <c r="F45" s="905">
        <f>F44-F39</f>
        <v>-2310</v>
      </c>
      <c r="G45" s="906">
        <f aca="true" t="shared" si="7" ref="G45:P45">G44-G39</f>
        <v>-2355</v>
      </c>
      <c r="H45" s="906">
        <f t="shared" si="7"/>
        <v>-2435</v>
      </c>
      <c r="I45" s="906">
        <f>I44-I39</f>
        <v>-2127</v>
      </c>
      <c r="J45" s="907">
        <f>J44-J39</f>
        <v>-2342</v>
      </c>
      <c r="K45" s="869">
        <v>-2302</v>
      </c>
      <c r="L45" s="907">
        <f t="shared" si="7"/>
        <v>-2279</v>
      </c>
      <c r="M45" s="1032">
        <f t="shared" si="7"/>
        <v>-2299</v>
      </c>
      <c r="N45" s="1039">
        <f t="shared" si="7"/>
        <v>-468</v>
      </c>
      <c r="O45" s="1032">
        <f t="shared" si="7"/>
        <v>-552</v>
      </c>
      <c r="P45" s="1032">
        <f t="shared" si="7"/>
        <v>-544</v>
      </c>
      <c r="Q45" s="906"/>
      <c r="R45" s="1014">
        <f t="shared" si="2"/>
        <v>-1564</v>
      </c>
      <c r="S45" s="981">
        <f t="shared" si="3"/>
        <v>68.02957807742497</v>
      </c>
      <c r="T45" s="860"/>
      <c r="U45" s="1032">
        <f>U44-U39</f>
        <v>-1020</v>
      </c>
      <c r="V45" s="1031">
        <f>V44-V39</f>
        <v>-1564</v>
      </c>
      <c r="W45" s="1032">
        <f>W44-W39</f>
        <v>0</v>
      </c>
    </row>
    <row r="48" ht="14.25">
      <c r="A48" s="1045" t="s">
        <v>754</v>
      </c>
    </row>
    <row r="49" ht="14.25">
      <c r="A49" s="1046" t="s">
        <v>755</v>
      </c>
    </row>
    <row r="50" ht="14.25">
      <c r="A50" s="1047" t="s">
        <v>756</v>
      </c>
    </row>
    <row r="51" ht="14.25">
      <c r="A51" s="988"/>
    </row>
    <row r="52" ht="12.75">
      <c r="A52" s="1048" t="s">
        <v>757</v>
      </c>
    </row>
    <row r="53" ht="12.75">
      <c r="A53" s="1048"/>
    </row>
    <row r="54" ht="12.75">
      <c r="A54" s="1048" t="s">
        <v>758</v>
      </c>
    </row>
    <row r="55" ht="12.75">
      <c r="A55" s="1048"/>
    </row>
    <row r="56" ht="12.75">
      <c r="A56" s="1048"/>
    </row>
    <row r="57" ht="12.75">
      <c r="A57" s="1048"/>
    </row>
  </sheetData>
  <sheetProtection/>
  <mergeCells count="13">
    <mergeCell ref="I7:I8"/>
    <mergeCell ref="J7:J8"/>
    <mergeCell ref="K7:K8"/>
    <mergeCell ref="L7:M7"/>
    <mergeCell ref="N7:Q7"/>
    <mergeCell ref="U7:W7"/>
    <mergeCell ref="A1:W1"/>
    <mergeCell ref="A7:A8"/>
    <mergeCell ref="B7:B8"/>
    <mergeCell ref="E7:E8"/>
    <mergeCell ref="F7:F8"/>
    <mergeCell ref="G7:G8"/>
    <mergeCell ref="H7:H8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7.7109375" style="43" customWidth="1"/>
    <col min="2" max="2" width="18.7109375" style="43" hidden="1" customWidth="1"/>
    <col min="3" max="4" width="9.140625" style="43" hidden="1" customWidth="1"/>
    <col min="5" max="5" width="9.140625" style="691" customWidth="1"/>
    <col min="6" max="8" width="9.140625" style="43" hidden="1" customWidth="1"/>
    <col min="9" max="11" width="11.57421875" style="577" hidden="1" customWidth="1"/>
    <col min="12" max="12" width="11.57421875" style="577" customWidth="1"/>
    <col min="13" max="13" width="11.421875" style="577" customWidth="1"/>
    <col min="14" max="14" width="9.8515625" style="577" customWidth="1"/>
    <col min="15" max="15" width="9.140625" style="577" customWidth="1"/>
    <col min="16" max="16" width="9.28125" style="577" customWidth="1"/>
    <col min="17" max="17" width="9.140625" style="577" customWidth="1"/>
    <col min="18" max="18" width="12.00390625" style="577" customWidth="1"/>
    <col min="19" max="19" width="9.421875" style="559" customWidth="1"/>
    <col min="20" max="20" width="3.421875" style="577" customWidth="1"/>
    <col min="21" max="21" width="12.57421875" style="577" customWidth="1"/>
    <col min="22" max="22" width="11.8515625" style="577" customWidth="1"/>
    <col min="23" max="23" width="12.00390625" style="577" customWidth="1"/>
    <col min="24" max="16384" width="9.140625" style="43" customWidth="1"/>
  </cols>
  <sheetData>
    <row r="1" spans="1:23" s="283" customFormat="1" ht="18">
      <c r="A1" s="1837" t="s">
        <v>721</v>
      </c>
      <c r="B1" s="1837"/>
      <c r="C1" s="1837"/>
      <c r="D1" s="1837"/>
      <c r="E1" s="1837"/>
      <c r="F1" s="1837"/>
      <c r="G1" s="1837"/>
      <c r="H1" s="1837"/>
      <c r="I1" s="1837"/>
      <c r="J1" s="1837"/>
      <c r="K1" s="1837"/>
      <c r="L1" s="1837"/>
      <c r="M1" s="1837"/>
      <c r="N1" s="1837"/>
      <c r="O1" s="1837"/>
      <c r="P1" s="1837"/>
      <c r="Q1" s="1837"/>
      <c r="R1" s="1837"/>
      <c r="S1" s="1837"/>
      <c r="T1" s="1837"/>
      <c r="U1" s="1837"/>
      <c r="V1" s="1837"/>
      <c r="W1" s="1837"/>
    </row>
    <row r="2" spans="1:14" ht="21.75" customHeight="1">
      <c r="A2" s="1087" t="s">
        <v>649</v>
      </c>
      <c r="B2" s="990"/>
      <c r="M2" s="991"/>
      <c r="N2" s="991"/>
    </row>
    <row r="3" spans="1:14" ht="12.75">
      <c r="A3" s="995"/>
      <c r="M3" s="991"/>
      <c r="N3" s="991"/>
    </row>
    <row r="4" spans="1:14" ht="13.5" thickBot="1">
      <c r="A4" s="1048"/>
      <c r="B4" s="629"/>
      <c r="C4" s="629"/>
      <c r="D4" s="629"/>
      <c r="E4" s="692"/>
      <c r="F4" s="629"/>
      <c r="G4" s="629"/>
      <c r="M4" s="991"/>
      <c r="N4" s="991"/>
    </row>
    <row r="5" spans="1:14" ht="15.75" thickBot="1">
      <c r="A5" s="989" t="s">
        <v>546</v>
      </c>
      <c r="B5" s="993"/>
      <c r="C5" s="294"/>
      <c r="D5" s="294"/>
      <c r="E5" s="1088" t="s">
        <v>759</v>
      </c>
      <c r="F5" s="354"/>
      <c r="G5" s="355"/>
      <c r="H5" s="354"/>
      <c r="I5" s="847"/>
      <c r="J5" s="848"/>
      <c r="K5" s="848"/>
      <c r="L5" s="848"/>
      <c r="M5" s="994"/>
      <c r="N5" s="994"/>
    </row>
    <row r="6" spans="1:14" ht="23.25" customHeight="1" thickBot="1">
      <c r="A6" s="995" t="s">
        <v>548</v>
      </c>
      <c r="M6" s="991"/>
      <c r="N6" s="991"/>
    </row>
    <row r="7" spans="1:23" ht="13.5" thickBot="1">
      <c r="A7" s="1844" t="s">
        <v>27</v>
      </c>
      <c r="B7" s="1839" t="s">
        <v>552</v>
      </c>
      <c r="C7" s="696"/>
      <c r="D7" s="695"/>
      <c r="E7" s="1845" t="s">
        <v>555</v>
      </c>
      <c r="F7" s="698"/>
      <c r="G7" s="696"/>
      <c r="H7" s="1841" t="s">
        <v>725</v>
      </c>
      <c r="I7" s="1841" t="s">
        <v>726</v>
      </c>
      <c r="J7" s="1841" t="s">
        <v>727</v>
      </c>
      <c r="K7" s="1841" t="s">
        <v>728</v>
      </c>
      <c r="L7" s="1847" t="s">
        <v>729</v>
      </c>
      <c r="M7" s="1847"/>
      <c r="N7" s="1847" t="s">
        <v>730</v>
      </c>
      <c r="O7" s="1847"/>
      <c r="P7" s="1847"/>
      <c r="Q7" s="1847"/>
      <c r="R7" s="1089" t="s">
        <v>731</v>
      </c>
      <c r="S7" s="1090" t="s">
        <v>551</v>
      </c>
      <c r="U7" s="1834" t="s">
        <v>732</v>
      </c>
      <c r="V7" s="1834"/>
      <c r="W7" s="1834"/>
    </row>
    <row r="8" spans="1:23" ht="13.5" thickBot="1">
      <c r="A8" s="1844"/>
      <c r="B8" s="1839"/>
      <c r="C8" s="704" t="s">
        <v>553</v>
      </c>
      <c r="D8" s="998" t="s">
        <v>554</v>
      </c>
      <c r="E8" s="1846"/>
      <c r="F8" s="705" t="s">
        <v>723</v>
      </c>
      <c r="G8" s="704" t="s">
        <v>724</v>
      </c>
      <c r="H8" s="1841"/>
      <c r="I8" s="1841"/>
      <c r="J8" s="1841"/>
      <c r="K8" s="1841"/>
      <c r="L8" s="1000" t="s">
        <v>31</v>
      </c>
      <c r="M8" s="1000" t="s">
        <v>32</v>
      </c>
      <c r="N8" s="1001" t="s">
        <v>562</v>
      </c>
      <c r="O8" s="1003" t="s">
        <v>565</v>
      </c>
      <c r="P8" s="1003" t="s">
        <v>568</v>
      </c>
      <c r="Q8" s="1091" t="s">
        <v>571</v>
      </c>
      <c r="R8" s="1000" t="s">
        <v>572</v>
      </c>
      <c r="S8" s="1092" t="s">
        <v>573</v>
      </c>
      <c r="U8" s="1093" t="s">
        <v>733</v>
      </c>
      <c r="V8" s="1093" t="s">
        <v>734</v>
      </c>
      <c r="W8" s="1094" t="s">
        <v>735</v>
      </c>
    </row>
    <row r="9" spans="1:23" ht="12.75">
      <c r="A9" s="1095" t="s">
        <v>574</v>
      </c>
      <c r="B9" s="712"/>
      <c r="C9" s="713">
        <v>104</v>
      </c>
      <c r="D9" s="1096">
        <v>104</v>
      </c>
      <c r="E9" s="1097"/>
      <c r="F9" s="1098">
        <v>6</v>
      </c>
      <c r="G9" s="1099">
        <v>6</v>
      </c>
      <c r="H9" s="1099">
        <v>6</v>
      </c>
      <c r="I9" s="1100">
        <v>6</v>
      </c>
      <c r="J9" s="1100">
        <v>6</v>
      </c>
      <c r="K9" s="1100">
        <v>6</v>
      </c>
      <c r="L9" s="1101"/>
      <c r="M9" s="1101"/>
      <c r="N9" s="1049">
        <v>7</v>
      </c>
      <c r="O9" s="1102">
        <f>U9</f>
        <v>7</v>
      </c>
      <c r="P9" s="1103">
        <f>V9</f>
        <v>7</v>
      </c>
      <c r="Q9" s="1104"/>
      <c r="R9" s="1055" t="s">
        <v>575</v>
      </c>
      <c r="S9" s="1105" t="s">
        <v>575</v>
      </c>
      <c r="T9" s="1106"/>
      <c r="U9" s="1107">
        <v>7</v>
      </c>
      <c r="V9" s="1108">
        <v>7</v>
      </c>
      <c r="W9" s="1108"/>
    </row>
    <row r="10" spans="1:23" ht="13.5" thickBot="1">
      <c r="A10" s="1109" t="s">
        <v>576</v>
      </c>
      <c r="B10" s="724"/>
      <c r="C10" s="725">
        <v>101</v>
      </c>
      <c r="D10" s="1110">
        <v>104</v>
      </c>
      <c r="E10" s="1111"/>
      <c r="F10" s="1112">
        <v>5.5</v>
      </c>
      <c r="G10" s="1113">
        <v>5.9</v>
      </c>
      <c r="H10" s="1113">
        <v>6</v>
      </c>
      <c r="I10" s="1114">
        <v>6</v>
      </c>
      <c r="J10" s="1114">
        <v>6</v>
      </c>
      <c r="K10" s="1114">
        <v>6</v>
      </c>
      <c r="L10" s="1115"/>
      <c r="M10" s="1115"/>
      <c r="N10" s="1050">
        <v>6</v>
      </c>
      <c r="O10" s="1116">
        <f aca="true" t="shared" si="0" ref="O10:P21">U10</f>
        <v>6.9</v>
      </c>
      <c r="P10" s="1117">
        <f t="shared" si="0"/>
        <v>6</v>
      </c>
      <c r="Q10" s="1118"/>
      <c r="R10" s="1114" t="s">
        <v>575</v>
      </c>
      <c r="S10" s="1119" t="s">
        <v>575</v>
      </c>
      <c r="T10" s="1106"/>
      <c r="U10" s="1120">
        <v>6.9</v>
      </c>
      <c r="V10" s="1121">
        <v>6</v>
      </c>
      <c r="W10" s="1121"/>
    </row>
    <row r="11" spans="1:23" ht="12.75">
      <c r="A11" s="1122" t="s">
        <v>577</v>
      </c>
      <c r="B11" s="735" t="s">
        <v>578</v>
      </c>
      <c r="C11" s="736">
        <v>37915</v>
      </c>
      <c r="D11" s="1123">
        <v>39774</v>
      </c>
      <c r="E11" s="1124" t="s">
        <v>579</v>
      </c>
      <c r="F11" s="1125">
        <v>1259</v>
      </c>
      <c r="G11" s="1126">
        <v>1342.7</v>
      </c>
      <c r="H11" s="1126">
        <v>1518</v>
      </c>
      <c r="I11" s="1051">
        <v>1486</v>
      </c>
      <c r="J11" s="1052">
        <v>1717</v>
      </c>
      <c r="K11" s="1052">
        <v>1956</v>
      </c>
      <c r="L11" s="1127" t="s">
        <v>575</v>
      </c>
      <c r="M11" s="1207" t="s">
        <v>575</v>
      </c>
      <c r="N11" s="1053">
        <v>1987</v>
      </c>
      <c r="O11" s="1128">
        <f t="shared" si="0"/>
        <v>2015</v>
      </c>
      <c r="P11" s="1129">
        <f t="shared" si="0"/>
        <v>2015</v>
      </c>
      <c r="Q11" s="1130"/>
      <c r="R11" s="1051" t="s">
        <v>575</v>
      </c>
      <c r="S11" s="1131" t="s">
        <v>575</v>
      </c>
      <c r="T11" s="1106"/>
      <c r="U11" s="1132">
        <v>2015</v>
      </c>
      <c r="V11" s="1051">
        <v>2015</v>
      </c>
      <c r="W11" s="1051"/>
    </row>
    <row r="12" spans="1:23" ht="12.75">
      <c r="A12" s="1133" t="s">
        <v>580</v>
      </c>
      <c r="B12" s="749" t="s">
        <v>581</v>
      </c>
      <c r="C12" s="750">
        <v>-16164</v>
      </c>
      <c r="D12" s="1134">
        <v>-17825</v>
      </c>
      <c r="E12" s="1124" t="s">
        <v>582</v>
      </c>
      <c r="F12" s="1125">
        <v>-1259</v>
      </c>
      <c r="G12" s="1126">
        <v>-1342.7</v>
      </c>
      <c r="H12" s="1126">
        <v>1518</v>
      </c>
      <c r="I12" s="1051">
        <v>1486</v>
      </c>
      <c r="J12" s="1051">
        <v>1557</v>
      </c>
      <c r="K12" s="1051">
        <v>1630</v>
      </c>
      <c r="L12" s="1135" t="s">
        <v>575</v>
      </c>
      <c r="M12" s="1208" t="s">
        <v>575</v>
      </c>
      <c r="N12" s="1054">
        <v>1677</v>
      </c>
      <c r="O12" s="1136">
        <f t="shared" si="0"/>
        <v>1697</v>
      </c>
      <c r="P12" s="1137">
        <f t="shared" si="0"/>
        <v>1701</v>
      </c>
      <c r="Q12" s="1138"/>
      <c r="R12" s="1051" t="s">
        <v>575</v>
      </c>
      <c r="S12" s="1131" t="s">
        <v>575</v>
      </c>
      <c r="T12" s="1106"/>
      <c r="U12" s="1126">
        <v>1697</v>
      </c>
      <c r="V12" s="1051">
        <v>1701</v>
      </c>
      <c r="W12" s="1051"/>
    </row>
    <row r="13" spans="1:23" ht="12.75">
      <c r="A13" s="1133" t="s">
        <v>583</v>
      </c>
      <c r="B13" s="749" t="s">
        <v>736</v>
      </c>
      <c r="C13" s="750">
        <v>604</v>
      </c>
      <c r="D13" s="1134">
        <v>619</v>
      </c>
      <c r="E13" s="1124" t="s">
        <v>585</v>
      </c>
      <c r="F13" s="1125"/>
      <c r="G13" s="1126"/>
      <c r="H13" s="1126"/>
      <c r="I13" s="1051"/>
      <c r="J13" s="1051"/>
      <c r="K13" s="1051"/>
      <c r="L13" s="1135" t="s">
        <v>575</v>
      </c>
      <c r="M13" s="1208" t="s">
        <v>575</v>
      </c>
      <c r="N13" s="1054"/>
      <c r="O13" s="1136">
        <f t="shared" si="0"/>
        <v>0</v>
      </c>
      <c r="P13" s="1137">
        <f t="shared" si="0"/>
        <v>0</v>
      </c>
      <c r="Q13" s="1138"/>
      <c r="R13" s="1051" t="s">
        <v>575</v>
      </c>
      <c r="S13" s="1131" t="s">
        <v>575</v>
      </c>
      <c r="T13" s="1106"/>
      <c r="U13" s="1126"/>
      <c r="V13" s="1051"/>
      <c r="W13" s="1051"/>
    </row>
    <row r="14" spans="1:23" ht="12.75">
      <c r="A14" s="1133" t="s">
        <v>586</v>
      </c>
      <c r="B14" s="749" t="s">
        <v>737</v>
      </c>
      <c r="C14" s="750">
        <v>221</v>
      </c>
      <c r="D14" s="1134">
        <v>610</v>
      </c>
      <c r="E14" s="1124" t="s">
        <v>575</v>
      </c>
      <c r="F14" s="1125">
        <v>67</v>
      </c>
      <c r="G14" s="1126">
        <v>94.61</v>
      </c>
      <c r="H14" s="1126">
        <v>86</v>
      </c>
      <c r="I14" s="1051">
        <v>75</v>
      </c>
      <c r="J14" s="1051">
        <v>77</v>
      </c>
      <c r="K14" s="1051">
        <v>83</v>
      </c>
      <c r="L14" s="1135" t="s">
        <v>575</v>
      </c>
      <c r="M14" s="1208" t="s">
        <v>575</v>
      </c>
      <c r="N14" s="1054">
        <v>518</v>
      </c>
      <c r="O14" s="1136">
        <f t="shared" si="0"/>
        <v>361</v>
      </c>
      <c r="P14" s="1137">
        <f t="shared" si="0"/>
        <v>220</v>
      </c>
      <c r="Q14" s="1138"/>
      <c r="R14" s="1051" t="s">
        <v>575</v>
      </c>
      <c r="S14" s="1131" t="s">
        <v>575</v>
      </c>
      <c r="T14" s="1106"/>
      <c r="U14" s="1126">
        <v>361</v>
      </c>
      <c r="V14" s="1051">
        <v>220</v>
      </c>
      <c r="W14" s="1051"/>
    </row>
    <row r="15" spans="1:23" ht="13.5" thickBot="1">
      <c r="A15" s="1095" t="s">
        <v>588</v>
      </c>
      <c r="B15" s="754" t="s">
        <v>738</v>
      </c>
      <c r="C15" s="755">
        <v>2021</v>
      </c>
      <c r="D15" s="1139">
        <v>852</v>
      </c>
      <c r="E15" s="1140" t="s">
        <v>590</v>
      </c>
      <c r="F15" s="1141">
        <v>394</v>
      </c>
      <c r="G15" s="1142">
        <v>442.65</v>
      </c>
      <c r="H15" s="1142">
        <v>369</v>
      </c>
      <c r="I15" s="1055">
        <v>449</v>
      </c>
      <c r="J15" s="1055">
        <v>408</v>
      </c>
      <c r="K15" s="1055">
        <v>297</v>
      </c>
      <c r="L15" s="1143" t="s">
        <v>575</v>
      </c>
      <c r="M15" s="1209" t="s">
        <v>575</v>
      </c>
      <c r="N15" s="1056">
        <v>499</v>
      </c>
      <c r="O15" s="1136">
        <f t="shared" si="0"/>
        <v>684</v>
      </c>
      <c r="P15" s="1144">
        <f t="shared" si="0"/>
        <v>518</v>
      </c>
      <c r="Q15" s="1145"/>
      <c r="R15" s="1055" t="s">
        <v>575</v>
      </c>
      <c r="S15" s="1105" t="s">
        <v>575</v>
      </c>
      <c r="T15" s="1106"/>
      <c r="U15" s="1113">
        <v>684</v>
      </c>
      <c r="V15" s="1055">
        <v>518</v>
      </c>
      <c r="W15" s="1055"/>
    </row>
    <row r="16" spans="1:23" ht="15" thickBot="1">
      <c r="A16" s="1146" t="s">
        <v>591</v>
      </c>
      <c r="B16" s="765"/>
      <c r="C16" s="766">
        <v>24618</v>
      </c>
      <c r="D16" s="1147">
        <v>24087</v>
      </c>
      <c r="E16" s="1148"/>
      <c r="F16" s="1149">
        <v>465</v>
      </c>
      <c r="G16" s="1150">
        <v>544.21</v>
      </c>
      <c r="H16" s="1150">
        <v>455</v>
      </c>
      <c r="I16" s="1151">
        <v>524</v>
      </c>
      <c r="J16" s="1151">
        <f>J11-J12+J13+J14+J15</f>
        <v>645</v>
      </c>
      <c r="K16" s="1151">
        <f>K11-K12+K13+K14+K15</f>
        <v>706</v>
      </c>
      <c r="L16" s="1152" t="s">
        <v>575</v>
      </c>
      <c r="M16" s="1210" t="s">
        <v>575</v>
      </c>
      <c r="N16" s="1153">
        <f>N11-N12+N13+N14+N15</f>
        <v>1327</v>
      </c>
      <c r="O16" s="1154">
        <f>O11-O12+O13+O14+O15</f>
        <v>1363</v>
      </c>
      <c r="P16" s="1154">
        <f>P11-P12+P13+P14+P15</f>
        <v>1052</v>
      </c>
      <c r="Q16" s="1154">
        <f>Q11-Q12+Q13+Q14+Q15</f>
        <v>0</v>
      </c>
      <c r="R16" s="1151" t="s">
        <v>575</v>
      </c>
      <c r="S16" s="1155" t="s">
        <v>575</v>
      </c>
      <c r="T16" s="1106"/>
      <c r="U16" s="1156">
        <f>U11-U12+U13+U14+U15</f>
        <v>1363</v>
      </c>
      <c r="V16" s="1156">
        <f>V11-V12+V13+V14+V15</f>
        <v>1052</v>
      </c>
      <c r="W16" s="1156">
        <f>W11-W12+W13+W14+W15</f>
        <v>0</v>
      </c>
    </row>
    <row r="17" spans="1:23" ht="12.75">
      <c r="A17" s="1095" t="s">
        <v>592</v>
      </c>
      <c r="B17" s="735" t="s">
        <v>593</v>
      </c>
      <c r="C17" s="736">
        <v>7043</v>
      </c>
      <c r="D17" s="1123">
        <v>7240</v>
      </c>
      <c r="E17" s="1140">
        <v>401</v>
      </c>
      <c r="F17" s="1141"/>
      <c r="G17" s="1142"/>
      <c r="H17" s="1142"/>
      <c r="I17" s="1055"/>
      <c r="J17" s="1055">
        <v>160</v>
      </c>
      <c r="K17" s="1055">
        <v>326</v>
      </c>
      <c r="L17" s="1127" t="s">
        <v>575</v>
      </c>
      <c r="M17" s="1207" t="s">
        <v>575</v>
      </c>
      <c r="N17" s="1056">
        <v>322</v>
      </c>
      <c r="O17" s="1128">
        <f t="shared" si="0"/>
        <v>318</v>
      </c>
      <c r="P17" s="1129">
        <f t="shared" si="0"/>
        <v>315</v>
      </c>
      <c r="Q17" s="1130"/>
      <c r="R17" s="1055" t="s">
        <v>575</v>
      </c>
      <c r="S17" s="1105" t="s">
        <v>575</v>
      </c>
      <c r="T17" s="1106"/>
      <c r="U17" s="1157">
        <v>318</v>
      </c>
      <c r="V17" s="1055">
        <v>315</v>
      </c>
      <c r="W17" s="1158"/>
    </row>
    <row r="18" spans="1:23" ht="12.75">
      <c r="A18" s="1133" t="s">
        <v>594</v>
      </c>
      <c r="B18" s="749" t="s">
        <v>595</v>
      </c>
      <c r="C18" s="750">
        <v>1001</v>
      </c>
      <c r="D18" s="1134">
        <v>820</v>
      </c>
      <c r="E18" s="1124" t="s">
        <v>596</v>
      </c>
      <c r="F18" s="1125">
        <v>153</v>
      </c>
      <c r="G18" s="1126">
        <v>97.5</v>
      </c>
      <c r="H18" s="1126">
        <v>165</v>
      </c>
      <c r="I18" s="1051">
        <v>165</v>
      </c>
      <c r="J18" s="1051">
        <v>145</v>
      </c>
      <c r="K18" s="1051">
        <v>115</v>
      </c>
      <c r="L18" s="1135" t="s">
        <v>575</v>
      </c>
      <c r="M18" s="1208" t="s">
        <v>575</v>
      </c>
      <c r="N18" s="1054">
        <v>81</v>
      </c>
      <c r="O18" s="1136">
        <f t="shared" si="0"/>
        <v>87</v>
      </c>
      <c r="P18" s="1137">
        <f t="shared" si="0"/>
        <v>80</v>
      </c>
      <c r="Q18" s="1138"/>
      <c r="R18" s="1051" t="s">
        <v>575</v>
      </c>
      <c r="S18" s="1131" t="s">
        <v>575</v>
      </c>
      <c r="T18" s="1106"/>
      <c r="U18" s="1126">
        <v>87</v>
      </c>
      <c r="V18" s="1051">
        <v>80</v>
      </c>
      <c r="W18" s="1051"/>
    </row>
    <row r="19" spans="1:23" ht="12.75">
      <c r="A19" s="1133" t="s">
        <v>597</v>
      </c>
      <c r="B19" s="749" t="s">
        <v>739</v>
      </c>
      <c r="C19" s="750">
        <v>14718</v>
      </c>
      <c r="D19" s="1134">
        <v>14718</v>
      </c>
      <c r="E19" s="1124" t="s">
        <v>575</v>
      </c>
      <c r="F19" s="1125"/>
      <c r="G19" s="1126"/>
      <c r="H19" s="1126"/>
      <c r="I19" s="1051"/>
      <c r="J19" s="1051"/>
      <c r="K19" s="1051"/>
      <c r="L19" s="1135" t="s">
        <v>575</v>
      </c>
      <c r="M19" s="1208" t="s">
        <v>575</v>
      </c>
      <c r="N19" s="1054"/>
      <c r="O19" s="1136">
        <f t="shared" si="0"/>
        <v>0</v>
      </c>
      <c r="P19" s="1137">
        <f t="shared" si="0"/>
        <v>0</v>
      </c>
      <c r="Q19" s="1138"/>
      <c r="R19" s="1051" t="s">
        <v>575</v>
      </c>
      <c r="S19" s="1131" t="s">
        <v>575</v>
      </c>
      <c r="T19" s="1106"/>
      <c r="U19" s="1126"/>
      <c r="V19" s="1051"/>
      <c r="W19" s="1051"/>
    </row>
    <row r="20" spans="1:23" ht="12.75">
      <c r="A20" s="1133" t="s">
        <v>599</v>
      </c>
      <c r="B20" s="749" t="s">
        <v>598</v>
      </c>
      <c r="C20" s="750">
        <v>1758</v>
      </c>
      <c r="D20" s="1134">
        <v>1762</v>
      </c>
      <c r="E20" s="1124" t="s">
        <v>575</v>
      </c>
      <c r="F20" s="1125">
        <v>144</v>
      </c>
      <c r="G20" s="1126">
        <v>161.66</v>
      </c>
      <c r="H20" s="1126">
        <v>249</v>
      </c>
      <c r="I20" s="1051">
        <v>221</v>
      </c>
      <c r="J20" s="1051">
        <v>242</v>
      </c>
      <c r="K20" s="1051">
        <v>242</v>
      </c>
      <c r="L20" s="1135" t="s">
        <v>575</v>
      </c>
      <c r="M20" s="1208" t="s">
        <v>575</v>
      </c>
      <c r="N20" s="1054">
        <v>900</v>
      </c>
      <c r="O20" s="1136">
        <f t="shared" si="0"/>
        <v>869</v>
      </c>
      <c r="P20" s="1137">
        <f t="shared" si="0"/>
        <v>564</v>
      </c>
      <c r="Q20" s="1138"/>
      <c r="R20" s="1051" t="s">
        <v>575</v>
      </c>
      <c r="S20" s="1131" t="s">
        <v>575</v>
      </c>
      <c r="T20" s="1106"/>
      <c r="U20" s="1126">
        <v>869</v>
      </c>
      <c r="V20" s="1051">
        <v>564</v>
      </c>
      <c r="W20" s="1051"/>
    </row>
    <row r="21" spans="1:23" ht="13.5" thickBot="1">
      <c r="A21" s="1109" t="s">
        <v>601</v>
      </c>
      <c r="B21" s="778"/>
      <c r="C21" s="779">
        <v>0</v>
      </c>
      <c r="D21" s="1159">
        <v>0</v>
      </c>
      <c r="E21" s="1160" t="s">
        <v>575</v>
      </c>
      <c r="F21" s="1125"/>
      <c r="G21" s="1126"/>
      <c r="H21" s="1126"/>
      <c r="I21" s="1057"/>
      <c r="J21" s="1057"/>
      <c r="K21" s="1057"/>
      <c r="L21" s="1115" t="s">
        <v>575</v>
      </c>
      <c r="M21" s="1211" t="s">
        <v>575</v>
      </c>
      <c r="N21" s="1058"/>
      <c r="O21" s="1161">
        <f t="shared" si="0"/>
        <v>0</v>
      </c>
      <c r="P21" s="1144">
        <f t="shared" si="0"/>
        <v>0</v>
      </c>
      <c r="Q21" s="1145"/>
      <c r="R21" s="1057" t="s">
        <v>575</v>
      </c>
      <c r="S21" s="1162" t="s">
        <v>575</v>
      </c>
      <c r="T21" s="1106"/>
      <c r="U21" s="1163"/>
      <c r="V21" s="1057"/>
      <c r="W21" s="1057"/>
    </row>
    <row r="22" spans="1:23" ht="15" thickBot="1">
      <c r="A22" s="1164" t="s">
        <v>603</v>
      </c>
      <c r="B22" s="735" t="s">
        <v>604</v>
      </c>
      <c r="C22" s="736">
        <v>12472</v>
      </c>
      <c r="D22" s="1123">
        <v>13728</v>
      </c>
      <c r="E22" s="1059" t="s">
        <v>575</v>
      </c>
      <c r="F22" s="1165">
        <v>2587</v>
      </c>
      <c r="G22" s="1132">
        <v>2437</v>
      </c>
      <c r="H22" s="1132">
        <v>2530</v>
      </c>
      <c r="I22" s="1060">
        <v>2527</v>
      </c>
      <c r="J22" s="1061">
        <v>2604</v>
      </c>
      <c r="K22" s="1062">
        <v>2627</v>
      </c>
      <c r="L22" s="1063">
        <f>L35</f>
        <v>2660</v>
      </c>
      <c r="M22" s="1063">
        <f>M35</f>
        <v>2653</v>
      </c>
      <c r="N22" s="1064">
        <v>650</v>
      </c>
      <c r="O22" s="1166">
        <f>U22-N22</f>
        <v>679</v>
      </c>
      <c r="P22" s="1167">
        <f>V22-U22</f>
        <v>653</v>
      </c>
      <c r="Q22" s="1168"/>
      <c r="R22" s="1169">
        <f>SUM(N22:Q22)</f>
        <v>1982</v>
      </c>
      <c r="S22" s="1170">
        <f>(R22/M22)*100</f>
        <v>74.7078778741048</v>
      </c>
      <c r="T22" s="1106"/>
      <c r="U22" s="1132">
        <v>1329</v>
      </c>
      <c r="V22" s="1169">
        <v>1982</v>
      </c>
      <c r="W22" s="1061"/>
    </row>
    <row r="23" spans="1:23" ht="15" thickBot="1">
      <c r="A23" s="1133" t="s">
        <v>605</v>
      </c>
      <c r="B23" s="749" t="s">
        <v>606</v>
      </c>
      <c r="C23" s="750">
        <v>0</v>
      </c>
      <c r="D23" s="1134">
        <v>0</v>
      </c>
      <c r="E23" s="1065" t="s">
        <v>575</v>
      </c>
      <c r="F23" s="1125"/>
      <c r="G23" s="1126"/>
      <c r="H23" s="1126"/>
      <c r="I23" s="1066"/>
      <c r="J23" s="1067">
        <v>50</v>
      </c>
      <c r="K23" s="1068">
        <v>82</v>
      </c>
      <c r="L23" s="1069"/>
      <c r="M23" s="1212"/>
      <c r="N23" s="1070"/>
      <c r="O23" s="1166">
        <f aca="true" t="shared" si="1" ref="O23:O40">U23-N23</f>
        <v>0</v>
      </c>
      <c r="P23" s="1137">
        <f aca="true" t="shared" si="2" ref="P23:P40">V23-U23</f>
        <v>0</v>
      </c>
      <c r="Q23" s="1171"/>
      <c r="R23" s="1068">
        <f aca="true" t="shared" si="3" ref="R23:R45">SUM(N23:Q23)</f>
        <v>0</v>
      </c>
      <c r="S23" s="1170" t="e">
        <f aca="true" t="shared" si="4" ref="S23:S45">(R23/M23)*100</f>
        <v>#DIV/0!</v>
      </c>
      <c r="T23" s="1106"/>
      <c r="U23" s="1126"/>
      <c r="V23" s="1068"/>
      <c r="W23" s="1067"/>
    </row>
    <row r="24" spans="1:23" ht="15" thickBot="1">
      <c r="A24" s="1109" t="s">
        <v>607</v>
      </c>
      <c r="B24" s="778" t="s">
        <v>606</v>
      </c>
      <c r="C24" s="779">
        <v>0</v>
      </c>
      <c r="D24" s="1159">
        <v>1215</v>
      </c>
      <c r="E24" s="1071">
        <v>672</v>
      </c>
      <c r="F24" s="1172">
        <v>890</v>
      </c>
      <c r="G24" s="1173">
        <v>696</v>
      </c>
      <c r="H24" s="1173">
        <v>700</v>
      </c>
      <c r="I24" s="1072">
        <v>650</v>
      </c>
      <c r="J24" s="1073">
        <v>640</v>
      </c>
      <c r="K24" s="1074">
        <v>618</v>
      </c>
      <c r="L24" s="1075">
        <f>SUM(L25:L29)</f>
        <v>650</v>
      </c>
      <c r="M24" s="1075">
        <f>SUM(M25:M29)</f>
        <v>645</v>
      </c>
      <c r="N24" s="1076">
        <v>162</v>
      </c>
      <c r="O24" s="1174">
        <f t="shared" si="1"/>
        <v>162</v>
      </c>
      <c r="P24" s="1175">
        <f t="shared" si="2"/>
        <v>162</v>
      </c>
      <c r="Q24" s="1176"/>
      <c r="R24" s="1074">
        <f t="shared" si="3"/>
        <v>486</v>
      </c>
      <c r="S24" s="1170">
        <f t="shared" si="4"/>
        <v>75.34883720930232</v>
      </c>
      <c r="T24" s="1106"/>
      <c r="U24" s="1113">
        <v>324</v>
      </c>
      <c r="V24" s="1074">
        <v>486</v>
      </c>
      <c r="W24" s="1073"/>
    </row>
    <row r="25" spans="1:23" ht="15" thickBot="1">
      <c r="A25" s="1122" t="s">
        <v>608</v>
      </c>
      <c r="B25" s="735" t="s">
        <v>740</v>
      </c>
      <c r="C25" s="736">
        <v>6341</v>
      </c>
      <c r="D25" s="1123">
        <v>6960</v>
      </c>
      <c r="E25" s="1059">
        <v>501</v>
      </c>
      <c r="F25" s="1125">
        <v>360</v>
      </c>
      <c r="G25" s="1126">
        <v>353.12</v>
      </c>
      <c r="H25" s="1126">
        <v>311</v>
      </c>
      <c r="I25" s="1077">
        <v>220</v>
      </c>
      <c r="J25" s="1077">
        <v>152</v>
      </c>
      <c r="K25" s="1077">
        <v>221</v>
      </c>
      <c r="L25" s="1078">
        <v>200</v>
      </c>
      <c r="M25" s="1078">
        <v>200</v>
      </c>
      <c r="N25" s="1079">
        <v>29</v>
      </c>
      <c r="O25" s="1177">
        <f t="shared" si="1"/>
        <v>31</v>
      </c>
      <c r="P25" s="1167">
        <f t="shared" si="2"/>
        <v>28</v>
      </c>
      <c r="Q25" s="1168"/>
      <c r="R25" s="1178">
        <f t="shared" si="3"/>
        <v>88</v>
      </c>
      <c r="S25" s="1170">
        <f t="shared" si="4"/>
        <v>44</v>
      </c>
      <c r="T25" s="1106"/>
      <c r="U25" s="1157">
        <v>60</v>
      </c>
      <c r="V25" s="1062">
        <v>88</v>
      </c>
      <c r="W25" s="1077"/>
    </row>
    <row r="26" spans="1:23" ht="15" thickBot="1">
      <c r="A26" s="1133" t="s">
        <v>610</v>
      </c>
      <c r="B26" s="749" t="s">
        <v>741</v>
      </c>
      <c r="C26" s="750">
        <v>1745</v>
      </c>
      <c r="D26" s="1134">
        <v>2223</v>
      </c>
      <c r="E26" s="1065">
        <v>502</v>
      </c>
      <c r="F26" s="1125">
        <v>110</v>
      </c>
      <c r="G26" s="1126">
        <v>134.52</v>
      </c>
      <c r="H26" s="1126">
        <v>117</v>
      </c>
      <c r="I26" s="1067">
        <v>102</v>
      </c>
      <c r="J26" s="1067">
        <v>79</v>
      </c>
      <c r="K26" s="1067">
        <v>78</v>
      </c>
      <c r="L26" s="1080">
        <v>100</v>
      </c>
      <c r="M26" s="1080">
        <v>100</v>
      </c>
      <c r="N26" s="1070">
        <v>21</v>
      </c>
      <c r="O26" s="1166">
        <f t="shared" si="1"/>
        <v>24</v>
      </c>
      <c r="P26" s="1137">
        <f t="shared" si="2"/>
        <v>16</v>
      </c>
      <c r="Q26" s="1171"/>
      <c r="R26" s="1179">
        <f t="shared" si="3"/>
        <v>61</v>
      </c>
      <c r="S26" s="1170">
        <f t="shared" si="4"/>
        <v>61</v>
      </c>
      <c r="T26" s="1106"/>
      <c r="U26" s="1126">
        <v>45</v>
      </c>
      <c r="V26" s="1068">
        <v>61</v>
      </c>
      <c r="W26" s="1067"/>
    </row>
    <row r="27" spans="1:23" ht="15" thickBot="1">
      <c r="A27" s="1133" t="s">
        <v>612</v>
      </c>
      <c r="B27" s="749" t="s">
        <v>742</v>
      </c>
      <c r="C27" s="750">
        <v>0</v>
      </c>
      <c r="D27" s="1134">
        <v>0</v>
      </c>
      <c r="E27" s="1065">
        <v>504</v>
      </c>
      <c r="F27" s="1125"/>
      <c r="G27" s="1126"/>
      <c r="H27" s="1126"/>
      <c r="I27" s="1067"/>
      <c r="J27" s="1067"/>
      <c r="K27" s="1067">
        <v>0</v>
      </c>
      <c r="L27" s="1080"/>
      <c r="M27" s="1080"/>
      <c r="N27" s="1070"/>
      <c r="O27" s="1166">
        <f t="shared" si="1"/>
        <v>0</v>
      </c>
      <c r="P27" s="1137">
        <f t="shared" si="2"/>
        <v>0</v>
      </c>
      <c r="Q27" s="1171"/>
      <c r="R27" s="1179">
        <f t="shared" si="3"/>
        <v>0</v>
      </c>
      <c r="S27" s="1170" t="e">
        <f t="shared" si="4"/>
        <v>#DIV/0!</v>
      </c>
      <c r="T27" s="1106"/>
      <c r="U27" s="1126"/>
      <c r="V27" s="1068"/>
      <c r="W27" s="1067"/>
    </row>
    <row r="28" spans="1:23" ht="15" thickBot="1">
      <c r="A28" s="1133" t="s">
        <v>614</v>
      </c>
      <c r="B28" s="749" t="s">
        <v>743</v>
      </c>
      <c r="C28" s="750">
        <v>428</v>
      </c>
      <c r="D28" s="1134">
        <v>253</v>
      </c>
      <c r="E28" s="1065">
        <v>511</v>
      </c>
      <c r="F28" s="1125">
        <v>282</v>
      </c>
      <c r="G28" s="1126">
        <v>169.67</v>
      </c>
      <c r="H28" s="1126">
        <v>129</v>
      </c>
      <c r="I28" s="1067">
        <v>96</v>
      </c>
      <c r="J28" s="1067">
        <v>25</v>
      </c>
      <c r="K28" s="1067">
        <v>42</v>
      </c>
      <c r="L28" s="1080">
        <v>100</v>
      </c>
      <c r="M28" s="1080">
        <v>100</v>
      </c>
      <c r="N28" s="1070">
        <v>27</v>
      </c>
      <c r="O28" s="1166">
        <f t="shared" si="1"/>
        <v>15</v>
      </c>
      <c r="P28" s="1137">
        <f t="shared" si="2"/>
        <v>19</v>
      </c>
      <c r="Q28" s="1171"/>
      <c r="R28" s="1179">
        <f t="shared" si="3"/>
        <v>61</v>
      </c>
      <c r="S28" s="1170">
        <f t="shared" si="4"/>
        <v>61</v>
      </c>
      <c r="T28" s="1106"/>
      <c r="U28" s="1126">
        <v>42</v>
      </c>
      <c r="V28" s="1068">
        <v>61</v>
      </c>
      <c r="W28" s="1067"/>
    </row>
    <row r="29" spans="1:23" ht="15" thickBot="1">
      <c r="A29" s="1133" t="s">
        <v>616</v>
      </c>
      <c r="B29" s="749" t="s">
        <v>744</v>
      </c>
      <c r="C29" s="750">
        <v>1057</v>
      </c>
      <c r="D29" s="1134">
        <v>1451</v>
      </c>
      <c r="E29" s="1065">
        <v>518</v>
      </c>
      <c r="F29" s="1125">
        <v>185</v>
      </c>
      <c r="G29" s="1126">
        <v>213</v>
      </c>
      <c r="H29" s="1126">
        <v>270</v>
      </c>
      <c r="I29" s="1067">
        <v>268</v>
      </c>
      <c r="J29" s="1067">
        <v>282</v>
      </c>
      <c r="K29" s="1067">
        <v>250</v>
      </c>
      <c r="L29" s="1080">
        <v>250</v>
      </c>
      <c r="M29" s="1080">
        <v>245</v>
      </c>
      <c r="N29" s="1070">
        <v>71</v>
      </c>
      <c r="O29" s="1166">
        <f t="shared" si="1"/>
        <v>72</v>
      </c>
      <c r="P29" s="1137">
        <f t="shared" si="2"/>
        <v>58</v>
      </c>
      <c r="Q29" s="1171"/>
      <c r="R29" s="1179">
        <f t="shared" si="3"/>
        <v>201</v>
      </c>
      <c r="S29" s="1170">
        <f t="shared" si="4"/>
        <v>82.0408163265306</v>
      </c>
      <c r="T29" s="1106"/>
      <c r="U29" s="1126">
        <v>143</v>
      </c>
      <c r="V29" s="1068">
        <v>201</v>
      </c>
      <c r="W29" s="1067"/>
    </row>
    <row r="30" spans="1:23" ht="15" thickBot="1">
      <c r="A30" s="1133" t="s">
        <v>618</v>
      </c>
      <c r="B30" s="357" t="s">
        <v>745</v>
      </c>
      <c r="C30" s="750">
        <v>10408</v>
      </c>
      <c r="D30" s="1134">
        <v>11792</v>
      </c>
      <c r="E30" s="1065">
        <v>521</v>
      </c>
      <c r="F30" s="1125">
        <v>1260</v>
      </c>
      <c r="G30" s="1126">
        <v>1267.31</v>
      </c>
      <c r="H30" s="1126">
        <v>1376</v>
      </c>
      <c r="I30" s="1067">
        <v>1446</v>
      </c>
      <c r="J30" s="1067">
        <v>1521</v>
      </c>
      <c r="K30" s="1067">
        <v>1561</v>
      </c>
      <c r="L30" s="1080">
        <v>1470</v>
      </c>
      <c r="M30" s="1080">
        <v>1470</v>
      </c>
      <c r="N30" s="1070">
        <v>402</v>
      </c>
      <c r="O30" s="1166">
        <f t="shared" si="1"/>
        <v>366</v>
      </c>
      <c r="P30" s="1137">
        <f t="shared" si="2"/>
        <v>420</v>
      </c>
      <c r="Q30" s="1171"/>
      <c r="R30" s="1179">
        <f t="shared" si="3"/>
        <v>1188</v>
      </c>
      <c r="S30" s="1170">
        <f t="shared" si="4"/>
        <v>80.81632653061224</v>
      </c>
      <c r="T30" s="1106"/>
      <c r="U30" s="1126">
        <v>768</v>
      </c>
      <c r="V30" s="1068">
        <v>1188</v>
      </c>
      <c r="W30" s="1067"/>
    </row>
    <row r="31" spans="1:23" ht="15" thickBot="1">
      <c r="A31" s="1133" t="s">
        <v>620</v>
      </c>
      <c r="B31" s="357" t="s">
        <v>746</v>
      </c>
      <c r="C31" s="750">
        <v>3640</v>
      </c>
      <c r="D31" s="1134">
        <v>4174</v>
      </c>
      <c r="E31" s="1065" t="s">
        <v>622</v>
      </c>
      <c r="F31" s="1125">
        <v>485</v>
      </c>
      <c r="G31" s="1126">
        <v>496.24</v>
      </c>
      <c r="H31" s="1126">
        <v>527</v>
      </c>
      <c r="I31" s="1067">
        <v>544</v>
      </c>
      <c r="J31" s="1067">
        <v>560</v>
      </c>
      <c r="K31" s="1067">
        <v>572</v>
      </c>
      <c r="L31" s="1080">
        <v>515</v>
      </c>
      <c r="M31" s="1080">
        <v>513</v>
      </c>
      <c r="N31" s="1070">
        <v>140</v>
      </c>
      <c r="O31" s="1166">
        <f t="shared" si="1"/>
        <v>137</v>
      </c>
      <c r="P31" s="1137">
        <f t="shared" si="2"/>
        <v>154</v>
      </c>
      <c r="Q31" s="1171"/>
      <c r="R31" s="1179">
        <f t="shared" si="3"/>
        <v>431</v>
      </c>
      <c r="S31" s="1170">
        <f t="shared" si="4"/>
        <v>84.01559454191033</v>
      </c>
      <c r="T31" s="1106"/>
      <c r="U31" s="1126">
        <v>277</v>
      </c>
      <c r="V31" s="1068">
        <v>431</v>
      </c>
      <c r="W31" s="1067"/>
    </row>
    <row r="32" spans="1:23" ht="15" thickBot="1">
      <c r="A32" s="1133" t="s">
        <v>623</v>
      </c>
      <c r="B32" s="749" t="s">
        <v>747</v>
      </c>
      <c r="C32" s="750">
        <v>0</v>
      </c>
      <c r="D32" s="1134">
        <v>0</v>
      </c>
      <c r="E32" s="1065">
        <v>557</v>
      </c>
      <c r="F32" s="1125"/>
      <c r="G32" s="1126"/>
      <c r="H32" s="1126"/>
      <c r="I32" s="1067"/>
      <c r="J32" s="1067"/>
      <c r="K32" s="1067">
        <v>0</v>
      </c>
      <c r="L32" s="1080"/>
      <c r="M32" s="1080"/>
      <c r="N32" s="1070"/>
      <c r="O32" s="1166">
        <f t="shared" si="1"/>
        <v>0</v>
      </c>
      <c r="P32" s="1137">
        <f t="shared" si="2"/>
        <v>0</v>
      </c>
      <c r="Q32" s="1171"/>
      <c r="R32" s="1179">
        <f t="shared" si="3"/>
        <v>0</v>
      </c>
      <c r="S32" s="1170" t="e">
        <f t="shared" si="4"/>
        <v>#DIV/0!</v>
      </c>
      <c r="T32" s="1106"/>
      <c r="U32" s="1126"/>
      <c r="V32" s="1068"/>
      <c r="W32" s="1067"/>
    </row>
    <row r="33" spans="1:23" ht="15" thickBot="1">
      <c r="A33" s="1133" t="s">
        <v>625</v>
      </c>
      <c r="B33" s="749" t="s">
        <v>748</v>
      </c>
      <c r="C33" s="750">
        <v>1711</v>
      </c>
      <c r="D33" s="1134">
        <v>1801</v>
      </c>
      <c r="E33" s="1065">
        <v>551</v>
      </c>
      <c r="F33" s="1125"/>
      <c r="G33" s="1126"/>
      <c r="H33" s="1126"/>
      <c r="I33" s="1067"/>
      <c r="J33" s="1067"/>
      <c r="K33" s="1067">
        <v>3</v>
      </c>
      <c r="L33" s="1080"/>
      <c r="M33" s="1080"/>
      <c r="N33" s="1070">
        <v>17</v>
      </c>
      <c r="O33" s="1166">
        <f t="shared" si="1"/>
        <v>-9</v>
      </c>
      <c r="P33" s="1137">
        <f t="shared" si="2"/>
        <v>3</v>
      </c>
      <c r="Q33" s="1171"/>
      <c r="R33" s="1179">
        <f t="shared" si="3"/>
        <v>11</v>
      </c>
      <c r="S33" s="1170" t="e">
        <f t="shared" si="4"/>
        <v>#DIV/0!</v>
      </c>
      <c r="T33" s="1106"/>
      <c r="U33" s="1126">
        <v>8</v>
      </c>
      <c r="V33" s="1068">
        <v>11</v>
      </c>
      <c r="W33" s="1067"/>
    </row>
    <row r="34" spans="1:23" ht="15" thickBot="1">
      <c r="A34" s="1095" t="s">
        <v>627</v>
      </c>
      <c r="B34" s="754" t="s">
        <v>749</v>
      </c>
      <c r="C34" s="755">
        <v>569</v>
      </c>
      <c r="D34" s="1139">
        <v>614</v>
      </c>
      <c r="E34" s="1081" t="s">
        <v>628</v>
      </c>
      <c r="F34" s="1141">
        <v>24</v>
      </c>
      <c r="G34" s="1142">
        <v>11</v>
      </c>
      <c r="H34" s="1142">
        <v>15</v>
      </c>
      <c r="I34" s="1082">
        <v>18</v>
      </c>
      <c r="J34" s="1082">
        <v>151</v>
      </c>
      <c r="K34" s="1082">
        <v>139</v>
      </c>
      <c r="L34" s="1083">
        <v>25</v>
      </c>
      <c r="M34" s="1083">
        <v>25</v>
      </c>
      <c r="N34" s="1084">
        <v>43</v>
      </c>
      <c r="O34" s="1180">
        <f t="shared" si="1"/>
        <v>26</v>
      </c>
      <c r="P34" s="1144">
        <f t="shared" si="2"/>
        <v>14</v>
      </c>
      <c r="Q34" s="1176"/>
      <c r="R34" s="1181">
        <f t="shared" si="3"/>
        <v>83</v>
      </c>
      <c r="S34" s="1170">
        <f t="shared" si="4"/>
        <v>332</v>
      </c>
      <c r="T34" s="1106"/>
      <c r="U34" s="1163">
        <v>69</v>
      </c>
      <c r="V34" s="1213">
        <v>83</v>
      </c>
      <c r="W34" s="1082"/>
    </row>
    <row r="35" spans="1:23" ht="15" thickBot="1">
      <c r="A35" s="1182" t="s">
        <v>629</v>
      </c>
      <c r="B35" s="816" t="s">
        <v>630</v>
      </c>
      <c r="C35" s="817">
        <f>SUM(C25:C34)</f>
        <v>25899</v>
      </c>
      <c r="D35" s="825">
        <f>SUM(D25:D34)</f>
        <v>29268</v>
      </c>
      <c r="E35" s="1183"/>
      <c r="F35" s="1149">
        <f aca="true" t="shared" si="5" ref="F35:Q35">SUM(F25:F34)</f>
        <v>2706</v>
      </c>
      <c r="G35" s="1150">
        <f t="shared" si="5"/>
        <v>2644.8599999999997</v>
      </c>
      <c r="H35" s="1150">
        <f t="shared" si="5"/>
        <v>2745</v>
      </c>
      <c r="I35" s="1150">
        <f t="shared" si="5"/>
        <v>2694</v>
      </c>
      <c r="J35" s="1150">
        <f t="shared" si="5"/>
        <v>2770</v>
      </c>
      <c r="K35" s="1150">
        <f t="shared" si="5"/>
        <v>2866</v>
      </c>
      <c r="L35" s="1184">
        <f t="shared" si="5"/>
        <v>2660</v>
      </c>
      <c r="M35" s="1185">
        <f t="shared" si="5"/>
        <v>2653</v>
      </c>
      <c r="N35" s="1185">
        <f t="shared" si="5"/>
        <v>750</v>
      </c>
      <c r="O35" s="1186">
        <f t="shared" si="5"/>
        <v>662</v>
      </c>
      <c r="P35" s="1187">
        <f t="shared" si="5"/>
        <v>712</v>
      </c>
      <c r="Q35" s="1188">
        <f t="shared" si="5"/>
        <v>0</v>
      </c>
      <c r="R35" s="1149">
        <f t="shared" si="3"/>
        <v>2124</v>
      </c>
      <c r="S35" s="1170">
        <f t="shared" si="4"/>
        <v>80.06030908405577</v>
      </c>
      <c r="T35" s="1106"/>
      <c r="U35" s="1150">
        <f>SUM(U25:U34)</f>
        <v>1412</v>
      </c>
      <c r="V35" s="1150">
        <f>SUM(V25:V34)</f>
        <v>2124</v>
      </c>
      <c r="W35" s="1150">
        <f>SUM(W25:W34)</f>
        <v>0</v>
      </c>
    </row>
    <row r="36" spans="1:23" ht="15" thickBot="1">
      <c r="A36" s="1122" t="s">
        <v>631</v>
      </c>
      <c r="B36" s="735" t="s">
        <v>750</v>
      </c>
      <c r="C36" s="736">
        <v>0</v>
      </c>
      <c r="D36" s="1123">
        <v>0</v>
      </c>
      <c r="E36" s="1059">
        <v>601</v>
      </c>
      <c r="F36" s="1189"/>
      <c r="G36" s="1157"/>
      <c r="H36" s="1157"/>
      <c r="I36" s="1077"/>
      <c r="J36" s="1077"/>
      <c r="K36" s="1077"/>
      <c r="L36" s="1078"/>
      <c r="M36" s="1214"/>
      <c r="N36" s="1085"/>
      <c r="O36" s="1166">
        <f t="shared" si="1"/>
        <v>0</v>
      </c>
      <c r="P36" s="1167">
        <f t="shared" si="2"/>
        <v>0</v>
      </c>
      <c r="Q36" s="1168"/>
      <c r="R36" s="1169">
        <f t="shared" si="3"/>
        <v>0</v>
      </c>
      <c r="S36" s="1170" t="e">
        <f t="shared" si="4"/>
        <v>#DIV/0!</v>
      </c>
      <c r="T36" s="1106"/>
      <c r="U36" s="1157"/>
      <c r="V36" s="1062"/>
      <c r="W36" s="1077"/>
    </row>
    <row r="37" spans="1:23" ht="15" thickBot="1">
      <c r="A37" s="1133" t="s">
        <v>633</v>
      </c>
      <c r="B37" s="749" t="s">
        <v>751</v>
      </c>
      <c r="C37" s="750">
        <v>1190</v>
      </c>
      <c r="D37" s="1134">
        <v>1857</v>
      </c>
      <c r="E37" s="1065">
        <v>602</v>
      </c>
      <c r="F37" s="1125">
        <v>181</v>
      </c>
      <c r="G37" s="1126">
        <v>208.39</v>
      </c>
      <c r="H37" s="1126">
        <v>163</v>
      </c>
      <c r="I37" s="1067">
        <v>235</v>
      </c>
      <c r="J37" s="1067">
        <v>148</v>
      </c>
      <c r="K37" s="1067">
        <v>183</v>
      </c>
      <c r="L37" s="1080"/>
      <c r="M37" s="1212"/>
      <c r="N37" s="1080">
        <v>60</v>
      </c>
      <c r="O37" s="1166">
        <f t="shared" si="1"/>
        <v>60</v>
      </c>
      <c r="P37" s="1137">
        <f t="shared" si="2"/>
        <v>27</v>
      </c>
      <c r="Q37" s="1171"/>
      <c r="R37" s="1068">
        <f t="shared" si="3"/>
        <v>147</v>
      </c>
      <c r="S37" s="1170" t="e">
        <f t="shared" si="4"/>
        <v>#DIV/0!</v>
      </c>
      <c r="T37" s="1106"/>
      <c r="U37" s="1126">
        <v>120</v>
      </c>
      <c r="V37" s="1068">
        <v>147</v>
      </c>
      <c r="W37" s="1067"/>
    </row>
    <row r="38" spans="1:23" ht="15" thickBot="1">
      <c r="A38" s="1133" t="s">
        <v>635</v>
      </c>
      <c r="B38" s="749" t="s">
        <v>752</v>
      </c>
      <c r="C38" s="750">
        <v>0</v>
      </c>
      <c r="D38" s="1134">
        <v>0</v>
      </c>
      <c r="E38" s="1065">
        <v>604</v>
      </c>
      <c r="F38" s="1125"/>
      <c r="G38" s="1126"/>
      <c r="H38" s="1126"/>
      <c r="I38" s="1067"/>
      <c r="J38" s="1067"/>
      <c r="K38" s="1067"/>
      <c r="L38" s="1080"/>
      <c r="M38" s="1212"/>
      <c r="N38" s="1080"/>
      <c r="O38" s="1166">
        <f t="shared" si="1"/>
        <v>0</v>
      </c>
      <c r="P38" s="1137">
        <f t="shared" si="2"/>
        <v>0</v>
      </c>
      <c r="Q38" s="1171"/>
      <c r="R38" s="1068">
        <f t="shared" si="3"/>
        <v>0</v>
      </c>
      <c r="S38" s="1170" t="e">
        <f t="shared" si="4"/>
        <v>#DIV/0!</v>
      </c>
      <c r="T38" s="1106"/>
      <c r="U38" s="1126"/>
      <c r="V38" s="1068"/>
      <c r="W38" s="1067"/>
    </row>
    <row r="39" spans="1:23" ht="15" thickBot="1">
      <c r="A39" s="1133" t="s">
        <v>637</v>
      </c>
      <c r="B39" s="749" t="s">
        <v>753</v>
      </c>
      <c r="C39" s="750">
        <v>12472</v>
      </c>
      <c r="D39" s="1134">
        <v>13728</v>
      </c>
      <c r="E39" s="1065" t="s">
        <v>639</v>
      </c>
      <c r="F39" s="1125">
        <v>2587</v>
      </c>
      <c r="G39" s="1126">
        <v>2437</v>
      </c>
      <c r="H39" s="1126">
        <v>2530</v>
      </c>
      <c r="I39" s="1067">
        <v>2527</v>
      </c>
      <c r="J39" s="1067">
        <v>2604</v>
      </c>
      <c r="K39" s="1067">
        <v>2627</v>
      </c>
      <c r="L39" s="1080">
        <v>2660</v>
      </c>
      <c r="M39" s="1212">
        <f>M35</f>
        <v>2653</v>
      </c>
      <c r="N39" s="1080">
        <v>650</v>
      </c>
      <c r="O39" s="1166">
        <f t="shared" si="1"/>
        <v>679</v>
      </c>
      <c r="P39" s="1137">
        <f t="shared" si="2"/>
        <v>653</v>
      </c>
      <c r="Q39" s="1171"/>
      <c r="R39" s="1068">
        <f t="shared" si="3"/>
        <v>1982</v>
      </c>
      <c r="S39" s="1170">
        <f t="shared" si="4"/>
        <v>74.7078778741048</v>
      </c>
      <c r="T39" s="1106"/>
      <c r="U39" s="1126">
        <v>1329</v>
      </c>
      <c r="V39" s="1068">
        <v>1982</v>
      </c>
      <c r="W39" s="1067"/>
    </row>
    <row r="40" spans="1:23" ht="15" thickBot="1">
      <c r="A40" s="1095" t="s">
        <v>640</v>
      </c>
      <c r="B40" s="754" t="s">
        <v>749</v>
      </c>
      <c r="C40" s="755">
        <v>12330</v>
      </c>
      <c r="D40" s="1139">
        <v>13218</v>
      </c>
      <c r="E40" s="1081" t="s">
        <v>641</v>
      </c>
      <c r="F40" s="1141">
        <v>17</v>
      </c>
      <c r="G40" s="1142">
        <v>146.25</v>
      </c>
      <c r="H40" s="1142">
        <v>93</v>
      </c>
      <c r="I40" s="1082">
        <v>70</v>
      </c>
      <c r="J40" s="1082">
        <v>118</v>
      </c>
      <c r="K40" s="1082">
        <v>79</v>
      </c>
      <c r="L40" s="1083"/>
      <c r="M40" s="1215"/>
      <c r="N40" s="1086">
        <v>41</v>
      </c>
      <c r="O40" s="1166">
        <f t="shared" si="1"/>
        <v>11</v>
      </c>
      <c r="P40" s="1175">
        <f t="shared" si="2"/>
        <v>37</v>
      </c>
      <c r="Q40" s="1176"/>
      <c r="R40" s="1074">
        <f t="shared" si="3"/>
        <v>89</v>
      </c>
      <c r="S40" s="1170" t="e">
        <f t="shared" si="4"/>
        <v>#DIV/0!</v>
      </c>
      <c r="T40" s="1106"/>
      <c r="U40" s="1163">
        <v>52</v>
      </c>
      <c r="V40" s="1213">
        <v>89</v>
      </c>
      <c r="W40" s="1082"/>
    </row>
    <row r="41" spans="1:23" ht="15" thickBot="1">
      <c r="A41" s="1182" t="s">
        <v>642</v>
      </c>
      <c r="B41" s="816" t="s">
        <v>643</v>
      </c>
      <c r="C41" s="817">
        <f>SUM(C36:C40)</f>
        <v>25992</v>
      </c>
      <c r="D41" s="825">
        <f>SUM(D36:D40)</f>
        <v>28803</v>
      </c>
      <c r="E41" s="1183" t="s">
        <v>575</v>
      </c>
      <c r="F41" s="1149">
        <f aca="true" t="shared" si="6" ref="F41:L41">SUM(F36:F40)</f>
        <v>2785</v>
      </c>
      <c r="G41" s="1150">
        <f t="shared" si="6"/>
        <v>2791.64</v>
      </c>
      <c r="H41" s="1150">
        <f t="shared" si="6"/>
        <v>2786</v>
      </c>
      <c r="I41" s="1150">
        <f t="shared" si="6"/>
        <v>2832</v>
      </c>
      <c r="J41" s="1150">
        <f t="shared" si="6"/>
        <v>2870</v>
      </c>
      <c r="K41" s="1150">
        <f t="shared" si="6"/>
        <v>2889</v>
      </c>
      <c r="L41" s="1184">
        <f t="shared" si="6"/>
        <v>2660</v>
      </c>
      <c r="M41" s="1185">
        <f>SUM(M36:M40)</f>
        <v>2653</v>
      </c>
      <c r="N41" s="1185">
        <f>SUM(N36:N40)</f>
        <v>751</v>
      </c>
      <c r="O41" s="1185">
        <f>SUM(O36:O40)</f>
        <v>750</v>
      </c>
      <c r="P41" s="1190">
        <f>SUM(P36:P40)</f>
        <v>717</v>
      </c>
      <c r="Q41" s="1185">
        <f>SUM(Q36:Q40)</f>
        <v>0</v>
      </c>
      <c r="R41" s="1149">
        <f>SUM(N41:Q41)</f>
        <v>2218</v>
      </c>
      <c r="S41" s="1191">
        <f>(R41/M41)*100</f>
        <v>83.6034677723332</v>
      </c>
      <c r="T41" s="1106"/>
      <c r="U41" s="1150">
        <f>SUM(U36:U40)</f>
        <v>1501</v>
      </c>
      <c r="V41" s="1150">
        <f>SUM(V36:V40)</f>
        <v>2218</v>
      </c>
      <c r="W41" s="1150">
        <f>SUM(W36:W40)</f>
        <v>0</v>
      </c>
    </row>
    <row r="42" spans="1:23" ht="6.75" customHeight="1" thickBot="1">
      <c r="A42" s="1095"/>
      <c r="B42" s="757"/>
      <c r="C42" s="832"/>
      <c r="D42" s="1192"/>
      <c r="E42" s="1193"/>
      <c r="F42" s="1141"/>
      <c r="G42" s="1142"/>
      <c r="H42" s="1142"/>
      <c r="I42" s="1149"/>
      <c r="J42" s="1149"/>
      <c r="K42" s="1149"/>
      <c r="L42" s="1194"/>
      <c r="M42" s="1216"/>
      <c r="N42" s="1142"/>
      <c r="O42" s="1195"/>
      <c r="P42" s="1196"/>
      <c r="Q42" s="1197"/>
      <c r="R42" s="1198"/>
      <c r="S42" s="1191"/>
      <c r="T42" s="1106"/>
      <c r="U42" s="1142"/>
      <c r="V42" s="1142"/>
      <c r="W42" s="1142"/>
    </row>
    <row r="43" spans="1:23" ht="15" thickBot="1">
      <c r="A43" s="1199" t="s">
        <v>644</v>
      </c>
      <c r="B43" s="816" t="s">
        <v>606</v>
      </c>
      <c r="C43" s="817">
        <f>+C41-C39</f>
        <v>13520</v>
      </c>
      <c r="D43" s="825">
        <f>+D41-D39</f>
        <v>15075</v>
      </c>
      <c r="E43" s="1183" t="s">
        <v>575</v>
      </c>
      <c r="F43" s="1149">
        <f>F41-F39</f>
        <v>198</v>
      </c>
      <c r="G43" s="1150">
        <f>G41-G39</f>
        <v>354.6399999999999</v>
      </c>
      <c r="H43" s="1150">
        <f>H41-H39</f>
        <v>256</v>
      </c>
      <c r="I43" s="1150">
        <v>305</v>
      </c>
      <c r="J43" s="1150">
        <f aca="true" t="shared" si="7" ref="J43:Q43">J41-J39</f>
        <v>266</v>
      </c>
      <c r="K43" s="1150">
        <f t="shared" si="7"/>
        <v>262</v>
      </c>
      <c r="L43" s="1150">
        <f t="shared" si="7"/>
        <v>0</v>
      </c>
      <c r="M43" s="1200">
        <f t="shared" si="7"/>
        <v>0</v>
      </c>
      <c r="N43" s="1200">
        <f t="shared" si="7"/>
        <v>101</v>
      </c>
      <c r="O43" s="1200">
        <f t="shared" si="7"/>
        <v>71</v>
      </c>
      <c r="P43" s="1200">
        <f t="shared" si="7"/>
        <v>64</v>
      </c>
      <c r="Q43" s="1200">
        <f t="shared" si="7"/>
        <v>0</v>
      </c>
      <c r="R43" s="1201">
        <f t="shared" si="3"/>
        <v>236</v>
      </c>
      <c r="S43" s="1170" t="e">
        <f t="shared" si="4"/>
        <v>#DIV/0!</v>
      </c>
      <c r="T43" s="1106"/>
      <c r="U43" s="1150">
        <f>U41-U39</f>
        <v>172</v>
      </c>
      <c r="V43" s="1150">
        <f>V41-V39</f>
        <v>236</v>
      </c>
      <c r="W43" s="1150">
        <f>W41-W39</f>
        <v>0</v>
      </c>
    </row>
    <row r="44" spans="1:23" ht="15" thickBot="1">
      <c r="A44" s="1182" t="s">
        <v>645</v>
      </c>
      <c r="B44" s="816" t="s">
        <v>646</v>
      </c>
      <c r="C44" s="817">
        <f>+C41-C35</f>
        <v>93</v>
      </c>
      <c r="D44" s="825">
        <f>+D41-D35</f>
        <v>-465</v>
      </c>
      <c r="E44" s="1183" t="s">
        <v>575</v>
      </c>
      <c r="F44" s="1149">
        <f>F41-F35</f>
        <v>79</v>
      </c>
      <c r="G44" s="1150">
        <f>G41-G35</f>
        <v>146.7800000000002</v>
      </c>
      <c r="H44" s="1150">
        <f>H41-H35</f>
        <v>41</v>
      </c>
      <c r="I44" s="1150">
        <v>138</v>
      </c>
      <c r="J44" s="1150">
        <f aca="true" t="shared" si="8" ref="J44:Q44">J41-J35</f>
        <v>100</v>
      </c>
      <c r="K44" s="1150">
        <f t="shared" si="8"/>
        <v>23</v>
      </c>
      <c r="L44" s="1150">
        <f t="shared" si="8"/>
        <v>0</v>
      </c>
      <c r="M44" s="1200">
        <f t="shared" si="8"/>
        <v>0</v>
      </c>
      <c r="N44" s="1200">
        <f t="shared" si="8"/>
        <v>1</v>
      </c>
      <c r="O44" s="1200">
        <f t="shared" si="8"/>
        <v>88</v>
      </c>
      <c r="P44" s="1200">
        <f t="shared" si="8"/>
        <v>5</v>
      </c>
      <c r="Q44" s="1200">
        <f t="shared" si="8"/>
        <v>0</v>
      </c>
      <c r="R44" s="1202">
        <f t="shared" si="3"/>
        <v>94</v>
      </c>
      <c r="S44" s="1170" t="e">
        <f t="shared" si="4"/>
        <v>#DIV/0!</v>
      </c>
      <c r="T44" s="1106"/>
      <c r="U44" s="1150">
        <f>U41-U35</f>
        <v>89</v>
      </c>
      <c r="V44" s="1150">
        <f>V41-V35</f>
        <v>94</v>
      </c>
      <c r="W44" s="1150">
        <f>W41-W35</f>
        <v>0</v>
      </c>
    </row>
    <row r="45" spans="1:23" ht="15" thickBot="1">
      <c r="A45" s="1203" t="s">
        <v>647</v>
      </c>
      <c r="B45" s="842" t="s">
        <v>606</v>
      </c>
      <c r="C45" s="843">
        <f>+C44-C39</f>
        <v>-12379</v>
      </c>
      <c r="D45" s="798">
        <f>+D44-D39</f>
        <v>-14193</v>
      </c>
      <c r="E45" s="1204" t="s">
        <v>575</v>
      </c>
      <c r="F45" s="1149">
        <f>F44-F39</f>
        <v>-2508</v>
      </c>
      <c r="G45" s="1150">
        <f>G44-G39</f>
        <v>-2290.22</v>
      </c>
      <c r="H45" s="1150">
        <f>H44-H39</f>
        <v>-2489</v>
      </c>
      <c r="I45" s="1150">
        <v>-2489</v>
      </c>
      <c r="J45" s="1150">
        <f aca="true" t="shared" si="9" ref="J45:Q45">J44-J39</f>
        <v>-2504</v>
      </c>
      <c r="K45" s="1150">
        <f t="shared" si="9"/>
        <v>-2604</v>
      </c>
      <c r="L45" s="1150">
        <f t="shared" si="9"/>
        <v>-2660</v>
      </c>
      <c r="M45" s="1200">
        <f t="shared" si="9"/>
        <v>-2653</v>
      </c>
      <c r="N45" s="1200">
        <f t="shared" si="9"/>
        <v>-649</v>
      </c>
      <c r="O45" s="1200">
        <f t="shared" si="9"/>
        <v>-591</v>
      </c>
      <c r="P45" s="1200">
        <f t="shared" si="9"/>
        <v>-648</v>
      </c>
      <c r="Q45" s="1200">
        <f t="shared" si="9"/>
        <v>0</v>
      </c>
      <c r="R45" s="1205">
        <f t="shared" si="3"/>
        <v>-1888</v>
      </c>
      <c r="S45" s="1206">
        <f t="shared" si="4"/>
        <v>71.16471918582737</v>
      </c>
      <c r="T45" s="1106"/>
      <c r="U45" s="1150">
        <f>U44-U39</f>
        <v>-1240</v>
      </c>
      <c r="V45" s="1150">
        <f>V44-V39</f>
        <v>-1888</v>
      </c>
      <c r="W45" s="1150">
        <f>W44-W39</f>
        <v>0</v>
      </c>
    </row>
    <row r="47" ht="12.75">
      <c r="A47" s="1048"/>
    </row>
    <row r="48" spans="1:23" ht="14.25">
      <c r="A48" s="1045" t="s">
        <v>754</v>
      </c>
      <c r="R48" s="43"/>
      <c r="S48" s="43"/>
      <c r="T48" s="43"/>
      <c r="U48" s="43"/>
      <c r="V48" s="43"/>
      <c r="W48" s="43"/>
    </row>
    <row r="49" spans="1:23" ht="14.25">
      <c r="A49" s="1046" t="s">
        <v>755</v>
      </c>
      <c r="R49" s="43"/>
      <c r="S49" s="43"/>
      <c r="T49" s="43"/>
      <c r="U49" s="43"/>
      <c r="V49" s="43"/>
      <c r="W49" s="43"/>
    </row>
    <row r="50" spans="1:23" ht="14.25">
      <c r="A50" s="1047" t="s">
        <v>756</v>
      </c>
      <c r="R50" s="43"/>
      <c r="S50" s="43"/>
      <c r="T50" s="43"/>
      <c r="U50" s="43"/>
      <c r="V50" s="43"/>
      <c r="W50" s="43"/>
    </row>
    <row r="51" spans="1:23" ht="14.25">
      <c r="A51" s="988"/>
      <c r="R51" s="43"/>
      <c r="S51" s="43"/>
      <c r="T51" s="43"/>
      <c r="U51" s="43"/>
      <c r="V51" s="43"/>
      <c r="W51" s="43"/>
    </row>
    <row r="52" spans="1:23" ht="12.75">
      <c r="A52" s="1048" t="s">
        <v>760</v>
      </c>
      <c r="R52" s="43"/>
      <c r="S52" s="43"/>
      <c r="T52" s="43"/>
      <c r="U52" s="43"/>
      <c r="V52" s="43"/>
      <c r="W52" s="43"/>
    </row>
    <row r="53" spans="1:23" ht="12.75">
      <c r="A53" s="1048"/>
      <c r="R53" s="43"/>
      <c r="S53" s="43"/>
      <c r="T53" s="43"/>
      <c r="U53" s="43"/>
      <c r="V53" s="43"/>
      <c r="W53" s="43"/>
    </row>
    <row r="54" spans="1:23" ht="12.75">
      <c r="A54" s="1048" t="s">
        <v>761</v>
      </c>
      <c r="R54" s="43"/>
      <c r="S54" s="43"/>
      <c r="T54" s="43"/>
      <c r="U54" s="43"/>
      <c r="V54" s="43"/>
      <c r="W54" s="43"/>
    </row>
    <row r="55" ht="12.75">
      <c r="A55" s="1048"/>
    </row>
    <row r="56" ht="12.75">
      <c r="A56" s="1048"/>
    </row>
  </sheetData>
  <sheetProtection/>
  <mergeCells count="11">
    <mergeCell ref="N7:Q7"/>
    <mergeCell ref="U7:W7"/>
    <mergeCell ref="A1:W1"/>
    <mergeCell ref="A7:A8"/>
    <mergeCell ref="B7:B8"/>
    <mergeCell ref="E7:E8"/>
    <mergeCell ref="H7:H8"/>
    <mergeCell ref="I7:I8"/>
    <mergeCell ref="J7:J8"/>
    <mergeCell ref="K7:K8"/>
    <mergeCell ref="L7:M7"/>
  </mergeCells>
  <printOptions/>
  <pageMargins left="1.299212598425197" right="0.7086614173228347" top="0.3937007874015748" bottom="0.3937007874015748" header="0.31496062992125984" footer="0.31496062992125984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2014-11-03T09:59:17Z</cp:lastPrinted>
  <dcterms:created xsi:type="dcterms:W3CDTF">2014-10-24T05:58:56Z</dcterms:created>
  <dcterms:modified xsi:type="dcterms:W3CDTF">2014-11-03T12:28:26Z</dcterms:modified>
  <cp:category/>
  <cp:version/>
  <cp:contentType/>
  <cp:contentStatus/>
</cp:coreProperties>
</file>