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2"/>
  </bookViews>
  <sheets>
    <sheet name="Doplň. ukaz. 12_2014 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<sst xmlns="http://schemas.openxmlformats.org/spreadsheetml/2006/main" count="876" uniqueCount="563">
  <si>
    <t>Město Břeclav</t>
  </si>
  <si>
    <t>ROZPOČET PŘÍJMŮ NA ROK 2014</t>
  </si>
  <si>
    <t>tis. Kč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</si>
  <si>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</si>
  <si>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</si>
  <si>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</si>
  <si>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</si>
  <si>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</si>
  <si>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</si>
  <si>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</si>
  <si>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</si>
  <si>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</si>
  <si>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1-12/2014</t>
  </si>
  <si>
    <t>plnění</t>
  </si>
  <si>
    <t>ODBOR ŠKOLSTVÍ, KULT., MLÁDEŽE A SPORTU</t>
  </si>
  <si>
    <t xml:space="preserve">Místní poplatek ze vstupného 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</si>
  <si>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</si>
  <si>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</si>
  <si>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</si>
  <si>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</si>
  <si>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</si>
  <si>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</si>
  <si>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</si>
  <si>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</si>
  <si>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</si>
  <si>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</si>
  <si>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</si>
  <si>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</si>
  <si>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</si>
  <si>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</si>
  <si>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</si>
  <si>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</si>
  <si>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</si>
  <si>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</si>
  <si>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</si>
  <si>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</si>
  <si>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</si>
  <si>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</si>
  <si>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</si>
  <si>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</si>
  <si>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</si>
  <si>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</si>
  <si>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</si>
  <si>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</si>
  <si>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</si>
  <si>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</si>
  <si>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</si>
  <si>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</si>
  <si>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</si>
  <si>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</si>
  <si>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nekapitálové příspěvky - ples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</si>
  <si>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</si>
  <si>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</si>
  <si>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</si>
  <si>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</si>
  <si>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</si>
  <si>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</si>
  <si>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</si>
  <si>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</si>
  <si>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</si>
  <si>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</si>
  <si>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</si>
  <si>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</si>
  <si>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>Neinv. přij.transf. ze SF-Obnova krajin. struktur-Včelínek</t>
  </si>
  <si>
    <t>Ost. neinv. přij. transfery ze SR - Opr. pomníku obětem 1. svět. války</t>
  </si>
  <si>
    <t>Ost. neinv. přij. transfery ze SR - prevence kriminality</t>
  </si>
  <si>
    <t>Ostat. neinv. přij. transfery ze SR a ESF - aktiv. politika zaměst.</t>
  </si>
  <si>
    <t>Neinv. přij.transf. ze SF-Výsadba dřevi n lok. Rytopeky</t>
  </si>
  <si>
    <t>Neinv. přij.transf. ze SR-Poznejme naše města-Zámecká věž</t>
  </si>
  <si>
    <t>x</t>
  </si>
  <si>
    <t>Neinv. přij. transf. od krajů-Senior akademie bezpečí</t>
  </si>
  <si>
    <t>Neinv. přij. transf. od krajů -Udržování čistoty cyklistických komunikací</t>
  </si>
  <si>
    <t>Neinv. přij. transf. od mezinár. institucí - Zámecká věž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</si>
  <si>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</si>
  <si>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</si>
  <si>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</si>
  <si>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- Břeclav bez bariér II. et.</t>
  </si>
  <si>
    <t>Inv. přij. transfery ze stát. fondů - OPŽP - MŠ Osvobození</t>
  </si>
  <si>
    <t>Inv. přij. transfery ze stát. fondů - OPŽP - Bezpečný přechod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</si>
  <si>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</si>
  <si>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</si>
  <si>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</si>
  <si>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</si>
  <si>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</si>
  <si>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</si>
  <si>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</si>
  <si>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</si>
  <si>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</si>
  <si>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</si>
  <si>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</si>
  <si>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</si>
  <si>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</si>
  <si>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</si>
  <si>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</si>
  <si>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</si>
  <si>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</si>
  <si>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</si>
  <si>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</si>
  <si>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</si>
  <si>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</si>
  <si>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</si>
  <si>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</si>
  <si>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</si>
  <si>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Regenerace sídl. Slovácká, et. III.A</t>
  </si>
  <si>
    <t>Investiční přijaté transfery od krajů - Dětské dopravní hřiště II. etapa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</si>
  <si>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</si>
  <si>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</si>
  <si>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</si>
  <si>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</si>
  <si>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</si>
  <si>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</si>
  <si>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</si>
  <si>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</si>
  <si>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</si>
  <si>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</si>
  <si>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</si>
  <si>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</si>
  <si>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</si>
  <si>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</si>
  <si>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</si>
  <si>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</si>
  <si>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</si>
  <si>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</si>
  <si>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Příjaté neinvestiční dary - využívání a zneškodňování komun. odpadů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</si>
  <si>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</si>
  <si>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</si>
  <si>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</si>
  <si>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</si>
  <si>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</si>
  <si>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</si>
  <si>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</si>
  <si>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</si>
  <si>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</si>
  <si>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</si>
  <si>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</si>
  <si>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</si>
  <si>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Neinvestič. přij. transf. ze SR - SOS Raft - přeshranič. spolupráce</t>
  </si>
  <si>
    <t xml:space="preserve">Převody z ostatních vlastních fondů </t>
  </si>
  <si>
    <t>Neinvestič. přij. transfery od krajů - JSDH obcí - vybavení jednotky</t>
  </si>
  <si>
    <t>Neinvestič. přij. transf. od mezinár. instit.-SOS Raft-přeshranič. spolupr.</t>
  </si>
  <si>
    <t xml:space="preserve">Investiční přijaté transfery ze SR </t>
  </si>
  <si>
    <t>Ost. investič. přij. transfery ze SR - SOS Raft-přeshranič. spolupráce</t>
  </si>
  <si>
    <t xml:space="preserve">Investič. příj. transfery od krajů </t>
  </si>
  <si>
    <t>Investič. přij. transf. od mezinár. instit. -SOS Raft-přeshranič. spolupráce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</si>
  <si>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</si>
  <si>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</si>
  <si>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</si>
  <si>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</si>
  <si>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</si>
  <si>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</si>
  <si>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</si>
  <si>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</si>
  <si>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</si>
  <si>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</si>
  <si>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</si>
  <si>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</si>
  <si>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</si>
  <si>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</si>
  <si>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</si>
  <si>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</si>
  <si>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</si>
  <si>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</si>
  <si>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</si>
  <si>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</si>
  <si>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</si>
  <si>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</si>
  <si>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SR-Standardizace služeb SPOD </t>
  </si>
  <si>
    <t>Neinv. přij. transfery od krajů - Podpora Family point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</si>
  <si>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</si>
  <si>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</si>
  <si>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</si>
  <si>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</si>
  <si>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</si>
  <si>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</si>
  <si>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</si>
  <si>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</si>
  <si>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</si>
  <si>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</si>
  <si>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</si>
  <si>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</si>
  <si>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</si>
  <si>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</si>
  <si>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</si>
  <si>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</si>
  <si>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</si>
  <si>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</si>
  <si>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</si>
  <si>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</si>
  <si>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</si>
  <si>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</si>
  <si>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</si>
  <si>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krajů-Břeclavané sázejí stromy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</si>
  <si>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</si>
  <si>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</si>
  <si>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</si>
  <si>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</si>
  <si>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</si>
  <si>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</si>
  <si>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</si>
  <si>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</si>
  <si>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</si>
  <si>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</si>
  <si>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</si>
  <si>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</si>
  <si>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</si>
  <si>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</si>
  <si>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</si>
  <si>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</si>
  <si>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</si>
  <si>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Přijaté nekapitálové příspěvky jinde nezařaz.-čin. místní86,6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</si>
  <si>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</si>
  <si>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</si>
  <si>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</si>
  <si>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prevence krim.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</si>
  <si>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</si>
  <si>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</si>
  <si>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</si>
  <si>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</si>
  <si>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</si>
  <si>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</si>
  <si>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</si>
  <si>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</si>
  <si>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</si>
  <si>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</si>
  <si>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</si>
  <si>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</si>
  <si>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</si>
  <si>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</si>
  <si>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</si>
  <si>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</si>
  <si>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</si>
  <si>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</si>
  <si>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</si>
  <si>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</si>
  <si>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</si>
  <si>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</si>
  <si>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</si>
  <si>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</si>
  <si>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</si>
  <si>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</si>
  <si>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</si>
  <si>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</si>
  <si>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</si>
  <si>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</si>
  <si>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</si>
  <si>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</si>
  <si>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</si>
  <si>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Sankční platby přijaté od jiných subjektů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</si>
  <si>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</si>
  <si>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</si>
  <si>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</si>
  <si>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</si>
  <si>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</si>
  <si>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</si>
  <si>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</si>
  <si>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</si>
  <si>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</si>
  <si>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</si>
  <si>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</si>
  <si>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</si>
  <si>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</si>
  <si>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</si>
  <si>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</si>
  <si>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</si>
  <si>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</si>
  <si>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</si>
  <si>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</si>
  <si>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</si>
  <si>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</si>
  <si>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</si>
  <si>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</si>
  <si>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</si>
  <si>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</si>
  <si>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</si>
  <si>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</si>
  <si>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</si>
  <si>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</si>
  <si>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</si>
  <si>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</si>
  <si>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</si>
  <si>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</si>
  <si>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</si>
  <si>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</si>
  <si>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</si>
  <si>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</si>
  <si>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</si>
  <si>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</si>
  <si>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</si>
  <si>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</si>
  <si>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</si>
  <si>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z úroků (část)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</si>
  <si>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</si>
  <si>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</si>
  <si>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</si>
  <si>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</si>
  <si>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</si>
  <si>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</si>
  <si>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</si>
  <si>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</si>
  <si>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</si>
  <si>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</si>
  <si>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</si>
  <si>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</si>
  <si>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</si>
  <si>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</si>
  <si>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</si>
  <si>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</si>
  <si>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</si>
  <si>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</si>
  <si>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</si>
  <si>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</si>
  <si>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</si>
  <si>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</si>
  <si>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</si>
  <si>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</si>
  <si>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</si>
  <si>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</si>
  <si>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</si>
  <si>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</si>
  <si>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</si>
  <si>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</si>
  <si>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</si>
  <si>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Kraj: Jihomoravský</t>
  </si>
  <si>
    <t>Okres: Břeclav</t>
  </si>
  <si>
    <t>Město: Břeclav</t>
  </si>
  <si>
    <t xml:space="preserve">                    Tabulka doplňujících ukazatelů za období 12/2014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</si>
  <si>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</si>
  <si>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</si>
  <si>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</si>
  <si>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</si>
  <si>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</si>
  <si>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</si>
  <si>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</si>
  <si>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</si>
  <si>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</si>
  <si>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</si>
  <si>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</si>
  <si>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</si>
  <si>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</si>
  <si>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</si>
  <si>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</si>
  <si>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</si>
  <si>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</si>
  <si>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</si>
  <si>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</si>
  <si>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</si>
  <si>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</si>
  <si>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</si>
  <si>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</si>
  <si>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</si>
  <si>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</si>
  <si>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</si>
  <si>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</si>
  <si>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</si>
  <si>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</si>
  <si>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</si>
  <si>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</si>
  <si>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</si>
  <si>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</si>
  <si>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</si>
  <si>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</si>
  <si>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</si>
  <si>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</si>
  <si>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</si>
  <si>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</si>
  <si>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</si>
  <si>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</si>
  <si>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</si>
  <si>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</si>
  <si>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</si>
  <si>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</si>
  <si>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</si>
  <si>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</si>
  <si>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Finanční vypořádání minulých let (vratka ZŠ Noháče-EU peníze školám)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</si>
  <si>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</si>
  <si>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</si>
  <si>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</si>
  <si>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</si>
  <si>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</si>
  <si>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</si>
  <si>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</si>
  <si>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</si>
  <si>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</si>
  <si>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</si>
  <si>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</si>
  <si>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</si>
  <si>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</si>
  <si>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</si>
  <si>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</si>
  <si>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</si>
  <si>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</si>
  <si>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</si>
  <si>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</si>
  <si>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</si>
  <si>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</si>
  <si>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</si>
  <si>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</si>
  <si>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</si>
  <si>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</si>
  <si>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</si>
  <si>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</si>
  <si>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</si>
  <si>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</si>
  <si>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</si>
  <si>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</si>
  <si>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</si>
  <si>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</si>
  <si>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</si>
  <si>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</si>
  <si>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</si>
  <si>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</si>
  <si>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</si>
  <si>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</si>
  <si>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</si>
  <si>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</si>
  <si>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</si>
  <si>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</si>
  <si>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</si>
  <si>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</si>
  <si>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</si>
  <si>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</si>
  <si>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</si>
  <si>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</si>
  <si>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Modernizace světel. signalizač. zařízení na I/55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</si>
  <si>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</si>
  <si>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</si>
  <si>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</si>
  <si>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</si>
  <si>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</si>
  <si>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</si>
  <si>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</si>
  <si>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</si>
  <si>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Chodník a veř. osv. Agrotex BV-OCTesco</t>
  </si>
  <si>
    <t>IPRM Valtická-kamerový systém</t>
  </si>
  <si>
    <t>Cyklostezka cukrovar-městská část Poštorná</t>
  </si>
  <si>
    <t>Regenerace sídliště Slovácká, III. A etapa</t>
  </si>
  <si>
    <t>Předláždění J. Palacha, úpr. pergol</t>
  </si>
  <si>
    <t>Udržování čistoty cyklostezek</t>
  </si>
  <si>
    <t>Výměna parkovacích automatů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</si>
  <si>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</si>
  <si>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</si>
  <si>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</si>
  <si>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</si>
  <si>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</si>
  <si>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</si>
  <si>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</si>
  <si>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</si>
  <si>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</si>
  <si>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MŠ Okružní, výměna zdrav. tech. instalace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</si>
  <si>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</si>
  <si>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</si>
  <si>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</si>
  <si>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</si>
  <si>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</si>
  <si>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</si>
  <si>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</si>
  <si>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</si>
  <si>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</si>
  <si>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</si>
  <si>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I. etapa</t>
  </si>
  <si>
    <t>Dětské dopravní hřiště - II. etapa</t>
  </si>
  <si>
    <t>Rek. obj. Kupkova-zázemí tech. služeb</t>
  </si>
  <si>
    <t>Bezbariérový přístup Dům školství</t>
  </si>
  <si>
    <t>Staveb. úpravy Domu školství</t>
  </si>
  <si>
    <t>Obnova veřej. osvětlení Chaloupky</t>
  </si>
  <si>
    <t>Obnova veřej. osvětlení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</si>
  <si>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</si>
  <si>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</si>
  <si>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</si>
  <si>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</si>
  <si>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</si>
  <si>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</si>
  <si>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Sport. a odpočink. plochy v ar. cukrovaru</t>
  </si>
  <si>
    <t>Prev. kriminality-Bezpeč. Břeclav - Měst. kamer. dohlížecí systém</t>
  </si>
  <si>
    <t>Kuchyňský nákladní výtah v DS Břeclav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</si>
  <si>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</si>
  <si>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</si>
  <si>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</si>
  <si>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</si>
  <si>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</si>
  <si>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</si>
  <si>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</si>
  <si>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</si>
  <si>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</si>
  <si>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</si>
  <si>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</si>
  <si>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</si>
  <si>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</si>
  <si>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</si>
  <si>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</si>
  <si>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</si>
  <si>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</si>
  <si>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</si>
  <si>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</si>
  <si>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</si>
  <si>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</si>
  <si>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</si>
  <si>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</si>
  <si>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</si>
  <si>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</si>
  <si>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</si>
  <si>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</si>
  <si>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</si>
  <si>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</si>
  <si>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</si>
  <si>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</si>
  <si>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</si>
  <si>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</si>
  <si>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</si>
  <si>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</si>
  <si>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</si>
  <si>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</si>
  <si>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</si>
  <si>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</si>
  <si>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</si>
  <si>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</si>
  <si>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</si>
  <si>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</si>
  <si>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</si>
  <si>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</si>
  <si>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</si>
  <si>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</si>
  <si>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</si>
  <si>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</si>
  <si>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</si>
  <si>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</si>
  <si>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</si>
  <si>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</si>
  <si>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</si>
  <si>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</si>
  <si>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</si>
  <si>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</si>
  <si>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</si>
  <si>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</si>
  <si>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</si>
  <si>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</si>
  <si>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</si>
  <si>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>Ost. soc. péče a pomoc ostat. skup. obyvatelstva - Prev. kriminality - APK II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</si>
  <si>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</si>
  <si>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</si>
  <si>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</si>
  <si>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</si>
  <si>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</si>
  <si>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</si>
  <si>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</si>
  <si>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</si>
  <si>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</si>
  <si>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</si>
  <si>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</si>
  <si>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</si>
  <si>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Provoz veřejné silniční dopravy - IDS přestupní terminál</t>
  </si>
  <si>
    <t>Provoz veřejné silniční dopravy - IDS okružní křižovatka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</si>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</sst>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/>
      <top style="double"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33" borderId="10" xfId="46" applyNumberFormat="1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4" fontId="5" fillId="33" borderId="12" xfId="46" applyNumberFormat="1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/>
    </xf>
    <xf numFmtId="4" fontId="8" fillId="35" borderId="1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4" fontId="8" fillId="36" borderId="15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5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34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" fontId="8" fillId="35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5" xfId="46" applyFont="1" applyFill="1" applyBorder="1" applyAlignment="1">
      <alignment horizontal="left"/>
      <protection/>
    </xf>
    <xf numFmtId="0" fontId="8" fillId="0" borderId="15" xfId="46" applyFont="1" applyFill="1" applyBorder="1" applyAlignment="1">
      <alignment horizontal="right"/>
      <protection/>
    </xf>
    <xf numFmtId="0" fontId="8" fillId="0" borderId="18" xfId="46" applyFont="1" applyFill="1" applyBorder="1" applyAlignment="1">
      <alignment horizontal="right"/>
      <protection/>
    </xf>
    <xf numFmtId="0" fontId="8" fillId="0" borderId="17" xfId="46" applyFont="1" applyFill="1" applyBorder="1" applyAlignment="1">
      <alignment horizontal="right"/>
      <protection/>
    </xf>
    <xf numFmtId="0" fontId="8" fillId="0" borderId="19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34" borderId="24" xfId="0" applyNumberFormat="1" applyFont="1" applyFill="1" applyBorder="1" applyAlignment="1">
      <alignment/>
    </xf>
    <xf numFmtId="4" fontId="8" fillId="35" borderId="24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34" borderId="26" xfId="0" applyNumberFormat="1" applyFont="1" applyFill="1" applyBorder="1" applyAlignment="1">
      <alignment/>
    </xf>
    <xf numFmtId="4" fontId="8" fillId="35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/>
    </xf>
    <xf numFmtId="4" fontId="8" fillId="35" borderId="1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8" fillId="34" borderId="15" xfId="0" applyNumberFormat="1" applyFont="1" applyFill="1" applyBorder="1" applyAlignment="1" applyProtection="1">
      <alignment horizontal="right"/>
      <protection locked="0"/>
    </xf>
    <xf numFmtId="4" fontId="8" fillId="35" borderId="15" xfId="0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Fill="1" applyBorder="1" applyAlignment="1" applyProtection="1">
      <alignment/>
      <protection locked="0"/>
    </xf>
    <xf numFmtId="4" fontId="8" fillId="34" borderId="15" xfId="0" applyNumberFormat="1" applyFont="1" applyFill="1" applyBorder="1" applyAlignment="1" applyProtection="1">
      <alignment/>
      <protection locked="0"/>
    </xf>
    <xf numFmtId="4" fontId="8" fillId="35" borderId="15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4" fontId="8" fillId="36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8" fillId="35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9" fillId="36" borderId="14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34" borderId="1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8" fillId="34" borderId="15" xfId="0" applyNumberFormat="1" applyFont="1" applyFill="1" applyBorder="1" applyAlignment="1">
      <alignment horizontal="right"/>
    </xf>
    <xf numFmtId="4" fontId="8" fillId="35" borderId="15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 horizontal="right"/>
    </xf>
    <xf numFmtId="4" fontId="8" fillId="35" borderId="14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34" borderId="24" xfId="0" applyNumberFormat="1" applyFont="1" applyFill="1" applyBorder="1" applyAlignment="1">
      <alignment/>
    </xf>
    <xf numFmtId="4" fontId="8" fillId="35" borderId="2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4" fontId="11" fillId="35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" fontId="8" fillId="35" borderId="19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4" fontId="8" fillId="36" borderId="15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4" fontId="5" fillId="0" borderId="0" xfId="0" applyNumberFormat="1" applyFont="1" applyFill="1" applyAlignment="1">
      <alignment/>
    </xf>
    <xf numFmtId="0" fontId="8" fillId="0" borderId="16" xfId="46" applyFont="1" applyFill="1" applyBorder="1" applyAlignment="1">
      <alignment horizontal="left"/>
      <protection/>
    </xf>
    <xf numFmtId="0" fontId="8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8" fillId="35" borderId="17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4" fontId="8" fillId="36" borderId="1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0" fontId="11" fillId="36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1" fillId="36" borderId="26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4" fontId="8" fillId="36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34" borderId="26" xfId="0" applyNumberFormat="1" applyFont="1" applyFill="1" applyBorder="1" applyAlignment="1">
      <alignment/>
    </xf>
    <xf numFmtId="4" fontId="8" fillId="35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37" borderId="33" xfId="0" applyFont="1" applyFill="1" applyBorder="1" applyAlignment="1">
      <alignment horizontal="center" vertical="center"/>
    </xf>
    <xf numFmtId="0" fontId="13" fillId="37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37" borderId="34" xfId="0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40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/>
    </xf>
    <xf numFmtId="4" fontId="7" fillId="0" borderId="25" xfId="0" applyNumberFormat="1" applyFont="1" applyBorder="1" applyAlignment="1">
      <alignment/>
    </xf>
    <xf numFmtId="0" fontId="0" fillId="0" borderId="43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7" fillId="0" borderId="44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7" fillId="0" borderId="45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7" fillId="0" borderId="48" xfId="0" applyFont="1" applyBorder="1" applyAlignment="1">
      <alignment/>
    </xf>
    <xf numFmtId="4" fontId="7" fillId="0" borderId="27" xfId="0" applyNumberFormat="1" applyFont="1" applyFill="1" applyBorder="1" applyAlignment="1">
      <alignment/>
    </xf>
    <xf numFmtId="2" fontId="0" fillId="0" borderId="4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37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46" applyFont="1" applyFill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zoomScalePageLayoutView="0" workbookViewId="0" topLeftCell="A2">
      <selection activeCell="J7" sqref="J7"/>
    </sheetView>
  </sheetViews>
  <sheetFormatPr defaultColWidth="9.140625" defaultRowHeight="12.75"/>
  <cols>
    <col min="1" max="1" width="3.00390625" style="160" customWidth="1"/>
    <col min="2" max="2" width="28.421875" style="160" customWidth="1"/>
    <col min="3" max="5" width="23.7109375" style="160" customWidth="1"/>
    <col min="6" max="16384" width="9.140625" style="160" customWidth="1"/>
  </cols>
  <sheetData>
    <row r="1" ht="15.75" hidden="1">
      <c r="A1" s="154" t="s">
        <v>322</v>
      </c>
    </row>
    <row r="3" spans="1:2" ht="15.75" hidden="1">
      <c r="A3" s="154" t="s">
        <v>323</v>
      </c>
      <c r="B3" s="155"/>
    </row>
    <row r="4" spans="1:2" ht="15.75">
      <c r="A4" s="154"/>
      <c r="B4" s="154" t="s">
        <v>324</v>
      </c>
    </row>
    <row r="5" ht="15.75">
      <c r="A5" s="154"/>
    </row>
    <row r="6" spans="1:5" ht="20.25">
      <c r="A6" s="307" t="s">
        <v>325</v>
      </c>
      <c r="B6" s="308"/>
      <c r="C6" s="308"/>
      <c r="D6" s="308"/>
      <c r="E6" s="308"/>
    </row>
    <row r="7" spans="1:5" ht="15.75">
      <c r="A7" s="154"/>
      <c r="B7" s="280"/>
      <c r="C7" s="280"/>
      <c r="D7" s="280"/>
      <c r="E7" s="280"/>
    </row>
    <row r="8" spans="1:5" ht="13.5" thickBot="1">
      <c r="A8" s="155"/>
      <c r="C8" s="281"/>
      <c r="D8" s="281"/>
      <c r="E8" s="281" t="s">
        <v>326</v>
      </c>
    </row>
    <row r="9" spans="2:191" ht="18.75" customHeight="1">
      <c r="B9" s="309" t="s">
        <v>327</v>
      </c>
      <c r="C9" s="282" t="s">
        <v>328</v>
      </c>
      <c r="D9" s="282" t="s">
        <v>329</v>
      </c>
      <c r="E9" s="282" t="s">
        <v>8</v>
      </c>
      <c r="F9" s="283" t="s">
        <v>330</v>
      </c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</row>
    <row r="10" spans="2:191" ht="13.5" customHeight="1" thickBot="1">
      <c r="B10" s="310"/>
      <c r="C10" s="285" t="s">
        <v>331</v>
      </c>
      <c r="D10" s="285" t="s">
        <v>331</v>
      </c>
      <c r="E10" s="285" t="s">
        <v>331</v>
      </c>
      <c r="F10" s="286" t="s">
        <v>13</v>
      </c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</row>
    <row r="11" spans="2:191" ht="13.5" thickTop="1">
      <c r="B11" s="287" t="s">
        <v>332</v>
      </c>
      <c r="C11" s="288">
        <v>294941</v>
      </c>
      <c r="D11" s="288">
        <v>293728</v>
      </c>
      <c r="E11" s="288">
        <v>311872.2</v>
      </c>
      <c r="F11" s="156">
        <f>(E11/D11)*100</f>
        <v>106.1772115698878</v>
      </c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</row>
    <row r="12" spans="2:191" ht="12.75">
      <c r="B12" s="289" t="s">
        <v>333</v>
      </c>
      <c r="C12" s="290">
        <v>51237</v>
      </c>
      <c r="D12" s="290">
        <v>52811.1</v>
      </c>
      <c r="E12" s="290">
        <v>65729.5</v>
      </c>
      <c r="F12" s="157">
        <f>(E12/D12)*100</f>
        <v>124.46152418715006</v>
      </c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</row>
    <row r="13" spans="2:191" ht="12.75">
      <c r="B13" s="289" t="s">
        <v>334</v>
      </c>
      <c r="C13" s="290">
        <v>21783</v>
      </c>
      <c r="D13" s="290">
        <v>14077</v>
      </c>
      <c r="E13" s="290">
        <v>13501</v>
      </c>
      <c r="F13" s="157">
        <f>(E13/D13)*100</f>
        <v>95.90821908077005</v>
      </c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</row>
    <row r="14" spans="2:191" ht="12.75">
      <c r="B14" s="291" t="s">
        <v>335</v>
      </c>
      <c r="C14" s="290">
        <v>119365</v>
      </c>
      <c r="D14" s="290">
        <v>95155.5</v>
      </c>
      <c r="E14" s="290">
        <f>539572.8-448051.8</f>
        <v>91521.00000000006</v>
      </c>
      <c r="F14" s="157">
        <f>(E14/D14)*100</f>
        <v>96.18046250610848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</row>
    <row r="15" spans="2:191" ht="19.5" customHeight="1" thickBot="1">
      <c r="B15" s="292" t="s">
        <v>336</v>
      </c>
      <c r="C15" s="293">
        <f>SUM(C11:C14)</f>
        <v>487326</v>
      </c>
      <c r="D15" s="293">
        <f>SUM(D11:D14)</f>
        <v>455771.6</v>
      </c>
      <c r="E15" s="293">
        <f>SUM(E11:E14)</f>
        <v>482623.70000000007</v>
      </c>
      <c r="F15" s="158">
        <f>(E15/D15)*100</f>
        <v>105.89156937378286</v>
      </c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</row>
    <row r="16" spans="2:191" ht="13.5" thickTop="1">
      <c r="B16" s="294"/>
      <c r="C16" s="295"/>
      <c r="D16" s="295"/>
      <c r="E16" s="295"/>
      <c r="F16" s="159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</row>
    <row r="17" spans="1:191" ht="12.75">
      <c r="A17" s="284"/>
      <c r="B17" s="289" t="s">
        <v>337</v>
      </c>
      <c r="C17" s="290">
        <v>394495.4</v>
      </c>
      <c r="D17" s="290">
        <v>421700</v>
      </c>
      <c r="E17" s="290">
        <f>834167-448051.8</f>
        <v>386115.2</v>
      </c>
      <c r="F17" s="157">
        <f>(E17/D17)*100</f>
        <v>91.56158406450083</v>
      </c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</row>
    <row r="18" spans="1:213" s="296" customFormat="1" ht="12.75">
      <c r="A18" s="284"/>
      <c r="B18" s="291" t="s">
        <v>338</v>
      </c>
      <c r="C18" s="290">
        <v>137032.6</v>
      </c>
      <c r="D18" s="290">
        <v>134136.4</v>
      </c>
      <c r="E18" s="290">
        <v>100166.1</v>
      </c>
      <c r="F18" s="157">
        <f>(E18/D18)*100</f>
        <v>74.67480862763576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</row>
    <row r="19" spans="1:191" ht="19.5" customHeight="1" thickBot="1">
      <c r="A19" s="284"/>
      <c r="B19" s="292" t="s">
        <v>339</v>
      </c>
      <c r="C19" s="293">
        <f>SUM(C17:C18)</f>
        <v>531528</v>
      </c>
      <c r="D19" s="293">
        <f>SUM(D17:D18)</f>
        <v>555836.4</v>
      </c>
      <c r="E19" s="293">
        <f>SUM(E17:E18)</f>
        <v>486281.30000000005</v>
      </c>
      <c r="F19" s="158">
        <f>(E19/D19)*100</f>
        <v>87.48640787109301</v>
      </c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</row>
    <row r="20" spans="2:191" ht="13.5" thickTop="1">
      <c r="B20" s="297"/>
      <c r="C20" s="298"/>
      <c r="D20" s="298"/>
      <c r="E20" s="298"/>
      <c r="F20" s="159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</row>
    <row r="21" spans="2:191" ht="12.75">
      <c r="B21" s="299" t="s">
        <v>340</v>
      </c>
      <c r="C21" s="300"/>
      <c r="D21" s="300"/>
      <c r="E21" s="300"/>
      <c r="F21" s="301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</row>
    <row r="22" spans="2:6" ht="12.75">
      <c r="B22" s="299" t="s">
        <v>341</v>
      </c>
      <c r="C22" s="302"/>
      <c r="D22" s="302"/>
      <c r="E22" s="302"/>
      <c r="F22" s="303"/>
    </row>
    <row r="23" spans="2:6" ht="15" customHeight="1" thickBot="1">
      <c r="B23" s="304" t="s">
        <v>342</v>
      </c>
      <c r="C23" s="305">
        <v>44202</v>
      </c>
      <c r="D23" s="305">
        <v>100064.8</v>
      </c>
      <c r="E23" s="305">
        <v>3657.6</v>
      </c>
      <c r="F23" s="306">
        <f>(E23/D23)*100</f>
        <v>3.65523141004629</v>
      </c>
    </row>
    <row r="26" ht="12.75">
      <c r="B26" s="160" t="s">
        <v>343</v>
      </c>
    </row>
    <row r="27" ht="12.75">
      <c r="B27" s="160" t="s">
        <v>344</v>
      </c>
    </row>
    <row r="28" spans="3:5" ht="15">
      <c r="C28" s="161"/>
      <c r="D28" s="161"/>
      <c r="E28" s="161"/>
    </row>
  </sheetData>
  <sheetProtection/>
  <mergeCells count="2">
    <mergeCell ref="A6:E6"/>
    <mergeCell ref="B9:B10"/>
  </mergeCells>
  <printOptions/>
  <pageMargins left="0.37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1"/>
  <sheetViews>
    <sheetView zoomScale="80" zoomScaleNormal="80" zoomScalePageLayoutView="0" workbookViewId="0" topLeftCell="A2">
      <selection activeCell="D22" sqref="D22"/>
    </sheetView>
  </sheetViews>
  <sheetFormatPr defaultColWidth="9.140625" defaultRowHeight="12.75"/>
  <cols>
    <col min="1" max="1" width="7.57421875" style="4" customWidth="1"/>
    <col min="2" max="3" width="10.28125" style="4" customWidth="1"/>
    <col min="4" max="4" width="76.8515625" style="4" customWidth="1"/>
    <col min="5" max="7" width="16.7109375" style="28" customWidth="1"/>
    <col min="8" max="8" width="11.421875" style="28" customWidth="1"/>
    <col min="9" max="9" width="9.140625" style="4" customWidth="1"/>
    <col min="10" max="10" width="24.8515625" style="4" customWidth="1"/>
    <col min="11" max="16384" width="9.140625" style="4" customWidth="1"/>
  </cols>
  <sheetData>
    <row r="1" spans="1:8" ht="21.75" customHeight="1">
      <c r="A1" s="311" t="s">
        <v>0</v>
      </c>
      <c r="B1" s="312"/>
      <c r="C1" s="312"/>
      <c r="D1" s="1"/>
      <c r="E1" s="2"/>
      <c r="F1" s="2"/>
      <c r="G1" s="3"/>
      <c r="H1" s="3"/>
    </row>
    <row r="2" spans="1:8" ht="12.75" customHeight="1">
      <c r="A2" s="5"/>
      <c r="B2" s="6"/>
      <c r="C2" s="5"/>
      <c r="D2" s="7"/>
      <c r="E2" s="2"/>
      <c r="F2" s="2"/>
      <c r="G2" s="2"/>
      <c r="H2" s="2"/>
    </row>
    <row r="3" spans="1:8" s="6" customFormat="1" ht="24" customHeight="1">
      <c r="A3" s="313" t="s">
        <v>1</v>
      </c>
      <c r="B3" s="313"/>
      <c r="C3" s="313"/>
      <c r="D3" s="312"/>
      <c r="E3" s="312"/>
      <c r="F3" s="8"/>
      <c r="G3" s="8"/>
      <c r="H3" s="8"/>
    </row>
    <row r="4" spans="1:8" s="6" customFormat="1" ht="15" customHeight="1" thickBot="1">
      <c r="A4" s="9"/>
      <c r="B4" s="9"/>
      <c r="C4" s="9"/>
      <c r="D4" s="9"/>
      <c r="E4" s="10"/>
      <c r="F4" s="10"/>
      <c r="G4" s="11" t="s">
        <v>2</v>
      </c>
      <c r="H4" s="10"/>
    </row>
    <row r="5" spans="1:8" ht="15.75">
      <c r="A5" s="12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4" t="s">
        <v>7</v>
      </c>
      <c r="G5" s="14" t="s">
        <v>8</v>
      </c>
      <c r="H5" s="14" t="s">
        <v>9</v>
      </c>
    </row>
    <row r="6" spans="1:8" ht="15.75" customHeight="1" thickBot="1">
      <c r="A6" s="15"/>
      <c r="B6" s="15"/>
      <c r="C6" s="15"/>
      <c r="D6" s="16"/>
      <c r="E6" s="17" t="s">
        <v>10</v>
      </c>
      <c r="F6" s="17" t="s">
        <v>11</v>
      </c>
      <c r="G6" s="18" t="s">
        <v>12</v>
      </c>
      <c r="H6" s="17" t="s">
        <v>13</v>
      </c>
    </row>
    <row r="7" spans="1:8" ht="16.5" customHeight="1" thickTop="1">
      <c r="A7" s="19">
        <v>10</v>
      </c>
      <c r="B7" s="19"/>
      <c r="C7" s="19"/>
      <c r="D7" s="20" t="s">
        <v>14</v>
      </c>
      <c r="E7" s="21"/>
      <c r="F7" s="22"/>
      <c r="G7" s="23"/>
      <c r="H7" s="21"/>
    </row>
    <row r="8" spans="1:8" ht="15" customHeight="1">
      <c r="A8" s="19"/>
      <c r="B8" s="19"/>
      <c r="C8" s="19"/>
      <c r="D8" s="20"/>
      <c r="E8" s="21"/>
      <c r="F8" s="22"/>
      <c r="G8" s="23"/>
      <c r="H8" s="21"/>
    </row>
    <row r="9" spans="1:8" ht="15" customHeight="1" hidden="1">
      <c r="A9" s="24"/>
      <c r="B9" s="24"/>
      <c r="C9" s="24">
        <v>1344</v>
      </c>
      <c r="D9" s="24" t="s">
        <v>15</v>
      </c>
      <c r="E9" s="25">
        <v>0</v>
      </c>
      <c r="F9" s="26">
        <v>0</v>
      </c>
      <c r="G9" s="27"/>
      <c r="H9" s="25" t="e">
        <f aca="true" t="shared" si="0" ref="H9:H51">(G9/F9)*100</f>
        <v>#DIV/0!</v>
      </c>
    </row>
    <row r="10" spans="1:9" ht="15">
      <c r="A10" s="24"/>
      <c r="B10" s="24"/>
      <c r="C10" s="24">
        <v>1361</v>
      </c>
      <c r="D10" s="24" t="s">
        <v>16</v>
      </c>
      <c r="E10" s="25">
        <v>5</v>
      </c>
      <c r="F10" s="26">
        <v>5</v>
      </c>
      <c r="G10" s="27">
        <v>5</v>
      </c>
      <c r="H10" s="25">
        <f t="shared" si="0"/>
        <v>100</v>
      </c>
      <c r="I10" s="28"/>
    </row>
    <row r="11" spans="1:8" ht="15">
      <c r="A11" s="29"/>
      <c r="B11" s="24"/>
      <c r="C11" s="24">
        <v>2459</v>
      </c>
      <c r="D11" s="24" t="s">
        <v>17</v>
      </c>
      <c r="E11" s="30">
        <v>0</v>
      </c>
      <c r="F11" s="26">
        <v>500</v>
      </c>
      <c r="G11" s="27">
        <v>500</v>
      </c>
      <c r="H11" s="25">
        <f t="shared" si="0"/>
        <v>100</v>
      </c>
    </row>
    <row r="12" spans="1:8" ht="15">
      <c r="A12" s="31">
        <v>34053</v>
      </c>
      <c r="B12" s="31"/>
      <c r="C12" s="31">
        <v>4116</v>
      </c>
      <c r="D12" s="24" t="s">
        <v>18</v>
      </c>
      <c r="E12" s="32">
        <v>0</v>
      </c>
      <c r="F12" s="33">
        <v>25</v>
      </c>
      <c r="G12" s="34">
        <v>25</v>
      </c>
      <c r="H12" s="25">
        <f t="shared" si="0"/>
        <v>100</v>
      </c>
    </row>
    <row r="13" spans="1:8" ht="15">
      <c r="A13" s="31">
        <v>34070</v>
      </c>
      <c r="B13" s="31"/>
      <c r="C13" s="31">
        <v>4116</v>
      </c>
      <c r="D13" s="24" t="s">
        <v>19</v>
      </c>
      <c r="E13" s="32">
        <v>0</v>
      </c>
      <c r="F13" s="33">
        <v>15</v>
      </c>
      <c r="G13" s="34">
        <v>15</v>
      </c>
      <c r="H13" s="25">
        <f t="shared" si="0"/>
        <v>100</v>
      </c>
    </row>
    <row r="14" spans="1:8" ht="15" hidden="1">
      <c r="A14" s="31">
        <v>33123</v>
      </c>
      <c r="B14" s="31"/>
      <c r="C14" s="31">
        <v>4116</v>
      </c>
      <c r="D14" s="24" t="s">
        <v>20</v>
      </c>
      <c r="E14" s="25">
        <v>0</v>
      </c>
      <c r="F14" s="26">
        <v>0</v>
      </c>
      <c r="G14" s="27"/>
      <c r="H14" s="25" t="e">
        <f t="shared" si="0"/>
        <v>#DIV/0!</v>
      </c>
    </row>
    <row r="15" spans="1:8" ht="15">
      <c r="A15" s="31">
        <v>339</v>
      </c>
      <c r="B15" s="31"/>
      <c r="C15" s="31">
        <v>4122</v>
      </c>
      <c r="D15" s="31" t="s">
        <v>21</v>
      </c>
      <c r="E15" s="35">
        <v>0</v>
      </c>
      <c r="F15" s="36">
        <v>289</v>
      </c>
      <c r="G15" s="34">
        <v>289</v>
      </c>
      <c r="H15" s="25">
        <f t="shared" si="0"/>
        <v>100</v>
      </c>
    </row>
    <row r="16" spans="1:9" ht="15">
      <c r="A16" s="31">
        <v>341</v>
      </c>
      <c r="B16" s="31"/>
      <c r="C16" s="31">
        <v>4122</v>
      </c>
      <c r="D16" s="31" t="s">
        <v>22</v>
      </c>
      <c r="E16" s="35">
        <v>0</v>
      </c>
      <c r="F16" s="36">
        <v>200</v>
      </c>
      <c r="G16" s="34">
        <v>200</v>
      </c>
      <c r="H16" s="25">
        <f t="shared" si="0"/>
        <v>100</v>
      </c>
      <c r="I16" s="28"/>
    </row>
    <row r="17" spans="1:8" ht="15">
      <c r="A17" s="31">
        <v>359</v>
      </c>
      <c r="B17" s="31"/>
      <c r="C17" s="31">
        <v>4122</v>
      </c>
      <c r="D17" s="31" t="s">
        <v>23</v>
      </c>
      <c r="E17" s="35">
        <v>0</v>
      </c>
      <c r="F17" s="36">
        <v>20</v>
      </c>
      <c r="G17" s="34">
        <v>20</v>
      </c>
      <c r="H17" s="25">
        <f t="shared" si="0"/>
        <v>100</v>
      </c>
    </row>
    <row r="18" spans="1:8" ht="15" customHeight="1">
      <c r="A18" s="24">
        <v>214</v>
      </c>
      <c r="B18" s="24"/>
      <c r="C18" s="24">
        <v>4122</v>
      </c>
      <c r="D18" s="31" t="s">
        <v>24</v>
      </c>
      <c r="E18" s="25">
        <v>0</v>
      </c>
      <c r="F18" s="26">
        <v>60</v>
      </c>
      <c r="G18" s="27">
        <v>60</v>
      </c>
      <c r="H18" s="25">
        <f t="shared" si="0"/>
        <v>100</v>
      </c>
    </row>
    <row r="19" spans="1:8" ht="15" hidden="1">
      <c r="A19" s="31">
        <v>33030</v>
      </c>
      <c r="B19" s="31"/>
      <c r="C19" s="31">
        <v>4122</v>
      </c>
      <c r="D19" s="31" t="s">
        <v>25</v>
      </c>
      <c r="E19" s="35">
        <v>0</v>
      </c>
      <c r="F19" s="36">
        <v>0</v>
      </c>
      <c r="G19" s="34"/>
      <c r="H19" s="25" t="e">
        <f t="shared" si="0"/>
        <v>#DIV/0!</v>
      </c>
    </row>
    <row r="20" spans="1:8" ht="15" hidden="1">
      <c r="A20" s="31">
        <v>33926</v>
      </c>
      <c r="B20" s="31"/>
      <c r="C20" s="31">
        <v>4222</v>
      </c>
      <c r="D20" s="31" t="s">
        <v>26</v>
      </c>
      <c r="E20" s="35"/>
      <c r="F20" s="36"/>
      <c r="G20" s="34"/>
      <c r="H20" s="25" t="e">
        <f t="shared" si="0"/>
        <v>#DIV/0!</v>
      </c>
    </row>
    <row r="21" spans="1:8" ht="15">
      <c r="A21" s="31"/>
      <c r="B21" s="31">
        <v>2143</v>
      </c>
      <c r="C21" s="31">
        <v>2111</v>
      </c>
      <c r="D21" s="31" t="s">
        <v>27</v>
      </c>
      <c r="E21" s="32">
        <v>420</v>
      </c>
      <c r="F21" s="33">
        <v>509</v>
      </c>
      <c r="G21" s="34">
        <v>661.7</v>
      </c>
      <c r="H21" s="25">
        <f t="shared" si="0"/>
        <v>130</v>
      </c>
    </row>
    <row r="22" spans="1:8" ht="15">
      <c r="A22" s="31"/>
      <c r="B22" s="31">
        <v>2143</v>
      </c>
      <c r="C22" s="31">
        <v>2112</v>
      </c>
      <c r="D22" s="31" t="s">
        <v>28</v>
      </c>
      <c r="E22" s="32">
        <v>220</v>
      </c>
      <c r="F22" s="33">
        <v>176</v>
      </c>
      <c r="G22" s="34">
        <v>300.7</v>
      </c>
      <c r="H22" s="25">
        <f t="shared" si="0"/>
        <v>170.85227272727272</v>
      </c>
    </row>
    <row r="23" spans="1:8" ht="15" hidden="1">
      <c r="A23" s="31"/>
      <c r="B23" s="31">
        <v>2143</v>
      </c>
      <c r="C23" s="31">
        <v>2212</v>
      </c>
      <c r="D23" s="31" t="s">
        <v>29</v>
      </c>
      <c r="E23" s="32">
        <v>0</v>
      </c>
      <c r="F23" s="33">
        <v>0</v>
      </c>
      <c r="G23" s="34"/>
      <c r="H23" s="25" t="e">
        <f t="shared" si="0"/>
        <v>#DIV/0!</v>
      </c>
    </row>
    <row r="24" spans="1:8" ht="15" hidden="1">
      <c r="A24" s="31"/>
      <c r="B24" s="31">
        <v>2143</v>
      </c>
      <c r="C24" s="31">
        <v>2324</v>
      </c>
      <c r="D24" s="31" t="s">
        <v>30</v>
      </c>
      <c r="E24" s="32">
        <v>0</v>
      </c>
      <c r="F24" s="33">
        <v>0</v>
      </c>
      <c r="G24" s="34"/>
      <c r="H24" s="25" t="e">
        <f t="shared" si="0"/>
        <v>#DIV/0!</v>
      </c>
    </row>
    <row r="25" spans="1:8" ht="15" hidden="1">
      <c r="A25" s="31"/>
      <c r="B25" s="31">
        <v>2143</v>
      </c>
      <c r="C25" s="31">
        <v>2329</v>
      </c>
      <c r="D25" s="31" t="s">
        <v>31</v>
      </c>
      <c r="E25" s="32"/>
      <c r="F25" s="33"/>
      <c r="G25" s="34"/>
      <c r="H25" s="25" t="e">
        <f t="shared" si="0"/>
        <v>#DIV/0!</v>
      </c>
    </row>
    <row r="26" spans="1:8" ht="15" hidden="1">
      <c r="A26" s="31"/>
      <c r="B26" s="31">
        <v>3111</v>
      </c>
      <c r="C26" s="31">
        <v>2122</v>
      </c>
      <c r="D26" s="31" t="s">
        <v>32</v>
      </c>
      <c r="E26" s="32">
        <v>0</v>
      </c>
      <c r="F26" s="33">
        <v>0</v>
      </c>
      <c r="G26" s="34"/>
      <c r="H26" s="25" t="e">
        <f t="shared" si="0"/>
        <v>#DIV/0!</v>
      </c>
    </row>
    <row r="27" spans="1:8" ht="15">
      <c r="A27" s="31"/>
      <c r="B27" s="31">
        <v>3113</v>
      </c>
      <c r="C27" s="31">
        <v>2119</v>
      </c>
      <c r="D27" s="31" t="s">
        <v>33</v>
      </c>
      <c r="E27" s="32">
        <v>0</v>
      </c>
      <c r="F27" s="33">
        <v>0</v>
      </c>
      <c r="G27" s="34">
        <v>136.3</v>
      </c>
      <c r="H27" s="25" t="e">
        <f t="shared" si="0"/>
        <v>#DIV/0!</v>
      </c>
    </row>
    <row r="28" spans="1:8" ht="15" hidden="1">
      <c r="A28" s="31"/>
      <c r="B28" s="31">
        <v>3113</v>
      </c>
      <c r="C28" s="31">
        <v>2122</v>
      </c>
      <c r="D28" s="31" t="s">
        <v>34</v>
      </c>
      <c r="E28" s="32">
        <v>0</v>
      </c>
      <c r="F28" s="33">
        <v>0</v>
      </c>
      <c r="G28" s="34"/>
      <c r="H28" s="25" t="e">
        <f t="shared" si="0"/>
        <v>#DIV/0!</v>
      </c>
    </row>
    <row r="29" spans="1:8" ht="15">
      <c r="A29" s="31"/>
      <c r="B29" s="31">
        <v>3113</v>
      </c>
      <c r="C29" s="31">
        <v>2229</v>
      </c>
      <c r="D29" s="31" t="s">
        <v>35</v>
      </c>
      <c r="E29" s="32">
        <v>0</v>
      </c>
      <c r="F29" s="33">
        <v>10.8</v>
      </c>
      <c r="G29" s="34">
        <v>10.8</v>
      </c>
      <c r="H29" s="25">
        <f t="shared" si="0"/>
        <v>100</v>
      </c>
    </row>
    <row r="30" spans="1:9" ht="15">
      <c r="A30" s="31"/>
      <c r="B30" s="31">
        <v>3313</v>
      </c>
      <c r="C30" s="31">
        <v>2132</v>
      </c>
      <c r="D30" s="31" t="s">
        <v>36</v>
      </c>
      <c r="E30" s="32">
        <v>331.8</v>
      </c>
      <c r="F30" s="33">
        <v>331.8</v>
      </c>
      <c r="G30" s="34">
        <v>331.8</v>
      </c>
      <c r="H30" s="25">
        <f t="shared" si="0"/>
        <v>100</v>
      </c>
      <c r="I30" s="28"/>
    </row>
    <row r="31" spans="1:8" ht="15">
      <c r="A31" s="24"/>
      <c r="B31" s="24">
        <v>3313</v>
      </c>
      <c r="C31" s="24">
        <v>2133</v>
      </c>
      <c r="D31" s="24" t="s">
        <v>37</v>
      </c>
      <c r="E31" s="25">
        <v>18.2</v>
      </c>
      <c r="F31" s="26">
        <v>18.2</v>
      </c>
      <c r="G31" s="34">
        <v>18.2</v>
      </c>
      <c r="H31" s="25">
        <f t="shared" si="0"/>
        <v>100</v>
      </c>
    </row>
    <row r="32" spans="1:8" ht="15" hidden="1">
      <c r="A32" s="24"/>
      <c r="B32" s="24">
        <v>3313</v>
      </c>
      <c r="C32" s="24">
        <v>2324</v>
      </c>
      <c r="D32" s="24" t="s">
        <v>38</v>
      </c>
      <c r="E32" s="25">
        <v>0</v>
      </c>
      <c r="F32" s="26">
        <v>0</v>
      </c>
      <c r="G32" s="27"/>
      <c r="H32" s="25" t="e">
        <f t="shared" si="0"/>
        <v>#DIV/0!</v>
      </c>
    </row>
    <row r="33" spans="1:8" ht="15" hidden="1">
      <c r="A33" s="24"/>
      <c r="B33" s="24">
        <v>3392</v>
      </c>
      <c r="C33" s="24">
        <v>2329</v>
      </c>
      <c r="D33" s="24" t="s">
        <v>39</v>
      </c>
      <c r="E33" s="25"/>
      <c r="F33" s="26"/>
      <c r="G33" s="27"/>
      <c r="H33" s="25" t="e">
        <f t="shared" si="0"/>
        <v>#DIV/0!</v>
      </c>
    </row>
    <row r="34" spans="1:8" ht="15" hidden="1">
      <c r="A34" s="31"/>
      <c r="B34" s="31">
        <v>3314</v>
      </c>
      <c r="C34" s="31">
        <v>2229</v>
      </c>
      <c r="D34" s="31" t="s">
        <v>40</v>
      </c>
      <c r="E34" s="32"/>
      <c r="F34" s="33"/>
      <c r="G34" s="34"/>
      <c r="H34" s="25" t="e">
        <f t="shared" si="0"/>
        <v>#DIV/0!</v>
      </c>
    </row>
    <row r="35" spans="1:8" ht="15" hidden="1">
      <c r="A35" s="31"/>
      <c r="B35" s="31">
        <v>3315</v>
      </c>
      <c r="C35" s="31">
        <v>2322</v>
      </c>
      <c r="D35" s="31" t="s">
        <v>41</v>
      </c>
      <c r="E35" s="32"/>
      <c r="F35" s="33"/>
      <c r="G35" s="34"/>
      <c r="H35" s="25" t="e">
        <f t="shared" si="0"/>
        <v>#DIV/0!</v>
      </c>
    </row>
    <row r="36" spans="1:8" ht="15" hidden="1">
      <c r="A36" s="31"/>
      <c r="B36" s="31">
        <v>3319</v>
      </c>
      <c r="C36" s="31">
        <v>2324</v>
      </c>
      <c r="D36" s="31" t="s">
        <v>42</v>
      </c>
      <c r="E36" s="32">
        <v>0</v>
      </c>
      <c r="F36" s="33">
        <v>0</v>
      </c>
      <c r="G36" s="34"/>
      <c r="H36" s="25" t="e">
        <f t="shared" si="0"/>
        <v>#DIV/0!</v>
      </c>
    </row>
    <row r="37" spans="1:9" ht="15" customHeight="1" hidden="1">
      <c r="A37" s="24"/>
      <c r="B37" s="24">
        <v>3319</v>
      </c>
      <c r="C37" s="24">
        <v>2329</v>
      </c>
      <c r="D37" s="24" t="s">
        <v>43</v>
      </c>
      <c r="E37" s="25"/>
      <c r="F37" s="26"/>
      <c r="G37" s="27"/>
      <c r="H37" s="25" t="e">
        <f t="shared" si="0"/>
        <v>#DIV/0!</v>
      </c>
      <c r="I37" s="28"/>
    </row>
    <row r="38" spans="1:8" ht="15">
      <c r="A38" s="31"/>
      <c r="B38" s="31">
        <v>3326</v>
      </c>
      <c r="C38" s="31">
        <v>2212</v>
      </c>
      <c r="D38" s="31" t="s">
        <v>44</v>
      </c>
      <c r="E38" s="32">
        <v>30</v>
      </c>
      <c r="F38" s="33">
        <v>30</v>
      </c>
      <c r="G38" s="34">
        <v>41</v>
      </c>
      <c r="H38" s="25">
        <f t="shared" si="0"/>
        <v>136.66666666666666</v>
      </c>
    </row>
    <row r="39" spans="1:8" ht="15">
      <c r="A39" s="31"/>
      <c r="B39" s="31">
        <v>3326</v>
      </c>
      <c r="C39" s="31">
        <v>2324</v>
      </c>
      <c r="D39" s="31" t="s">
        <v>45</v>
      </c>
      <c r="E39" s="32">
        <v>2</v>
      </c>
      <c r="F39" s="33">
        <v>2</v>
      </c>
      <c r="G39" s="34">
        <v>3</v>
      </c>
      <c r="H39" s="25">
        <f t="shared" si="0"/>
        <v>150</v>
      </c>
    </row>
    <row r="40" spans="1:8" ht="15">
      <c r="A40" s="31"/>
      <c r="B40" s="31">
        <v>3399</v>
      </c>
      <c r="C40" s="31">
        <v>2111</v>
      </c>
      <c r="D40" s="31" t="s">
        <v>46</v>
      </c>
      <c r="E40" s="32">
        <v>200</v>
      </c>
      <c r="F40" s="33">
        <v>200</v>
      </c>
      <c r="G40" s="34">
        <v>220.1</v>
      </c>
      <c r="H40" s="25">
        <f t="shared" si="0"/>
        <v>110.05</v>
      </c>
    </row>
    <row r="41" spans="1:8" ht="15">
      <c r="A41" s="31"/>
      <c r="B41" s="31">
        <v>3399</v>
      </c>
      <c r="C41" s="31">
        <v>2112</v>
      </c>
      <c r="D41" s="31" t="s">
        <v>47</v>
      </c>
      <c r="E41" s="32">
        <v>0</v>
      </c>
      <c r="F41" s="33">
        <v>0</v>
      </c>
      <c r="G41" s="34">
        <v>22.6</v>
      </c>
      <c r="H41" s="25" t="e">
        <f t="shared" si="0"/>
        <v>#DIV/0!</v>
      </c>
    </row>
    <row r="42" spans="1:8" ht="15">
      <c r="A42" s="31"/>
      <c r="B42" s="31">
        <v>3399</v>
      </c>
      <c r="C42" s="31">
        <v>2133</v>
      </c>
      <c r="D42" s="31" t="s">
        <v>48</v>
      </c>
      <c r="E42" s="32">
        <v>100</v>
      </c>
      <c r="F42" s="33">
        <v>100</v>
      </c>
      <c r="G42" s="34">
        <v>117</v>
      </c>
      <c r="H42" s="25">
        <f t="shared" si="0"/>
        <v>117</v>
      </c>
    </row>
    <row r="43" spans="1:9" ht="15">
      <c r="A43" s="31"/>
      <c r="B43" s="31">
        <v>3399</v>
      </c>
      <c r="C43" s="31">
        <v>2322</v>
      </c>
      <c r="D43" s="31" t="s">
        <v>49</v>
      </c>
      <c r="E43" s="32">
        <v>0</v>
      </c>
      <c r="F43" s="33">
        <v>0</v>
      </c>
      <c r="G43" s="34">
        <v>283.3</v>
      </c>
      <c r="H43" s="25" t="e">
        <f t="shared" si="0"/>
        <v>#DIV/0!</v>
      </c>
      <c r="I43" s="28"/>
    </row>
    <row r="44" spans="1:8" ht="15">
      <c r="A44" s="31"/>
      <c r="B44" s="31">
        <v>3399</v>
      </c>
      <c r="C44" s="31">
        <v>2324</v>
      </c>
      <c r="D44" s="31" t="s">
        <v>50</v>
      </c>
      <c r="E44" s="32">
        <v>80</v>
      </c>
      <c r="F44" s="33">
        <v>80</v>
      </c>
      <c r="G44" s="34">
        <v>172.3</v>
      </c>
      <c r="H44" s="25">
        <f t="shared" si="0"/>
        <v>215.375</v>
      </c>
    </row>
    <row r="45" spans="1:8" ht="15">
      <c r="A45" s="24"/>
      <c r="B45" s="24">
        <v>3399</v>
      </c>
      <c r="C45" s="24">
        <v>2329</v>
      </c>
      <c r="D45" s="24" t="s">
        <v>51</v>
      </c>
      <c r="E45" s="32">
        <v>0</v>
      </c>
      <c r="F45" s="33">
        <v>0</v>
      </c>
      <c r="G45" s="34">
        <v>156.4</v>
      </c>
      <c r="H45" s="25" t="e">
        <f t="shared" si="0"/>
        <v>#DIV/0!</v>
      </c>
    </row>
    <row r="46" spans="1:8" ht="15">
      <c r="A46" s="31"/>
      <c r="B46" s="31">
        <v>3412</v>
      </c>
      <c r="C46" s="31">
        <v>2324</v>
      </c>
      <c r="D46" s="31" t="s">
        <v>52</v>
      </c>
      <c r="E46" s="32">
        <v>0</v>
      </c>
      <c r="F46" s="33">
        <v>0</v>
      </c>
      <c r="G46" s="34">
        <v>170</v>
      </c>
      <c r="H46" s="25" t="e">
        <f t="shared" si="0"/>
        <v>#DIV/0!</v>
      </c>
    </row>
    <row r="47" spans="1:8" ht="15">
      <c r="A47" s="31"/>
      <c r="B47" s="31">
        <v>3419</v>
      </c>
      <c r="C47" s="31">
        <v>2229</v>
      </c>
      <c r="D47" s="31" t="s">
        <v>53</v>
      </c>
      <c r="E47" s="32">
        <v>0</v>
      </c>
      <c r="F47" s="33">
        <v>0</v>
      </c>
      <c r="G47" s="34">
        <v>50</v>
      </c>
      <c r="H47" s="25" t="e">
        <f t="shared" si="0"/>
        <v>#DIV/0!</v>
      </c>
    </row>
    <row r="48" spans="1:8" ht="15" hidden="1">
      <c r="A48" s="31"/>
      <c r="B48" s="31">
        <v>3421</v>
      </c>
      <c r="C48" s="31">
        <v>2324</v>
      </c>
      <c r="D48" s="31" t="s">
        <v>54</v>
      </c>
      <c r="E48" s="32"/>
      <c r="F48" s="33"/>
      <c r="G48" s="34"/>
      <c r="H48" s="25" t="e">
        <f t="shared" si="0"/>
        <v>#DIV/0!</v>
      </c>
    </row>
    <row r="49" spans="1:8" ht="15">
      <c r="A49" s="24"/>
      <c r="B49" s="24">
        <v>3429</v>
      </c>
      <c r="C49" s="24">
        <v>2229</v>
      </c>
      <c r="D49" s="24" t="s">
        <v>55</v>
      </c>
      <c r="E49" s="25">
        <v>0</v>
      </c>
      <c r="F49" s="26">
        <v>0</v>
      </c>
      <c r="G49" s="27">
        <v>16.1</v>
      </c>
      <c r="H49" s="25" t="e">
        <f t="shared" si="0"/>
        <v>#DIV/0!</v>
      </c>
    </row>
    <row r="50" spans="1:8" ht="15" hidden="1">
      <c r="A50" s="31"/>
      <c r="B50" s="31">
        <v>6171</v>
      </c>
      <c r="C50" s="31">
        <v>2212</v>
      </c>
      <c r="D50" s="31" t="s">
        <v>56</v>
      </c>
      <c r="E50" s="32"/>
      <c r="F50" s="33"/>
      <c r="G50" s="34"/>
      <c r="H50" s="25" t="e">
        <f t="shared" si="0"/>
        <v>#DIV/0!</v>
      </c>
    </row>
    <row r="51" spans="1:8" ht="15" customHeight="1" hidden="1">
      <c r="A51" s="24"/>
      <c r="B51" s="24">
        <v>6409</v>
      </c>
      <c r="C51" s="24">
        <v>2328</v>
      </c>
      <c r="D51" s="24" t="s">
        <v>57</v>
      </c>
      <c r="E51" s="25">
        <v>0</v>
      </c>
      <c r="F51" s="26">
        <v>0</v>
      </c>
      <c r="G51" s="27"/>
      <c r="H51" s="25" t="e">
        <f t="shared" si="0"/>
        <v>#DIV/0!</v>
      </c>
    </row>
    <row r="52" spans="1:8" ht="15" customHeight="1" thickBot="1">
      <c r="A52" s="37"/>
      <c r="B52" s="37"/>
      <c r="C52" s="37"/>
      <c r="D52" s="37"/>
      <c r="E52" s="38"/>
      <c r="F52" s="39"/>
      <c r="G52" s="40"/>
      <c r="H52" s="38"/>
    </row>
    <row r="53" spans="1:8" s="46" customFormat="1" ht="21.75" customHeight="1" thickBot="1" thickTop="1">
      <c r="A53" s="41"/>
      <c r="B53" s="41"/>
      <c r="C53" s="41"/>
      <c r="D53" s="42" t="s">
        <v>58</v>
      </c>
      <c r="E53" s="43">
        <f>SUM(E9:E51)</f>
        <v>1407</v>
      </c>
      <c r="F53" s="44">
        <f>SUM(F9:F51)</f>
        <v>2571.7999999999997</v>
      </c>
      <c r="G53" s="45">
        <f>SUM(G9:G51)</f>
        <v>3825.3000000000006</v>
      </c>
      <c r="H53" s="43">
        <f>(G53/F53)*100</f>
        <v>148.74018197371495</v>
      </c>
    </row>
    <row r="54" spans="1:8" ht="15" customHeight="1">
      <c r="A54" s="46"/>
      <c r="B54" s="46"/>
      <c r="C54" s="46"/>
      <c r="D54" s="46"/>
      <c r="E54" s="47"/>
      <c r="F54" s="47"/>
      <c r="G54" s="47"/>
      <c r="H54" s="47"/>
    </row>
    <row r="55" spans="1:8" ht="15" customHeight="1">
      <c r="A55" s="46"/>
      <c r="B55" s="46"/>
      <c r="C55" s="46"/>
      <c r="D55" s="46"/>
      <c r="E55" s="47"/>
      <c r="F55" s="47"/>
      <c r="G55" s="47"/>
      <c r="H55" s="47"/>
    </row>
    <row r="56" spans="1:8" ht="15" customHeight="1" thickBot="1">
      <c r="A56" s="46"/>
      <c r="B56" s="46"/>
      <c r="C56" s="46"/>
      <c r="D56" s="46"/>
      <c r="E56" s="47"/>
      <c r="F56" s="47"/>
      <c r="G56" s="47"/>
      <c r="H56" s="47"/>
    </row>
    <row r="57" spans="1:8" ht="15.75">
      <c r="A57" s="12" t="s">
        <v>3</v>
      </c>
      <c r="B57" s="12" t="s">
        <v>4</v>
      </c>
      <c r="C57" s="12" t="s">
        <v>5</v>
      </c>
      <c r="D57" s="13" t="s">
        <v>6</v>
      </c>
      <c r="E57" s="14" t="s">
        <v>7</v>
      </c>
      <c r="F57" s="14" t="s">
        <v>7</v>
      </c>
      <c r="G57" s="14" t="s">
        <v>8</v>
      </c>
      <c r="H57" s="14" t="s">
        <v>9</v>
      </c>
    </row>
    <row r="58" spans="1:8" ht="15.75" customHeight="1" thickBot="1">
      <c r="A58" s="15"/>
      <c r="B58" s="15"/>
      <c r="C58" s="15"/>
      <c r="D58" s="16"/>
      <c r="E58" s="17" t="s">
        <v>10</v>
      </c>
      <c r="F58" s="17" t="s">
        <v>11</v>
      </c>
      <c r="G58" s="18" t="s">
        <v>12</v>
      </c>
      <c r="H58" s="17" t="s">
        <v>13</v>
      </c>
    </row>
    <row r="59" spans="1:8" ht="15.75" customHeight="1" thickTop="1">
      <c r="A59" s="48">
        <v>20</v>
      </c>
      <c r="B59" s="19"/>
      <c r="C59" s="19"/>
      <c r="D59" s="20" t="s">
        <v>59</v>
      </c>
      <c r="E59" s="21"/>
      <c r="F59" s="22"/>
      <c r="G59" s="23"/>
      <c r="H59" s="21"/>
    </row>
    <row r="60" spans="1:8" ht="15.75" customHeight="1">
      <c r="A60" s="48"/>
      <c r="B60" s="19"/>
      <c r="C60" s="19"/>
      <c r="D60" s="20"/>
      <c r="E60" s="21"/>
      <c r="F60" s="22"/>
      <c r="G60" s="23"/>
      <c r="H60" s="21"/>
    </row>
    <row r="61" spans="1:8" ht="15.75" customHeight="1" hidden="1">
      <c r="A61" s="48"/>
      <c r="B61" s="19"/>
      <c r="C61" s="49">
        <v>2420</v>
      </c>
      <c r="D61" s="50" t="s">
        <v>60</v>
      </c>
      <c r="E61" s="25">
        <v>0</v>
      </c>
      <c r="F61" s="26">
        <v>0</v>
      </c>
      <c r="G61" s="27"/>
      <c r="H61" s="25" t="e">
        <f aca="true" t="shared" si="1" ref="H61:H92">(G61/F61)*100</f>
        <v>#DIV/0!</v>
      </c>
    </row>
    <row r="62" spans="1:8" ht="15.75" customHeight="1">
      <c r="A62" s="51">
        <v>1069</v>
      </c>
      <c r="B62" s="19"/>
      <c r="C62" s="49">
        <v>4113</v>
      </c>
      <c r="D62" s="50" t="s">
        <v>61</v>
      </c>
      <c r="E62" s="25">
        <v>116</v>
      </c>
      <c r="F62" s="26">
        <v>65</v>
      </c>
      <c r="G62" s="27">
        <v>65</v>
      </c>
      <c r="H62" s="25">
        <f t="shared" si="1"/>
        <v>100</v>
      </c>
    </row>
    <row r="63" spans="1:8" ht="15.75" customHeight="1">
      <c r="A63" s="51">
        <v>1070</v>
      </c>
      <c r="B63" s="19"/>
      <c r="C63" s="49">
        <v>4113</v>
      </c>
      <c r="D63" s="50" t="s">
        <v>62</v>
      </c>
      <c r="E63" s="25">
        <v>13.5</v>
      </c>
      <c r="F63" s="26">
        <v>10.4</v>
      </c>
      <c r="G63" s="27">
        <v>10.4</v>
      </c>
      <c r="H63" s="25">
        <f t="shared" si="1"/>
        <v>100</v>
      </c>
    </row>
    <row r="64" spans="1:8" ht="15.75" customHeight="1">
      <c r="A64" s="51">
        <v>1071</v>
      </c>
      <c r="B64" s="19"/>
      <c r="C64" s="49">
        <v>4113</v>
      </c>
      <c r="D64" s="50" t="s">
        <v>63</v>
      </c>
      <c r="E64" s="25">
        <v>17.8</v>
      </c>
      <c r="F64" s="26">
        <v>0</v>
      </c>
      <c r="G64" s="27">
        <v>0</v>
      </c>
      <c r="H64" s="25" t="e">
        <f t="shared" si="1"/>
        <v>#DIV/0!</v>
      </c>
    </row>
    <row r="65" spans="1:8" ht="15.75" customHeight="1">
      <c r="A65" s="51">
        <v>7001</v>
      </c>
      <c r="B65" s="19"/>
      <c r="C65" s="49">
        <v>4116</v>
      </c>
      <c r="D65" s="50" t="s">
        <v>64</v>
      </c>
      <c r="E65" s="25">
        <v>0</v>
      </c>
      <c r="F65" s="26">
        <v>88</v>
      </c>
      <c r="G65" s="27">
        <v>88</v>
      </c>
      <c r="H65" s="25">
        <f t="shared" si="1"/>
        <v>100</v>
      </c>
    </row>
    <row r="66" spans="1:8" ht="15.75">
      <c r="A66" s="51">
        <v>14018</v>
      </c>
      <c r="B66" s="19"/>
      <c r="C66" s="52">
        <v>4116</v>
      </c>
      <c r="D66" s="53" t="s">
        <v>65</v>
      </c>
      <c r="E66" s="25">
        <v>0</v>
      </c>
      <c r="F66" s="26">
        <v>526</v>
      </c>
      <c r="G66" s="34">
        <v>451</v>
      </c>
      <c r="H66" s="25">
        <f t="shared" si="1"/>
        <v>85.74144486692015</v>
      </c>
    </row>
    <row r="67" spans="1:10" ht="15.75">
      <c r="A67" s="51"/>
      <c r="B67" s="19"/>
      <c r="C67" s="52">
        <v>4116</v>
      </c>
      <c r="D67" s="24" t="s">
        <v>66</v>
      </c>
      <c r="E67" s="25">
        <v>0</v>
      </c>
      <c r="F67" s="26">
        <v>666.5</v>
      </c>
      <c r="G67" s="34">
        <v>666.5</v>
      </c>
      <c r="H67" s="25">
        <f t="shared" si="1"/>
        <v>100</v>
      </c>
      <c r="J67" s="28"/>
    </row>
    <row r="68" spans="1:8" ht="15.75" customHeight="1">
      <c r="A68" s="51">
        <v>1069</v>
      </c>
      <c r="B68" s="19"/>
      <c r="C68" s="49">
        <v>4116</v>
      </c>
      <c r="D68" s="50" t="s">
        <v>61</v>
      </c>
      <c r="E68" s="25">
        <v>1625.4</v>
      </c>
      <c r="F68" s="26">
        <v>910</v>
      </c>
      <c r="G68" s="27">
        <v>909.9</v>
      </c>
      <c r="H68" s="25">
        <f t="shared" si="1"/>
        <v>99.98901098901098</v>
      </c>
    </row>
    <row r="69" spans="1:8" ht="15.75" customHeight="1">
      <c r="A69" s="51">
        <v>1070</v>
      </c>
      <c r="B69" s="19"/>
      <c r="C69" s="49">
        <v>4116</v>
      </c>
      <c r="D69" s="50" t="s">
        <v>67</v>
      </c>
      <c r="E69" s="25">
        <v>228.4</v>
      </c>
      <c r="F69" s="26">
        <v>176.4</v>
      </c>
      <c r="G69" s="27">
        <v>176.4</v>
      </c>
      <c r="H69" s="25">
        <f t="shared" si="1"/>
        <v>100</v>
      </c>
    </row>
    <row r="70" spans="1:8" ht="15.75" customHeight="1">
      <c r="A70" s="51">
        <v>1071</v>
      </c>
      <c r="B70" s="19"/>
      <c r="C70" s="49">
        <v>4116</v>
      </c>
      <c r="D70" s="50" t="s">
        <v>63</v>
      </c>
      <c r="E70" s="25">
        <v>303.6</v>
      </c>
      <c r="F70" s="26">
        <v>0</v>
      </c>
      <c r="G70" s="27">
        <v>0</v>
      </c>
      <c r="H70" s="25" t="e">
        <f t="shared" si="1"/>
        <v>#DIV/0!</v>
      </c>
    </row>
    <row r="71" spans="1:9" ht="15.75" customHeight="1">
      <c r="A71" s="51">
        <v>1078</v>
      </c>
      <c r="B71" s="19"/>
      <c r="C71" s="49">
        <v>4116</v>
      </c>
      <c r="D71" s="50" t="s">
        <v>68</v>
      </c>
      <c r="E71" s="25">
        <v>0</v>
      </c>
      <c r="F71" s="26">
        <v>0</v>
      </c>
      <c r="G71" s="27">
        <v>0</v>
      </c>
      <c r="H71" s="25" t="e">
        <f t="shared" si="1"/>
        <v>#DIV/0!</v>
      </c>
      <c r="I71" s="4" t="s">
        <v>69</v>
      </c>
    </row>
    <row r="72" spans="1:8" ht="15" customHeight="1">
      <c r="A72" s="24">
        <v>539</v>
      </c>
      <c r="B72" s="24"/>
      <c r="C72" s="24">
        <v>4122</v>
      </c>
      <c r="D72" s="24" t="s">
        <v>70</v>
      </c>
      <c r="E72" s="25">
        <v>0</v>
      </c>
      <c r="F72" s="26">
        <v>56</v>
      </c>
      <c r="G72" s="27">
        <v>56</v>
      </c>
      <c r="H72" s="25">
        <f t="shared" si="1"/>
        <v>100</v>
      </c>
    </row>
    <row r="73" spans="1:8" ht="15.75">
      <c r="A73" s="51">
        <v>221</v>
      </c>
      <c r="B73" s="19"/>
      <c r="C73" s="49">
        <v>4122</v>
      </c>
      <c r="D73" s="53" t="s">
        <v>71</v>
      </c>
      <c r="E73" s="25">
        <v>0</v>
      </c>
      <c r="F73" s="26">
        <v>62.3</v>
      </c>
      <c r="G73" s="34">
        <v>62.3</v>
      </c>
      <c r="H73" s="25">
        <f t="shared" si="1"/>
        <v>100</v>
      </c>
    </row>
    <row r="74" spans="1:8" ht="15.75">
      <c r="A74" s="51">
        <v>1078</v>
      </c>
      <c r="B74" s="19"/>
      <c r="C74" s="49">
        <v>4152</v>
      </c>
      <c r="D74" s="53" t="s">
        <v>72</v>
      </c>
      <c r="E74" s="25">
        <v>0</v>
      </c>
      <c r="F74" s="26">
        <v>0</v>
      </c>
      <c r="G74" s="34">
        <v>0</v>
      </c>
      <c r="H74" s="25" t="e">
        <f t="shared" si="1"/>
        <v>#DIV/0!</v>
      </c>
    </row>
    <row r="75" spans="1:10" ht="15.75" customHeight="1">
      <c r="A75" s="51">
        <v>1046</v>
      </c>
      <c r="B75" s="19"/>
      <c r="C75" s="49">
        <v>4213</v>
      </c>
      <c r="D75" s="54" t="s">
        <v>73</v>
      </c>
      <c r="E75" s="21">
        <v>40.8</v>
      </c>
      <c r="F75" s="22">
        <v>47</v>
      </c>
      <c r="G75" s="34">
        <v>47</v>
      </c>
      <c r="H75" s="25">
        <f t="shared" si="1"/>
        <v>100</v>
      </c>
      <c r="J75" s="28"/>
    </row>
    <row r="76" spans="1:10" ht="15.75" customHeight="1">
      <c r="A76" s="51">
        <v>1047</v>
      </c>
      <c r="B76" s="19"/>
      <c r="C76" s="49">
        <v>4213</v>
      </c>
      <c r="D76" s="54" t="s">
        <v>74</v>
      </c>
      <c r="E76" s="21">
        <v>168.2</v>
      </c>
      <c r="F76" s="22">
        <v>133.2</v>
      </c>
      <c r="G76" s="34">
        <v>133.2</v>
      </c>
      <c r="H76" s="25">
        <f t="shared" si="1"/>
        <v>100</v>
      </c>
      <c r="J76" s="28"/>
    </row>
    <row r="77" spans="1:9" ht="15.75" customHeight="1">
      <c r="A77" s="51">
        <v>1048</v>
      </c>
      <c r="B77" s="19"/>
      <c r="C77" s="49">
        <v>4213</v>
      </c>
      <c r="D77" s="54" t="s">
        <v>75</v>
      </c>
      <c r="E77" s="21">
        <v>191</v>
      </c>
      <c r="F77" s="22">
        <v>192.2</v>
      </c>
      <c r="G77" s="34">
        <v>192.2</v>
      </c>
      <c r="H77" s="25">
        <f t="shared" si="1"/>
        <v>100</v>
      </c>
      <c r="I77" s="28"/>
    </row>
    <row r="78" spans="1:9" ht="15.75" customHeight="1">
      <c r="A78" s="51">
        <v>1054</v>
      </c>
      <c r="B78" s="19"/>
      <c r="C78" s="49">
        <v>4213</v>
      </c>
      <c r="D78" s="54" t="s">
        <v>76</v>
      </c>
      <c r="E78" s="21">
        <v>0</v>
      </c>
      <c r="F78" s="22">
        <v>33</v>
      </c>
      <c r="G78" s="34">
        <v>33</v>
      </c>
      <c r="H78" s="25">
        <f t="shared" si="1"/>
        <v>100</v>
      </c>
      <c r="I78" s="28"/>
    </row>
    <row r="79" spans="1:9" ht="15.75" customHeight="1">
      <c r="A79" s="51">
        <v>1056</v>
      </c>
      <c r="B79" s="19"/>
      <c r="C79" s="49">
        <v>4213</v>
      </c>
      <c r="D79" s="54" t="s">
        <v>77</v>
      </c>
      <c r="E79" s="21">
        <v>0</v>
      </c>
      <c r="F79" s="22">
        <v>1.6</v>
      </c>
      <c r="G79" s="34">
        <v>1.6</v>
      </c>
      <c r="H79" s="25">
        <f t="shared" si="1"/>
        <v>100</v>
      </c>
      <c r="I79" s="28"/>
    </row>
    <row r="80" spans="1:8" ht="15" customHeight="1">
      <c r="A80" s="24">
        <v>1059</v>
      </c>
      <c r="B80" s="24"/>
      <c r="C80" s="24">
        <v>4213</v>
      </c>
      <c r="D80" s="24" t="s">
        <v>78</v>
      </c>
      <c r="E80" s="25">
        <v>0</v>
      </c>
      <c r="F80" s="26">
        <v>973.3</v>
      </c>
      <c r="G80" s="27">
        <v>973.2</v>
      </c>
      <c r="H80" s="25">
        <f t="shared" si="1"/>
        <v>99.98972567553685</v>
      </c>
    </row>
    <row r="81" spans="1:8" ht="15.75" customHeight="1">
      <c r="A81" s="51">
        <v>1083</v>
      </c>
      <c r="B81" s="19"/>
      <c r="C81" s="49">
        <v>4213</v>
      </c>
      <c r="D81" s="54" t="s">
        <v>79</v>
      </c>
      <c r="E81" s="21">
        <v>38.3</v>
      </c>
      <c r="F81" s="22">
        <v>29.2</v>
      </c>
      <c r="G81" s="34">
        <v>29.2</v>
      </c>
      <c r="H81" s="25">
        <f t="shared" si="1"/>
        <v>100</v>
      </c>
    </row>
    <row r="82" spans="1:8" ht="15" customHeight="1">
      <c r="A82" s="55">
        <v>1084</v>
      </c>
      <c r="B82" s="24"/>
      <c r="C82" s="24">
        <v>4213</v>
      </c>
      <c r="D82" s="24" t="s">
        <v>80</v>
      </c>
      <c r="E82" s="25">
        <v>34.1</v>
      </c>
      <c r="F82" s="26">
        <v>3.3</v>
      </c>
      <c r="G82" s="27">
        <v>3.3</v>
      </c>
      <c r="H82" s="25">
        <f t="shared" si="1"/>
        <v>100</v>
      </c>
    </row>
    <row r="83" spans="1:8" ht="15.75" customHeight="1">
      <c r="A83" s="51">
        <v>1085</v>
      </c>
      <c r="B83" s="19"/>
      <c r="C83" s="49">
        <v>4213</v>
      </c>
      <c r="D83" s="54" t="s">
        <v>81</v>
      </c>
      <c r="E83" s="21">
        <v>41.3</v>
      </c>
      <c r="F83" s="22">
        <v>0</v>
      </c>
      <c r="G83" s="34">
        <v>0</v>
      </c>
      <c r="H83" s="25" t="e">
        <f t="shared" si="1"/>
        <v>#DIV/0!</v>
      </c>
    </row>
    <row r="84" spans="1:8" ht="15.75" customHeight="1">
      <c r="A84" s="51">
        <v>1092</v>
      </c>
      <c r="B84" s="19"/>
      <c r="C84" s="49">
        <v>4213</v>
      </c>
      <c r="D84" s="54" t="s">
        <v>82</v>
      </c>
      <c r="E84" s="21">
        <v>100.7</v>
      </c>
      <c r="F84" s="22">
        <v>0</v>
      </c>
      <c r="G84" s="34">
        <v>0</v>
      </c>
      <c r="H84" s="25" t="e">
        <f t="shared" si="1"/>
        <v>#DIV/0!</v>
      </c>
    </row>
    <row r="85" spans="1:8" ht="15.75" customHeight="1" hidden="1">
      <c r="A85" s="51"/>
      <c r="B85" s="19"/>
      <c r="C85" s="49">
        <v>4213</v>
      </c>
      <c r="D85" s="54" t="s">
        <v>83</v>
      </c>
      <c r="E85" s="21"/>
      <c r="F85" s="22"/>
      <c r="G85" s="34"/>
      <c r="H85" s="25" t="e">
        <f t="shared" si="1"/>
        <v>#DIV/0!</v>
      </c>
    </row>
    <row r="86" spans="1:8" ht="15" hidden="1">
      <c r="A86" s="29"/>
      <c r="B86" s="24"/>
      <c r="C86" s="24">
        <v>4213</v>
      </c>
      <c r="D86" s="24" t="s">
        <v>84</v>
      </c>
      <c r="E86" s="30"/>
      <c r="F86" s="26"/>
      <c r="G86" s="27"/>
      <c r="H86" s="25" t="e">
        <f t="shared" si="1"/>
        <v>#DIV/0!</v>
      </c>
    </row>
    <row r="87" spans="1:8" ht="15" hidden="1">
      <c r="A87" s="29"/>
      <c r="B87" s="24"/>
      <c r="C87" s="24">
        <v>4213</v>
      </c>
      <c r="D87" s="24" t="s">
        <v>84</v>
      </c>
      <c r="E87" s="30"/>
      <c r="F87" s="26"/>
      <c r="G87" s="27"/>
      <c r="H87" s="25" t="e">
        <f t="shared" si="1"/>
        <v>#DIV/0!</v>
      </c>
    </row>
    <row r="88" spans="1:8" ht="15" hidden="1">
      <c r="A88" s="29"/>
      <c r="B88" s="24"/>
      <c r="C88" s="24">
        <v>4213</v>
      </c>
      <c r="D88" s="24" t="s">
        <v>84</v>
      </c>
      <c r="E88" s="30"/>
      <c r="F88" s="26"/>
      <c r="G88" s="27"/>
      <c r="H88" s="25" t="e">
        <f t="shared" si="1"/>
        <v>#DIV/0!</v>
      </c>
    </row>
    <row r="89" spans="1:10" ht="15.75" customHeight="1">
      <c r="A89" s="51">
        <v>10025</v>
      </c>
      <c r="B89" s="19"/>
      <c r="C89" s="49">
        <v>4216</v>
      </c>
      <c r="D89" s="54" t="s">
        <v>85</v>
      </c>
      <c r="E89" s="21">
        <v>15000</v>
      </c>
      <c r="F89" s="22">
        <v>0</v>
      </c>
      <c r="G89" s="34">
        <v>0</v>
      </c>
      <c r="H89" s="25" t="e">
        <f t="shared" si="1"/>
        <v>#DIV/0!</v>
      </c>
      <c r="J89" s="28"/>
    </row>
    <row r="90" spans="1:10" ht="15.75" customHeight="1">
      <c r="A90" s="51">
        <v>1045</v>
      </c>
      <c r="B90" s="19"/>
      <c r="C90" s="49">
        <v>4216</v>
      </c>
      <c r="D90" s="54" t="s">
        <v>86</v>
      </c>
      <c r="E90" s="21">
        <v>2125</v>
      </c>
      <c r="F90" s="22">
        <v>0</v>
      </c>
      <c r="G90" s="34">
        <v>0</v>
      </c>
      <c r="H90" s="25" t="e">
        <f t="shared" si="1"/>
        <v>#DIV/0!</v>
      </c>
      <c r="J90" s="28"/>
    </row>
    <row r="91" spans="1:10" ht="15.75" customHeight="1">
      <c r="A91" s="51">
        <v>1046</v>
      </c>
      <c r="B91" s="19"/>
      <c r="C91" s="49">
        <v>4216</v>
      </c>
      <c r="D91" s="54" t="s">
        <v>87</v>
      </c>
      <c r="E91" s="21">
        <v>694.1</v>
      </c>
      <c r="F91" s="22">
        <v>798.8</v>
      </c>
      <c r="G91" s="34">
        <v>798.7</v>
      </c>
      <c r="H91" s="25">
        <f t="shared" si="1"/>
        <v>99.98748122183277</v>
      </c>
      <c r="J91" s="28"/>
    </row>
    <row r="92" spans="1:10" ht="15.75" customHeight="1">
      <c r="A92" s="51">
        <v>1047</v>
      </c>
      <c r="B92" s="19"/>
      <c r="C92" s="49">
        <v>4216</v>
      </c>
      <c r="D92" s="54" t="s">
        <v>88</v>
      </c>
      <c r="E92" s="21">
        <v>2859.4</v>
      </c>
      <c r="F92" s="22">
        <v>2264</v>
      </c>
      <c r="G92" s="34">
        <v>2264</v>
      </c>
      <c r="H92" s="25">
        <f t="shared" si="1"/>
        <v>100</v>
      </c>
      <c r="J92" s="28"/>
    </row>
    <row r="93" spans="1:9" ht="15.75" customHeight="1">
      <c r="A93" s="51">
        <v>1048</v>
      </c>
      <c r="B93" s="19"/>
      <c r="C93" s="49">
        <v>4216</v>
      </c>
      <c r="D93" s="54" t="s">
        <v>89</v>
      </c>
      <c r="E93" s="21">
        <v>3246.3</v>
      </c>
      <c r="F93" s="22">
        <v>3267.3</v>
      </c>
      <c r="G93" s="34">
        <v>3267.3</v>
      </c>
      <c r="H93" s="25">
        <f aca="true" t="shared" si="2" ref="H93:H124">(G93/F93)*100</f>
        <v>100</v>
      </c>
      <c r="I93" s="28"/>
    </row>
    <row r="94" spans="1:9" ht="15.75" customHeight="1">
      <c r="A94" s="51">
        <v>1056</v>
      </c>
      <c r="B94" s="19"/>
      <c r="C94" s="49">
        <v>4216</v>
      </c>
      <c r="D94" s="54" t="s">
        <v>90</v>
      </c>
      <c r="E94" s="21">
        <v>0</v>
      </c>
      <c r="F94" s="22">
        <v>27.2</v>
      </c>
      <c r="G94" s="34">
        <v>27.2</v>
      </c>
      <c r="H94" s="25">
        <f t="shared" si="2"/>
        <v>100</v>
      </c>
      <c r="I94" s="28"/>
    </row>
    <row r="95" spans="1:9" ht="15.75" customHeight="1">
      <c r="A95" s="51">
        <v>1059</v>
      </c>
      <c r="B95" s="19"/>
      <c r="C95" s="49">
        <v>4216</v>
      </c>
      <c r="D95" s="54" t="s">
        <v>91</v>
      </c>
      <c r="E95" s="21">
        <v>0</v>
      </c>
      <c r="F95" s="26">
        <v>3469.9</v>
      </c>
      <c r="G95" s="34">
        <v>3469.8</v>
      </c>
      <c r="H95" s="25">
        <f t="shared" si="2"/>
        <v>99.99711807256693</v>
      </c>
      <c r="I95" s="28"/>
    </row>
    <row r="96" spans="1:8" ht="15.75" customHeight="1">
      <c r="A96" s="51">
        <v>1075</v>
      </c>
      <c r="B96" s="19"/>
      <c r="C96" s="49">
        <v>4216</v>
      </c>
      <c r="D96" s="54" t="s">
        <v>92</v>
      </c>
      <c r="E96" s="21">
        <v>1432.7</v>
      </c>
      <c r="F96" s="22">
        <v>1062.7</v>
      </c>
      <c r="G96" s="34">
        <v>1062.5</v>
      </c>
      <c r="H96" s="25">
        <f t="shared" si="2"/>
        <v>99.98118001317398</v>
      </c>
    </row>
    <row r="97" spans="1:8" ht="15.75" customHeight="1">
      <c r="A97" s="51">
        <v>1078</v>
      </c>
      <c r="B97" s="19"/>
      <c r="C97" s="49">
        <v>4216</v>
      </c>
      <c r="D97" s="54" t="s">
        <v>93</v>
      </c>
      <c r="E97" s="21">
        <v>61.6</v>
      </c>
      <c r="F97" s="22">
        <v>0</v>
      </c>
      <c r="G97" s="34">
        <v>0</v>
      </c>
      <c r="H97" s="25" t="e">
        <f t="shared" si="2"/>
        <v>#DIV/0!</v>
      </c>
    </row>
    <row r="98" spans="1:8" ht="15.75" customHeight="1">
      <c r="A98" s="51">
        <v>1083</v>
      </c>
      <c r="B98" s="19"/>
      <c r="C98" s="49">
        <v>4216</v>
      </c>
      <c r="D98" s="54" t="s">
        <v>94</v>
      </c>
      <c r="E98" s="21">
        <v>652.3</v>
      </c>
      <c r="F98" s="22">
        <v>496</v>
      </c>
      <c r="G98" s="34">
        <v>496</v>
      </c>
      <c r="H98" s="25">
        <f t="shared" si="2"/>
        <v>100</v>
      </c>
    </row>
    <row r="99" spans="1:8" ht="15" customHeight="1">
      <c r="A99" s="55">
        <v>1084</v>
      </c>
      <c r="B99" s="24"/>
      <c r="C99" s="24">
        <v>4216</v>
      </c>
      <c r="D99" s="24" t="s">
        <v>95</v>
      </c>
      <c r="E99" s="25">
        <v>580.1</v>
      </c>
      <c r="F99" s="26">
        <v>55.4</v>
      </c>
      <c r="G99" s="27">
        <v>55.4</v>
      </c>
      <c r="H99" s="25">
        <f t="shared" si="2"/>
        <v>100</v>
      </c>
    </row>
    <row r="100" spans="1:8" ht="15.75" customHeight="1">
      <c r="A100" s="51">
        <v>1085</v>
      </c>
      <c r="B100" s="19"/>
      <c r="C100" s="49">
        <v>4216</v>
      </c>
      <c r="D100" s="54" t="s">
        <v>96</v>
      </c>
      <c r="E100" s="21">
        <v>702.8</v>
      </c>
      <c r="F100" s="22">
        <v>0</v>
      </c>
      <c r="G100" s="34">
        <v>0</v>
      </c>
      <c r="H100" s="25" t="e">
        <f t="shared" si="2"/>
        <v>#DIV/0!</v>
      </c>
    </row>
    <row r="101" spans="1:8" ht="15.75" customHeight="1">
      <c r="A101" s="51">
        <v>1090</v>
      </c>
      <c r="B101" s="19"/>
      <c r="C101" s="49">
        <v>4216</v>
      </c>
      <c r="D101" s="54" t="s">
        <v>97</v>
      </c>
      <c r="E101" s="21">
        <v>89.7</v>
      </c>
      <c r="F101" s="22">
        <v>0</v>
      </c>
      <c r="G101" s="34">
        <v>0</v>
      </c>
      <c r="H101" s="25" t="e">
        <f t="shared" si="2"/>
        <v>#DIV/0!</v>
      </c>
    </row>
    <row r="102" spans="1:8" ht="15.75" customHeight="1">
      <c r="A102" s="51">
        <v>1091</v>
      </c>
      <c r="B102" s="19"/>
      <c r="C102" s="49">
        <v>4216</v>
      </c>
      <c r="D102" s="54" t="s">
        <v>98</v>
      </c>
      <c r="E102" s="21">
        <v>59.2</v>
      </c>
      <c r="F102" s="22">
        <v>0</v>
      </c>
      <c r="G102" s="34">
        <v>0</v>
      </c>
      <c r="H102" s="25" t="e">
        <f t="shared" si="2"/>
        <v>#DIV/0!</v>
      </c>
    </row>
    <row r="103" spans="1:8" ht="15.75" customHeight="1">
      <c r="A103" s="51">
        <v>1092</v>
      </c>
      <c r="B103" s="19"/>
      <c r="C103" s="49">
        <v>4216</v>
      </c>
      <c r="D103" s="54" t="s">
        <v>99</v>
      </c>
      <c r="E103" s="21">
        <v>1712.9</v>
      </c>
      <c r="F103" s="22">
        <v>0</v>
      </c>
      <c r="G103" s="34">
        <v>0</v>
      </c>
      <c r="H103" s="25" t="e">
        <f t="shared" si="2"/>
        <v>#DIV/0!</v>
      </c>
    </row>
    <row r="104" spans="1:8" ht="15.75" hidden="1">
      <c r="A104" s="51"/>
      <c r="B104" s="19"/>
      <c r="C104" s="52">
        <v>4216</v>
      </c>
      <c r="D104" s="53" t="s">
        <v>100</v>
      </c>
      <c r="E104" s="25"/>
      <c r="F104" s="26"/>
      <c r="G104" s="34"/>
      <c r="H104" s="25" t="e">
        <f t="shared" si="2"/>
        <v>#DIV/0!</v>
      </c>
    </row>
    <row r="105" spans="1:8" ht="15.75" hidden="1">
      <c r="A105" s="51"/>
      <c r="B105" s="19"/>
      <c r="C105" s="52">
        <v>4216</v>
      </c>
      <c r="D105" s="53" t="s">
        <v>101</v>
      </c>
      <c r="E105" s="25"/>
      <c r="F105" s="26"/>
      <c r="G105" s="34"/>
      <c r="H105" s="25" t="e">
        <f t="shared" si="2"/>
        <v>#DIV/0!</v>
      </c>
    </row>
    <row r="106" spans="1:8" ht="15.75" hidden="1">
      <c r="A106" s="51"/>
      <c r="B106" s="19"/>
      <c r="C106" s="52">
        <v>4216</v>
      </c>
      <c r="D106" s="56" t="s">
        <v>100</v>
      </c>
      <c r="E106" s="25"/>
      <c r="F106" s="26"/>
      <c r="G106" s="34"/>
      <c r="H106" s="25" t="e">
        <f t="shared" si="2"/>
        <v>#DIV/0!</v>
      </c>
    </row>
    <row r="107" spans="1:8" ht="15" hidden="1">
      <c r="A107" s="57"/>
      <c r="B107" s="57"/>
      <c r="C107" s="52">
        <v>4216</v>
      </c>
      <c r="D107" s="56" t="s">
        <v>100</v>
      </c>
      <c r="E107" s="25"/>
      <c r="F107" s="26"/>
      <c r="G107" s="34"/>
      <c r="H107" s="25" t="e">
        <f t="shared" si="2"/>
        <v>#DIV/0!</v>
      </c>
    </row>
    <row r="108" spans="1:8" ht="15" hidden="1">
      <c r="A108" s="58"/>
      <c r="B108" s="59"/>
      <c r="C108" s="55">
        <v>4216</v>
      </c>
      <c r="D108" s="56" t="s">
        <v>100</v>
      </c>
      <c r="E108" s="32"/>
      <c r="F108" s="33"/>
      <c r="G108" s="34"/>
      <c r="H108" s="25" t="e">
        <f t="shared" si="2"/>
        <v>#DIV/0!</v>
      </c>
    </row>
    <row r="109" spans="1:8" ht="15" hidden="1">
      <c r="A109" s="58">
        <v>433</v>
      </c>
      <c r="B109" s="59"/>
      <c r="C109" s="55">
        <v>4222</v>
      </c>
      <c r="D109" s="56" t="s">
        <v>102</v>
      </c>
      <c r="E109" s="32"/>
      <c r="F109" s="33"/>
      <c r="G109" s="34"/>
      <c r="H109" s="25" t="e">
        <f t="shared" si="2"/>
        <v>#DIV/0!</v>
      </c>
    </row>
    <row r="110" spans="1:8" ht="15" hidden="1">
      <c r="A110" s="58">
        <v>342</v>
      </c>
      <c r="B110" s="59"/>
      <c r="C110" s="55">
        <v>4222</v>
      </c>
      <c r="D110" s="56" t="s">
        <v>102</v>
      </c>
      <c r="E110" s="32"/>
      <c r="F110" s="33"/>
      <c r="G110" s="34"/>
      <c r="H110" s="25" t="e">
        <f t="shared" si="2"/>
        <v>#DIV/0!</v>
      </c>
    </row>
    <row r="111" spans="1:8" ht="15">
      <c r="A111" s="29">
        <v>1105</v>
      </c>
      <c r="B111" s="24"/>
      <c r="C111" s="24">
        <v>4216</v>
      </c>
      <c r="D111" s="54" t="s">
        <v>103</v>
      </c>
      <c r="E111" s="30">
        <v>0</v>
      </c>
      <c r="F111" s="26">
        <v>2829.7</v>
      </c>
      <c r="G111" s="27">
        <v>2829.7</v>
      </c>
      <c r="H111" s="25">
        <f t="shared" si="2"/>
        <v>100</v>
      </c>
    </row>
    <row r="112" spans="1:8" ht="15">
      <c r="A112" s="58">
        <v>1106</v>
      </c>
      <c r="B112" s="59"/>
      <c r="C112" s="55">
        <v>4222</v>
      </c>
      <c r="D112" s="56" t="s">
        <v>104</v>
      </c>
      <c r="E112" s="32">
        <v>0</v>
      </c>
      <c r="F112" s="33">
        <v>400</v>
      </c>
      <c r="G112" s="34">
        <v>400</v>
      </c>
      <c r="H112" s="25">
        <f t="shared" si="2"/>
        <v>100</v>
      </c>
    </row>
    <row r="113" spans="1:8" ht="15">
      <c r="A113" s="58">
        <v>71007</v>
      </c>
      <c r="B113" s="59"/>
      <c r="C113" s="55">
        <v>4223</v>
      </c>
      <c r="D113" s="56" t="s">
        <v>105</v>
      </c>
      <c r="E113" s="32">
        <v>32856.7</v>
      </c>
      <c r="F113" s="33">
        <v>7650.9</v>
      </c>
      <c r="G113" s="34">
        <v>7650.8</v>
      </c>
      <c r="H113" s="25">
        <f t="shared" si="2"/>
        <v>99.99869296422645</v>
      </c>
    </row>
    <row r="114" spans="1:8" ht="15" hidden="1">
      <c r="A114" s="58"/>
      <c r="B114" s="59">
        <v>2212</v>
      </c>
      <c r="C114" s="55">
        <v>2322</v>
      </c>
      <c r="D114" s="56" t="s">
        <v>106</v>
      </c>
      <c r="E114" s="32"/>
      <c r="F114" s="33"/>
      <c r="G114" s="34"/>
      <c r="H114" s="25" t="e">
        <f t="shared" si="2"/>
        <v>#DIV/0!</v>
      </c>
    </row>
    <row r="115" spans="1:8" ht="15">
      <c r="A115" s="58">
        <v>10023</v>
      </c>
      <c r="B115" s="59"/>
      <c r="C115" s="55">
        <v>4223</v>
      </c>
      <c r="D115" s="56" t="s">
        <v>107</v>
      </c>
      <c r="E115" s="32">
        <v>2414.5</v>
      </c>
      <c r="F115" s="33">
        <v>2594.6</v>
      </c>
      <c r="G115" s="34">
        <v>2594.5</v>
      </c>
      <c r="H115" s="25">
        <f t="shared" si="2"/>
        <v>99.99614584136283</v>
      </c>
    </row>
    <row r="116" spans="1:8" ht="15">
      <c r="A116" s="58">
        <v>1079</v>
      </c>
      <c r="B116" s="59"/>
      <c r="C116" s="55">
        <v>4223</v>
      </c>
      <c r="D116" s="56" t="s">
        <v>108</v>
      </c>
      <c r="E116" s="32">
        <v>9345.5</v>
      </c>
      <c r="F116" s="33">
        <v>0</v>
      </c>
      <c r="G116" s="34">
        <v>0</v>
      </c>
      <c r="H116" s="25" t="e">
        <f t="shared" si="2"/>
        <v>#DIV/0!</v>
      </c>
    </row>
    <row r="117" spans="1:8" ht="15">
      <c r="A117" s="58">
        <v>1078</v>
      </c>
      <c r="B117" s="59"/>
      <c r="C117" s="55">
        <v>4232</v>
      </c>
      <c r="D117" s="56" t="s">
        <v>109</v>
      </c>
      <c r="E117" s="32">
        <v>1048.1</v>
      </c>
      <c r="F117" s="33">
        <v>0</v>
      </c>
      <c r="G117" s="34">
        <v>0</v>
      </c>
      <c r="H117" s="25" t="e">
        <f t="shared" si="2"/>
        <v>#DIV/0!</v>
      </c>
    </row>
    <row r="118" spans="1:8" ht="15">
      <c r="A118" s="58">
        <v>1090</v>
      </c>
      <c r="B118" s="59"/>
      <c r="C118" s="55">
        <v>4232</v>
      </c>
      <c r="D118" s="56" t="s">
        <v>110</v>
      </c>
      <c r="E118" s="32">
        <v>1526.1</v>
      </c>
      <c r="F118" s="33">
        <v>0</v>
      </c>
      <c r="G118" s="34">
        <v>0</v>
      </c>
      <c r="H118" s="25" t="e">
        <f t="shared" si="2"/>
        <v>#DIV/0!</v>
      </c>
    </row>
    <row r="119" spans="1:8" ht="15">
      <c r="A119" s="58">
        <v>1091</v>
      </c>
      <c r="B119" s="59"/>
      <c r="C119" s="55">
        <v>4232</v>
      </c>
      <c r="D119" s="56" t="s">
        <v>111</v>
      </c>
      <c r="E119" s="32">
        <v>1007.9</v>
      </c>
      <c r="F119" s="33">
        <v>0</v>
      </c>
      <c r="G119" s="34">
        <v>0</v>
      </c>
      <c r="H119" s="25" t="e">
        <f t="shared" si="2"/>
        <v>#DIV/0!</v>
      </c>
    </row>
    <row r="120" spans="1:8" ht="15" hidden="1">
      <c r="A120" s="58"/>
      <c r="B120" s="59">
        <v>2169</v>
      </c>
      <c r="C120" s="55">
        <v>2212</v>
      </c>
      <c r="D120" s="56" t="s">
        <v>112</v>
      </c>
      <c r="E120" s="32"/>
      <c r="F120" s="33"/>
      <c r="G120" s="34"/>
      <c r="H120" s="25" t="e">
        <f t="shared" si="2"/>
        <v>#DIV/0!</v>
      </c>
    </row>
    <row r="121" spans="1:8" ht="15">
      <c r="A121" s="58"/>
      <c r="B121" s="59">
        <v>2169</v>
      </c>
      <c r="C121" s="55">
        <v>2212</v>
      </c>
      <c r="D121" s="56" t="s">
        <v>112</v>
      </c>
      <c r="E121" s="32">
        <v>0</v>
      </c>
      <c r="F121" s="33">
        <v>0</v>
      </c>
      <c r="G121" s="34">
        <v>0.2</v>
      </c>
      <c r="H121" s="25" t="e">
        <f t="shared" si="2"/>
        <v>#DIV/0!</v>
      </c>
    </row>
    <row r="122" spans="1:8" ht="15">
      <c r="A122" s="58"/>
      <c r="B122" s="59">
        <v>2212</v>
      </c>
      <c r="C122" s="55">
        <v>2322</v>
      </c>
      <c r="D122" s="56" t="s">
        <v>113</v>
      </c>
      <c r="E122" s="32">
        <v>0</v>
      </c>
      <c r="F122" s="33">
        <v>0</v>
      </c>
      <c r="G122" s="34">
        <v>1</v>
      </c>
      <c r="H122" s="25" t="e">
        <f t="shared" si="2"/>
        <v>#DIV/0!</v>
      </c>
    </row>
    <row r="123" spans="1:8" ht="15">
      <c r="A123" s="58"/>
      <c r="B123" s="59">
        <v>2212</v>
      </c>
      <c r="C123" s="55">
        <v>2324</v>
      </c>
      <c r="D123" s="56" t="s">
        <v>114</v>
      </c>
      <c r="E123" s="32">
        <v>0</v>
      </c>
      <c r="F123" s="33">
        <v>0</v>
      </c>
      <c r="G123" s="34">
        <v>3</v>
      </c>
      <c r="H123" s="25" t="e">
        <f t="shared" si="2"/>
        <v>#DIV/0!</v>
      </c>
    </row>
    <row r="124" spans="1:8" ht="15" customHeight="1" hidden="1">
      <c r="A124" s="58"/>
      <c r="B124" s="59">
        <v>2219</v>
      </c>
      <c r="C124" s="60">
        <v>2321</v>
      </c>
      <c r="D124" s="56" t="s">
        <v>115</v>
      </c>
      <c r="E124" s="32"/>
      <c r="F124" s="33"/>
      <c r="G124" s="34"/>
      <c r="H124" s="25" t="e">
        <f t="shared" si="2"/>
        <v>#DIV/0!</v>
      </c>
    </row>
    <row r="125" spans="1:8" ht="15" customHeight="1" hidden="1">
      <c r="A125" s="58"/>
      <c r="B125" s="59">
        <v>2219</v>
      </c>
      <c r="C125" s="55">
        <v>2324</v>
      </c>
      <c r="D125" s="56" t="s">
        <v>116</v>
      </c>
      <c r="E125" s="32"/>
      <c r="F125" s="33"/>
      <c r="G125" s="34"/>
      <c r="H125" s="25" t="e">
        <f aca="true" t="shared" si="3" ref="H125:H134">(G125/F125)*100</f>
        <v>#DIV/0!</v>
      </c>
    </row>
    <row r="126" spans="1:8" ht="15">
      <c r="A126" s="58"/>
      <c r="B126" s="59">
        <v>2221</v>
      </c>
      <c r="C126" s="60">
        <v>2329</v>
      </c>
      <c r="D126" s="56" t="s">
        <v>117</v>
      </c>
      <c r="E126" s="32">
        <v>0</v>
      </c>
      <c r="F126" s="33">
        <v>0</v>
      </c>
      <c r="G126" s="34">
        <v>30.3</v>
      </c>
      <c r="H126" s="25" t="e">
        <f t="shared" si="3"/>
        <v>#DIV/0!</v>
      </c>
    </row>
    <row r="127" spans="1:8" ht="15" hidden="1">
      <c r="A127" s="29"/>
      <c r="B127" s="24">
        <v>3421</v>
      </c>
      <c r="C127" s="24">
        <v>2111</v>
      </c>
      <c r="D127" s="24" t="s">
        <v>118</v>
      </c>
      <c r="E127" s="30"/>
      <c r="F127" s="26"/>
      <c r="G127" s="27"/>
      <c r="H127" s="25" t="e">
        <f t="shared" si="3"/>
        <v>#DIV/0!</v>
      </c>
    </row>
    <row r="128" spans="1:8" ht="15">
      <c r="A128" s="29">
        <v>1063</v>
      </c>
      <c r="B128" s="24">
        <v>3421</v>
      </c>
      <c r="C128" s="24">
        <v>3121</v>
      </c>
      <c r="D128" s="24" t="s">
        <v>119</v>
      </c>
      <c r="E128" s="30">
        <v>450</v>
      </c>
      <c r="F128" s="26">
        <v>0</v>
      </c>
      <c r="G128" s="34">
        <v>0</v>
      </c>
      <c r="H128" s="25" t="e">
        <f t="shared" si="3"/>
        <v>#DIV/0!</v>
      </c>
    </row>
    <row r="129" spans="1:8" ht="15">
      <c r="A129" s="29"/>
      <c r="B129" s="24">
        <v>3631</v>
      </c>
      <c r="C129" s="24">
        <v>2322</v>
      </c>
      <c r="D129" s="24" t="s">
        <v>120</v>
      </c>
      <c r="E129" s="30">
        <v>0</v>
      </c>
      <c r="F129" s="26">
        <v>0</v>
      </c>
      <c r="G129" s="34">
        <v>18.5</v>
      </c>
      <c r="H129" s="25" t="e">
        <f t="shared" si="3"/>
        <v>#DIV/0!</v>
      </c>
    </row>
    <row r="130" spans="1:8" ht="15">
      <c r="A130" s="61"/>
      <c r="B130" s="55">
        <v>3631</v>
      </c>
      <c r="C130" s="24">
        <v>2324</v>
      </c>
      <c r="D130" s="24" t="s">
        <v>121</v>
      </c>
      <c r="E130" s="30">
        <v>0</v>
      </c>
      <c r="F130" s="26">
        <v>0</v>
      </c>
      <c r="G130" s="27">
        <v>306</v>
      </c>
      <c r="H130" s="25" t="e">
        <f t="shared" si="3"/>
        <v>#DIV/0!</v>
      </c>
    </row>
    <row r="131" spans="1:8" ht="15">
      <c r="A131" s="58"/>
      <c r="B131" s="59">
        <v>3635</v>
      </c>
      <c r="C131" s="55">
        <v>3122</v>
      </c>
      <c r="D131" s="56" t="s">
        <v>122</v>
      </c>
      <c r="E131" s="32">
        <v>0</v>
      </c>
      <c r="F131" s="33">
        <v>0</v>
      </c>
      <c r="G131" s="34">
        <v>130.6</v>
      </c>
      <c r="H131" s="25" t="e">
        <f t="shared" si="3"/>
        <v>#DIV/0!</v>
      </c>
    </row>
    <row r="132" spans="1:8" ht="15">
      <c r="A132" s="58"/>
      <c r="B132" s="59">
        <v>3725</v>
      </c>
      <c r="C132" s="55">
        <v>2321</v>
      </c>
      <c r="D132" s="56" t="s">
        <v>123</v>
      </c>
      <c r="E132" s="32">
        <v>0</v>
      </c>
      <c r="F132" s="33">
        <v>0</v>
      </c>
      <c r="G132" s="34">
        <v>10</v>
      </c>
      <c r="H132" s="25" t="e">
        <f t="shared" si="3"/>
        <v>#DIV/0!</v>
      </c>
    </row>
    <row r="133" spans="1:8" ht="15">
      <c r="A133" s="61"/>
      <c r="B133" s="55">
        <v>3725</v>
      </c>
      <c r="C133" s="24">
        <v>2324</v>
      </c>
      <c r="D133" s="24" t="s">
        <v>124</v>
      </c>
      <c r="E133" s="30">
        <v>0</v>
      </c>
      <c r="F133" s="26">
        <v>2000</v>
      </c>
      <c r="G133" s="27">
        <v>2326.6</v>
      </c>
      <c r="H133" s="25">
        <f t="shared" si="3"/>
        <v>116.33</v>
      </c>
    </row>
    <row r="134" spans="1:8" ht="15">
      <c r="A134" s="61"/>
      <c r="B134" s="55">
        <v>3745</v>
      </c>
      <c r="C134" s="24">
        <v>2324</v>
      </c>
      <c r="D134" s="24" t="s">
        <v>125</v>
      </c>
      <c r="E134" s="30">
        <v>2000</v>
      </c>
      <c r="F134" s="26">
        <v>0</v>
      </c>
      <c r="G134" s="27">
        <v>8.1</v>
      </c>
      <c r="H134" s="25" t="e">
        <f t="shared" si="3"/>
        <v>#DIV/0!</v>
      </c>
    </row>
    <row r="135" spans="1:8" ht="15.75" thickBot="1">
      <c r="A135" s="62"/>
      <c r="B135" s="37"/>
      <c r="C135" s="37"/>
      <c r="D135" s="37"/>
      <c r="E135" s="38"/>
      <c r="F135" s="39"/>
      <c r="G135" s="40"/>
      <c r="H135" s="38"/>
    </row>
    <row r="136" spans="1:8" s="46" customFormat="1" ht="21.75" customHeight="1" thickBot="1" thickTop="1">
      <c r="A136" s="63"/>
      <c r="B136" s="41"/>
      <c r="C136" s="41"/>
      <c r="D136" s="42" t="s">
        <v>126</v>
      </c>
      <c r="E136" s="43">
        <f>SUM(E61:E135)</f>
        <v>82784</v>
      </c>
      <c r="F136" s="44">
        <f>SUM(F61:F135)</f>
        <v>30889.9</v>
      </c>
      <c r="G136" s="45">
        <f>SUM(G61:G135)</f>
        <v>31648.399999999994</v>
      </c>
      <c r="H136" s="43">
        <f>(G136/F136)*100</f>
        <v>102.455495161849</v>
      </c>
    </row>
    <row r="137" spans="1:8" ht="15" customHeight="1">
      <c r="A137" s="64"/>
      <c r="B137" s="64"/>
      <c r="C137" s="64"/>
      <c r="D137" s="7"/>
      <c r="E137" s="65"/>
      <c r="F137" s="65"/>
      <c r="G137" s="3"/>
      <c r="H137" s="3"/>
    </row>
    <row r="138" spans="1:8" ht="15" customHeight="1">
      <c r="A138" s="64"/>
      <c r="B138" s="64"/>
      <c r="C138" s="64"/>
      <c r="D138" s="7"/>
      <c r="E138" s="65"/>
      <c r="F138" s="65"/>
      <c r="G138" s="65"/>
      <c r="H138" s="65"/>
    </row>
    <row r="139" spans="1:8" ht="15" customHeight="1" thickBot="1">
      <c r="A139" s="64"/>
      <c r="B139" s="64"/>
      <c r="C139" s="64"/>
      <c r="D139" s="7"/>
      <c r="E139" s="65"/>
      <c r="F139" s="65"/>
      <c r="G139" s="65"/>
      <c r="H139" s="65"/>
    </row>
    <row r="140" spans="1:8" ht="15.75">
      <c r="A140" s="12" t="s">
        <v>3</v>
      </c>
      <c r="B140" s="12" t="s">
        <v>4</v>
      </c>
      <c r="C140" s="12" t="s">
        <v>5</v>
      </c>
      <c r="D140" s="13" t="s">
        <v>6</v>
      </c>
      <c r="E140" s="14" t="s">
        <v>7</v>
      </c>
      <c r="F140" s="14" t="s">
        <v>7</v>
      </c>
      <c r="G140" s="14" t="s">
        <v>8</v>
      </c>
      <c r="H140" s="14" t="s">
        <v>9</v>
      </c>
    </row>
    <row r="141" spans="1:8" ht="15.75" customHeight="1" thickBot="1">
      <c r="A141" s="15"/>
      <c r="B141" s="15"/>
      <c r="C141" s="15"/>
      <c r="D141" s="16"/>
      <c r="E141" s="17" t="s">
        <v>10</v>
      </c>
      <c r="F141" s="17" t="s">
        <v>11</v>
      </c>
      <c r="G141" s="18" t="s">
        <v>12</v>
      </c>
      <c r="H141" s="17" t="s">
        <v>13</v>
      </c>
    </row>
    <row r="142" spans="1:8" ht="16.5" customHeight="1" thickTop="1">
      <c r="A142" s="48">
        <v>30</v>
      </c>
      <c r="B142" s="19"/>
      <c r="C142" s="19"/>
      <c r="D142" s="20" t="s">
        <v>127</v>
      </c>
      <c r="E142" s="66"/>
      <c r="F142" s="67"/>
      <c r="G142" s="68"/>
      <c r="H142" s="66"/>
    </row>
    <row r="143" spans="1:8" ht="15" customHeight="1">
      <c r="A143" s="69"/>
      <c r="B143" s="70"/>
      <c r="C143" s="70"/>
      <c r="D143" s="70"/>
      <c r="E143" s="25"/>
      <c r="F143" s="26"/>
      <c r="G143" s="27"/>
      <c r="H143" s="25"/>
    </row>
    <row r="144" spans="1:8" ht="15">
      <c r="A144" s="29"/>
      <c r="B144" s="24"/>
      <c r="C144" s="24">
        <v>1361</v>
      </c>
      <c r="D144" s="24" t="s">
        <v>16</v>
      </c>
      <c r="E144" s="71">
        <v>0</v>
      </c>
      <c r="F144" s="72">
        <v>0</v>
      </c>
      <c r="G144" s="73">
        <v>1.2</v>
      </c>
      <c r="H144" s="25" t="e">
        <f aca="true" t="shared" si="4" ref="H144:H178">(G144/F144)*100</f>
        <v>#DIV/0!</v>
      </c>
    </row>
    <row r="145" spans="1:8" ht="15">
      <c r="A145" s="29"/>
      <c r="B145" s="24"/>
      <c r="C145" s="24">
        <v>2460</v>
      </c>
      <c r="D145" s="24" t="s">
        <v>128</v>
      </c>
      <c r="E145" s="71">
        <v>0</v>
      </c>
      <c r="F145" s="72">
        <v>0</v>
      </c>
      <c r="G145" s="73">
        <v>7</v>
      </c>
      <c r="H145" s="25" t="e">
        <f t="shared" si="4"/>
        <v>#DIV/0!</v>
      </c>
    </row>
    <row r="146" spans="1:8" ht="15" hidden="1">
      <c r="A146" s="29">
        <v>98008</v>
      </c>
      <c r="B146" s="24"/>
      <c r="C146" s="24">
        <v>4111</v>
      </c>
      <c r="D146" s="24" t="s">
        <v>129</v>
      </c>
      <c r="E146" s="30"/>
      <c r="F146" s="26"/>
      <c r="G146" s="27"/>
      <c r="H146" s="25" t="e">
        <f t="shared" si="4"/>
        <v>#DIV/0!</v>
      </c>
    </row>
    <row r="147" spans="1:8" ht="15" customHeight="1" hidden="1">
      <c r="A147" s="29">
        <v>98071</v>
      </c>
      <c r="B147" s="24"/>
      <c r="C147" s="24">
        <v>4111</v>
      </c>
      <c r="D147" s="24" t="s">
        <v>130</v>
      </c>
      <c r="E147" s="71"/>
      <c r="F147" s="72"/>
      <c r="G147" s="73"/>
      <c r="H147" s="25" t="e">
        <f t="shared" si="4"/>
        <v>#DIV/0!</v>
      </c>
    </row>
    <row r="148" spans="1:8" ht="15" customHeight="1">
      <c r="A148" s="29">
        <v>98187</v>
      </c>
      <c r="B148" s="24"/>
      <c r="C148" s="24">
        <v>4111</v>
      </c>
      <c r="D148" s="24" t="s">
        <v>131</v>
      </c>
      <c r="E148" s="71">
        <v>0</v>
      </c>
      <c r="F148" s="72">
        <v>543</v>
      </c>
      <c r="G148" s="73">
        <v>543</v>
      </c>
      <c r="H148" s="25">
        <f t="shared" si="4"/>
        <v>100</v>
      </c>
    </row>
    <row r="149" spans="1:8" ht="15">
      <c r="A149" s="29">
        <v>98348</v>
      </c>
      <c r="B149" s="24"/>
      <c r="C149" s="24">
        <v>4111</v>
      </c>
      <c r="D149" s="24" t="s">
        <v>132</v>
      </c>
      <c r="E149" s="74">
        <v>0</v>
      </c>
      <c r="F149" s="22">
        <v>521</v>
      </c>
      <c r="G149" s="27">
        <v>521</v>
      </c>
      <c r="H149" s="25">
        <f t="shared" si="4"/>
        <v>100</v>
      </c>
    </row>
    <row r="150" spans="1:8" ht="14.25" customHeight="1">
      <c r="A150" s="29"/>
      <c r="B150" s="24"/>
      <c r="C150" s="24">
        <v>4116</v>
      </c>
      <c r="D150" s="24" t="s">
        <v>133</v>
      </c>
      <c r="E150" s="71">
        <v>0</v>
      </c>
      <c r="F150" s="72">
        <f>4929.1-4511</f>
        <v>418.10000000000036</v>
      </c>
      <c r="G150" s="73">
        <f>4896.4-4511</f>
        <v>385.39999999999964</v>
      </c>
      <c r="H150" s="25">
        <f t="shared" si="4"/>
        <v>92.17890456828493</v>
      </c>
    </row>
    <row r="151" spans="1:8" ht="15" customHeight="1">
      <c r="A151" s="24">
        <v>13011</v>
      </c>
      <c r="B151" s="24"/>
      <c r="C151" s="24">
        <v>4116</v>
      </c>
      <c r="D151" s="24" t="s">
        <v>134</v>
      </c>
      <c r="E151" s="25">
        <v>0</v>
      </c>
      <c r="F151" s="26">
        <v>4511</v>
      </c>
      <c r="G151" s="27">
        <v>4511</v>
      </c>
      <c r="H151" s="25">
        <f t="shared" si="4"/>
        <v>100</v>
      </c>
    </row>
    <row r="152" spans="1:8" ht="15" customHeight="1">
      <c r="A152" s="24">
        <v>14013</v>
      </c>
      <c r="B152" s="24"/>
      <c r="C152" s="24">
        <v>4116</v>
      </c>
      <c r="D152" s="24" t="s">
        <v>135</v>
      </c>
      <c r="E152" s="25">
        <v>3207</v>
      </c>
      <c r="F152" s="26">
        <v>3207</v>
      </c>
      <c r="G152" s="27">
        <v>0</v>
      </c>
      <c r="H152" s="25">
        <f t="shared" si="4"/>
        <v>0</v>
      </c>
    </row>
    <row r="153" spans="1:8" ht="15" customHeight="1">
      <c r="A153" s="24">
        <v>17007</v>
      </c>
      <c r="B153" s="24"/>
      <c r="C153" s="24">
        <v>4116</v>
      </c>
      <c r="D153" s="24" t="s">
        <v>136</v>
      </c>
      <c r="E153" s="25">
        <v>0</v>
      </c>
      <c r="F153" s="26">
        <v>15.4</v>
      </c>
      <c r="G153" s="27">
        <v>15.4</v>
      </c>
      <c r="H153" s="25">
        <f t="shared" si="4"/>
        <v>100</v>
      </c>
    </row>
    <row r="154" spans="1:8" ht="15" hidden="1">
      <c r="A154" s="29"/>
      <c r="B154" s="24"/>
      <c r="C154" s="24">
        <v>4132</v>
      </c>
      <c r="D154" s="24" t="s">
        <v>137</v>
      </c>
      <c r="E154" s="71"/>
      <c r="F154" s="72"/>
      <c r="G154" s="73"/>
      <c r="H154" s="25" t="e">
        <f t="shared" si="4"/>
        <v>#DIV/0!</v>
      </c>
    </row>
    <row r="155" spans="1:8" ht="15" customHeight="1">
      <c r="A155" s="29">
        <v>14004</v>
      </c>
      <c r="B155" s="24"/>
      <c r="C155" s="24">
        <v>4122</v>
      </c>
      <c r="D155" s="24" t="s">
        <v>138</v>
      </c>
      <c r="E155" s="21">
        <v>0</v>
      </c>
      <c r="F155" s="22">
        <v>29</v>
      </c>
      <c r="G155" s="23">
        <v>29</v>
      </c>
      <c r="H155" s="25">
        <f t="shared" si="4"/>
        <v>100</v>
      </c>
    </row>
    <row r="156" spans="1:8" ht="15" customHeight="1">
      <c r="A156" s="24"/>
      <c r="B156" s="24"/>
      <c r="C156" s="24">
        <v>4152</v>
      </c>
      <c r="D156" s="24" t="s">
        <v>139</v>
      </c>
      <c r="E156" s="25">
        <v>0</v>
      </c>
      <c r="F156" s="26">
        <v>261.6</v>
      </c>
      <c r="G156" s="27">
        <v>261.6</v>
      </c>
      <c r="H156" s="25">
        <f t="shared" si="4"/>
        <v>100</v>
      </c>
    </row>
    <row r="157" spans="1:8" ht="15" hidden="1">
      <c r="A157" s="29"/>
      <c r="B157" s="24"/>
      <c r="C157" s="24">
        <v>4216</v>
      </c>
      <c r="D157" s="24" t="s">
        <v>140</v>
      </c>
      <c r="E157" s="71"/>
      <c r="F157" s="72"/>
      <c r="G157" s="73"/>
      <c r="H157" s="25" t="e">
        <f t="shared" si="4"/>
        <v>#DIV/0!</v>
      </c>
    </row>
    <row r="158" spans="1:8" ht="15" customHeight="1">
      <c r="A158" s="24">
        <v>17883</v>
      </c>
      <c r="B158" s="24"/>
      <c r="C158" s="24">
        <v>4216</v>
      </c>
      <c r="D158" s="24" t="s">
        <v>141</v>
      </c>
      <c r="E158" s="25">
        <v>0</v>
      </c>
      <c r="F158" s="26">
        <v>430.5</v>
      </c>
      <c r="G158" s="27">
        <v>430.5</v>
      </c>
      <c r="H158" s="25">
        <f t="shared" si="4"/>
        <v>100</v>
      </c>
    </row>
    <row r="159" spans="1:8" ht="15" customHeight="1" hidden="1">
      <c r="A159" s="29"/>
      <c r="B159" s="24"/>
      <c r="C159" s="24">
        <v>4222</v>
      </c>
      <c r="D159" s="24" t="s">
        <v>142</v>
      </c>
      <c r="E159" s="71"/>
      <c r="F159" s="72"/>
      <c r="G159" s="73"/>
      <c r="H159" s="25" t="e">
        <f t="shared" si="4"/>
        <v>#DIV/0!</v>
      </c>
    </row>
    <row r="160" spans="1:8" ht="15" customHeight="1">
      <c r="A160" s="24"/>
      <c r="B160" s="24"/>
      <c r="C160" s="24">
        <v>4232</v>
      </c>
      <c r="D160" s="24" t="s">
        <v>143</v>
      </c>
      <c r="E160" s="25">
        <v>0</v>
      </c>
      <c r="F160" s="26">
        <v>7329.9</v>
      </c>
      <c r="G160" s="27">
        <v>7329.9</v>
      </c>
      <c r="H160" s="25">
        <f t="shared" si="4"/>
        <v>100</v>
      </c>
    </row>
    <row r="161" spans="1:8" ht="15">
      <c r="A161" s="29"/>
      <c r="B161" s="24">
        <v>3341</v>
      </c>
      <c r="C161" s="24">
        <v>2111</v>
      </c>
      <c r="D161" s="24" t="s">
        <v>144</v>
      </c>
      <c r="E161" s="75">
        <v>3</v>
      </c>
      <c r="F161" s="76">
        <v>3</v>
      </c>
      <c r="G161" s="77">
        <v>1</v>
      </c>
      <c r="H161" s="25">
        <f t="shared" si="4"/>
        <v>33.33333333333333</v>
      </c>
    </row>
    <row r="162" spans="1:8" ht="15">
      <c r="A162" s="29"/>
      <c r="B162" s="24">
        <v>3349</v>
      </c>
      <c r="C162" s="24">
        <v>2111</v>
      </c>
      <c r="D162" s="24" t="s">
        <v>145</v>
      </c>
      <c r="E162" s="75">
        <v>900</v>
      </c>
      <c r="F162" s="76">
        <v>900</v>
      </c>
      <c r="G162" s="77">
        <v>629.6</v>
      </c>
      <c r="H162" s="25">
        <f t="shared" si="4"/>
        <v>69.95555555555556</v>
      </c>
    </row>
    <row r="163" spans="1:8" ht="15">
      <c r="A163" s="29"/>
      <c r="B163" s="24">
        <v>3631</v>
      </c>
      <c r="C163" s="24">
        <v>2322</v>
      </c>
      <c r="D163" s="24" t="s">
        <v>120</v>
      </c>
      <c r="E163" s="25">
        <v>0</v>
      </c>
      <c r="F163" s="26">
        <v>0</v>
      </c>
      <c r="G163" s="27">
        <v>12.9</v>
      </c>
      <c r="H163" s="25" t="e">
        <f t="shared" si="4"/>
        <v>#DIV/0!</v>
      </c>
    </row>
    <row r="164" spans="1:8" ht="15">
      <c r="A164" s="29"/>
      <c r="B164" s="24">
        <v>5512</v>
      </c>
      <c r="C164" s="24">
        <v>2111</v>
      </c>
      <c r="D164" s="24" t="s">
        <v>146</v>
      </c>
      <c r="E164" s="25">
        <v>0</v>
      </c>
      <c r="F164" s="26">
        <v>0</v>
      </c>
      <c r="G164" s="27">
        <v>9.7</v>
      </c>
      <c r="H164" s="25" t="e">
        <f t="shared" si="4"/>
        <v>#DIV/0!</v>
      </c>
    </row>
    <row r="165" spans="1:8" ht="15">
      <c r="A165" s="29"/>
      <c r="B165" s="24">
        <v>5512</v>
      </c>
      <c r="C165" s="24">
        <v>2322</v>
      </c>
      <c r="D165" s="24" t="s">
        <v>147</v>
      </c>
      <c r="E165" s="25">
        <v>0</v>
      </c>
      <c r="F165" s="26">
        <v>0</v>
      </c>
      <c r="G165" s="27">
        <v>75</v>
      </c>
      <c r="H165" s="25" t="e">
        <f t="shared" si="4"/>
        <v>#DIV/0!</v>
      </c>
    </row>
    <row r="166" spans="1:8" ht="15">
      <c r="A166" s="29"/>
      <c r="B166" s="24">
        <v>5512</v>
      </c>
      <c r="C166" s="24">
        <v>2324</v>
      </c>
      <c r="D166" s="24" t="s">
        <v>148</v>
      </c>
      <c r="E166" s="25">
        <v>139</v>
      </c>
      <c r="F166" s="26">
        <v>0</v>
      </c>
      <c r="G166" s="27">
        <v>11.2</v>
      </c>
      <c r="H166" s="25" t="e">
        <f t="shared" si="4"/>
        <v>#DIV/0!</v>
      </c>
    </row>
    <row r="167" spans="1:8" ht="15">
      <c r="A167" s="29"/>
      <c r="B167" s="24">
        <v>5512</v>
      </c>
      <c r="C167" s="24">
        <v>3113</v>
      </c>
      <c r="D167" s="24" t="s">
        <v>149</v>
      </c>
      <c r="E167" s="25">
        <v>0</v>
      </c>
      <c r="F167" s="26">
        <v>0</v>
      </c>
      <c r="G167" s="23">
        <v>562</v>
      </c>
      <c r="H167" s="25" t="e">
        <f t="shared" si="4"/>
        <v>#DIV/0!</v>
      </c>
    </row>
    <row r="168" spans="1:8" ht="15">
      <c r="A168" s="29"/>
      <c r="B168" s="24">
        <v>5512</v>
      </c>
      <c r="C168" s="24">
        <v>3122</v>
      </c>
      <c r="D168" s="24" t="s">
        <v>150</v>
      </c>
      <c r="E168" s="25">
        <v>7256</v>
      </c>
      <c r="F168" s="26">
        <v>0</v>
      </c>
      <c r="G168" s="23">
        <v>0</v>
      </c>
      <c r="H168" s="25" t="e">
        <f t="shared" si="4"/>
        <v>#DIV/0!</v>
      </c>
    </row>
    <row r="169" spans="1:8" ht="15">
      <c r="A169" s="29"/>
      <c r="B169" s="24">
        <v>6171</v>
      </c>
      <c r="C169" s="24">
        <v>2111</v>
      </c>
      <c r="D169" s="24" t="s">
        <v>151</v>
      </c>
      <c r="E169" s="75">
        <v>150</v>
      </c>
      <c r="F169" s="76">
        <v>150</v>
      </c>
      <c r="G169" s="77">
        <v>182.3</v>
      </c>
      <c r="H169" s="25">
        <f t="shared" si="4"/>
        <v>121.53333333333333</v>
      </c>
    </row>
    <row r="170" spans="1:8" ht="15">
      <c r="A170" s="29"/>
      <c r="B170" s="24">
        <v>6171</v>
      </c>
      <c r="C170" s="24">
        <v>2132</v>
      </c>
      <c r="D170" s="24" t="s">
        <v>152</v>
      </c>
      <c r="E170" s="30">
        <v>72</v>
      </c>
      <c r="F170" s="26">
        <v>72</v>
      </c>
      <c r="G170" s="27">
        <v>106.9</v>
      </c>
      <c r="H170" s="25">
        <f t="shared" si="4"/>
        <v>148.47222222222223</v>
      </c>
    </row>
    <row r="171" spans="1:8" ht="15" hidden="1">
      <c r="A171" s="29"/>
      <c r="B171" s="24">
        <v>6171</v>
      </c>
      <c r="C171" s="24">
        <v>2210</v>
      </c>
      <c r="D171" s="24" t="s">
        <v>153</v>
      </c>
      <c r="E171" s="25"/>
      <c r="F171" s="26"/>
      <c r="G171" s="27"/>
      <c r="H171" s="25" t="e">
        <f t="shared" si="4"/>
        <v>#DIV/0!</v>
      </c>
    </row>
    <row r="172" spans="1:8" ht="15" hidden="1">
      <c r="A172" s="29"/>
      <c r="B172" s="24">
        <v>6171</v>
      </c>
      <c r="C172" s="24">
        <v>2133</v>
      </c>
      <c r="D172" s="24" t="s">
        <v>154</v>
      </c>
      <c r="E172" s="78"/>
      <c r="F172" s="76"/>
      <c r="G172" s="77"/>
      <c r="H172" s="25" t="e">
        <f t="shared" si="4"/>
        <v>#DIV/0!</v>
      </c>
    </row>
    <row r="173" spans="1:8" ht="15">
      <c r="A173" s="29"/>
      <c r="B173" s="24">
        <v>6171</v>
      </c>
      <c r="C173" s="24">
        <v>2310</v>
      </c>
      <c r="D173" s="24" t="s">
        <v>155</v>
      </c>
      <c r="E173" s="30">
        <v>0</v>
      </c>
      <c r="F173" s="26">
        <v>0</v>
      </c>
      <c r="G173" s="77">
        <v>38</v>
      </c>
      <c r="H173" s="25" t="e">
        <f t="shared" si="4"/>
        <v>#DIV/0!</v>
      </c>
    </row>
    <row r="174" spans="1:8" ht="15">
      <c r="A174" s="29"/>
      <c r="B174" s="24">
        <v>6171</v>
      </c>
      <c r="C174" s="24">
        <v>2322</v>
      </c>
      <c r="D174" s="24" t="s">
        <v>156</v>
      </c>
      <c r="E174" s="30">
        <v>0</v>
      </c>
      <c r="F174" s="26">
        <v>0</v>
      </c>
      <c r="G174" s="27">
        <v>4.1</v>
      </c>
      <c r="H174" s="25" t="e">
        <f t="shared" si="4"/>
        <v>#DIV/0!</v>
      </c>
    </row>
    <row r="175" spans="1:8" ht="15">
      <c r="A175" s="29"/>
      <c r="B175" s="24">
        <v>6171</v>
      </c>
      <c r="C175" s="24">
        <v>2324</v>
      </c>
      <c r="D175" s="24" t="s">
        <v>157</v>
      </c>
      <c r="E175" s="30">
        <v>50</v>
      </c>
      <c r="F175" s="26">
        <v>50</v>
      </c>
      <c r="G175" s="27">
        <v>255.6</v>
      </c>
      <c r="H175" s="25">
        <f t="shared" si="4"/>
        <v>511.2</v>
      </c>
    </row>
    <row r="176" spans="1:8" ht="15">
      <c r="A176" s="29"/>
      <c r="B176" s="24">
        <v>6171</v>
      </c>
      <c r="C176" s="24">
        <v>2329</v>
      </c>
      <c r="D176" s="24" t="s">
        <v>158</v>
      </c>
      <c r="E176" s="30">
        <v>0</v>
      </c>
      <c r="F176" s="26">
        <v>0</v>
      </c>
      <c r="G176" s="27">
        <v>5.8</v>
      </c>
      <c r="H176" s="25" t="e">
        <f t="shared" si="4"/>
        <v>#DIV/0!</v>
      </c>
    </row>
    <row r="177" spans="1:8" ht="15" hidden="1">
      <c r="A177" s="29"/>
      <c r="B177" s="24">
        <v>6409</v>
      </c>
      <c r="C177" s="24">
        <v>2328</v>
      </c>
      <c r="D177" s="24" t="s">
        <v>159</v>
      </c>
      <c r="E177" s="30"/>
      <c r="F177" s="26"/>
      <c r="G177" s="27"/>
      <c r="H177" s="25" t="e">
        <f t="shared" si="4"/>
        <v>#DIV/0!</v>
      </c>
    </row>
    <row r="178" spans="1:8" ht="15">
      <c r="A178" s="29"/>
      <c r="B178" s="24"/>
      <c r="C178" s="24"/>
      <c r="D178" s="24"/>
      <c r="E178" s="30">
        <v>0</v>
      </c>
      <c r="F178" s="26">
        <v>0</v>
      </c>
      <c r="G178" s="27">
        <v>0</v>
      </c>
      <c r="H178" s="25" t="e">
        <f t="shared" si="4"/>
        <v>#DIV/0!</v>
      </c>
    </row>
    <row r="179" spans="1:8" ht="15.75" thickBot="1">
      <c r="A179" s="79"/>
      <c r="B179" s="80"/>
      <c r="C179" s="80"/>
      <c r="D179" s="80"/>
      <c r="E179" s="81"/>
      <c r="F179" s="82"/>
      <c r="G179" s="83"/>
      <c r="H179" s="81"/>
    </row>
    <row r="180" spans="1:8" s="46" customFormat="1" ht="21.75" customHeight="1" thickBot="1" thickTop="1">
      <c r="A180" s="84"/>
      <c r="B180" s="85"/>
      <c r="C180" s="85"/>
      <c r="D180" s="86" t="s">
        <v>160</v>
      </c>
      <c r="E180" s="87">
        <f>SUM(E144:E179)</f>
        <v>11777</v>
      </c>
      <c r="F180" s="88">
        <f>SUM(F144:F179)</f>
        <v>18441.5</v>
      </c>
      <c r="G180" s="89">
        <f>SUM(G143:G179)</f>
        <v>15929.1</v>
      </c>
      <c r="H180" s="87">
        <f>(G180/F180)*100</f>
        <v>86.37637936176559</v>
      </c>
    </row>
    <row r="181" spans="1:8" ht="15" customHeight="1">
      <c r="A181" s="64"/>
      <c r="B181" s="64"/>
      <c r="C181" s="64"/>
      <c r="D181" s="7"/>
      <c r="E181" s="65"/>
      <c r="F181" s="65"/>
      <c r="G181" s="65"/>
      <c r="H181" s="65"/>
    </row>
    <row r="182" spans="1:8" ht="15" customHeight="1">
      <c r="A182" s="64"/>
      <c r="B182" s="64"/>
      <c r="C182" s="64"/>
      <c r="D182" s="7"/>
      <c r="E182" s="65"/>
      <c r="F182" s="65"/>
      <c r="G182" s="65"/>
      <c r="H182" s="65"/>
    </row>
    <row r="183" spans="1:8" ht="12.75" customHeight="1" hidden="1">
      <c r="A183" s="64"/>
      <c r="B183" s="64"/>
      <c r="C183" s="64"/>
      <c r="D183" s="7"/>
      <c r="E183" s="65"/>
      <c r="F183" s="65"/>
      <c r="G183" s="65"/>
      <c r="H183" s="65"/>
    </row>
    <row r="184" spans="1:8" ht="15" customHeight="1" thickBot="1">
      <c r="A184" s="64"/>
      <c r="B184" s="64"/>
      <c r="C184" s="64"/>
      <c r="D184" s="7"/>
      <c r="E184" s="65"/>
      <c r="F184" s="65"/>
      <c r="G184" s="65"/>
      <c r="H184" s="65"/>
    </row>
    <row r="185" spans="1:8" ht="15.75">
      <c r="A185" s="12" t="s">
        <v>3</v>
      </c>
      <c r="B185" s="12" t="s">
        <v>4</v>
      </c>
      <c r="C185" s="12" t="s">
        <v>5</v>
      </c>
      <c r="D185" s="13" t="s">
        <v>6</v>
      </c>
      <c r="E185" s="14" t="s">
        <v>7</v>
      </c>
      <c r="F185" s="14" t="s">
        <v>7</v>
      </c>
      <c r="G185" s="14" t="s">
        <v>8</v>
      </c>
      <c r="H185" s="14" t="s">
        <v>9</v>
      </c>
    </row>
    <row r="186" spans="1:8" ht="15.75" customHeight="1" thickBot="1">
      <c r="A186" s="15"/>
      <c r="B186" s="15"/>
      <c r="C186" s="15"/>
      <c r="D186" s="16"/>
      <c r="E186" s="17" t="s">
        <v>10</v>
      </c>
      <c r="F186" s="17" t="s">
        <v>11</v>
      </c>
      <c r="G186" s="18" t="s">
        <v>12</v>
      </c>
      <c r="H186" s="17" t="s">
        <v>13</v>
      </c>
    </row>
    <row r="187" spans="1:8" ht="16.5" customHeight="1" thickTop="1">
      <c r="A187" s="19">
        <v>50</v>
      </c>
      <c r="B187" s="19"/>
      <c r="C187" s="19"/>
      <c r="D187" s="20" t="s">
        <v>161</v>
      </c>
      <c r="E187" s="21"/>
      <c r="F187" s="22"/>
      <c r="G187" s="23"/>
      <c r="H187" s="21"/>
    </row>
    <row r="188" spans="1:8" ht="15" customHeight="1">
      <c r="A188" s="24"/>
      <c r="B188" s="24"/>
      <c r="C188" s="24"/>
      <c r="D188" s="70"/>
      <c r="E188" s="25"/>
      <c r="F188" s="26"/>
      <c r="G188" s="27"/>
      <c r="H188" s="25"/>
    </row>
    <row r="189" spans="1:8" ht="15" hidden="1">
      <c r="A189" s="24"/>
      <c r="B189" s="24"/>
      <c r="C189" s="24">
        <v>1361</v>
      </c>
      <c r="D189" s="24" t="s">
        <v>16</v>
      </c>
      <c r="E189" s="30"/>
      <c r="F189" s="26"/>
      <c r="G189" s="27"/>
      <c r="H189" s="25" t="e">
        <f aca="true" t="shared" si="5" ref="H189:H210">(G189/F189)*100</f>
        <v>#DIV/0!</v>
      </c>
    </row>
    <row r="190" spans="1:8" ht="15" hidden="1">
      <c r="A190" s="24"/>
      <c r="B190" s="24"/>
      <c r="C190" s="24">
        <v>2451</v>
      </c>
      <c r="D190" s="24" t="s">
        <v>162</v>
      </c>
      <c r="E190" s="25"/>
      <c r="F190" s="26"/>
      <c r="G190" s="27"/>
      <c r="H190" s="25" t="e">
        <f t="shared" si="5"/>
        <v>#DIV/0!</v>
      </c>
    </row>
    <row r="191" spans="1:8" ht="15">
      <c r="A191" s="24">
        <v>13010</v>
      </c>
      <c r="B191" s="24"/>
      <c r="C191" s="24">
        <v>4116</v>
      </c>
      <c r="D191" s="24" t="s">
        <v>163</v>
      </c>
      <c r="E191" s="25">
        <v>624</v>
      </c>
      <c r="F191" s="26">
        <v>796</v>
      </c>
      <c r="G191" s="27">
        <v>628</v>
      </c>
      <c r="H191" s="25">
        <f t="shared" si="5"/>
        <v>78.89447236180904</v>
      </c>
    </row>
    <row r="192" spans="1:8" ht="15" hidden="1">
      <c r="A192" s="24">
        <v>434</v>
      </c>
      <c r="B192" s="24"/>
      <c r="C192" s="24">
        <v>4122</v>
      </c>
      <c r="D192" s="24" t="s">
        <v>164</v>
      </c>
      <c r="E192" s="25"/>
      <c r="F192" s="26"/>
      <c r="G192" s="27"/>
      <c r="H192" s="25" t="e">
        <f t="shared" si="5"/>
        <v>#DIV/0!</v>
      </c>
    </row>
    <row r="193" spans="1:8" ht="15">
      <c r="A193" s="24">
        <v>13305</v>
      </c>
      <c r="B193" s="24"/>
      <c r="C193" s="24">
        <v>4116</v>
      </c>
      <c r="D193" s="24" t="s">
        <v>165</v>
      </c>
      <c r="E193" s="25">
        <v>0</v>
      </c>
      <c r="F193" s="26">
        <v>9104.5</v>
      </c>
      <c r="G193" s="27">
        <v>9104.2</v>
      </c>
      <c r="H193" s="25">
        <f t="shared" si="5"/>
        <v>99.99670492613544</v>
      </c>
    </row>
    <row r="194" spans="1:8" ht="15">
      <c r="A194" s="24">
        <v>13233</v>
      </c>
      <c r="B194" s="24"/>
      <c r="C194" s="24">
        <v>4116</v>
      </c>
      <c r="D194" s="24" t="s">
        <v>166</v>
      </c>
      <c r="E194" s="25">
        <v>0</v>
      </c>
      <c r="F194" s="26">
        <v>2220</v>
      </c>
      <c r="G194" s="27">
        <v>2032.1</v>
      </c>
      <c r="H194" s="25">
        <f t="shared" si="5"/>
        <v>91.53603603603602</v>
      </c>
    </row>
    <row r="195" spans="1:8" ht="15">
      <c r="A195" s="24">
        <v>433</v>
      </c>
      <c r="B195" s="24"/>
      <c r="C195" s="24">
        <v>4122</v>
      </c>
      <c r="D195" s="24" t="s">
        <v>167</v>
      </c>
      <c r="E195" s="30">
        <v>0</v>
      </c>
      <c r="F195" s="26">
        <v>40</v>
      </c>
      <c r="G195" s="27">
        <v>40</v>
      </c>
      <c r="H195" s="25">
        <f t="shared" si="5"/>
        <v>100</v>
      </c>
    </row>
    <row r="196" spans="1:8" ht="15" customHeight="1">
      <c r="A196" s="24"/>
      <c r="B196" s="24">
        <v>3599</v>
      </c>
      <c r="C196" s="24">
        <v>2324</v>
      </c>
      <c r="D196" s="24" t="s">
        <v>168</v>
      </c>
      <c r="E196" s="25">
        <v>5</v>
      </c>
      <c r="F196" s="26">
        <v>5</v>
      </c>
      <c r="G196" s="27">
        <v>2.3</v>
      </c>
      <c r="H196" s="25">
        <f t="shared" si="5"/>
        <v>46</v>
      </c>
    </row>
    <row r="197" spans="1:8" ht="15" customHeight="1">
      <c r="A197" s="24"/>
      <c r="B197" s="24">
        <v>4171</v>
      </c>
      <c r="C197" s="24">
        <v>2229</v>
      </c>
      <c r="D197" s="24" t="s">
        <v>169</v>
      </c>
      <c r="E197" s="25">
        <v>7</v>
      </c>
      <c r="F197" s="26">
        <v>7</v>
      </c>
      <c r="G197" s="27">
        <v>5.2</v>
      </c>
      <c r="H197" s="25">
        <f t="shared" si="5"/>
        <v>74.28571428571429</v>
      </c>
    </row>
    <row r="198" spans="1:8" ht="15" customHeight="1">
      <c r="A198" s="24"/>
      <c r="B198" s="24">
        <v>4179</v>
      </c>
      <c r="C198" s="24">
        <v>2229</v>
      </c>
      <c r="D198" s="24" t="s">
        <v>170</v>
      </c>
      <c r="E198" s="25">
        <v>0</v>
      </c>
      <c r="F198" s="26">
        <v>0</v>
      </c>
      <c r="G198" s="27">
        <v>0.9</v>
      </c>
      <c r="H198" s="25" t="e">
        <f t="shared" si="5"/>
        <v>#DIV/0!</v>
      </c>
    </row>
    <row r="199" spans="1:8" ht="15">
      <c r="A199" s="24"/>
      <c r="B199" s="24">
        <v>4195</v>
      </c>
      <c r="C199" s="24">
        <v>2229</v>
      </c>
      <c r="D199" s="24" t="s">
        <v>171</v>
      </c>
      <c r="E199" s="25">
        <v>24</v>
      </c>
      <c r="F199" s="26">
        <v>24</v>
      </c>
      <c r="G199" s="27">
        <v>6</v>
      </c>
      <c r="H199" s="25">
        <f t="shared" si="5"/>
        <v>25</v>
      </c>
    </row>
    <row r="200" spans="1:8" ht="15" hidden="1">
      <c r="A200" s="24"/>
      <c r="B200" s="24">
        <v>4329</v>
      </c>
      <c r="C200" s="24">
        <v>2229</v>
      </c>
      <c r="D200" s="24" t="s">
        <v>172</v>
      </c>
      <c r="E200" s="25"/>
      <c r="F200" s="26"/>
      <c r="G200" s="27"/>
      <c r="H200" s="25" t="e">
        <f t="shared" si="5"/>
        <v>#DIV/0!</v>
      </c>
    </row>
    <row r="201" spans="1:8" ht="15" hidden="1">
      <c r="A201" s="24"/>
      <c r="B201" s="24">
        <v>4329</v>
      </c>
      <c r="C201" s="24">
        <v>2324</v>
      </c>
      <c r="D201" s="24" t="s">
        <v>173</v>
      </c>
      <c r="E201" s="25"/>
      <c r="F201" s="26"/>
      <c r="G201" s="27"/>
      <c r="H201" s="25" t="e">
        <f t="shared" si="5"/>
        <v>#DIV/0!</v>
      </c>
    </row>
    <row r="202" spans="1:8" ht="15" hidden="1">
      <c r="A202" s="24"/>
      <c r="B202" s="24">
        <v>4342</v>
      </c>
      <c r="C202" s="24">
        <v>2324</v>
      </c>
      <c r="D202" s="24" t="s">
        <v>174</v>
      </c>
      <c r="E202" s="25"/>
      <c r="F202" s="26"/>
      <c r="G202" s="27"/>
      <c r="H202" s="25" t="e">
        <f t="shared" si="5"/>
        <v>#DIV/0!</v>
      </c>
    </row>
    <row r="203" spans="1:8" ht="15" hidden="1">
      <c r="A203" s="24"/>
      <c r="B203" s="24">
        <v>4349</v>
      </c>
      <c r="C203" s="24">
        <v>2229</v>
      </c>
      <c r="D203" s="24" t="s">
        <v>175</v>
      </c>
      <c r="E203" s="25"/>
      <c r="F203" s="26"/>
      <c r="G203" s="27"/>
      <c r="H203" s="25" t="e">
        <f t="shared" si="5"/>
        <v>#DIV/0!</v>
      </c>
    </row>
    <row r="204" spans="1:8" ht="15" hidden="1">
      <c r="A204" s="24"/>
      <c r="B204" s="24">
        <v>4399</v>
      </c>
      <c r="C204" s="24">
        <v>2111</v>
      </c>
      <c r="D204" s="24" t="s">
        <v>176</v>
      </c>
      <c r="E204" s="25"/>
      <c r="F204" s="26"/>
      <c r="G204" s="27"/>
      <c r="H204" s="25" t="e">
        <f t="shared" si="5"/>
        <v>#DIV/0!</v>
      </c>
    </row>
    <row r="205" spans="1:8" ht="15" hidden="1">
      <c r="A205" s="24"/>
      <c r="B205" s="24">
        <v>6171</v>
      </c>
      <c r="C205" s="24">
        <v>2111</v>
      </c>
      <c r="D205" s="24" t="s">
        <v>177</v>
      </c>
      <c r="E205" s="25"/>
      <c r="F205" s="26"/>
      <c r="G205" s="27"/>
      <c r="H205" s="25" t="e">
        <f t="shared" si="5"/>
        <v>#DIV/0!</v>
      </c>
    </row>
    <row r="206" spans="1:8" ht="15">
      <c r="A206" s="29"/>
      <c r="B206" s="24">
        <v>4357</v>
      </c>
      <c r="C206" s="24">
        <v>2122</v>
      </c>
      <c r="D206" s="24" t="s">
        <v>178</v>
      </c>
      <c r="E206" s="30">
        <v>0</v>
      </c>
      <c r="F206" s="26">
        <v>1000</v>
      </c>
      <c r="G206" s="27">
        <v>1000</v>
      </c>
      <c r="H206" s="25">
        <f t="shared" si="5"/>
        <v>100</v>
      </c>
    </row>
    <row r="207" spans="1:8" ht="15">
      <c r="A207" s="24"/>
      <c r="B207" s="24">
        <v>4379</v>
      </c>
      <c r="C207" s="24">
        <v>2212</v>
      </c>
      <c r="D207" s="24" t="s">
        <v>179</v>
      </c>
      <c r="E207" s="25">
        <v>10</v>
      </c>
      <c r="F207" s="26">
        <v>10.3</v>
      </c>
      <c r="G207" s="27">
        <v>10.2</v>
      </c>
      <c r="H207" s="25">
        <f t="shared" si="5"/>
        <v>99.02912621359222</v>
      </c>
    </row>
    <row r="208" spans="1:8" ht="15" hidden="1">
      <c r="A208" s="31"/>
      <c r="B208" s="31">
        <v>4399</v>
      </c>
      <c r="C208" s="31">
        <v>2324</v>
      </c>
      <c r="D208" s="31" t="s">
        <v>180</v>
      </c>
      <c r="E208" s="32"/>
      <c r="F208" s="33"/>
      <c r="G208" s="27"/>
      <c r="H208" s="25" t="e">
        <f t="shared" si="5"/>
        <v>#DIV/0!</v>
      </c>
    </row>
    <row r="209" spans="1:8" ht="15" hidden="1">
      <c r="A209" s="24"/>
      <c r="B209" s="24">
        <v>6171</v>
      </c>
      <c r="C209" s="24">
        <v>2212</v>
      </c>
      <c r="D209" s="24" t="s">
        <v>179</v>
      </c>
      <c r="E209" s="25"/>
      <c r="F209" s="26"/>
      <c r="G209" s="27"/>
      <c r="H209" s="25" t="e">
        <f t="shared" si="5"/>
        <v>#DIV/0!</v>
      </c>
    </row>
    <row r="210" spans="1:8" ht="15">
      <c r="A210" s="31"/>
      <c r="B210" s="24">
        <v>6171</v>
      </c>
      <c r="C210" s="24">
        <v>2324</v>
      </c>
      <c r="D210" s="24" t="s">
        <v>181</v>
      </c>
      <c r="E210" s="25">
        <v>5</v>
      </c>
      <c r="F210" s="26">
        <v>5</v>
      </c>
      <c r="G210" s="27">
        <v>5.5</v>
      </c>
      <c r="H210" s="25">
        <f t="shared" si="5"/>
        <v>110.00000000000001</v>
      </c>
    </row>
    <row r="211" spans="1:8" ht="15" customHeight="1" thickBot="1">
      <c r="A211" s="80"/>
      <c r="B211" s="80"/>
      <c r="C211" s="80"/>
      <c r="D211" s="80"/>
      <c r="E211" s="81"/>
      <c r="F211" s="82"/>
      <c r="G211" s="83"/>
      <c r="H211" s="25"/>
    </row>
    <row r="212" spans="1:8" s="46" customFormat="1" ht="21.75" customHeight="1" thickBot="1" thickTop="1">
      <c r="A212" s="85"/>
      <c r="B212" s="85"/>
      <c r="C212" s="85"/>
      <c r="D212" s="86" t="s">
        <v>182</v>
      </c>
      <c r="E212" s="87">
        <f>SUM(E188:E211)</f>
        <v>675</v>
      </c>
      <c r="F212" s="88">
        <f>SUM(F188:F211)</f>
        <v>13211.8</v>
      </c>
      <c r="G212" s="89">
        <f>SUM(G188:G211)</f>
        <v>12834.400000000001</v>
      </c>
      <c r="H212" s="43">
        <f>(G212/F212)*100</f>
        <v>97.14346266216566</v>
      </c>
    </row>
    <row r="213" spans="1:8" ht="15" customHeight="1">
      <c r="A213" s="64"/>
      <c r="B213" s="46"/>
      <c r="C213" s="64"/>
      <c r="D213" s="90"/>
      <c r="E213" s="65"/>
      <c r="F213" s="65"/>
      <c r="G213" s="3"/>
      <c r="H213" s="3"/>
    </row>
    <row r="214" spans="1:8" ht="14.25" customHeight="1">
      <c r="A214" s="46"/>
      <c r="B214" s="46"/>
      <c r="C214" s="46"/>
      <c r="D214" s="46"/>
      <c r="E214" s="47"/>
      <c r="F214" s="47"/>
      <c r="G214" s="47"/>
      <c r="H214" s="47"/>
    </row>
    <row r="215" spans="1:8" ht="14.25" customHeight="1" thickBot="1">
      <c r="A215" s="46"/>
      <c r="B215" s="46"/>
      <c r="C215" s="46"/>
      <c r="D215" s="46"/>
      <c r="E215" s="47"/>
      <c r="F215" s="47"/>
      <c r="G215" s="47"/>
      <c r="H215" s="47"/>
    </row>
    <row r="216" spans="1:8" ht="13.5" customHeight="1" hidden="1">
      <c r="A216" s="46"/>
      <c r="B216" s="46"/>
      <c r="C216" s="46"/>
      <c r="D216" s="46"/>
      <c r="E216" s="47"/>
      <c r="F216" s="47"/>
      <c r="G216" s="47"/>
      <c r="H216" s="47"/>
    </row>
    <row r="217" spans="1:8" ht="13.5" customHeight="1" hidden="1">
      <c r="A217" s="46"/>
      <c r="B217" s="46"/>
      <c r="C217" s="46"/>
      <c r="D217" s="46"/>
      <c r="E217" s="47"/>
      <c r="F217" s="47"/>
      <c r="G217" s="47"/>
      <c r="H217" s="47"/>
    </row>
    <row r="218" spans="1:8" ht="13.5" customHeight="1" hidden="1" thickBot="1">
      <c r="A218" s="46"/>
      <c r="B218" s="46"/>
      <c r="C218" s="46"/>
      <c r="D218" s="46"/>
      <c r="E218" s="47"/>
      <c r="F218" s="47"/>
      <c r="G218" s="47"/>
      <c r="H218" s="47"/>
    </row>
    <row r="219" spans="1:8" ht="15.75">
      <c r="A219" s="12" t="s">
        <v>3</v>
      </c>
      <c r="B219" s="12" t="s">
        <v>4</v>
      </c>
      <c r="C219" s="12" t="s">
        <v>5</v>
      </c>
      <c r="D219" s="13" t="s">
        <v>6</v>
      </c>
      <c r="E219" s="14" t="s">
        <v>7</v>
      </c>
      <c r="F219" s="14" t="s">
        <v>7</v>
      </c>
      <c r="G219" s="14" t="s">
        <v>8</v>
      </c>
      <c r="H219" s="14" t="s">
        <v>9</v>
      </c>
    </row>
    <row r="220" spans="1:8" ht="15.75" customHeight="1" thickBot="1">
      <c r="A220" s="15"/>
      <c r="B220" s="15"/>
      <c r="C220" s="15"/>
      <c r="D220" s="16"/>
      <c r="E220" s="17" t="s">
        <v>10</v>
      </c>
      <c r="F220" s="17" t="s">
        <v>11</v>
      </c>
      <c r="G220" s="18" t="s">
        <v>12</v>
      </c>
      <c r="H220" s="17" t="s">
        <v>13</v>
      </c>
    </row>
    <row r="221" spans="1:8" ht="15.75" customHeight="1" thickTop="1">
      <c r="A221" s="19">
        <v>60</v>
      </c>
      <c r="B221" s="19"/>
      <c r="C221" s="19"/>
      <c r="D221" s="20" t="s">
        <v>183</v>
      </c>
      <c r="E221" s="21"/>
      <c r="F221" s="22"/>
      <c r="G221" s="23"/>
      <c r="H221" s="21"/>
    </row>
    <row r="222" spans="1:8" ht="14.25" customHeight="1">
      <c r="A222" s="70"/>
      <c r="B222" s="70"/>
      <c r="C222" s="70"/>
      <c r="D222" s="70"/>
      <c r="E222" s="25"/>
      <c r="F222" s="26"/>
      <c r="G222" s="27"/>
      <c r="H222" s="25"/>
    </row>
    <row r="223" spans="1:8" ht="15" hidden="1">
      <c r="A223" s="24"/>
      <c r="B223" s="24"/>
      <c r="C223" s="24">
        <v>1332</v>
      </c>
      <c r="D223" s="24" t="s">
        <v>184</v>
      </c>
      <c r="E223" s="25"/>
      <c r="F223" s="26"/>
      <c r="G223" s="27"/>
      <c r="H223" s="25" t="e">
        <f aca="true" t="shared" si="6" ref="H223:H236">(G223/F223)*100</f>
        <v>#DIV/0!</v>
      </c>
    </row>
    <row r="224" spans="1:8" ht="15">
      <c r="A224" s="24"/>
      <c r="B224" s="24"/>
      <c r="C224" s="24">
        <v>1333</v>
      </c>
      <c r="D224" s="24" t="s">
        <v>185</v>
      </c>
      <c r="E224" s="25">
        <v>500</v>
      </c>
      <c r="F224" s="26">
        <v>500</v>
      </c>
      <c r="G224" s="27">
        <v>576.4</v>
      </c>
      <c r="H224" s="25">
        <f t="shared" si="6"/>
        <v>115.28</v>
      </c>
    </row>
    <row r="225" spans="1:8" ht="15">
      <c r="A225" s="24"/>
      <c r="B225" s="24"/>
      <c r="C225" s="24">
        <v>1334</v>
      </c>
      <c r="D225" s="24" t="s">
        <v>186</v>
      </c>
      <c r="E225" s="25">
        <v>40</v>
      </c>
      <c r="F225" s="26">
        <v>40</v>
      </c>
      <c r="G225" s="27">
        <v>67</v>
      </c>
      <c r="H225" s="25">
        <f t="shared" si="6"/>
        <v>167.5</v>
      </c>
    </row>
    <row r="226" spans="1:8" ht="15">
      <c r="A226" s="24"/>
      <c r="B226" s="24"/>
      <c r="C226" s="24">
        <v>1335</v>
      </c>
      <c r="D226" s="24" t="s">
        <v>187</v>
      </c>
      <c r="E226" s="25">
        <v>6</v>
      </c>
      <c r="F226" s="26">
        <v>6</v>
      </c>
      <c r="G226" s="27">
        <v>53.7</v>
      </c>
      <c r="H226" s="25">
        <f t="shared" si="6"/>
        <v>895.0000000000001</v>
      </c>
    </row>
    <row r="227" spans="1:8" ht="15">
      <c r="A227" s="24"/>
      <c r="B227" s="24"/>
      <c r="C227" s="24">
        <v>1361</v>
      </c>
      <c r="D227" s="24" t="s">
        <v>16</v>
      </c>
      <c r="E227" s="25">
        <v>240</v>
      </c>
      <c r="F227" s="26">
        <v>240</v>
      </c>
      <c r="G227" s="27">
        <v>271.1</v>
      </c>
      <c r="H227" s="25">
        <f t="shared" si="6"/>
        <v>112.95833333333334</v>
      </c>
    </row>
    <row r="228" spans="1:8" ht="15" customHeight="1">
      <c r="A228" s="24">
        <v>29004</v>
      </c>
      <c r="B228" s="24"/>
      <c r="C228" s="24">
        <v>4116</v>
      </c>
      <c r="D228" s="24" t="s">
        <v>188</v>
      </c>
      <c r="E228" s="25">
        <v>0</v>
      </c>
      <c r="F228" s="26">
        <v>130.1</v>
      </c>
      <c r="G228" s="27">
        <v>129.9</v>
      </c>
      <c r="H228" s="25">
        <f t="shared" si="6"/>
        <v>99.84627209838587</v>
      </c>
    </row>
    <row r="229" spans="1:8" ht="15">
      <c r="A229" s="24">
        <v>29008</v>
      </c>
      <c r="B229" s="24"/>
      <c r="C229" s="24">
        <v>4116</v>
      </c>
      <c r="D229" s="24" t="s">
        <v>189</v>
      </c>
      <c r="E229" s="25">
        <v>0</v>
      </c>
      <c r="F229" s="26">
        <v>100.7</v>
      </c>
      <c r="G229" s="27">
        <v>100.6</v>
      </c>
      <c r="H229" s="25">
        <f t="shared" si="6"/>
        <v>99.90069513406155</v>
      </c>
    </row>
    <row r="230" spans="1:8" ht="15" hidden="1">
      <c r="A230" s="24">
        <v>29516</v>
      </c>
      <c r="B230" s="24"/>
      <c r="C230" s="24">
        <v>4216</v>
      </c>
      <c r="D230" s="24" t="s">
        <v>190</v>
      </c>
      <c r="E230" s="25"/>
      <c r="F230" s="26"/>
      <c r="G230" s="27"/>
      <c r="H230" s="25" t="e">
        <f t="shared" si="6"/>
        <v>#DIV/0!</v>
      </c>
    </row>
    <row r="231" spans="1:8" ht="15">
      <c r="A231" s="31">
        <v>379</v>
      </c>
      <c r="B231" s="31"/>
      <c r="C231" s="31">
        <v>4122</v>
      </c>
      <c r="D231" s="31" t="s">
        <v>191</v>
      </c>
      <c r="E231" s="32">
        <v>0</v>
      </c>
      <c r="F231" s="33">
        <v>20</v>
      </c>
      <c r="G231" s="34">
        <v>20</v>
      </c>
      <c r="H231" s="25">
        <f t="shared" si="6"/>
        <v>100</v>
      </c>
    </row>
    <row r="232" spans="1:8" ht="15">
      <c r="A232" s="31"/>
      <c r="B232" s="31">
        <v>1014</v>
      </c>
      <c r="C232" s="31">
        <v>2132</v>
      </c>
      <c r="D232" s="31" t="s">
        <v>192</v>
      </c>
      <c r="E232" s="32">
        <v>24</v>
      </c>
      <c r="F232" s="33">
        <v>24</v>
      </c>
      <c r="G232" s="34">
        <v>25.1</v>
      </c>
      <c r="H232" s="25">
        <f t="shared" si="6"/>
        <v>104.58333333333334</v>
      </c>
    </row>
    <row r="233" spans="1:8" ht="15">
      <c r="A233" s="31"/>
      <c r="B233" s="31">
        <v>2119</v>
      </c>
      <c r="C233" s="31">
        <v>2343</v>
      </c>
      <c r="D233" s="31" t="s">
        <v>193</v>
      </c>
      <c r="E233" s="32">
        <v>12000</v>
      </c>
      <c r="F233" s="33">
        <v>12000</v>
      </c>
      <c r="G233" s="34">
        <v>17042</v>
      </c>
      <c r="H233" s="25">
        <f t="shared" si="6"/>
        <v>142.01666666666665</v>
      </c>
    </row>
    <row r="234" spans="1:8" ht="15" hidden="1">
      <c r="A234" s="31"/>
      <c r="B234" s="31">
        <v>3749</v>
      </c>
      <c r="C234" s="31">
        <v>2321</v>
      </c>
      <c r="D234" s="31" t="s">
        <v>194</v>
      </c>
      <c r="E234" s="32"/>
      <c r="F234" s="33"/>
      <c r="G234" s="34"/>
      <c r="H234" s="25" t="e">
        <f t="shared" si="6"/>
        <v>#DIV/0!</v>
      </c>
    </row>
    <row r="235" spans="1:8" ht="15">
      <c r="A235" s="24"/>
      <c r="B235" s="24">
        <v>6171</v>
      </c>
      <c r="C235" s="24">
        <v>2212</v>
      </c>
      <c r="D235" s="24" t="s">
        <v>153</v>
      </c>
      <c r="E235" s="25">
        <v>60</v>
      </c>
      <c r="F235" s="26">
        <v>60</v>
      </c>
      <c r="G235" s="27">
        <v>121.5</v>
      </c>
      <c r="H235" s="25">
        <f t="shared" si="6"/>
        <v>202.5</v>
      </c>
    </row>
    <row r="236" spans="1:8" ht="15">
      <c r="A236" s="24"/>
      <c r="B236" s="24">
        <v>6171</v>
      </c>
      <c r="C236" s="24">
        <v>2324</v>
      </c>
      <c r="D236" s="24" t="s">
        <v>195</v>
      </c>
      <c r="E236" s="25">
        <v>5</v>
      </c>
      <c r="F236" s="26">
        <v>5</v>
      </c>
      <c r="G236" s="27">
        <v>6</v>
      </c>
      <c r="H236" s="25">
        <f t="shared" si="6"/>
        <v>120</v>
      </c>
    </row>
    <row r="237" spans="1:8" ht="15" hidden="1">
      <c r="A237" s="24"/>
      <c r="B237" s="24">
        <v>6171</v>
      </c>
      <c r="C237" s="24">
        <v>2329</v>
      </c>
      <c r="D237" s="24" t="s">
        <v>51</v>
      </c>
      <c r="E237" s="25"/>
      <c r="F237" s="26"/>
      <c r="G237" s="27"/>
      <c r="H237" s="25"/>
    </row>
    <row r="238" spans="1:8" ht="15" customHeight="1" thickBot="1">
      <c r="A238" s="80"/>
      <c r="B238" s="80"/>
      <c r="C238" s="80"/>
      <c r="D238" s="80"/>
      <c r="E238" s="81"/>
      <c r="F238" s="82"/>
      <c r="G238" s="83"/>
      <c r="H238" s="81"/>
    </row>
    <row r="239" spans="1:8" s="46" customFormat="1" ht="21.75" customHeight="1" thickBot="1" thickTop="1">
      <c r="A239" s="85"/>
      <c r="B239" s="85"/>
      <c r="C239" s="85"/>
      <c r="D239" s="86" t="s">
        <v>196</v>
      </c>
      <c r="E239" s="87">
        <f>SUM(E222:E238)</f>
        <v>12875</v>
      </c>
      <c r="F239" s="88">
        <f>SUM(F222:F238)</f>
        <v>13125.8</v>
      </c>
      <c r="G239" s="89">
        <f>SUM(G222:G238)</f>
        <v>18413.3</v>
      </c>
      <c r="H239" s="43">
        <f>(G239/F239)*100</f>
        <v>140.2832589251703</v>
      </c>
    </row>
    <row r="240" spans="1:8" ht="14.25" customHeight="1">
      <c r="A240" s="64"/>
      <c r="B240" s="64"/>
      <c r="C240" s="64"/>
      <c r="D240" s="7"/>
      <c r="E240" s="65"/>
      <c r="F240" s="65"/>
      <c r="G240" s="65"/>
      <c r="H240" s="65"/>
    </row>
    <row r="241" spans="1:8" ht="14.25" customHeight="1" hidden="1">
      <c r="A241" s="64"/>
      <c r="B241" s="64"/>
      <c r="C241" s="64"/>
      <c r="D241" s="7"/>
      <c r="E241" s="65"/>
      <c r="F241" s="65"/>
      <c r="G241" s="65"/>
      <c r="H241" s="65"/>
    </row>
    <row r="242" spans="1:8" ht="14.25" customHeight="1" hidden="1">
      <c r="A242" s="64"/>
      <c r="B242" s="64"/>
      <c r="C242" s="64"/>
      <c r="D242" s="7"/>
      <c r="E242" s="65"/>
      <c r="F242" s="65"/>
      <c r="G242" s="65"/>
      <c r="H242" s="65"/>
    </row>
    <row r="243" spans="1:8" ht="14.25" customHeight="1" hidden="1">
      <c r="A243" s="64"/>
      <c r="B243" s="64"/>
      <c r="C243" s="64"/>
      <c r="D243" s="7"/>
      <c r="E243" s="65"/>
      <c r="F243" s="65"/>
      <c r="G243" s="65"/>
      <c r="H243" s="65"/>
    </row>
    <row r="244" spans="1:8" ht="15" customHeight="1">
      <c r="A244" s="64"/>
      <c r="B244" s="64"/>
      <c r="C244" s="64"/>
      <c r="D244" s="7"/>
      <c r="E244" s="65"/>
      <c r="F244" s="65"/>
      <c r="G244" s="65"/>
      <c r="H244" s="65"/>
    </row>
    <row r="245" spans="1:8" ht="15" customHeight="1" thickBot="1">
      <c r="A245" s="64"/>
      <c r="B245" s="64"/>
      <c r="C245" s="64"/>
      <c r="D245" s="7"/>
      <c r="E245" s="65"/>
      <c r="F245" s="65"/>
      <c r="G245" s="65"/>
      <c r="H245" s="65"/>
    </row>
    <row r="246" spans="1:8" ht="15.75">
      <c r="A246" s="12" t="s">
        <v>3</v>
      </c>
      <c r="B246" s="12" t="s">
        <v>4</v>
      </c>
      <c r="C246" s="12" t="s">
        <v>5</v>
      </c>
      <c r="D246" s="13" t="s">
        <v>6</v>
      </c>
      <c r="E246" s="14" t="s">
        <v>7</v>
      </c>
      <c r="F246" s="14" t="s">
        <v>7</v>
      </c>
      <c r="G246" s="14" t="s">
        <v>8</v>
      </c>
      <c r="H246" s="14" t="s">
        <v>9</v>
      </c>
    </row>
    <row r="247" spans="1:8" ht="15.75" customHeight="1" thickBot="1">
      <c r="A247" s="15"/>
      <c r="B247" s="15"/>
      <c r="C247" s="15"/>
      <c r="D247" s="16"/>
      <c r="E247" s="17" t="s">
        <v>10</v>
      </c>
      <c r="F247" s="17" t="s">
        <v>11</v>
      </c>
      <c r="G247" s="18" t="s">
        <v>12</v>
      </c>
      <c r="H247" s="17" t="s">
        <v>13</v>
      </c>
    </row>
    <row r="248" spans="1:8" ht="15.75" customHeight="1" thickTop="1">
      <c r="A248" s="19">
        <v>80</v>
      </c>
      <c r="B248" s="19"/>
      <c r="C248" s="19"/>
      <c r="D248" s="20" t="s">
        <v>197</v>
      </c>
      <c r="E248" s="21"/>
      <c r="F248" s="22"/>
      <c r="G248" s="23"/>
      <c r="H248" s="21"/>
    </row>
    <row r="249" spans="1:8" ht="15">
      <c r="A249" s="24"/>
      <c r="B249" s="24"/>
      <c r="C249" s="24"/>
      <c r="D249" s="24"/>
      <c r="E249" s="25"/>
      <c r="F249" s="26"/>
      <c r="G249" s="27"/>
      <c r="H249" s="25"/>
    </row>
    <row r="250" spans="1:8" ht="15">
      <c r="A250" s="24"/>
      <c r="B250" s="24"/>
      <c r="C250" s="24">
        <v>1353</v>
      </c>
      <c r="D250" s="24" t="s">
        <v>198</v>
      </c>
      <c r="E250" s="25">
        <v>750</v>
      </c>
      <c r="F250" s="26">
        <v>750</v>
      </c>
      <c r="G250" s="27">
        <v>843.5</v>
      </c>
      <c r="H250" s="25">
        <f aca="true" t="shared" si="7" ref="H250:H263">(G250/F250)*100</f>
        <v>112.46666666666667</v>
      </c>
    </row>
    <row r="251" spans="1:8" ht="15">
      <c r="A251" s="24"/>
      <c r="B251" s="24"/>
      <c r="C251" s="24">
        <v>1359</v>
      </c>
      <c r="D251" s="24" t="s">
        <v>199</v>
      </c>
      <c r="E251" s="25">
        <v>0</v>
      </c>
      <c r="F251" s="26">
        <v>0</v>
      </c>
      <c r="G251" s="27">
        <v>15</v>
      </c>
      <c r="H251" s="25" t="e">
        <f t="shared" si="7"/>
        <v>#DIV/0!</v>
      </c>
    </row>
    <row r="252" spans="1:8" ht="15">
      <c r="A252" s="24"/>
      <c r="B252" s="24"/>
      <c r="C252" s="24">
        <v>1361</v>
      </c>
      <c r="D252" s="24" t="s">
        <v>16</v>
      </c>
      <c r="E252" s="25">
        <v>6200</v>
      </c>
      <c r="F252" s="26">
        <v>6678</v>
      </c>
      <c r="G252" s="27">
        <v>8408</v>
      </c>
      <c r="H252" s="25">
        <f t="shared" si="7"/>
        <v>125.90595986822402</v>
      </c>
    </row>
    <row r="253" spans="1:8" ht="15">
      <c r="A253" s="24"/>
      <c r="B253" s="24"/>
      <c r="C253" s="24">
        <v>4121</v>
      </c>
      <c r="D253" s="24" t="s">
        <v>200</v>
      </c>
      <c r="E253" s="32">
        <v>250</v>
      </c>
      <c r="F253" s="33">
        <v>280</v>
      </c>
      <c r="G253" s="34">
        <v>382</v>
      </c>
      <c r="H253" s="25">
        <f t="shared" si="7"/>
        <v>136.42857142857144</v>
      </c>
    </row>
    <row r="254" spans="1:8" ht="15">
      <c r="A254" s="24">
        <v>222</v>
      </c>
      <c r="B254" s="24"/>
      <c r="C254" s="24">
        <v>4122</v>
      </c>
      <c r="D254" s="24" t="s">
        <v>201</v>
      </c>
      <c r="E254" s="32">
        <v>0</v>
      </c>
      <c r="F254" s="33">
        <v>330</v>
      </c>
      <c r="G254" s="34">
        <v>330</v>
      </c>
      <c r="H254" s="25">
        <f t="shared" si="7"/>
        <v>100</v>
      </c>
    </row>
    <row r="255" spans="1:8" ht="15">
      <c r="A255" s="24"/>
      <c r="B255" s="24">
        <v>2219</v>
      </c>
      <c r="C255" s="24">
        <v>2324</v>
      </c>
      <c r="D255" s="24" t="s">
        <v>202</v>
      </c>
      <c r="E255" s="25">
        <v>0</v>
      </c>
      <c r="F255" s="26">
        <v>26</v>
      </c>
      <c r="G255" s="27">
        <v>26</v>
      </c>
      <c r="H255" s="25">
        <f t="shared" si="7"/>
        <v>100</v>
      </c>
    </row>
    <row r="256" spans="1:8" ht="15">
      <c r="A256" s="24"/>
      <c r="B256" s="24">
        <v>2219</v>
      </c>
      <c r="C256" s="24">
        <v>2329</v>
      </c>
      <c r="D256" s="24" t="s">
        <v>203</v>
      </c>
      <c r="E256" s="25">
        <v>5000</v>
      </c>
      <c r="F256" s="26">
        <v>5046</v>
      </c>
      <c r="G256" s="27">
        <v>5131.5</v>
      </c>
      <c r="H256" s="25">
        <f t="shared" si="7"/>
        <v>101.69441141498217</v>
      </c>
    </row>
    <row r="257" spans="1:8" ht="15">
      <c r="A257" s="24"/>
      <c r="B257" s="24">
        <v>2229</v>
      </c>
      <c r="C257" s="24">
        <v>2212</v>
      </c>
      <c r="D257" s="24" t="s">
        <v>204</v>
      </c>
      <c r="E257" s="32">
        <v>0</v>
      </c>
      <c r="F257" s="33">
        <v>0</v>
      </c>
      <c r="G257" s="34">
        <v>271.6</v>
      </c>
      <c r="H257" s="25" t="e">
        <f t="shared" si="7"/>
        <v>#DIV/0!</v>
      </c>
    </row>
    <row r="258" spans="1:8" ht="15">
      <c r="A258" s="24"/>
      <c r="B258" s="24">
        <v>2229</v>
      </c>
      <c r="C258" s="24">
        <v>2324</v>
      </c>
      <c r="D258" s="24" t="s">
        <v>205</v>
      </c>
      <c r="E258" s="32">
        <v>0</v>
      </c>
      <c r="F258" s="33">
        <v>0</v>
      </c>
      <c r="G258" s="34">
        <v>12</v>
      </c>
      <c r="H258" s="25" t="e">
        <f t="shared" si="7"/>
        <v>#DIV/0!</v>
      </c>
    </row>
    <row r="259" spans="1:8" ht="15">
      <c r="A259" s="24"/>
      <c r="B259" s="24">
        <v>2299</v>
      </c>
      <c r="C259" s="24">
        <v>2212</v>
      </c>
      <c r="D259" s="24" t="s">
        <v>206</v>
      </c>
      <c r="E259" s="25">
        <v>2700</v>
      </c>
      <c r="F259" s="26">
        <v>2700</v>
      </c>
      <c r="G259" s="27">
        <v>2928.9</v>
      </c>
      <c r="H259" s="25">
        <f t="shared" si="7"/>
        <v>108.47777777777779</v>
      </c>
    </row>
    <row r="260" spans="1:8" ht="15">
      <c r="A260" s="24"/>
      <c r="B260" s="24">
        <v>2299</v>
      </c>
      <c r="C260" s="24">
        <v>2324</v>
      </c>
      <c r="D260" s="24" t="s">
        <v>207</v>
      </c>
      <c r="E260" s="32">
        <v>0</v>
      </c>
      <c r="F260" s="33">
        <v>0</v>
      </c>
      <c r="G260" s="34">
        <v>0</v>
      </c>
      <c r="H260" s="25" t="e">
        <f t="shared" si="7"/>
        <v>#DIV/0!</v>
      </c>
    </row>
    <row r="261" spans="1:8" ht="15">
      <c r="A261" s="24"/>
      <c r="B261" s="24">
        <v>6171</v>
      </c>
      <c r="C261" s="24">
        <v>2212</v>
      </c>
      <c r="D261" s="24" t="s">
        <v>208</v>
      </c>
      <c r="E261" s="25">
        <v>0</v>
      </c>
      <c r="F261" s="26">
        <v>0</v>
      </c>
      <c r="G261" s="27">
        <v>0</v>
      </c>
      <c r="H261" s="25" t="e">
        <f t="shared" si="7"/>
        <v>#DIV/0!</v>
      </c>
    </row>
    <row r="262" spans="1:8" ht="15">
      <c r="A262" s="31"/>
      <c r="B262" s="31">
        <v>6171</v>
      </c>
      <c r="C262" s="31">
        <v>2324</v>
      </c>
      <c r="D262" s="31" t="s">
        <v>209</v>
      </c>
      <c r="E262" s="32">
        <v>300</v>
      </c>
      <c r="F262" s="33">
        <v>300</v>
      </c>
      <c r="G262" s="34">
        <v>465.7</v>
      </c>
      <c r="H262" s="25">
        <f t="shared" si="7"/>
        <v>155.23333333333335</v>
      </c>
    </row>
    <row r="263" spans="1:8" ht="15">
      <c r="A263" s="24"/>
      <c r="B263" s="24">
        <v>6171</v>
      </c>
      <c r="C263" s="24">
        <v>2329</v>
      </c>
      <c r="D263" s="24" t="s">
        <v>210</v>
      </c>
      <c r="E263" s="32">
        <v>0</v>
      </c>
      <c r="F263" s="33">
        <v>0</v>
      </c>
      <c r="G263" s="34">
        <v>113.4</v>
      </c>
      <c r="H263" s="25" t="e">
        <f t="shared" si="7"/>
        <v>#DIV/0!</v>
      </c>
    </row>
    <row r="264" spans="1:8" ht="15.75" thickBot="1">
      <c r="A264" s="80"/>
      <c r="B264" s="80"/>
      <c r="C264" s="80"/>
      <c r="D264" s="80"/>
      <c r="E264" s="81"/>
      <c r="F264" s="82"/>
      <c r="G264" s="83"/>
      <c r="H264" s="81"/>
    </row>
    <row r="265" spans="1:8" s="46" customFormat="1" ht="21.75" customHeight="1" thickBot="1" thickTop="1">
      <c r="A265" s="85"/>
      <c r="B265" s="85"/>
      <c r="C265" s="85"/>
      <c r="D265" s="86" t="s">
        <v>211</v>
      </c>
      <c r="E265" s="87">
        <f>SUM(E249:E264)</f>
        <v>15200</v>
      </c>
      <c r="F265" s="88">
        <f>SUM(F249:F264)</f>
        <v>16110</v>
      </c>
      <c r="G265" s="89">
        <f>SUM(G249:G264)</f>
        <v>18927.600000000002</v>
      </c>
      <c r="H265" s="43">
        <f>(G265/F265)*100</f>
        <v>117.48975791433894</v>
      </c>
    </row>
    <row r="266" spans="1:8" ht="15" customHeight="1">
      <c r="A266" s="64"/>
      <c r="B266" s="64"/>
      <c r="C266" s="64"/>
      <c r="D266" s="7"/>
      <c r="E266" s="65"/>
      <c r="F266" s="65"/>
      <c r="G266" s="65"/>
      <c r="H266" s="65"/>
    </row>
    <row r="267" spans="1:8" ht="15" customHeight="1" hidden="1">
      <c r="A267" s="64"/>
      <c r="B267" s="64"/>
      <c r="C267" s="64"/>
      <c r="D267" s="7"/>
      <c r="E267" s="65"/>
      <c r="F267" s="65"/>
      <c r="G267" s="65"/>
      <c r="H267" s="65"/>
    </row>
    <row r="268" spans="1:8" ht="15" customHeight="1">
      <c r="A268" s="64"/>
      <c r="B268" s="64"/>
      <c r="C268" s="64"/>
      <c r="D268" s="7"/>
      <c r="E268" s="65"/>
      <c r="F268" s="65"/>
      <c r="G268" s="65"/>
      <c r="H268" s="65"/>
    </row>
    <row r="269" spans="1:8" ht="15" customHeight="1" thickBot="1">
      <c r="A269" s="64"/>
      <c r="B269" s="64"/>
      <c r="C269" s="64"/>
      <c r="D269" s="7"/>
      <c r="E269" s="65"/>
      <c r="F269" s="65"/>
      <c r="G269" s="65"/>
      <c r="H269" s="65"/>
    </row>
    <row r="270" spans="1:8" ht="15.75">
      <c r="A270" s="12" t="s">
        <v>3</v>
      </c>
      <c r="B270" s="12" t="s">
        <v>4</v>
      </c>
      <c r="C270" s="12" t="s">
        <v>5</v>
      </c>
      <c r="D270" s="13" t="s">
        <v>6</v>
      </c>
      <c r="E270" s="14" t="s">
        <v>7</v>
      </c>
      <c r="F270" s="14" t="s">
        <v>7</v>
      </c>
      <c r="G270" s="14" t="s">
        <v>8</v>
      </c>
      <c r="H270" s="14" t="s">
        <v>9</v>
      </c>
    </row>
    <row r="271" spans="1:8" ht="15.75" customHeight="1" thickBot="1">
      <c r="A271" s="15"/>
      <c r="B271" s="15"/>
      <c r="C271" s="15"/>
      <c r="D271" s="16"/>
      <c r="E271" s="17" t="s">
        <v>10</v>
      </c>
      <c r="F271" s="17" t="s">
        <v>11</v>
      </c>
      <c r="G271" s="18" t="s">
        <v>12</v>
      </c>
      <c r="H271" s="17" t="s">
        <v>13</v>
      </c>
    </row>
    <row r="272" spans="1:8" ht="16.5" customHeight="1" thickTop="1">
      <c r="A272" s="19">
        <v>90</v>
      </c>
      <c r="B272" s="19"/>
      <c r="C272" s="19"/>
      <c r="D272" s="20" t="s">
        <v>212</v>
      </c>
      <c r="E272" s="21"/>
      <c r="F272" s="22"/>
      <c r="G272" s="23"/>
      <c r="H272" s="21"/>
    </row>
    <row r="273" spans="1:8" ht="15.75">
      <c r="A273" s="19"/>
      <c r="B273" s="19"/>
      <c r="C273" s="19"/>
      <c r="D273" s="20"/>
      <c r="E273" s="21"/>
      <c r="F273" s="22"/>
      <c r="G273" s="23"/>
      <c r="H273" s="21"/>
    </row>
    <row r="274" spans="1:8" ht="15">
      <c r="A274" s="24">
        <v>14023</v>
      </c>
      <c r="B274" s="24"/>
      <c r="C274" s="24">
        <v>4116</v>
      </c>
      <c r="D274" s="24" t="s">
        <v>213</v>
      </c>
      <c r="E274" s="91">
        <v>0</v>
      </c>
      <c r="F274" s="92">
        <v>242.2</v>
      </c>
      <c r="G274" s="93">
        <v>104.8</v>
      </c>
      <c r="H274" s="25">
        <f aca="true" t="shared" si="8" ref="H274:H283">(G274/F274)*100</f>
        <v>43.270024772914944</v>
      </c>
    </row>
    <row r="275" spans="1:8" ht="15">
      <c r="A275" s="37"/>
      <c r="B275" s="37"/>
      <c r="C275" s="37">
        <v>4121</v>
      </c>
      <c r="D275" s="37" t="s">
        <v>214</v>
      </c>
      <c r="E275" s="94">
        <v>300</v>
      </c>
      <c r="F275" s="92">
        <v>400</v>
      </c>
      <c r="G275" s="93">
        <v>400</v>
      </c>
      <c r="H275" s="25">
        <f t="shared" si="8"/>
        <v>100</v>
      </c>
    </row>
    <row r="276" spans="1:8" ht="15">
      <c r="A276" s="24"/>
      <c r="B276" s="24">
        <v>5311</v>
      </c>
      <c r="C276" s="24">
        <v>2111</v>
      </c>
      <c r="D276" s="24" t="s">
        <v>46</v>
      </c>
      <c r="E276" s="95">
        <v>540</v>
      </c>
      <c r="F276" s="96">
        <v>540</v>
      </c>
      <c r="G276" s="97">
        <v>617.5</v>
      </c>
      <c r="H276" s="25">
        <f t="shared" si="8"/>
        <v>114.35185185185186</v>
      </c>
    </row>
    <row r="277" spans="1:8" ht="15">
      <c r="A277" s="24"/>
      <c r="B277" s="24">
        <v>5311</v>
      </c>
      <c r="C277" s="24">
        <v>2212</v>
      </c>
      <c r="D277" s="24" t="s">
        <v>215</v>
      </c>
      <c r="E277" s="98">
        <v>1500</v>
      </c>
      <c r="F277" s="99">
        <v>1585</v>
      </c>
      <c r="G277" s="100">
        <v>1232.8</v>
      </c>
      <c r="H277" s="25">
        <f t="shared" si="8"/>
        <v>77.77917981072555</v>
      </c>
    </row>
    <row r="278" spans="1:8" ht="15" hidden="1">
      <c r="A278" s="31"/>
      <c r="B278" s="31">
        <v>5311</v>
      </c>
      <c r="C278" s="31">
        <v>2310</v>
      </c>
      <c r="D278" s="31" t="s">
        <v>216</v>
      </c>
      <c r="E278" s="32"/>
      <c r="F278" s="33"/>
      <c r="G278" s="34"/>
      <c r="H278" s="25" t="e">
        <f t="shared" si="8"/>
        <v>#DIV/0!</v>
      </c>
    </row>
    <row r="279" spans="1:8" ht="15" hidden="1">
      <c r="A279" s="31"/>
      <c r="B279" s="31">
        <v>5311</v>
      </c>
      <c r="C279" s="31">
        <v>2322</v>
      </c>
      <c r="D279" s="31" t="s">
        <v>217</v>
      </c>
      <c r="E279" s="32"/>
      <c r="F279" s="33"/>
      <c r="G279" s="34"/>
      <c r="H279" s="25" t="e">
        <f t="shared" si="8"/>
        <v>#DIV/0!</v>
      </c>
    </row>
    <row r="280" spans="1:8" ht="15">
      <c r="A280" s="24"/>
      <c r="B280" s="24">
        <v>5311</v>
      </c>
      <c r="C280" s="24">
        <v>2324</v>
      </c>
      <c r="D280" s="24" t="s">
        <v>218</v>
      </c>
      <c r="E280" s="25">
        <v>0</v>
      </c>
      <c r="F280" s="26">
        <v>0</v>
      </c>
      <c r="G280" s="27">
        <v>5.1</v>
      </c>
      <c r="H280" s="25" t="e">
        <f t="shared" si="8"/>
        <v>#DIV/0!</v>
      </c>
    </row>
    <row r="281" spans="1:8" ht="15" hidden="1">
      <c r="A281" s="31"/>
      <c r="B281" s="31">
        <v>5311</v>
      </c>
      <c r="C281" s="31">
        <v>2329</v>
      </c>
      <c r="D281" s="31" t="s">
        <v>51</v>
      </c>
      <c r="E281" s="32"/>
      <c r="F281" s="33"/>
      <c r="G281" s="34"/>
      <c r="H281" s="25" t="e">
        <f t="shared" si="8"/>
        <v>#DIV/0!</v>
      </c>
    </row>
    <row r="282" spans="1:8" ht="15" hidden="1">
      <c r="A282" s="31"/>
      <c r="B282" s="31">
        <v>5311</v>
      </c>
      <c r="C282" s="31">
        <v>3113</v>
      </c>
      <c r="D282" s="31" t="s">
        <v>216</v>
      </c>
      <c r="E282" s="32"/>
      <c r="F282" s="33"/>
      <c r="G282" s="34"/>
      <c r="H282" s="25" t="e">
        <f t="shared" si="8"/>
        <v>#DIV/0!</v>
      </c>
    </row>
    <row r="283" spans="1:8" ht="15" hidden="1">
      <c r="A283" s="31"/>
      <c r="B283" s="31">
        <v>6409</v>
      </c>
      <c r="C283" s="31">
        <v>2328</v>
      </c>
      <c r="D283" s="31" t="s">
        <v>219</v>
      </c>
      <c r="E283" s="32">
        <v>0</v>
      </c>
      <c r="F283" s="33">
        <v>0</v>
      </c>
      <c r="G283" s="34"/>
      <c r="H283" s="25" t="e">
        <f t="shared" si="8"/>
        <v>#DIV/0!</v>
      </c>
    </row>
    <row r="284" spans="1:8" ht="15.75" thickBot="1">
      <c r="A284" s="80"/>
      <c r="B284" s="80"/>
      <c r="C284" s="80"/>
      <c r="D284" s="80"/>
      <c r="E284" s="81"/>
      <c r="F284" s="82"/>
      <c r="G284" s="83"/>
      <c r="H284" s="81"/>
    </row>
    <row r="285" spans="1:8" s="46" customFormat="1" ht="21.75" customHeight="1" thickBot="1" thickTop="1">
      <c r="A285" s="85"/>
      <c r="B285" s="85"/>
      <c r="C285" s="85"/>
      <c r="D285" s="86" t="s">
        <v>220</v>
      </c>
      <c r="E285" s="87">
        <f>SUM(E274:E284)</f>
        <v>2340</v>
      </c>
      <c r="F285" s="88">
        <f>SUM(F274:F284)</f>
        <v>2767.2</v>
      </c>
      <c r="G285" s="89">
        <f>SUM(G274:G284)</f>
        <v>2360.2</v>
      </c>
      <c r="H285" s="43">
        <f>(G285/F285)*100</f>
        <v>85.2919919051749</v>
      </c>
    </row>
    <row r="286" spans="1:8" ht="15" customHeight="1">
      <c r="A286" s="64"/>
      <c r="B286" s="64"/>
      <c r="C286" s="64"/>
      <c r="D286" s="7"/>
      <c r="E286" s="65"/>
      <c r="F286" s="65"/>
      <c r="G286" s="65"/>
      <c r="H286" s="65"/>
    </row>
    <row r="287" spans="1:8" ht="15" customHeight="1" hidden="1">
      <c r="A287" s="64"/>
      <c r="B287" s="64"/>
      <c r="C287" s="64"/>
      <c r="D287" s="7"/>
      <c r="E287" s="65"/>
      <c r="F287" s="65"/>
      <c r="G287" s="65"/>
      <c r="H287" s="65"/>
    </row>
    <row r="288" spans="1:8" ht="15" customHeight="1" hidden="1">
      <c r="A288" s="64"/>
      <c r="B288" s="64"/>
      <c r="C288" s="64"/>
      <c r="D288" s="7"/>
      <c r="E288" s="65"/>
      <c r="F288" s="65"/>
      <c r="G288" s="65"/>
      <c r="H288" s="65"/>
    </row>
    <row r="289" spans="1:8" ht="15" customHeight="1" hidden="1">
      <c r="A289" s="64"/>
      <c r="B289" s="64"/>
      <c r="C289" s="64"/>
      <c r="D289" s="7"/>
      <c r="E289" s="65"/>
      <c r="F289" s="65"/>
      <c r="G289" s="65"/>
      <c r="H289" s="65"/>
    </row>
    <row r="290" spans="1:8" ht="15" customHeight="1" hidden="1">
      <c r="A290" s="64"/>
      <c r="B290" s="64"/>
      <c r="C290" s="64"/>
      <c r="D290" s="7"/>
      <c r="E290" s="65"/>
      <c r="F290" s="65"/>
      <c r="G290" s="65"/>
      <c r="H290" s="65"/>
    </row>
    <row r="291" spans="1:8" ht="15" customHeight="1" hidden="1">
      <c r="A291" s="64"/>
      <c r="B291" s="64"/>
      <c r="C291" s="64"/>
      <c r="D291" s="7"/>
      <c r="E291" s="65"/>
      <c r="F291" s="65"/>
      <c r="G291" s="65"/>
      <c r="H291" s="65"/>
    </row>
    <row r="292" spans="1:8" ht="15" customHeight="1" hidden="1">
      <c r="A292" s="64"/>
      <c r="B292" s="64"/>
      <c r="C292" s="64"/>
      <c r="D292" s="7"/>
      <c r="E292" s="65"/>
      <c r="F292" s="65"/>
      <c r="G292" s="65"/>
      <c r="H292" s="65"/>
    </row>
    <row r="293" spans="1:8" ht="15" customHeight="1">
      <c r="A293" s="64"/>
      <c r="B293" s="64"/>
      <c r="C293" s="64"/>
      <c r="D293" s="7"/>
      <c r="E293" s="65"/>
      <c r="F293" s="65"/>
      <c r="G293" s="3"/>
      <c r="H293" s="3"/>
    </row>
    <row r="294" spans="1:8" ht="15" customHeight="1" thickBot="1">
      <c r="A294" s="64"/>
      <c r="B294" s="64"/>
      <c r="C294" s="64"/>
      <c r="D294" s="7"/>
      <c r="E294" s="65"/>
      <c r="F294" s="65"/>
      <c r="G294" s="65"/>
      <c r="H294" s="65"/>
    </row>
    <row r="295" spans="1:8" ht="15.75">
      <c r="A295" s="12" t="s">
        <v>3</v>
      </c>
      <c r="B295" s="12" t="s">
        <v>4</v>
      </c>
      <c r="C295" s="12" t="s">
        <v>5</v>
      </c>
      <c r="D295" s="13" t="s">
        <v>6</v>
      </c>
      <c r="E295" s="14" t="s">
        <v>7</v>
      </c>
      <c r="F295" s="14" t="s">
        <v>7</v>
      </c>
      <c r="G295" s="14" t="s">
        <v>8</v>
      </c>
      <c r="H295" s="14" t="s">
        <v>9</v>
      </c>
    </row>
    <row r="296" spans="1:8" ht="15.75" customHeight="1" thickBot="1">
      <c r="A296" s="15"/>
      <c r="B296" s="15"/>
      <c r="C296" s="15"/>
      <c r="D296" s="16"/>
      <c r="E296" s="17" t="s">
        <v>10</v>
      </c>
      <c r="F296" s="17" t="s">
        <v>11</v>
      </c>
      <c r="G296" s="18" t="s">
        <v>12</v>
      </c>
      <c r="H296" s="17" t="s">
        <v>13</v>
      </c>
    </row>
    <row r="297" spans="1:8" ht="15.75" customHeight="1" thickTop="1">
      <c r="A297" s="19">
        <v>100</v>
      </c>
      <c r="B297" s="19"/>
      <c r="C297" s="19"/>
      <c r="D297" s="101" t="s">
        <v>221</v>
      </c>
      <c r="E297" s="21"/>
      <c r="F297" s="22"/>
      <c r="G297" s="23"/>
      <c r="H297" s="21"/>
    </row>
    <row r="298" spans="1:8" ht="15">
      <c r="A298" s="24"/>
      <c r="B298" s="24"/>
      <c r="C298" s="24"/>
      <c r="D298" s="24"/>
      <c r="E298" s="30"/>
      <c r="F298" s="26"/>
      <c r="G298" s="27"/>
      <c r="H298" s="30"/>
    </row>
    <row r="299" spans="1:8" ht="15">
      <c r="A299" s="24"/>
      <c r="B299" s="24"/>
      <c r="C299" s="24">
        <v>1361</v>
      </c>
      <c r="D299" s="24" t="s">
        <v>16</v>
      </c>
      <c r="E299" s="30">
        <v>2100</v>
      </c>
      <c r="F299" s="26">
        <v>2100</v>
      </c>
      <c r="G299" s="27">
        <v>3200.6</v>
      </c>
      <c r="H299" s="25">
        <f>(G299/F299)*100</f>
        <v>152.4095238095238</v>
      </c>
    </row>
    <row r="300" spans="1:8" ht="15.75" hidden="1">
      <c r="A300" s="70"/>
      <c r="B300" s="70"/>
      <c r="C300" s="24">
        <v>4216</v>
      </c>
      <c r="D300" s="24" t="s">
        <v>222</v>
      </c>
      <c r="E300" s="25"/>
      <c r="F300" s="26"/>
      <c r="G300" s="27"/>
      <c r="H300" s="25" t="e">
        <f>(G300/F300)*100</f>
        <v>#DIV/0!</v>
      </c>
    </row>
    <row r="301" spans="1:8" ht="15">
      <c r="A301" s="24"/>
      <c r="B301" s="24">
        <v>2169</v>
      </c>
      <c r="C301" s="24">
        <v>2212</v>
      </c>
      <c r="D301" s="24" t="s">
        <v>215</v>
      </c>
      <c r="E301" s="30">
        <v>400</v>
      </c>
      <c r="F301" s="26">
        <v>400</v>
      </c>
      <c r="G301" s="27">
        <v>317.6</v>
      </c>
      <c r="H301" s="25">
        <f>(G301/F301)*100</f>
        <v>79.4</v>
      </c>
    </row>
    <row r="302" spans="1:8" ht="15" hidden="1">
      <c r="A302" s="31"/>
      <c r="B302" s="31">
        <v>3635</v>
      </c>
      <c r="C302" s="31">
        <v>3122</v>
      </c>
      <c r="D302" s="24" t="s">
        <v>223</v>
      </c>
      <c r="E302" s="30">
        <v>0</v>
      </c>
      <c r="F302" s="26">
        <v>0</v>
      </c>
      <c r="G302" s="27"/>
      <c r="H302" s="25" t="e">
        <f>(G302/F302)*100</f>
        <v>#DIV/0!</v>
      </c>
    </row>
    <row r="303" spans="1:8" ht="15">
      <c r="A303" s="31"/>
      <c r="B303" s="31">
        <v>6171</v>
      </c>
      <c r="C303" s="31">
        <v>2324</v>
      </c>
      <c r="D303" s="24" t="s">
        <v>224</v>
      </c>
      <c r="E303" s="102">
        <v>50</v>
      </c>
      <c r="F303" s="39">
        <v>50</v>
      </c>
      <c r="G303" s="40">
        <v>77.6</v>
      </c>
      <c r="H303" s="25">
        <f>(G303/F303)*100</f>
        <v>155.2</v>
      </c>
    </row>
    <row r="304" spans="1:8" ht="15" customHeight="1" thickBot="1">
      <c r="A304" s="80"/>
      <c r="B304" s="80"/>
      <c r="C304" s="80"/>
      <c r="D304" s="80"/>
      <c r="E304" s="81"/>
      <c r="F304" s="82"/>
      <c r="G304" s="83"/>
      <c r="H304" s="81"/>
    </row>
    <row r="305" spans="1:8" s="46" customFormat="1" ht="21.75" customHeight="1" thickBot="1" thickTop="1">
      <c r="A305" s="85"/>
      <c r="B305" s="85"/>
      <c r="C305" s="85"/>
      <c r="D305" s="86" t="s">
        <v>225</v>
      </c>
      <c r="E305" s="87">
        <f>SUM(E297:E303)</f>
        <v>2550</v>
      </c>
      <c r="F305" s="88">
        <f>SUM(F297:F303)</f>
        <v>2550</v>
      </c>
      <c r="G305" s="89">
        <f>SUM(G297:G303)</f>
        <v>3595.7999999999997</v>
      </c>
      <c r="H305" s="43">
        <f>(G305/F305)*100</f>
        <v>141.01176470588234</v>
      </c>
    </row>
    <row r="306" spans="1:8" ht="15" customHeight="1">
      <c r="A306" s="64"/>
      <c r="B306" s="64"/>
      <c r="C306" s="64"/>
      <c r="D306" s="7"/>
      <c r="E306" s="65"/>
      <c r="F306" s="65"/>
      <c r="G306" s="65"/>
      <c r="H306" s="65"/>
    </row>
    <row r="307" spans="1:8" ht="15" customHeight="1">
      <c r="A307" s="64"/>
      <c r="B307" s="64"/>
      <c r="C307" s="64"/>
      <c r="D307" s="7"/>
      <c r="E307" s="65"/>
      <c r="F307" s="65"/>
      <c r="G307" s="65"/>
      <c r="H307" s="65"/>
    </row>
    <row r="308" spans="1:8" ht="15" customHeight="1" hidden="1">
      <c r="A308" s="64"/>
      <c r="B308" s="64"/>
      <c r="C308" s="64"/>
      <c r="D308" s="7"/>
      <c r="E308" s="65"/>
      <c r="F308" s="65"/>
      <c r="G308" s="65"/>
      <c r="H308" s="65"/>
    </row>
    <row r="309" spans="1:8" ht="15" customHeight="1" thickBot="1">
      <c r="A309" s="64"/>
      <c r="B309" s="64"/>
      <c r="C309" s="64"/>
      <c r="D309" s="7"/>
      <c r="E309" s="65"/>
      <c r="F309" s="65"/>
      <c r="G309" s="65"/>
      <c r="H309" s="65"/>
    </row>
    <row r="310" spans="1:8" ht="15.75">
      <c r="A310" s="12" t="s">
        <v>3</v>
      </c>
      <c r="B310" s="12" t="s">
        <v>4</v>
      </c>
      <c r="C310" s="12" t="s">
        <v>5</v>
      </c>
      <c r="D310" s="13" t="s">
        <v>6</v>
      </c>
      <c r="E310" s="14" t="s">
        <v>7</v>
      </c>
      <c r="F310" s="14" t="s">
        <v>7</v>
      </c>
      <c r="G310" s="14" t="s">
        <v>8</v>
      </c>
      <c r="H310" s="14" t="s">
        <v>9</v>
      </c>
    </row>
    <row r="311" spans="1:8" ht="15.75" customHeight="1" thickBot="1">
      <c r="A311" s="15"/>
      <c r="B311" s="15"/>
      <c r="C311" s="15"/>
      <c r="D311" s="16"/>
      <c r="E311" s="17" t="s">
        <v>10</v>
      </c>
      <c r="F311" s="17" t="s">
        <v>11</v>
      </c>
      <c r="G311" s="18" t="s">
        <v>12</v>
      </c>
      <c r="H311" s="17" t="s">
        <v>13</v>
      </c>
    </row>
    <row r="312" spans="1:8" ht="15.75" customHeight="1" thickTop="1">
      <c r="A312" s="103">
        <v>110</v>
      </c>
      <c r="B312" s="70"/>
      <c r="C312" s="70"/>
      <c r="D312" s="70" t="s">
        <v>226</v>
      </c>
      <c r="E312" s="21"/>
      <c r="F312" s="22"/>
      <c r="G312" s="23"/>
      <c r="H312" s="21"/>
    </row>
    <row r="313" spans="1:8" ht="15.75">
      <c r="A313" s="103"/>
      <c r="B313" s="70"/>
      <c r="C313" s="70"/>
      <c r="D313" s="70"/>
      <c r="E313" s="21"/>
      <c r="F313" s="22"/>
      <c r="G313" s="23"/>
      <c r="H313" s="21"/>
    </row>
    <row r="314" spans="1:8" ht="15">
      <c r="A314" s="24"/>
      <c r="B314" s="24"/>
      <c r="C314" s="24">
        <v>1111</v>
      </c>
      <c r="D314" s="24" t="s">
        <v>227</v>
      </c>
      <c r="E314" s="78">
        <v>54500</v>
      </c>
      <c r="F314" s="76">
        <v>54500</v>
      </c>
      <c r="G314" s="77">
        <v>57334.8</v>
      </c>
      <c r="H314" s="25">
        <f aca="true" t="shared" si="9" ref="H314:H340">(G314/F314)*100</f>
        <v>105.20146788990826</v>
      </c>
    </row>
    <row r="315" spans="1:8" ht="15">
      <c r="A315" s="24"/>
      <c r="B315" s="24"/>
      <c r="C315" s="24">
        <v>1112</v>
      </c>
      <c r="D315" s="24" t="s">
        <v>228</v>
      </c>
      <c r="E315" s="71">
        <v>6500</v>
      </c>
      <c r="F315" s="72">
        <v>6500</v>
      </c>
      <c r="G315" s="73">
        <v>1035.2</v>
      </c>
      <c r="H315" s="25">
        <f t="shared" si="9"/>
        <v>15.926153846153849</v>
      </c>
    </row>
    <row r="316" spans="1:8" ht="15">
      <c r="A316" s="24"/>
      <c r="B316" s="24"/>
      <c r="C316" s="24">
        <v>1113</v>
      </c>
      <c r="D316" s="24" t="s">
        <v>229</v>
      </c>
      <c r="E316" s="71">
        <v>4700</v>
      </c>
      <c r="F316" s="72">
        <v>4700</v>
      </c>
      <c r="G316" s="73">
        <v>6051.2</v>
      </c>
      <c r="H316" s="25">
        <f t="shared" si="9"/>
        <v>128.74893617021277</v>
      </c>
    </row>
    <row r="317" spans="1:8" ht="15">
      <c r="A317" s="24"/>
      <c r="B317" s="24"/>
      <c r="C317" s="24">
        <v>1121</v>
      </c>
      <c r="D317" s="24" t="s">
        <v>230</v>
      </c>
      <c r="E317" s="71">
        <v>48000</v>
      </c>
      <c r="F317" s="72">
        <v>48000</v>
      </c>
      <c r="G317" s="77">
        <v>57919</v>
      </c>
      <c r="H317" s="25">
        <f t="shared" si="9"/>
        <v>120.66458333333334</v>
      </c>
    </row>
    <row r="318" spans="1:8" ht="15">
      <c r="A318" s="24"/>
      <c r="B318" s="24"/>
      <c r="C318" s="24">
        <v>1122</v>
      </c>
      <c r="D318" s="24" t="s">
        <v>231</v>
      </c>
      <c r="E318" s="78">
        <v>10000</v>
      </c>
      <c r="F318" s="76">
        <v>8309</v>
      </c>
      <c r="G318" s="77">
        <v>8308.3</v>
      </c>
      <c r="H318" s="25">
        <f t="shared" si="9"/>
        <v>99.99157540016849</v>
      </c>
    </row>
    <row r="319" spans="1:8" ht="15">
      <c r="A319" s="24"/>
      <c r="B319" s="24"/>
      <c r="C319" s="24">
        <v>1211</v>
      </c>
      <c r="D319" s="24" t="s">
        <v>232</v>
      </c>
      <c r="E319" s="78">
        <v>110000</v>
      </c>
      <c r="F319" s="76">
        <v>110000</v>
      </c>
      <c r="G319" s="77">
        <v>115894.1</v>
      </c>
      <c r="H319" s="25">
        <f t="shared" si="9"/>
        <v>105.35827272727273</v>
      </c>
    </row>
    <row r="320" spans="1:8" ht="15">
      <c r="A320" s="24"/>
      <c r="B320" s="24"/>
      <c r="C320" s="24">
        <v>1340</v>
      </c>
      <c r="D320" s="24" t="s">
        <v>233</v>
      </c>
      <c r="E320" s="78">
        <v>10500</v>
      </c>
      <c r="F320" s="76">
        <v>10500</v>
      </c>
      <c r="G320" s="104">
        <v>10658.1</v>
      </c>
      <c r="H320" s="25">
        <f t="shared" si="9"/>
        <v>101.50571428571429</v>
      </c>
    </row>
    <row r="321" spans="1:8" ht="15">
      <c r="A321" s="24"/>
      <c r="B321" s="24"/>
      <c r="C321" s="24">
        <v>1341</v>
      </c>
      <c r="D321" s="24" t="s">
        <v>234</v>
      </c>
      <c r="E321" s="105">
        <v>920</v>
      </c>
      <c r="F321" s="106">
        <v>920</v>
      </c>
      <c r="G321" s="104">
        <v>861.4</v>
      </c>
      <c r="H321" s="25">
        <f t="shared" si="9"/>
        <v>93.6304347826087</v>
      </c>
    </row>
    <row r="322" spans="1:8" ht="15" customHeight="1">
      <c r="A322" s="69"/>
      <c r="B322" s="70"/>
      <c r="C322" s="50">
        <v>1342</v>
      </c>
      <c r="D322" s="50" t="s">
        <v>235</v>
      </c>
      <c r="E322" s="74">
        <v>80</v>
      </c>
      <c r="F322" s="22">
        <v>80</v>
      </c>
      <c r="G322" s="23">
        <v>191.6</v>
      </c>
      <c r="H322" s="25">
        <f t="shared" si="9"/>
        <v>239.5</v>
      </c>
    </row>
    <row r="323" spans="1:8" ht="15">
      <c r="A323" s="107"/>
      <c r="B323" s="50"/>
      <c r="C323" s="50">
        <v>1343</v>
      </c>
      <c r="D323" s="50" t="s">
        <v>236</v>
      </c>
      <c r="E323" s="74">
        <v>1200</v>
      </c>
      <c r="F323" s="22">
        <v>1200</v>
      </c>
      <c r="G323" s="23">
        <v>1287.1</v>
      </c>
      <c r="H323" s="25">
        <f t="shared" si="9"/>
        <v>107.25833333333333</v>
      </c>
    </row>
    <row r="324" spans="1:8" ht="15">
      <c r="A324" s="29"/>
      <c r="B324" s="24"/>
      <c r="C324" s="24">
        <v>1345</v>
      </c>
      <c r="D324" s="24" t="s">
        <v>237</v>
      </c>
      <c r="E324" s="108">
        <v>200</v>
      </c>
      <c r="F324" s="72">
        <v>200</v>
      </c>
      <c r="G324" s="73">
        <v>248.5</v>
      </c>
      <c r="H324" s="25">
        <f t="shared" si="9"/>
        <v>124.25</v>
      </c>
    </row>
    <row r="325" spans="1:8" ht="15">
      <c r="A325" s="24"/>
      <c r="B325" s="24"/>
      <c r="C325" s="24">
        <v>1351</v>
      </c>
      <c r="D325" s="24" t="s">
        <v>238</v>
      </c>
      <c r="E325" s="105">
        <v>0</v>
      </c>
      <c r="F325" s="106">
        <v>0</v>
      </c>
      <c r="G325" s="104">
        <v>895.8</v>
      </c>
      <c r="H325" s="25" t="e">
        <f t="shared" si="9"/>
        <v>#DIV/0!</v>
      </c>
    </row>
    <row r="326" spans="1:8" ht="15" hidden="1">
      <c r="A326" s="24"/>
      <c r="B326" s="24"/>
      <c r="C326" s="24">
        <v>1349</v>
      </c>
      <c r="D326" s="24" t="s">
        <v>239</v>
      </c>
      <c r="E326" s="78"/>
      <c r="F326" s="76"/>
      <c r="G326" s="77"/>
      <c r="H326" s="25" t="e">
        <f t="shared" si="9"/>
        <v>#DIV/0!</v>
      </c>
    </row>
    <row r="327" spans="1:8" ht="15">
      <c r="A327" s="24"/>
      <c r="B327" s="24"/>
      <c r="C327" s="24">
        <v>1355</v>
      </c>
      <c r="D327" s="24" t="s">
        <v>240</v>
      </c>
      <c r="E327" s="78">
        <v>17000</v>
      </c>
      <c r="F327" s="76">
        <v>17000</v>
      </c>
      <c r="G327" s="77">
        <v>14856.4</v>
      </c>
      <c r="H327" s="25">
        <f t="shared" si="9"/>
        <v>87.39058823529412</v>
      </c>
    </row>
    <row r="328" spans="1:8" ht="15">
      <c r="A328" s="24"/>
      <c r="B328" s="24"/>
      <c r="C328" s="24">
        <v>1361</v>
      </c>
      <c r="D328" s="24" t="s">
        <v>241</v>
      </c>
      <c r="E328" s="105">
        <v>0</v>
      </c>
      <c r="F328" s="106">
        <v>0</v>
      </c>
      <c r="G328" s="104">
        <v>0.3</v>
      </c>
      <c r="H328" s="25" t="e">
        <f t="shared" si="9"/>
        <v>#DIV/0!</v>
      </c>
    </row>
    <row r="329" spans="1:8" ht="15">
      <c r="A329" s="24"/>
      <c r="B329" s="24"/>
      <c r="C329" s="24">
        <v>1511</v>
      </c>
      <c r="D329" s="24" t="s">
        <v>242</v>
      </c>
      <c r="E329" s="25">
        <v>21500</v>
      </c>
      <c r="F329" s="26">
        <v>21500</v>
      </c>
      <c r="G329" s="27">
        <v>22884.7</v>
      </c>
      <c r="H329" s="25">
        <f t="shared" si="9"/>
        <v>106.44046511627907</v>
      </c>
    </row>
    <row r="330" spans="1:8" ht="15" customHeight="1" hidden="1">
      <c r="A330" s="24"/>
      <c r="B330" s="24"/>
      <c r="C330" s="24">
        <v>2460</v>
      </c>
      <c r="D330" s="24" t="s">
        <v>243</v>
      </c>
      <c r="E330" s="25"/>
      <c r="F330" s="26"/>
      <c r="G330" s="27"/>
      <c r="H330" s="25" t="e">
        <f t="shared" si="9"/>
        <v>#DIV/0!</v>
      </c>
    </row>
    <row r="331" spans="1:8" ht="15">
      <c r="A331" s="24"/>
      <c r="B331" s="24"/>
      <c r="C331" s="24">
        <v>4112</v>
      </c>
      <c r="D331" s="24" t="s">
        <v>244</v>
      </c>
      <c r="E331" s="25">
        <v>34650</v>
      </c>
      <c r="F331" s="26">
        <v>34726.6</v>
      </c>
      <c r="G331" s="27">
        <v>34726.6</v>
      </c>
      <c r="H331" s="25">
        <f t="shared" si="9"/>
        <v>100</v>
      </c>
    </row>
    <row r="332" spans="1:8" ht="15" hidden="1">
      <c r="A332" s="24"/>
      <c r="B332" s="24">
        <v>6171</v>
      </c>
      <c r="C332" s="24">
        <v>2212</v>
      </c>
      <c r="D332" s="24" t="s">
        <v>245</v>
      </c>
      <c r="E332" s="25"/>
      <c r="F332" s="26"/>
      <c r="G332" s="27"/>
      <c r="H332" s="25" t="e">
        <f t="shared" si="9"/>
        <v>#DIV/0!</v>
      </c>
    </row>
    <row r="333" spans="1:8" ht="15">
      <c r="A333" s="24"/>
      <c r="B333" s="24"/>
      <c r="C333" s="24">
        <v>4132</v>
      </c>
      <c r="D333" s="24" t="s">
        <v>246</v>
      </c>
      <c r="E333" s="25">
        <v>0</v>
      </c>
      <c r="F333" s="26">
        <v>0</v>
      </c>
      <c r="G333" s="27">
        <v>73.1</v>
      </c>
      <c r="H333" s="25" t="e">
        <f t="shared" si="9"/>
        <v>#DIV/0!</v>
      </c>
    </row>
    <row r="334" spans="1:8" ht="15">
      <c r="A334" s="24"/>
      <c r="B334" s="24">
        <v>6171</v>
      </c>
      <c r="C334" s="24">
        <v>2212</v>
      </c>
      <c r="D334" s="24" t="s">
        <v>247</v>
      </c>
      <c r="E334" s="25">
        <v>0</v>
      </c>
      <c r="F334" s="26">
        <v>0</v>
      </c>
      <c r="G334" s="27">
        <v>6</v>
      </c>
      <c r="H334" s="25" t="e">
        <f t="shared" si="9"/>
        <v>#DIV/0!</v>
      </c>
    </row>
    <row r="335" spans="1:8" ht="15">
      <c r="A335" s="24"/>
      <c r="B335" s="24">
        <v>6310</v>
      </c>
      <c r="C335" s="24">
        <v>2141</v>
      </c>
      <c r="D335" s="24" t="s">
        <v>248</v>
      </c>
      <c r="E335" s="25">
        <v>250</v>
      </c>
      <c r="F335" s="26">
        <v>250</v>
      </c>
      <c r="G335" s="27">
        <v>161.7</v>
      </c>
      <c r="H335" s="25">
        <f t="shared" si="9"/>
        <v>64.67999999999999</v>
      </c>
    </row>
    <row r="336" spans="1:8" ht="15" hidden="1">
      <c r="A336" s="24"/>
      <c r="B336" s="24">
        <v>6310</v>
      </c>
      <c r="C336" s="24">
        <v>2142</v>
      </c>
      <c r="D336" s="24" t="s">
        <v>249</v>
      </c>
      <c r="E336" s="109"/>
      <c r="F336" s="110"/>
      <c r="G336" s="27"/>
      <c r="H336" s="25" t="e">
        <f t="shared" si="9"/>
        <v>#DIV/0!</v>
      </c>
    </row>
    <row r="337" spans="1:8" ht="15" hidden="1">
      <c r="A337" s="24"/>
      <c r="B337" s="24">
        <v>6310</v>
      </c>
      <c r="C337" s="24">
        <v>2143</v>
      </c>
      <c r="D337" s="24" t="s">
        <v>250</v>
      </c>
      <c r="E337" s="109"/>
      <c r="F337" s="110"/>
      <c r="G337" s="27"/>
      <c r="H337" s="25" t="e">
        <f t="shared" si="9"/>
        <v>#DIV/0!</v>
      </c>
    </row>
    <row r="338" spans="1:8" ht="15">
      <c r="A338" s="24"/>
      <c r="B338" s="24">
        <v>6310</v>
      </c>
      <c r="C338" s="24">
        <v>2324</v>
      </c>
      <c r="D338" s="24" t="s">
        <v>251</v>
      </c>
      <c r="E338" s="109">
        <v>0</v>
      </c>
      <c r="F338" s="110">
        <v>0</v>
      </c>
      <c r="G338" s="27">
        <v>0.5</v>
      </c>
      <c r="H338" s="25" t="e">
        <f t="shared" si="9"/>
        <v>#DIV/0!</v>
      </c>
    </row>
    <row r="339" spans="1:8" ht="15" hidden="1">
      <c r="A339" s="24"/>
      <c r="B339" s="24">
        <v>6310</v>
      </c>
      <c r="C339" s="24">
        <v>2329</v>
      </c>
      <c r="D339" s="24" t="s">
        <v>252</v>
      </c>
      <c r="E339" s="109"/>
      <c r="F339" s="110"/>
      <c r="G339" s="27"/>
      <c r="H339" s="25" t="e">
        <f t="shared" si="9"/>
        <v>#DIV/0!</v>
      </c>
    </row>
    <row r="340" spans="1:8" ht="15">
      <c r="A340" s="24"/>
      <c r="B340" s="24">
        <v>6409</v>
      </c>
      <c r="C340" s="24">
        <v>2328</v>
      </c>
      <c r="D340" s="24" t="s">
        <v>253</v>
      </c>
      <c r="E340" s="109">
        <v>0</v>
      </c>
      <c r="F340" s="110">
        <v>0</v>
      </c>
      <c r="G340" s="27">
        <v>-0.5</v>
      </c>
      <c r="H340" s="25" t="e">
        <f t="shared" si="9"/>
        <v>#DIV/0!</v>
      </c>
    </row>
    <row r="341" spans="1:8" ht="15.75" customHeight="1" thickBot="1">
      <c r="A341" s="80"/>
      <c r="B341" s="80"/>
      <c r="C341" s="80"/>
      <c r="D341" s="80"/>
      <c r="E341" s="111"/>
      <c r="F341" s="112"/>
      <c r="G341" s="113"/>
      <c r="H341" s="111"/>
    </row>
    <row r="342" spans="1:8" s="46" customFormat="1" ht="21.75" customHeight="1" thickBot="1" thickTop="1">
      <c r="A342" s="85"/>
      <c r="B342" s="85"/>
      <c r="C342" s="85"/>
      <c r="D342" s="86" t="s">
        <v>254</v>
      </c>
      <c r="E342" s="87">
        <f>SUM(E314:E341)</f>
        <v>320000</v>
      </c>
      <c r="F342" s="88">
        <f>SUM(F314:F341)</f>
        <v>318385.6</v>
      </c>
      <c r="G342" s="89">
        <f>SUM(G314:G341)</f>
        <v>333393.89999999997</v>
      </c>
      <c r="H342" s="43">
        <f>(G342/F342)*100</f>
        <v>104.71387525063946</v>
      </c>
    </row>
    <row r="343" spans="1:8" ht="15" customHeight="1">
      <c r="A343" s="64"/>
      <c r="B343" s="64"/>
      <c r="C343" s="64"/>
      <c r="D343" s="7"/>
      <c r="E343" s="65"/>
      <c r="F343" s="65"/>
      <c r="G343" s="65"/>
      <c r="H343" s="65"/>
    </row>
    <row r="344" spans="1:8" ht="15">
      <c r="A344" s="46"/>
      <c r="B344" s="64"/>
      <c r="C344" s="64"/>
      <c r="D344" s="64"/>
      <c r="E344" s="114"/>
      <c r="F344" s="114"/>
      <c r="G344" s="114"/>
      <c r="H344" s="114"/>
    </row>
    <row r="345" spans="1:8" ht="15" hidden="1">
      <c r="A345" s="46"/>
      <c r="B345" s="64"/>
      <c r="C345" s="64"/>
      <c r="D345" s="64"/>
      <c r="E345" s="114"/>
      <c r="F345" s="114"/>
      <c r="G345" s="114"/>
      <c r="H345" s="114"/>
    </row>
    <row r="346" spans="1:8" ht="15" customHeight="1" thickBot="1">
      <c r="A346" s="46"/>
      <c r="B346" s="64"/>
      <c r="C346" s="64"/>
      <c r="D346" s="64"/>
      <c r="E346" s="114"/>
      <c r="F346" s="114"/>
      <c r="G346" s="114"/>
      <c r="H346" s="114"/>
    </row>
    <row r="347" spans="1:8" ht="15.75">
      <c r="A347" s="12" t="s">
        <v>3</v>
      </c>
      <c r="B347" s="12" t="s">
        <v>4</v>
      </c>
      <c r="C347" s="12" t="s">
        <v>5</v>
      </c>
      <c r="D347" s="13" t="s">
        <v>6</v>
      </c>
      <c r="E347" s="14" t="s">
        <v>7</v>
      </c>
      <c r="F347" s="14" t="s">
        <v>7</v>
      </c>
      <c r="G347" s="14" t="s">
        <v>8</v>
      </c>
      <c r="H347" s="14" t="s">
        <v>9</v>
      </c>
    </row>
    <row r="348" spans="1:8" ht="15.75" customHeight="1" thickBot="1">
      <c r="A348" s="15"/>
      <c r="B348" s="15"/>
      <c r="C348" s="15"/>
      <c r="D348" s="16"/>
      <c r="E348" s="17" t="s">
        <v>10</v>
      </c>
      <c r="F348" s="17" t="s">
        <v>11</v>
      </c>
      <c r="G348" s="18" t="s">
        <v>12</v>
      </c>
      <c r="H348" s="17" t="s">
        <v>13</v>
      </c>
    </row>
    <row r="349" spans="1:8" ht="16.5" customHeight="1" thickTop="1">
      <c r="A349" s="19">
        <v>120</v>
      </c>
      <c r="B349" s="19"/>
      <c r="C349" s="19"/>
      <c r="D349" s="70" t="s">
        <v>255</v>
      </c>
      <c r="E349" s="21"/>
      <c r="F349" s="22"/>
      <c r="G349" s="23"/>
      <c r="H349" s="21"/>
    </row>
    <row r="350" spans="1:8" ht="15.75">
      <c r="A350" s="70"/>
      <c r="B350" s="70"/>
      <c r="C350" s="70"/>
      <c r="D350" s="70"/>
      <c r="E350" s="25"/>
      <c r="F350" s="26"/>
      <c r="G350" s="27"/>
      <c r="H350" s="25"/>
    </row>
    <row r="351" spans="1:8" ht="15">
      <c r="A351" s="24"/>
      <c r="B351" s="24"/>
      <c r="C351" s="24">
        <v>1361</v>
      </c>
      <c r="D351" s="24" t="s">
        <v>16</v>
      </c>
      <c r="E351" s="115">
        <v>0</v>
      </c>
      <c r="F351" s="116">
        <v>0</v>
      </c>
      <c r="G351" s="117">
        <v>2.9</v>
      </c>
      <c r="H351" s="25" t="e">
        <f aca="true" t="shared" si="10" ref="H351:H383">(G351/F351)*100</f>
        <v>#DIV/0!</v>
      </c>
    </row>
    <row r="352" spans="1:8" ht="15">
      <c r="A352" s="24"/>
      <c r="B352" s="24">
        <v>3612</v>
      </c>
      <c r="C352" s="24">
        <v>2111</v>
      </c>
      <c r="D352" s="24" t="s">
        <v>256</v>
      </c>
      <c r="E352" s="115">
        <v>3800</v>
      </c>
      <c r="F352" s="116">
        <v>3800</v>
      </c>
      <c r="G352" s="117">
        <v>4313.5</v>
      </c>
      <c r="H352" s="25">
        <f t="shared" si="10"/>
        <v>113.51315789473684</v>
      </c>
    </row>
    <row r="353" spans="1:8" ht="15">
      <c r="A353" s="24"/>
      <c r="B353" s="24">
        <v>3612</v>
      </c>
      <c r="C353" s="24">
        <v>2132</v>
      </c>
      <c r="D353" s="24" t="s">
        <v>257</v>
      </c>
      <c r="E353" s="115">
        <v>6700</v>
      </c>
      <c r="F353" s="116">
        <v>6700</v>
      </c>
      <c r="G353" s="117">
        <v>8998.8</v>
      </c>
      <c r="H353" s="25">
        <f t="shared" si="10"/>
        <v>134.31044776119404</v>
      </c>
    </row>
    <row r="354" spans="1:8" ht="15" hidden="1">
      <c r="A354" s="24"/>
      <c r="B354" s="24">
        <v>3612</v>
      </c>
      <c r="C354" s="24">
        <v>2322</v>
      </c>
      <c r="D354" s="24" t="s">
        <v>217</v>
      </c>
      <c r="E354" s="115"/>
      <c r="F354" s="116"/>
      <c r="G354" s="117"/>
      <c r="H354" s="25" t="e">
        <f t="shared" si="10"/>
        <v>#DIV/0!</v>
      </c>
    </row>
    <row r="355" spans="1:8" ht="15">
      <c r="A355" s="24"/>
      <c r="B355" s="24">
        <v>3612</v>
      </c>
      <c r="C355" s="24">
        <v>2324</v>
      </c>
      <c r="D355" s="24" t="s">
        <v>258</v>
      </c>
      <c r="E355" s="25">
        <v>0</v>
      </c>
      <c r="F355" s="26">
        <v>0</v>
      </c>
      <c r="G355" s="27">
        <v>357</v>
      </c>
      <c r="H355" s="25" t="e">
        <f t="shared" si="10"/>
        <v>#DIV/0!</v>
      </c>
    </row>
    <row r="356" spans="1:8" ht="15" hidden="1">
      <c r="A356" s="24"/>
      <c r="B356" s="24">
        <v>3612</v>
      </c>
      <c r="C356" s="24">
        <v>2329</v>
      </c>
      <c r="D356" s="24" t="s">
        <v>259</v>
      </c>
      <c r="E356" s="25"/>
      <c r="F356" s="26"/>
      <c r="G356" s="27"/>
      <c r="H356" s="25" t="e">
        <f t="shared" si="10"/>
        <v>#DIV/0!</v>
      </c>
    </row>
    <row r="357" spans="1:8" ht="15">
      <c r="A357" s="24"/>
      <c r="B357" s="24">
        <v>3612</v>
      </c>
      <c r="C357" s="24">
        <v>3112</v>
      </c>
      <c r="D357" s="24" t="s">
        <v>260</v>
      </c>
      <c r="E357" s="25">
        <v>6350</v>
      </c>
      <c r="F357" s="26">
        <v>6350</v>
      </c>
      <c r="G357" s="27">
        <v>5778.7</v>
      </c>
      <c r="H357" s="25">
        <f t="shared" si="10"/>
        <v>91.0031496062992</v>
      </c>
    </row>
    <row r="358" spans="1:8" ht="15">
      <c r="A358" s="24"/>
      <c r="B358" s="24">
        <v>3613</v>
      </c>
      <c r="C358" s="24">
        <v>2111</v>
      </c>
      <c r="D358" s="24" t="s">
        <v>261</v>
      </c>
      <c r="E358" s="115">
        <v>1900</v>
      </c>
      <c r="F358" s="116">
        <v>1900</v>
      </c>
      <c r="G358" s="117">
        <v>1876</v>
      </c>
      <c r="H358" s="25">
        <f t="shared" si="10"/>
        <v>98.73684210526315</v>
      </c>
    </row>
    <row r="359" spans="1:8" ht="15">
      <c r="A359" s="24"/>
      <c r="B359" s="24">
        <v>3613</v>
      </c>
      <c r="C359" s="24">
        <v>2132</v>
      </c>
      <c r="D359" s="24" t="s">
        <v>262</v>
      </c>
      <c r="E359" s="115">
        <v>4300</v>
      </c>
      <c r="F359" s="116">
        <v>4300</v>
      </c>
      <c r="G359" s="117">
        <v>4772</v>
      </c>
      <c r="H359" s="25">
        <f t="shared" si="10"/>
        <v>110.9767441860465</v>
      </c>
    </row>
    <row r="360" spans="1:8" ht="15" hidden="1">
      <c r="A360" s="31"/>
      <c r="B360" s="24">
        <v>3613</v>
      </c>
      <c r="C360" s="24">
        <v>2133</v>
      </c>
      <c r="D360" s="24" t="s">
        <v>263</v>
      </c>
      <c r="E360" s="25"/>
      <c r="F360" s="26"/>
      <c r="G360" s="27"/>
      <c r="H360" s="25" t="e">
        <f t="shared" si="10"/>
        <v>#DIV/0!</v>
      </c>
    </row>
    <row r="361" spans="1:8" ht="15" hidden="1">
      <c r="A361" s="31"/>
      <c r="B361" s="24">
        <v>3613</v>
      </c>
      <c r="C361" s="24">
        <v>2310</v>
      </c>
      <c r="D361" s="24" t="s">
        <v>264</v>
      </c>
      <c r="E361" s="25"/>
      <c r="F361" s="26"/>
      <c r="G361" s="27"/>
      <c r="H361" s="25" t="e">
        <f t="shared" si="10"/>
        <v>#DIV/0!</v>
      </c>
    </row>
    <row r="362" spans="1:8" ht="15" hidden="1">
      <c r="A362" s="31"/>
      <c r="B362" s="24">
        <v>3613</v>
      </c>
      <c r="C362" s="24">
        <v>2322</v>
      </c>
      <c r="D362" s="24" t="s">
        <v>265</v>
      </c>
      <c r="E362" s="25"/>
      <c r="F362" s="26"/>
      <c r="G362" s="27"/>
      <c r="H362" s="25" t="e">
        <f t="shared" si="10"/>
        <v>#DIV/0!</v>
      </c>
    </row>
    <row r="363" spans="1:8" ht="15">
      <c r="A363" s="31"/>
      <c r="B363" s="24">
        <v>3613</v>
      </c>
      <c r="C363" s="24">
        <v>2324</v>
      </c>
      <c r="D363" s="24" t="s">
        <v>266</v>
      </c>
      <c r="E363" s="25">
        <v>0</v>
      </c>
      <c r="F363" s="26">
        <v>0</v>
      </c>
      <c r="G363" s="27">
        <v>243.4</v>
      </c>
      <c r="H363" s="25" t="e">
        <f t="shared" si="10"/>
        <v>#DIV/0!</v>
      </c>
    </row>
    <row r="364" spans="1:8" ht="15">
      <c r="A364" s="31"/>
      <c r="B364" s="24">
        <v>3613</v>
      </c>
      <c r="C364" s="24">
        <v>3112</v>
      </c>
      <c r="D364" s="24" t="s">
        <v>267</v>
      </c>
      <c r="E364" s="25">
        <v>1027</v>
      </c>
      <c r="F364" s="26">
        <v>1027</v>
      </c>
      <c r="G364" s="27">
        <v>227.8</v>
      </c>
      <c r="H364" s="25">
        <f t="shared" si="10"/>
        <v>22.181110029211297</v>
      </c>
    </row>
    <row r="365" spans="1:8" ht="15" hidden="1">
      <c r="A365" s="31"/>
      <c r="B365" s="24">
        <v>3631</v>
      </c>
      <c r="C365" s="24">
        <v>2133</v>
      </c>
      <c r="D365" s="24" t="s">
        <v>268</v>
      </c>
      <c r="E365" s="25"/>
      <c r="F365" s="26"/>
      <c r="G365" s="27"/>
      <c r="H365" s="25" t="e">
        <f t="shared" si="10"/>
        <v>#DIV/0!</v>
      </c>
    </row>
    <row r="366" spans="1:8" ht="15">
      <c r="A366" s="31"/>
      <c r="B366" s="24">
        <v>3632</v>
      </c>
      <c r="C366" s="24">
        <v>2111</v>
      </c>
      <c r="D366" s="24" t="s">
        <v>269</v>
      </c>
      <c r="E366" s="25">
        <v>260</v>
      </c>
      <c r="F366" s="26">
        <v>260</v>
      </c>
      <c r="G366" s="27">
        <v>837.5</v>
      </c>
      <c r="H366" s="25">
        <f t="shared" si="10"/>
        <v>322.11538461538464</v>
      </c>
    </row>
    <row r="367" spans="1:8" ht="15">
      <c r="A367" s="31"/>
      <c r="B367" s="24">
        <v>3632</v>
      </c>
      <c r="C367" s="24">
        <v>2132</v>
      </c>
      <c r="D367" s="24" t="s">
        <v>270</v>
      </c>
      <c r="E367" s="25">
        <v>20</v>
      </c>
      <c r="F367" s="26">
        <v>20</v>
      </c>
      <c r="G367" s="27">
        <v>20</v>
      </c>
      <c r="H367" s="25">
        <f t="shared" si="10"/>
        <v>100</v>
      </c>
    </row>
    <row r="368" spans="1:8" ht="15">
      <c r="A368" s="31"/>
      <c r="B368" s="24">
        <v>3632</v>
      </c>
      <c r="C368" s="24">
        <v>2133</v>
      </c>
      <c r="D368" s="24" t="s">
        <v>271</v>
      </c>
      <c r="E368" s="25">
        <v>5</v>
      </c>
      <c r="F368" s="26">
        <v>5</v>
      </c>
      <c r="G368" s="27">
        <v>5</v>
      </c>
      <c r="H368" s="25">
        <f t="shared" si="10"/>
        <v>100</v>
      </c>
    </row>
    <row r="369" spans="1:8" ht="15">
      <c r="A369" s="31"/>
      <c r="B369" s="24">
        <v>3632</v>
      </c>
      <c r="C369" s="24">
        <v>2324</v>
      </c>
      <c r="D369" s="24" t="s">
        <v>272</v>
      </c>
      <c r="E369" s="25">
        <v>0</v>
      </c>
      <c r="F369" s="26">
        <v>0</v>
      </c>
      <c r="G369" s="27">
        <v>32.8</v>
      </c>
      <c r="H369" s="25" t="e">
        <f t="shared" si="10"/>
        <v>#DIV/0!</v>
      </c>
    </row>
    <row r="370" spans="1:8" ht="15">
      <c r="A370" s="31"/>
      <c r="B370" s="24">
        <v>3632</v>
      </c>
      <c r="C370" s="24">
        <v>2329</v>
      </c>
      <c r="D370" s="24" t="s">
        <v>273</v>
      </c>
      <c r="E370" s="25">
        <v>85</v>
      </c>
      <c r="F370" s="26">
        <v>85</v>
      </c>
      <c r="G370" s="27">
        <v>73.9</v>
      </c>
      <c r="H370" s="25">
        <f t="shared" si="10"/>
        <v>86.94117647058825</v>
      </c>
    </row>
    <row r="371" spans="1:8" ht="15">
      <c r="A371" s="31"/>
      <c r="B371" s="24">
        <v>3634</v>
      </c>
      <c r="C371" s="24">
        <v>2132</v>
      </c>
      <c r="D371" s="24" t="s">
        <v>274</v>
      </c>
      <c r="E371" s="25">
        <v>4100</v>
      </c>
      <c r="F371" s="26">
        <v>4100</v>
      </c>
      <c r="G371" s="27">
        <v>4080</v>
      </c>
      <c r="H371" s="25">
        <f t="shared" si="10"/>
        <v>99.51219512195122</v>
      </c>
    </row>
    <row r="372" spans="1:8" ht="15" hidden="1">
      <c r="A372" s="31"/>
      <c r="B372" s="24">
        <v>3636</v>
      </c>
      <c r="C372" s="24">
        <v>2131</v>
      </c>
      <c r="D372" s="24" t="s">
        <v>275</v>
      </c>
      <c r="E372" s="25"/>
      <c r="F372" s="26"/>
      <c r="G372" s="27"/>
      <c r="H372" s="25" t="e">
        <f t="shared" si="10"/>
        <v>#DIV/0!</v>
      </c>
    </row>
    <row r="373" spans="1:8" ht="15">
      <c r="A373" s="31"/>
      <c r="B373" s="24">
        <v>3639</v>
      </c>
      <c r="C373" s="24">
        <v>2119</v>
      </c>
      <c r="D373" s="24" t="s">
        <v>276</v>
      </c>
      <c r="E373" s="25">
        <v>150</v>
      </c>
      <c r="F373" s="26">
        <v>150</v>
      </c>
      <c r="G373" s="27">
        <v>560.7</v>
      </c>
      <c r="H373" s="25">
        <f t="shared" si="10"/>
        <v>373.80000000000007</v>
      </c>
    </row>
    <row r="374" spans="1:8" ht="15">
      <c r="A374" s="24"/>
      <c r="B374" s="24">
        <v>3639</v>
      </c>
      <c r="C374" s="24">
        <v>2131</v>
      </c>
      <c r="D374" s="24" t="s">
        <v>277</v>
      </c>
      <c r="E374" s="25">
        <v>1900</v>
      </c>
      <c r="F374" s="26">
        <v>1900</v>
      </c>
      <c r="G374" s="27">
        <v>2257.7</v>
      </c>
      <c r="H374" s="25">
        <f t="shared" si="10"/>
        <v>118.82631578947367</v>
      </c>
    </row>
    <row r="375" spans="1:8" ht="15">
      <c r="A375" s="24"/>
      <c r="B375" s="24">
        <v>3639</v>
      </c>
      <c r="C375" s="24">
        <v>2132</v>
      </c>
      <c r="D375" s="24" t="s">
        <v>278</v>
      </c>
      <c r="E375" s="25">
        <v>18</v>
      </c>
      <c r="F375" s="26">
        <v>18</v>
      </c>
      <c r="G375" s="27">
        <v>13</v>
      </c>
      <c r="H375" s="25">
        <f t="shared" si="10"/>
        <v>72.22222222222221</v>
      </c>
    </row>
    <row r="376" spans="1:8" ht="15" customHeight="1">
      <c r="A376" s="24"/>
      <c r="B376" s="24">
        <v>3639</v>
      </c>
      <c r="C376" s="24">
        <v>2212</v>
      </c>
      <c r="D376" s="24" t="s">
        <v>247</v>
      </c>
      <c r="E376" s="25">
        <v>0</v>
      </c>
      <c r="F376" s="26">
        <v>0</v>
      </c>
      <c r="G376" s="27">
        <v>167</v>
      </c>
      <c r="H376" s="25" t="e">
        <f t="shared" si="10"/>
        <v>#DIV/0!</v>
      </c>
    </row>
    <row r="377" spans="1:8" ht="15">
      <c r="A377" s="24"/>
      <c r="B377" s="24">
        <v>3639</v>
      </c>
      <c r="C377" s="24">
        <v>2324</v>
      </c>
      <c r="D377" s="24" t="s">
        <v>279</v>
      </c>
      <c r="E377" s="25">
        <v>403</v>
      </c>
      <c r="F377" s="26">
        <v>403</v>
      </c>
      <c r="G377" s="27">
        <v>272.6</v>
      </c>
      <c r="H377" s="25">
        <f t="shared" si="10"/>
        <v>67.64267990074441</v>
      </c>
    </row>
    <row r="378" spans="1:8" ht="15" hidden="1">
      <c r="A378" s="24"/>
      <c r="B378" s="24">
        <v>3639</v>
      </c>
      <c r="C378" s="24">
        <v>2328</v>
      </c>
      <c r="D378" s="24" t="s">
        <v>280</v>
      </c>
      <c r="E378" s="25"/>
      <c r="F378" s="26"/>
      <c r="G378" s="27"/>
      <c r="H378" s="25" t="e">
        <f t="shared" si="10"/>
        <v>#DIV/0!</v>
      </c>
    </row>
    <row r="379" spans="1:8" ht="15" customHeight="1" hidden="1">
      <c r="A379" s="53"/>
      <c r="B379" s="53">
        <v>3639</v>
      </c>
      <c r="C379" s="53">
        <v>2329</v>
      </c>
      <c r="D379" s="53" t="s">
        <v>51</v>
      </c>
      <c r="E379" s="25"/>
      <c r="F379" s="26"/>
      <c r="G379" s="27"/>
      <c r="H379" s="25" t="e">
        <f t="shared" si="10"/>
        <v>#DIV/0!</v>
      </c>
    </row>
    <row r="380" spans="1:8" ht="15">
      <c r="A380" s="24"/>
      <c r="B380" s="24">
        <v>3639</v>
      </c>
      <c r="C380" s="24">
        <v>3111</v>
      </c>
      <c r="D380" s="24" t="s">
        <v>281</v>
      </c>
      <c r="E380" s="25">
        <v>2700</v>
      </c>
      <c r="F380" s="26">
        <v>2700</v>
      </c>
      <c r="G380" s="27">
        <v>1116.8</v>
      </c>
      <c r="H380" s="25">
        <f t="shared" si="10"/>
        <v>41.36296296296296</v>
      </c>
    </row>
    <row r="381" spans="1:8" ht="15">
      <c r="A381" s="24"/>
      <c r="B381" s="24">
        <v>3639</v>
      </c>
      <c r="C381" s="24">
        <v>3112</v>
      </c>
      <c r="D381" s="24" t="s">
        <v>282</v>
      </c>
      <c r="E381" s="25">
        <v>0</v>
      </c>
      <c r="F381" s="26">
        <v>0</v>
      </c>
      <c r="G381" s="27">
        <v>1685</v>
      </c>
      <c r="H381" s="25" t="e">
        <f t="shared" si="10"/>
        <v>#DIV/0!</v>
      </c>
    </row>
    <row r="382" spans="1:8" ht="15" hidden="1">
      <c r="A382" s="24"/>
      <c r="B382" s="24">
        <v>3639</v>
      </c>
      <c r="C382" s="24">
        <v>3113</v>
      </c>
      <c r="D382" s="24" t="s">
        <v>283</v>
      </c>
      <c r="E382" s="25"/>
      <c r="F382" s="26"/>
      <c r="G382" s="27"/>
      <c r="H382" s="25" t="e">
        <f t="shared" si="10"/>
        <v>#DIV/0!</v>
      </c>
    </row>
    <row r="383" spans="1:8" ht="15" customHeight="1">
      <c r="A383" s="53"/>
      <c r="B383" s="53">
        <v>3639</v>
      </c>
      <c r="C383" s="53">
        <v>3119</v>
      </c>
      <c r="D383" s="53" t="s">
        <v>284</v>
      </c>
      <c r="E383" s="25">
        <v>4000</v>
      </c>
      <c r="F383" s="26">
        <v>4000</v>
      </c>
      <c r="G383" s="27">
        <v>4000</v>
      </c>
      <c r="H383" s="25">
        <f t="shared" si="10"/>
        <v>100</v>
      </c>
    </row>
    <row r="384" spans="1:8" ht="15" hidden="1">
      <c r="A384" s="53"/>
      <c r="B384" s="53">
        <v>6171</v>
      </c>
      <c r="C384" s="53">
        <v>2131</v>
      </c>
      <c r="D384" s="53" t="s">
        <v>285</v>
      </c>
      <c r="E384" s="25"/>
      <c r="F384" s="26"/>
      <c r="G384" s="27"/>
      <c r="H384" s="25"/>
    </row>
    <row r="385" spans="1:8" ht="15" hidden="1">
      <c r="A385" s="24"/>
      <c r="B385" s="24">
        <v>6171</v>
      </c>
      <c r="C385" s="24">
        <v>2324</v>
      </c>
      <c r="D385" s="24" t="s">
        <v>286</v>
      </c>
      <c r="E385" s="25"/>
      <c r="F385" s="26"/>
      <c r="G385" s="27"/>
      <c r="H385" s="25"/>
    </row>
    <row r="386" spans="1:8" ht="15" hidden="1">
      <c r="A386" s="24"/>
      <c r="B386" s="24"/>
      <c r="C386" s="24"/>
      <c r="D386" s="24"/>
      <c r="E386" s="25"/>
      <c r="F386" s="26"/>
      <c r="G386" s="27"/>
      <c r="H386" s="25"/>
    </row>
    <row r="387" spans="1:8" ht="15" customHeight="1" hidden="1">
      <c r="A387" s="53"/>
      <c r="B387" s="53">
        <v>6171</v>
      </c>
      <c r="C387" s="53">
        <v>2131</v>
      </c>
      <c r="D387" s="53" t="s">
        <v>287</v>
      </c>
      <c r="E387" s="25"/>
      <c r="F387" s="26"/>
      <c r="G387" s="27"/>
      <c r="H387" s="25" t="e">
        <f>(G387/F387)*100</f>
        <v>#DIV/0!</v>
      </c>
    </row>
    <row r="388" spans="1:8" ht="15" customHeight="1" hidden="1">
      <c r="A388" s="53"/>
      <c r="B388" s="53">
        <v>6171</v>
      </c>
      <c r="C388" s="53">
        <v>2133</v>
      </c>
      <c r="D388" s="53" t="s">
        <v>288</v>
      </c>
      <c r="E388" s="25"/>
      <c r="F388" s="26"/>
      <c r="G388" s="27"/>
      <c r="H388" s="25" t="e">
        <f>(G388/F388)*100</f>
        <v>#DIV/0!</v>
      </c>
    </row>
    <row r="389" spans="1:8" ht="15" customHeight="1" hidden="1">
      <c r="A389" s="24"/>
      <c r="B389" s="24">
        <v>6409</v>
      </c>
      <c r="C389" s="24">
        <v>2328</v>
      </c>
      <c r="D389" s="24" t="s">
        <v>289</v>
      </c>
      <c r="E389" s="25"/>
      <c r="F389" s="26"/>
      <c r="G389" s="27"/>
      <c r="H389" s="25" t="e">
        <f>(G389/F389)*100</f>
        <v>#DIV/0!</v>
      </c>
    </row>
    <row r="390" spans="1:8" ht="15" customHeight="1">
      <c r="A390" s="53"/>
      <c r="B390" s="53">
        <v>6310</v>
      </c>
      <c r="C390" s="53">
        <v>2141</v>
      </c>
      <c r="D390" s="53" t="s">
        <v>290</v>
      </c>
      <c r="E390" s="25">
        <v>0</v>
      </c>
      <c r="F390" s="26">
        <v>0</v>
      </c>
      <c r="G390" s="27">
        <v>0</v>
      </c>
      <c r="H390" s="25" t="e">
        <f>(G390/F390)*100</f>
        <v>#DIV/0!</v>
      </c>
    </row>
    <row r="391" spans="1:8" ht="15" customHeight="1">
      <c r="A391" s="53"/>
      <c r="B391" s="53">
        <v>6409</v>
      </c>
      <c r="C391" s="53">
        <v>2328</v>
      </c>
      <c r="D391" s="53" t="s">
        <v>289</v>
      </c>
      <c r="E391" s="25">
        <v>0</v>
      </c>
      <c r="F391" s="26">
        <v>0</v>
      </c>
      <c r="G391" s="27">
        <v>3.6</v>
      </c>
      <c r="H391" s="25" t="e">
        <f>(G391/F391)*100</f>
        <v>#DIV/0!</v>
      </c>
    </row>
    <row r="392" spans="1:8" ht="15.75" customHeight="1" thickBot="1">
      <c r="A392" s="118"/>
      <c r="B392" s="118"/>
      <c r="C392" s="118"/>
      <c r="D392" s="118"/>
      <c r="E392" s="119"/>
      <c r="F392" s="120"/>
      <c r="G392" s="121"/>
      <c r="H392" s="119"/>
    </row>
    <row r="393" spans="1:8" s="46" customFormat="1" ht="22.5" customHeight="1" thickBot="1" thickTop="1">
      <c r="A393" s="85"/>
      <c r="B393" s="85"/>
      <c r="C393" s="85"/>
      <c r="D393" s="86" t="s">
        <v>291</v>
      </c>
      <c r="E393" s="87">
        <f>SUM(E350:E392)</f>
        <v>37718</v>
      </c>
      <c r="F393" s="88">
        <f>SUM(F350:F392)</f>
        <v>37718</v>
      </c>
      <c r="G393" s="89">
        <f>SUM(G350:G392)</f>
        <v>41695.7</v>
      </c>
      <c r="H393" s="43">
        <f>(G393/F393)*100</f>
        <v>110.54589320748714</v>
      </c>
    </row>
    <row r="394" spans="1:8" ht="15" customHeight="1">
      <c r="A394" s="46"/>
      <c r="B394" s="64"/>
      <c r="C394" s="64"/>
      <c r="D394" s="64"/>
      <c r="E394" s="114"/>
      <c r="F394" s="114"/>
      <c r="G394" s="114"/>
      <c r="H394" s="114"/>
    </row>
    <row r="395" spans="1:8" ht="15" customHeight="1" hidden="1">
      <c r="A395" s="46"/>
      <c r="B395" s="64"/>
      <c r="C395" s="64"/>
      <c r="D395" s="64"/>
      <c r="E395" s="114"/>
      <c r="F395" s="114"/>
      <c r="G395" s="114"/>
      <c r="H395" s="114"/>
    </row>
    <row r="396" spans="1:8" ht="15" customHeight="1" hidden="1">
      <c r="A396" s="46"/>
      <c r="B396" s="64"/>
      <c r="C396" s="64"/>
      <c r="D396" s="64"/>
      <c r="E396" s="114"/>
      <c r="F396" s="114"/>
      <c r="G396" s="114"/>
      <c r="H396" s="114"/>
    </row>
    <row r="397" spans="1:8" ht="15" customHeight="1" hidden="1">
      <c r="A397" s="46"/>
      <c r="B397" s="64"/>
      <c r="C397" s="64"/>
      <c r="D397" s="64"/>
      <c r="E397" s="114"/>
      <c r="F397" s="114"/>
      <c r="G397" s="3"/>
      <c r="H397" s="3"/>
    </row>
    <row r="398" spans="1:8" ht="15" customHeight="1" hidden="1">
      <c r="A398" s="46"/>
      <c r="B398" s="64"/>
      <c r="C398" s="64"/>
      <c r="D398" s="64"/>
      <c r="E398" s="114"/>
      <c r="F398" s="114"/>
      <c r="G398" s="114"/>
      <c r="H398" s="114"/>
    </row>
    <row r="399" spans="1:8" ht="15" customHeight="1">
      <c r="A399" s="46"/>
      <c r="B399" s="64"/>
      <c r="C399" s="64"/>
      <c r="D399" s="64"/>
      <c r="E399" s="114"/>
      <c r="F399" s="114"/>
      <c r="G399" s="114"/>
      <c r="H399" s="114"/>
    </row>
    <row r="400" spans="1:8" ht="15" customHeight="1" thickBot="1">
      <c r="A400" s="46"/>
      <c r="B400" s="64"/>
      <c r="C400" s="64"/>
      <c r="D400" s="64"/>
      <c r="E400" s="114"/>
      <c r="F400" s="114"/>
      <c r="G400" s="114"/>
      <c r="H400" s="114"/>
    </row>
    <row r="401" spans="1:8" ht="15.75">
      <c r="A401" s="12" t="s">
        <v>3</v>
      </c>
      <c r="B401" s="12" t="s">
        <v>4</v>
      </c>
      <c r="C401" s="12" t="s">
        <v>5</v>
      </c>
      <c r="D401" s="13" t="s">
        <v>6</v>
      </c>
      <c r="E401" s="14" t="s">
        <v>7</v>
      </c>
      <c r="F401" s="14" t="s">
        <v>7</v>
      </c>
      <c r="G401" s="14" t="s">
        <v>8</v>
      </c>
      <c r="H401" s="14" t="s">
        <v>9</v>
      </c>
    </row>
    <row r="402" spans="1:8" ht="15.75" customHeight="1" thickBot="1">
      <c r="A402" s="15"/>
      <c r="B402" s="15"/>
      <c r="C402" s="15"/>
      <c r="D402" s="16"/>
      <c r="E402" s="17" t="s">
        <v>10</v>
      </c>
      <c r="F402" s="17" t="s">
        <v>11</v>
      </c>
      <c r="G402" s="18" t="s">
        <v>12</v>
      </c>
      <c r="H402" s="17" t="s">
        <v>13</v>
      </c>
    </row>
    <row r="403" spans="1:8" ht="16.5" thickTop="1">
      <c r="A403" s="19">
        <v>8888</v>
      </c>
      <c r="B403" s="19"/>
      <c r="C403" s="19"/>
      <c r="D403" s="20"/>
      <c r="E403" s="21"/>
      <c r="F403" s="22"/>
      <c r="G403" s="23"/>
      <c r="H403" s="21"/>
    </row>
    <row r="404" spans="1:8" ht="15">
      <c r="A404" s="24"/>
      <c r="B404" s="24">
        <v>6171</v>
      </c>
      <c r="C404" s="24">
        <v>2329</v>
      </c>
      <c r="D404" s="24" t="s">
        <v>292</v>
      </c>
      <c r="E404" s="25">
        <v>0</v>
      </c>
      <c r="F404" s="26">
        <v>0</v>
      </c>
      <c r="G404" s="27">
        <v>0</v>
      </c>
      <c r="H404" s="25" t="e">
        <f>(G404/F404)*100</f>
        <v>#DIV/0!</v>
      </c>
    </row>
    <row r="405" spans="1:8" ht="15">
      <c r="A405" s="24"/>
      <c r="B405" s="24"/>
      <c r="C405" s="24"/>
      <c r="D405" s="24" t="s">
        <v>293</v>
      </c>
      <c r="E405" s="25"/>
      <c r="F405" s="26"/>
      <c r="G405" s="27"/>
      <c r="H405" s="25"/>
    </row>
    <row r="406" spans="1:8" ht="15.75" thickBot="1">
      <c r="A406" s="80"/>
      <c r="B406" s="80"/>
      <c r="C406" s="80"/>
      <c r="D406" s="80" t="s">
        <v>294</v>
      </c>
      <c r="E406" s="81"/>
      <c r="F406" s="82"/>
      <c r="G406" s="83"/>
      <c r="H406" s="81"/>
    </row>
    <row r="407" spans="1:8" s="46" customFormat="1" ht="22.5" customHeight="1" thickBot="1" thickTop="1">
      <c r="A407" s="85"/>
      <c r="B407" s="85"/>
      <c r="C407" s="85"/>
      <c r="D407" s="86" t="s">
        <v>295</v>
      </c>
      <c r="E407" s="87">
        <f>SUM(E404:E405)</f>
        <v>0</v>
      </c>
      <c r="F407" s="88">
        <f>SUM(F404:F405)</f>
        <v>0</v>
      </c>
      <c r="G407" s="89">
        <f>SUM(G404:G405)</f>
        <v>0</v>
      </c>
      <c r="H407" s="43" t="e">
        <f>(G407/F407)*100</f>
        <v>#DIV/0!</v>
      </c>
    </row>
    <row r="408" spans="1:8" ht="15">
      <c r="A408" s="46"/>
      <c r="B408" s="64"/>
      <c r="C408" s="64"/>
      <c r="D408" s="64"/>
      <c r="E408" s="114"/>
      <c r="F408" s="114"/>
      <c r="G408" s="114"/>
      <c r="H408" s="114"/>
    </row>
    <row r="409" spans="1:8" ht="15" hidden="1">
      <c r="A409" s="46"/>
      <c r="B409" s="64"/>
      <c r="C409" s="64"/>
      <c r="D409" s="64"/>
      <c r="E409" s="114"/>
      <c r="F409" s="114"/>
      <c r="G409" s="114"/>
      <c r="H409" s="114"/>
    </row>
    <row r="410" spans="1:8" ht="15" hidden="1">
      <c r="A410" s="46"/>
      <c r="B410" s="64"/>
      <c r="C410" s="64"/>
      <c r="D410" s="64"/>
      <c r="E410" s="114"/>
      <c r="F410" s="114"/>
      <c r="G410" s="114"/>
      <c r="H410" s="114"/>
    </row>
    <row r="411" spans="1:8" ht="15" hidden="1">
      <c r="A411" s="46"/>
      <c r="B411" s="64"/>
      <c r="C411" s="64"/>
      <c r="D411" s="64"/>
      <c r="E411" s="114"/>
      <c r="F411" s="114"/>
      <c r="G411" s="114"/>
      <c r="H411" s="114"/>
    </row>
    <row r="412" spans="1:8" ht="15" hidden="1">
      <c r="A412" s="46"/>
      <c r="B412" s="64"/>
      <c r="C412" s="64"/>
      <c r="D412" s="64"/>
      <c r="E412" s="114"/>
      <c r="F412" s="114"/>
      <c r="G412" s="114"/>
      <c r="H412" s="114"/>
    </row>
    <row r="413" spans="1:8" ht="15" hidden="1">
      <c r="A413" s="46"/>
      <c r="B413" s="64"/>
      <c r="C413" s="64"/>
      <c r="D413" s="64"/>
      <c r="E413" s="114"/>
      <c r="F413" s="114"/>
      <c r="G413" s="114"/>
      <c r="H413" s="114"/>
    </row>
    <row r="414" spans="1:8" ht="15" customHeight="1">
      <c r="A414" s="46"/>
      <c r="B414" s="64"/>
      <c r="C414" s="64"/>
      <c r="D414" s="64"/>
      <c r="E414" s="114"/>
      <c r="F414" s="114"/>
      <c r="G414" s="114"/>
      <c r="H414" s="114"/>
    </row>
    <row r="415" spans="1:8" ht="15" customHeight="1" thickBot="1">
      <c r="A415" s="46"/>
      <c r="B415" s="46"/>
      <c r="C415" s="46"/>
      <c r="D415" s="46"/>
      <c r="E415" s="47"/>
      <c r="F415" s="47"/>
      <c r="G415" s="47"/>
      <c r="H415" s="47"/>
    </row>
    <row r="416" spans="1:8" ht="15.75">
      <c r="A416" s="12" t="s">
        <v>3</v>
      </c>
      <c r="B416" s="12" t="s">
        <v>4</v>
      </c>
      <c r="C416" s="12" t="s">
        <v>5</v>
      </c>
      <c r="D416" s="13" t="s">
        <v>6</v>
      </c>
      <c r="E416" s="14" t="s">
        <v>7</v>
      </c>
      <c r="F416" s="14" t="s">
        <v>7</v>
      </c>
      <c r="G416" s="14" t="s">
        <v>8</v>
      </c>
      <c r="H416" s="14" t="s">
        <v>9</v>
      </c>
    </row>
    <row r="417" spans="1:8" ht="15.75" customHeight="1" thickBot="1">
      <c r="A417" s="15"/>
      <c r="B417" s="15"/>
      <c r="C417" s="15"/>
      <c r="D417" s="16"/>
      <c r="E417" s="17" t="s">
        <v>10</v>
      </c>
      <c r="F417" s="17" t="s">
        <v>11</v>
      </c>
      <c r="G417" s="18" t="s">
        <v>12</v>
      </c>
      <c r="H417" s="17" t="s">
        <v>13</v>
      </c>
    </row>
    <row r="418" spans="1:8" s="46" customFormat="1" ht="30.75" customHeight="1" thickBot="1" thickTop="1">
      <c r="A418" s="86"/>
      <c r="B418" s="122"/>
      <c r="C418" s="123"/>
      <c r="D418" s="124" t="s">
        <v>296</v>
      </c>
      <c r="E418" s="125">
        <f>SUM(E53,E136,E180,E212,E239,E265,E285,E305,E342,E393,E407)</f>
        <v>487326</v>
      </c>
      <c r="F418" s="126">
        <f>SUM(F53,F136,F180,F212,F239,F265,F285,F305,F342,F393,F407)</f>
        <v>455771.6</v>
      </c>
      <c r="G418" s="127">
        <f>SUM(G53,G136,G180,G212,G239,G265,G285,G305,G342,G393,G407)</f>
        <v>482623.7</v>
      </c>
      <c r="H418" s="125">
        <f>(G418/F418)*100</f>
        <v>105.89156937378283</v>
      </c>
    </row>
    <row r="419" spans="1:8" ht="15" customHeight="1">
      <c r="A419" s="7"/>
      <c r="B419" s="128"/>
      <c r="C419" s="129"/>
      <c r="D419" s="130"/>
      <c r="E419" s="131"/>
      <c r="F419" s="131"/>
      <c r="G419" s="131"/>
      <c r="H419" s="131"/>
    </row>
    <row r="420" spans="1:8" ht="15" customHeight="1" hidden="1">
      <c r="A420" s="7"/>
      <c r="B420" s="128"/>
      <c r="C420" s="129"/>
      <c r="D420" s="130"/>
      <c r="E420" s="131"/>
      <c r="F420" s="131"/>
      <c r="G420" s="131"/>
      <c r="H420" s="131"/>
    </row>
    <row r="421" spans="1:8" ht="12.75" customHeight="1" hidden="1">
      <c r="A421" s="7"/>
      <c r="B421" s="128"/>
      <c r="C421" s="129"/>
      <c r="D421" s="130"/>
      <c r="E421" s="131"/>
      <c r="F421" s="131"/>
      <c r="G421" s="131"/>
      <c r="H421" s="131"/>
    </row>
    <row r="422" spans="1:8" ht="12.75" customHeight="1" hidden="1">
      <c r="A422" s="7"/>
      <c r="B422" s="128"/>
      <c r="C422" s="129"/>
      <c r="D422" s="130"/>
      <c r="E422" s="131"/>
      <c r="F422" s="131"/>
      <c r="G422" s="131"/>
      <c r="H422" s="131"/>
    </row>
    <row r="423" spans="1:8" ht="12.75" customHeight="1" hidden="1">
      <c r="A423" s="7"/>
      <c r="B423" s="128"/>
      <c r="C423" s="129"/>
      <c r="D423" s="130"/>
      <c r="E423" s="131"/>
      <c r="F423" s="131"/>
      <c r="G423" s="131"/>
      <c r="H423" s="131"/>
    </row>
    <row r="424" spans="1:8" ht="12.75" customHeight="1" hidden="1">
      <c r="A424" s="7"/>
      <c r="B424" s="128"/>
      <c r="C424" s="129"/>
      <c r="D424" s="130"/>
      <c r="E424" s="131"/>
      <c r="F424" s="131"/>
      <c r="G424" s="131"/>
      <c r="H424" s="131"/>
    </row>
    <row r="425" spans="1:8" ht="12.75" customHeight="1" hidden="1">
      <c r="A425" s="7"/>
      <c r="B425" s="128"/>
      <c r="C425" s="129"/>
      <c r="D425" s="130"/>
      <c r="E425" s="131"/>
      <c r="F425" s="131"/>
      <c r="G425" s="131"/>
      <c r="H425" s="131"/>
    </row>
    <row r="426" spans="1:8" ht="12.75" customHeight="1" hidden="1">
      <c r="A426" s="7"/>
      <c r="B426" s="128"/>
      <c r="C426" s="129"/>
      <c r="D426" s="130"/>
      <c r="E426" s="131"/>
      <c r="F426" s="131"/>
      <c r="G426" s="131"/>
      <c r="H426" s="131"/>
    </row>
    <row r="427" spans="1:8" ht="15" customHeight="1">
      <c r="A427" s="7"/>
      <c r="B427" s="128"/>
      <c r="C427" s="129"/>
      <c r="D427" s="130"/>
      <c r="E427" s="131"/>
      <c r="F427" s="131"/>
      <c r="G427" s="131"/>
      <c r="H427" s="131"/>
    </row>
    <row r="428" spans="1:8" ht="15" customHeight="1" thickBot="1">
      <c r="A428" s="7"/>
      <c r="B428" s="128"/>
      <c r="C428" s="129"/>
      <c r="D428" s="130"/>
      <c r="E428" s="132"/>
      <c r="F428" s="132"/>
      <c r="G428" s="132"/>
      <c r="H428" s="132"/>
    </row>
    <row r="429" spans="1:8" ht="15.75">
      <c r="A429" s="12" t="s">
        <v>3</v>
      </c>
      <c r="B429" s="12" t="s">
        <v>4</v>
      </c>
      <c r="C429" s="12" t="s">
        <v>5</v>
      </c>
      <c r="D429" s="13" t="s">
        <v>6</v>
      </c>
      <c r="E429" s="14" t="s">
        <v>7</v>
      </c>
      <c r="F429" s="14" t="s">
        <v>7</v>
      </c>
      <c r="G429" s="14" t="s">
        <v>8</v>
      </c>
      <c r="H429" s="14" t="s">
        <v>9</v>
      </c>
    </row>
    <row r="430" spans="1:8" ht="15.75" customHeight="1" thickBot="1">
      <c r="A430" s="15"/>
      <c r="B430" s="15"/>
      <c r="C430" s="15"/>
      <c r="D430" s="16"/>
      <c r="E430" s="17" t="s">
        <v>10</v>
      </c>
      <c r="F430" s="17" t="s">
        <v>11</v>
      </c>
      <c r="G430" s="18" t="s">
        <v>12</v>
      </c>
      <c r="H430" s="17" t="s">
        <v>13</v>
      </c>
    </row>
    <row r="431" spans="1:8" ht="16.5" customHeight="1" thickTop="1">
      <c r="A431" s="103">
        <v>110</v>
      </c>
      <c r="B431" s="103"/>
      <c r="C431" s="103"/>
      <c r="D431" s="133" t="s">
        <v>297</v>
      </c>
      <c r="E431" s="134"/>
      <c r="F431" s="135"/>
      <c r="G431" s="136"/>
      <c r="H431" s="134"/>
    </row>
    <row r="432" spans="1:8" ht="14.25" customHeight="1">
      <c r="A432" s="137"/>
      <c r="B432" s="137"/>
      <c r="C432" s="137"/>
      <c r="D432" s="7"/>
      <c r="E432" s="134"/>
      <c r="F432" s="135"/>
      <c r="G432" s="136"/>
      <c r="H432" s="134"/>
    </row>
    <row r="433" spans="1:8" ht="15" customHeight="1">
      <c r="A433" s="24"/>
      <c r="B433" s="24"/>
      <c r="C433" s="24">
        <v>8115</v>
      </c>
      <c r="D433" s="29" t="s">
        <v>298</v>
      </c>
      <c r="E433" s="138">
        <v>18695</v>
      </c>
      <c r="F433" s="139">
        <v>114557.8</v>
      </c>
      <c r="G433" s="140">
        <v>18035.9</v>
      </c>
      <c r="H433" s="25">
        <f aca="true" t="shared" si="11" ref="H433:H438">(G433/F433)*100</f>
        <v>15.743930138323186</v>
      </c>
    </row>
    <row r="434" spans="1:8" ht="15" hidden="1">
      <c r="A434" s="24"/>
      <c r="B434" s="24"/>
      <c r="C434" s="24">
        <v>8123</v>
      </c>
      <c r="D434" s="141" t="s">
        <v>299</v>
      </c>
      <c r="E434" s="32"/>
      <c r="F434" s="33"/>
      <c r="G434" s="34"/>
      <c r="H434" s="25" t="e">
        <f t="shared" si="11"/>
        <v>#DIV/0!</v>
      </c>
    </row>
    <row r="435" spans="1:8" ht="15">
      <c r="A435" s="24"/>
      <c r="B435" s="24"/>
      <c r="C435" s="24">
        <v>8123</v>
      </c>
      <c r="D435" s="141" t="s">
        <v>300</v>
      </c>
      <c r="E435" s="32">
        <v>40000</v>
      </c>
      <c r="F435" s="33">
        <v>0</v>
      </c>
      <c r="G435" s="140">
        <v>0</v>
      </c>
      <c r="H435" s="25" t="e">
        <f t="shared" si="11"/>
        <v>#DIV/0!</v>
      </c>
    </row>
    <row r="436" spans="1:8" ht="14.25" customHeight="1">
      <c r="A436" s="24"/>
      <c r="B436" s="24"/>
      <c r="C436" s="24">
        <v>8124</v>
      </c>
      <c r="D436" s="29" t="s">
        <v>301</v>
      </c>
      <c r="E436" s="25">
        <v>-14493</v>
      </c>
      <c r="F436" s="26">
        <v>-14493</v>
      </c>
      <c r="G436" s="27">
        <v>-14378.3</v>
      </c>
      <c r="H436" s="25">
        <f t="shared" si="11"/>
        <v>99.20858345408128</v>
      </c>
    </row>
    <row r="437" spans="1:8" ht="15" customHeight="1" hidden="1">
      <c r="A437" s="37"/>
      <c r="B437" s="37"/>
      <c r="C437" s="37">
        <v>8902</v>
      </c>
      <c r="D437" s="142" t="s">
        <v>302</v>
      </c>
      <c r="E437" s="38"/>
      <c r="F437" s="39"/>
      <c r="G437" s="40"/>
      <c r="H437" s="32" t="e">
        <f t="shared" si="11"/>
        <v>#DIV/0!</v>
      </c>
    </row>
    <row r="438" spans="1:8" ht="14.25" customHeight="1" hidden="1">
      <c r="A438" s="24"/>
      <c r="B438" s="24"/>
      <c r="C438" s="24">
        <v>8905</v>
      </c>
      <c r="D438" s="29" t="s">
        <v>303</v>
      </c>
      <c r="E438" s="25"/>
      <c r="F438" s="26"/>
      <c r="G438" s="27"/>
      <c r="H438" s="25" t="e">
        <f t="shared" si="11"/>
        <v>#DIV/0!</v>
      </c>
    </row>
    <row r="439" spans="1:8" ht="15" customHeight="1" thickBot="1">
      <c r="A439" s="80"/>
      <c r="B439" s="80"/>
      <c r="C439" s="80"/>
      <c r="D439" s="79"/>
      <c r="E439" s="81"/>
      <c r="F439" s="82"/>
      <c r="G439" s="83"/>
      <c r="H439" s="81"/>
    </row>
    <row r="440" spans="1:8" s="46" customFormat="1" ht="22.5" customHeight="1" thickBot="1" thickTop="1">
      <c r="A440" s="85"/>
      <c r="B440" s="85"/>
      <c r="C440" s="85"/>
      <c r="D440" s="143" t="s">
        <v>304</v>
      </c>
      <c r="E440" s="87">
        <f>SUM(E433:E438)</f>
        <v>44202</v>
      </c>
      <c r="F440" s="88">
        <f>SUM(F433:F438)</f>
        <v>100064.8</v>
      </c>
      <c r="G440" s="89">
        <f>SUM(G433:G438)</f>
        <v>3657.600000000002</v>
      </c>
      <c r="H440" s="87">
        <f>(G440/F440)*100</f>
        <v>3.6552314100462917</v>
      </c>
    </row>
    <row r="441" spans="1:8" s="46" customFormat="1" ht="22.5" customHeight="1">
      <c r="A441" s="64"/>
      <c r="B441" s="64"/>
      <c r="C441" s="64"/>
      <c r="D441" s="7"/>
      <c r="E441" s="65"/>
      <c r="F441" s="144"/>
      <c r="G441" s="65"/>
      <c r="H441" s="65"/>
    </row>
    <row r="442" spans="1:8" ht="15" customHeight="1">
      <c r="A442" s="46" t="s">
        <v>305</v>
      </c>
      <c r="B442" s="46"/>
      <c r="C442" s="46"/>
      <c r="D442" s="7"/>
      <c r="E442" s="65"/>
      <c r="F442" s="144"/>
      <c r="G442" s="65"/>
      <c r="H442" s="65"/>
    </row>
    <row r="443" spans="1:8" ht="15">
      <c r="A443" s="64"/>
      <c r="B443" s="46"/>
      <c r="C443" s="64"/>
      <c r="D443" s="46"/>
      <c r="E443" s="47"/>
      <c r="F443" s="145"/>
      <c r="G443" s="47"/>
      <c r="H443" s="47"/>
    </row>
    <row r="444" spans="1:8" ht="15">
      <c r="A444" s="64"/>
      <c r="B444" s="64"/>
      <c r="C444" s="64"/>
      <c r="D444" s="46"/>
      <c r="E444" s="47"/>
      <c r="F444" s="47"/>
      <c r="G444" s="47"/>
      <c r="H444" s="47"/>
    </row>
    <row r="445" spans="1:8" ht="15" hidden="1">
      <c r="A445" s="146"/>
      <c r="B445" s="146"/>
      <c r="C445" s="146"/>
      <c r="D445" s="147" t="s">
        <v>306</v>
      </c>
      <c r="E445" s="148" t="e">
        <f>SUM(#REF!,#REF!,#REF!,E274,E299,E331,#REF!)</f>
        <v>#REF!</v>
      </c>
      <c r="F445" s="148"/>
      <c r="G445" s="148"/>
      <c r="H445" s="148"/>
    </row>
    <row r="446" spans="1:8" ht="15">
      <c r="A446" s="146"/>
      <c r="B446" s="146"/>
      <c r="C446" s="146"/>
      <c r="D446" s="149" t="s">
        <v>307</v>
      </c>
      <c r="E446" s="150">
        <f>E418+E440</f>
        <v>531528</v>
      </c>
      <c r="F446" s="150">
        <f>F418+F440</f>
        <v>555836.4</v>
      </c>
      <c r="G446" s="150">
        <f>G418+G440</f>
        <v>486281.3</v>
      </c>
      <c r="H446" s="25">
        <f>(G446/F446)*100</f>
        <v>87.486407871093</v>
      </c>
    </row>
    <row r="447" spans="1:8" ht="15" hidden="1">
      <c r="A447" s="146"/>
      <c r="B447" s="146"/>
      <c r="C447" s="146"/>
      <c r="D447" s="149" t="s">
        <v>308</v>
      </c>
      <c r="E447" s="150"/>
      <c r="F447" s="150"/>
      <c r="G447" s="150"/>
      <c r="H447" s="150"/>
    </row>
    <row r="448" spans="1:8" ht="15" hidden="1">
      <c r="A448" s="146"/>
      <c r="B448" s="146"/>
      <c r="C448" s="146"/>
      <c r="D448" s="146" t="s">
        <v>309</v>
      </c>
      <c r="E448" s="151">
        <f>SUM(E302,E357,E364,E380,E383)</f>
        <v>14077</v>
      </c>
      <c r="F448" s="151"/>
      <c r="G448" s="151"/>
      <c r="H448" s="151"/>
    </row>
    <row r="449" spans="1:8" ht="15" hidden="1">
      <c r="A449" s="147"/>
      <c r="B449" s="147"/>
      <c r="C449" s="147"/>
      <c r="D449" s="147" t="s">
        <v>310</v>
      </c>
      <c r="E449" s="148"/>
      <c r="F449" s="148"/>
      <c r="G449" s="148"/>
      <c r="H449" s="148"/>
    </row>
    <row r="450" spans="1:8" ht="15" hidden="1">
      <c r="A450" s="147"/>
      <c r="B450" s="147"/>
      <c r="C450" s="147"/>
      <c r="D450" s="147" t="s">
        <v>309</v>
      </c>
      <c r="E450" s="148"/>
      <c r="F450" s="148"/>
      <c r="G450" s="148"/>
      <c r="H450" s="148"/>
    </row>
    <row r="451" spans="1:8" ht="15" hidden="1">
      <c r="A451" s="147"/>
      <c r="B451" s="147"/>
      <c r="C451" s="147"/>
      <c r="D451" s="147"/>
      <c r="E451" s="148"/>
      <c r="F451" s="148"/>
      <c r="G451" s="148"/>
      <c r="H451" s="148"/>
    </row>
    <row r="452" spans="1:8" ht="15" hidden="1">
      <c r="A452" s="147"/>
      <c r="B452" s="147"/>
      <c r="C452" s="147"/>
      <c r="D452" s="147" t="s">
        <v>311</v>
      </c>
      <c r="E452" s="148"/>
      <c r="F452" s="148"/>
      <c r="G452" s="148"/>
      <c r="H452" s="148"/>
    </row>
    <row r="453" spans="1:8" ht="15" hidden="1">
      <c r="A453" s="147"/>
      <c r="B453" s="147"/>
      <c r="C453" s="147"/>
      <c r="D453" s="147" t="s">
        <v>312</v>
      </c>
      <c r="E453" s="148"/>
      <c r="F453" s="148"/>
      <c r="G453" s="148"/>
      <c r="H453" s="148"/>
    </row>
    <row r="454" spans="1:8" ht="15" hidden="1">
      <c r="A454" s="147"/>
      <c r="B454" s="147"/>
      <c r="C454" s="147"/>
      <c r="D454" s="147" t="s">
        <v>313</v>
      </c>
      <c r="E454" s="148" t="e">
        <f>SUM(E9,E10,#REF!,#REF!,#REF!,E189,E223,E224,E225,E226,E227,#REF!,E250,E252,E300,E314,E315,E316,E317,E318,E319,#REF!,#REF!,E325,E327,E328,E329)</f>
        <v>#REF!</v>
      </c>
      <c r="F454" s="148"/>
      <c r="G454" s="148"/>
      <c r="H454" s="148"/>
    </row>
    <row r="455" spans="1:8" ht="15.75" hidden="1">
      <c r="A455" s="147"/>
      <c r="B455" s="147"/>
      <c r="C455" s="147"/>
      <c r="D455" s="152" t="s">
        <v>314</v>
      </c>
      <c r="E455" s="153">
        <v>0</v>
      </c>
      <c r="F455" s="153"/>
      <c r="G455" s="153"/>
      <c r="H455" s="153"/>
    </row>
    <row r="456" spans="1:8" ht="15" hidden="1">
      <c r="A456" s="147"/>
      <c r="B456" s="147"/>
      <c r="C456" s="147"/>
      <c r="D456" s="147"/>
      <c r="E456" s="148"/>
      <c r="F456" s="148"/>
      <c r="G456" s="148"/>
      <c r="H456" s="148"/>
    </row>
    <row r="457" spans="1:8" ht="15" hidden="1">
      <c r="A457" s="147"/>
      <c r="B457" s="147"/>
      <c r="C457" s="147"/>
      <c r="D457" s="147"/>
      <c r="E457" s="148"/>
      <c r="F457" s="148"/>
      <c r="G457" s="148"/>
      <c r="H457" s="148"/>
    </row>
    <row r="458" spans="1:8" ht="15">
      <c r="A458" s="147"/>
      <c r="B458" s="147"/>
      <c r="C458" s="147"/>
      <c r="D458" s="147"/>
      <c r="E458" s="148"/>
      <c r="F458" s="148"/>
      <c r="G458" s="148"/>
      <c r="H458" s="148"/>
    </row>
    <row r="459" spans="1:8" ht="15">
      <c r="A459" s="147"/>
      <c r="B459" s="147"/>
      <c r="C459" s="147"/>
      <c r="D459" s="147"/>
      <c r="E459" s="148"/>
      <c r="F459" s="148"/>
      <c r="G459" s="148"/>
      <c r="H459" s="148"/>
    </row>
    <row r="460" spans="1:8" ht="15.75" hidden="1">
      <c r="A460" s="147"/>
      <c r="B460" s="147"/>
      <c r="C460" s="147"/>
      <c r="D460" s="147" t="s">
        <v>310</v>
      </c>
      <c r="E460" s="153" t="e">
        <f>SUM(E9,E10,#REF!,#REF!,#REF!,E144,E189,E223,E224,E225,E226,E227,#REF!,E250,E251,E252,E299,E314,E315,E316,E317,E318,E319,#REF!,#REF!,E325,E327,E328,E329)</f>
        <v>#REF!</v>
      </c>
      <c r="F460" s="153" t="e">
        <f>SUM(F9,F10,#REF!,#REF!,#REF!,F144,F189,F223,F224,F225,F226,F227,#REF!,F250,F251,F252,F299,F314,F315,F316,F317,F318,F319,#REF!,#REF!,F325,F327,F328,F329)</f>
        <v>#REF!</v>
      </c>
      <c r="G460" s="153" t="e">
        <f>SUM(G9,G10,#REF!,#REF!,#REF!,G144,G189,G223,G224,G225,G226,G227,#REF!,G250,G251,G252,G299,G314,G315,G316,G317,G318,G319,#REF!,#REF!,G325,G327,G328,G329)</f>
        <v>#REF!</v>
      </c>
      <c r="H460" s="153" t="e">
        <f>SUM(H9,H10,#REF!,#REF!,#REF!,H144,H189,H223,H224,H225,H226,H227,#REF!,H250,H251,H252,H299,H314,H315,H316,H317,H318,H319,#REF!,#REF!,H325,H327,H328,H329)</f>
        <v>#REF!</v>
      </c>
    </row>
    <row r="461" spans="1:8" ht="15" hidden="1">
      <c r="A461" s="147"/>
      <c r="B461" s="147"/>
      <c r="C461" s="147"/>
      <c r="D461" s="147" t="s">
        <v>315</v>
      </c>
      <c r="E461" s="148">
        <f>SUM(E314,E315,E316,E317,E319)</f>
        <v>223700</v>
      </c>
      <c r="F461" s="148">
        <f>SUM(F314,F315,F316,F317,F319)</f>
        <v>223700</v>
      </c>
      <c r="G461" s="148">
        <f>SUM(G314,G315,G316,G317,G319)</f>
        <v>238234.3</v>
      </c>
      <c r="H461" s="148">
        <f>SUM(H314,H315,H316,H317,H319)</f>
        <v>475.89941396688096</v>
      </c>
    </row>
    <row r="462" spans="1:8" ht="15" hidden="1">
      <c r="A462" s="147"/>
      <c r="B462" s="147"/>
      <c r="C462" s="147"/>
      <c r="D462" s="147" t="s">
        <v>316</v>
      </c>
      <c r="E462" s="148" t="e">
        <f>SUM(E9,#REF!,#REF!,#REF!,#REF!,#REF!,E325)</f>
        <v>#REF!</v>
      </c>
      <c r="F462" s="148" t="e">
        <f>SUM(F9,#REF!,#REF!,#REF!,#REF!,#REF!,F325)</f>
        <v>#REF!</v>
      </c>
      <c r="G462" s="148" t="e">
        <f>SUM(G9,#REF!,#REF!,#REF!,#REF!,#REF!,G325)</f>
        <v>#REF!</v>
      </c>
      <c r="H462" s="148" t="e">
        <f>SUM(H9,#REF!,#REF!,#REF!,#REF!,#REF!,H325)</f>
        <v>#REF!</v>
      </c>
    </row>
    <row r="463" spans="1:8" ht="15" hidden="1">
      <c r="A463" s="147"/>
      <c r="B463" s="147"/>
      <c r="C463" s="147"/>
      <c r="D463" s="147" t="s">
        <v>317</v>
      </c>
      <c r="E463" s="148" t="e">
        <f>SUM(E10,E144,E189,E227,#REF!,E252,E299,E328)</f>
        <v>#REF!</v>
      </c>
      <c r="F463" s="148" t="e">
        <f>SUM(F10,F144,F189,F227,#REF!,F252,F299,F328)</f>
        <v>#REF!</v>
      </c>
      <c r="G463" s="148" t="e">
        <f>SUM(G10,G144,G189,G227,#REF!,G252,G299,G328)</f>
        <v>#REF!</v>
      </c>
      <c r="H463" s="148" t="e">
        <f>SUM(H10,H144,H189,H227,#REF!,H252,H299,H328)</f>
        <v>#REF!</v>
      </c>
    </row>
    <row r="464" spans="1:8" ht="15" hidden="1">
      <c r="A464" s="147"/>
      <c r="B464" s="147"/>
      <c r="C464" s="147"/>
      <c r="D464" s="147" t="s">
        <v>318</v>
      </c>
      <c r="E464" s="148"/>
      <c r="F464" s="148"/>
      <c r="G464" s="148"/>
      <c r="H464" s="148"/>
    </row>
    <row r="465" spans="1:8" ht="15" hidden="1">
      <c r="A465" s="147"/>
      <c r="B465" s="147"/>
      <c r="C465" s="147"/>
      <c r="D465" s="147" t="s">
        <v>319</v>
      </c>
      <c r="E465" s="148" t="e">
        <f>+E418-E460-E468-E469</f>
        <v>#REF!</v>
      </c>
      <c r="F465" s="148" t="e">
        <f>+F418-F460-F468-F469</f>
        <v>#REF!</v>
      </c>
      <c r="G465" s="148" t="e">
        <f>+G418-G460-G468-G469</f>
        <v>#REF!</v>
      </c>
      <c r="H465" s="148" t="e">
        <f>+H418-H460-H468-H469</f>
        <v>#REF!</v>
      </c>
    </row>
    <row r="466" spans="1:8" ht="15" hidden="1">
      <c r="A466" s="147"/>
      <c r="B466" s="147"/>
      <c r="C466" s="147"/>
      <c r="D466" s="147" t="s">
        <v>320</v>
      </c>
      <c r="E466" s="148" t="e">
        <f>SUM(E30,E42,#REF!,#REF!,#REF!,#REF!,#REF!,E163,#REF!,E170,E351,E359,E371,E374)</f>
        <v>#REF!</v>
      </c>
      <c r="F466" s="148" t="e">
        <f>SUM(F30,F42,#REF!,#REF!,#REF!,#REF!,#REF!,F163,#REF!,F170,F351,F359,F371,F374)</f>
        <v>#REF!</v>
      </c>
      <c r="G466" s="148" t="e">
        <f>SUM(G30,G42,#REF!,#REF!,#REF!,#REF!,#REF!,G163,#REF!,G170,G351,G359,G371,G374)</f>
        <v>#REF!</v>
      </c>
      <c r="H466" s="148" t="e">
        <f>SUM(H30,H42,#REF!,#REF!,#REF!,#REF!,#REF!,H163,#REF!,H170,H351,H359,H371,H374)</f>
        <v>#REF!</v>
      </c>
    </row>
    <row r="467" spans="1:8" ht="15" hidden="1">
      <c r="A467" s="147"/>
      <c r="B467" s="147"/>
      <c r="C467" s="147"/>
      <c r="D467" s="147" t="s">
        <v>321</v>
      </c>
      <c r="E467" s="148" t="e">
        <f>SUM(E130,#REF!,E209,E235,#REF!,E259,E277,E301)</f>
        <v>#REF!</v>
      </c>
      <c r="F467" s="148" t="e">
        <f>SUM(F130,#REF!,F209,F235,#REF!,F259,F277,F301)</f>
        <v>#REF!</v>
      </c>
      <c r="G467" s="148" t="e">
        <f>SUM(G130,#REF!,G209,G235,#REF!,G259,G277,G301)</f>
        <v>#REF!</v>
      </c>
      <c r="H467" s="148" t="e">
        <f>SUM(H130,#REF!,H209,H235,#REF!,H259,H277,H301)</f>
        <v>#REF!</v>
      </c>
    </row>
    <row r="468" spans="1:8" ht="15" hidden="1">
      <c r="A468" s="147"/>
      <c r="B468" s="147"/>
      <c r="C468" s="147"/>
      <c r="D468" s="147" t="s">
        <v>309</v>
      </c>
      <c r="E468" s="148" t="e">
        <f>SUM(#REF!,E302,E357,E364,E380,E383)</f>
        <v>#REF!</v>
      </c>
      <c r="F468" s="148" t="e">
        <f>SUM(#REF!,F302,F357,F364,F380,F383)</f>
        <v>#REF!</v>
      </c>
      <c r="G468" s="148" t="e">
        <f>SUM(#REF!,G302,G357,G364,G380,G383)</f>
        <v>#REF!</v>
      </c>
      <c r="H468" s="148" t="e">
        <f>SUM(#REF!,H302,H357,H364,H380,H383)</f>
        <v>#REF!</v>
      </c>
    </row>
    <row r="469" spans="1:8" ht="15" hidden="1">
      <c r="A469" s="147"/>
      <c r="B469" s="147"/>
      <c r="C469" s="147"/>
      <c r="D469" s="147" t="s">
        <v>311</v>
      </c>
      <c r="E469" s="148" t="e">
        <f>SUM(E12,#REF!,E19,E91,#REF!,#REF!,#REF!,#REF!,E133,#REF!,#REF!,#REF!,#REF!,#REF!,#REF!,#REF!,#REF!,#REF!,E150,#REF!,#REF!,E154,#REF!,#REF!,#REF!,E229,E274,E300,E331)</f>
        <v>#REF!</v>
      </c>
      <c r="F469" s="148" t="e">
        <f>SUM(F12,#REF!,F19,F91,#REF!,#REF!,#REF!,#REF!,F133,#REF!,#REF!,#REF!,#REF!,#REF!,#REF!,#REF!,#REF!,#REF!,F150,#REF!,#REF!,F154,#REF!,#REF!,#REF!,F229,F274,F300,F331)</f>
        <v>#REF!</v>
      </c>
      <c r="G469" s="148" t="e">
        <f>SUM(G12,#REF!,G19,G91,#REF!,#REF!,#REF!,#REF!,G133,#REF!,#REF!,#REF!,#REF!,#REF!,#REF!,#REF!,#REF!,#REF!,G150,#REF!,#REF!,G154,#REF!,#REF!,#REF!,G229,G274,G300,G331)</f>
        <v>#REF!</v>
      </c>
      <c r="H469" s="148" t="e">
        <f>SUM(H12,#REF!,H19,H91,#REF!,#REF!,#REF!,#REF!,H133,#REF!,#REF!,#REF!,#REF!,#REF!,#REF!,#REF!,#REF!,#REF!,H150,#REF!,#REF!,H154,#REF!,#REF!,#REF!,H229,H274,H300,H331)</f>
        <v>#REF!</v>
      </c>
    </row>
    <row r="470" spans="1:8" ht="15" hidden="1">
      <c r="A470" s="147"/>
      <c r="B470" s="147"/>
      <c r="C470" s="147"/>
      <c r="D470" s="147"/>
      <c r="E470" s="148"/>
      <c r="F470" s="148"/>
      <c r="G470" s="148"/>
      <c r="H470" s="148"/>
    </row>
    <row r="471" spans="1:8" ht="15" hidden="1">
      <c r="A471" s="147"/>
      <c r="B471" s="147"/>
      <c r="C471" s="147"/>
      <c r="D471" s="147"/>
      <c r="E471" s="148"/>
      <c r="F471" s="148"/>
      <c r="G471" s="148"/>
      <c r="H471" s="148"/>
    </row>
    <row r="472" spans="1:8" ht="15" hidden="1">
      <c r="A472" s="147"/>
      <c r="B472" s="147"/>
      <c r="C472" s="147"/>
      <c r="D472" s="147"/>
      <c r="E472" s="148">
        <f>SUM(E354,E357,E364,E380,E383)</f>
        <v>14077</v>
      </c>
      <c r="F472" s="148">
        <f>SUM(F354,F357,F364,F380,F383)</f>
        <v>14077</v>
      </c>
      <c r="G472" s="148">
        <f>SUM(G354,G357,G364,G380,G383)</f>
        <v>11123.3</v>
      </c>
      <c r="H472" s="148" t="e">
        <f>SUM(H354,H357,H364,H380,H383)</f>
        <v>#DIV/0!</v>
      </c>
    </row>
    <row r="473" spans="1:8" ht="15" hidden="1">
      <c r="A473" s="147"/>
      <c r="B473" s="147"/>
      <c r="C473" s="147"/>
      <c r="D473" s="147"/>
      <c r="E473" s="148" t="e">
        <f>SUM(#REF!,#REF!,E133,#REF!,#REF!,#REF!,#REF!,#REF!,#REF!,E300)</f>
        <v>#REF!</v>
      </c>
      <c r="F473" s="148" t="e">
        <f>SUM(#REF!,#REF!,F133,#REF!,#REF!,#REF!,#REF!,#REF!,#REF!,F300)</f>
        <v>#REF!</v>
      </c>
      <c r="G473" s="148" t="e">
        <f>SUM(#REF!,#REF!,G133,#REF!,#REF!,#REF!,#REF!,#REF!,#REF!,G300)</f>
        <v>#REF!</v>
      </c>
      <c r="H473" s="148" t="e">
        <f>SUM(#REF!,#REF!,H133,#REF!,#REF!,#REF!,#REF!,#REF!,#REF!,H300)</f>
        <v>#REF!</v>
      </c>
    </row>
    <row r="474" spans="1:8" ht="15" hidden="1">
      <c r="A474" s="147"/>
      <c r="B474" s="147"/>
      <c r="C474" s="147"/>
      <c r="D474" s="147"/>
      <c r="E474" s="148"/>
      <c r="F474" s="148"/>
      <c r="G474" s="148"/>
      <c r="H474" s="148"/>
    </row>
    <row r="475" spans="1:8" ht="15" hidden="1">
      <c r="A475" s="147"/>
      <c r="B475" s="147"/>
      <c r="C475" s="147"/>
      <c r="D475" s="147"/>
      <c r="E475" s="148" t="e">
        <f>SUM(E472:E474)</f>
        <v>#REF!</v>
      </c>
      <c r="F475" s="148" t="e">
        <f>SUM(F472:F474)</f>
        <v>#REF!</v>
      </c>
      <c r="G475" s="148" t="e">
        <f>SUM(G472:G474)</f>
        <v>#REF!</v>
      </c>
      <c r="H475" s="148" t="e">
        <f>SUM(H472:H474)</f>
        <v>#DIV/0!</v>
      </c>
    </row>
    <row r="476" spans="1:8" ht="15">
      <c r="A476" s="147"/>
      <c r="B476" s="147"/>
      <c r="C476" s="147"/>
      <c r="D476" s="147"/>
      <c r="E476" s="148"/>
      <c r="F476" s="148"/>
      <c r="G476" s="148"/>
      <c r="H476" s="148"/>
    </row>
    <row r="477" spans="1:8" ht="15">
      <c r="A477" s="147"/>
      <c r="B477" s="147"/>
      <c r="C477" s="147"/>
      <c r="D477" s="147"/>
      <c r="E477" s="148"/>
      <c r="F477" s="148"/>
      <c r="G477" s="148"/>
      <c r="H477" s="148"/>
    </row>
    <row r="478" spans="1:8" ht="15">
      <c r="A478" s="147"/>
      <c r="B478" s="147"/>
      <c r="C478" s="147"/>
      <c r="D478" s="147"/>
      <c r="E478" s="148"/>
      <c r="F478" s="148"/>
      <c r="G478" s="148"/>
      <c r="H478" s="148"/>
    </row>
    <row r="479" spans="1:8" ht="15">
      <c r="A479" s="147"/>
      <c r="B479" s="147"/>
      <c r="C479" s="147"/>
      <c r="D479" s="147"/>
      <c r="E479" s="148"/>
      <c r="F479" s="148"/>
      <c r="G479" s="148"/>
      <c r="H479" s="148"/>
    </row>
    <row r="480" spans="1:8" ht="15">
      <c r="A480" s="147"/>
      <c r="B480" s="147"/>
      <c r="C480" s="147"/>
      <c r="D480" s="147"/>
      <c r="E480" s="148"/>
      <c r="F480" s="148"/>
      <c r="G480" s="148"/>
      <c r="H480" s="148"/>
    </row>
    <row r="481" spans="1:8" ht="15">
      <c r="A481" s="147"/>
      <c r="B481" s="147"/>
      <c r="C481" s="147"/>
      <c r="D481" s="147"/>
      <c r="E481" s="148"/>
      <c r="F481" s="148"/>
      <c r="G481" s="148"/>
      <c r="H481" s="148"/>
    </row>
    <row r="482" spans="1:8" ht="15">
      <c r="A482" s="147"/>
      <c r="B482" s="147"/>
      <c r="C482" s="147"/>
      <c r="D482" s="147"/>
      <c r="E482" s="148"/>
      <c r="F482" s="148"/>
      <c r="G482" s="148"/>
      <c r="H482" s="148"/>
    </row>
    <row r="483" spans="1:8" ht="15">
      <c r="A483" s="147"/>
      <c r="B483" s="147"/>
      <c r="C483" s="147"/>
      <c r="D483" s="147"/>
      <c r="E483" s="148"/>
      <c r="F483" s="148"/>
      <c r="G483" s="148"/>
      <c r="H483" s="148"/>
    </row>
    <row r="484" spans="1:8" ht="15">
      <c r="A484" s="147"/>
      <c r="B484" s="147"/>
      <c r="C484" s="147"/>
      <c r="D484" s="147"/>
      <c r="E484" s="148"/>
      <c r="F484" s="148"/>
      <c r="G484" s="148"/>
      <c r="H484" s="148"/>
    </row>
    <row r="485" spans="1:8" ht="15">
      <c r="A485" s="147"/>
      <c r="B485" s="147"/>
      <c r="C485" s="147"/>
      <c r="D485" s="147"/>
      <c r="E485" s="148"/>
      <c r="F485" s="148"/>
      <c r="G485" s="148"/>
      <c r="H485" s="148"/>
    </row>
    <row r="486" spans="1:8" ht="15">
      <c r="A486" s="147"/>
      <c r="B486" s="147"/>
      <c r="C486" s="147"/>
      <c r="D486" s="147"/>
      <c r="E486" s="148"/>
      <c r="F486" s="148"/>
      <c r="G486" s="148"/>
      <c r="H486" s="148"/>
    </row>
    <row r="487" spans="1:8" ht="15">
      <c r="A487" s="147"/>
      <c r="B487" s="147"/>
      <c r="C487" s="147"/>
      <c r="D487" s="147"/>
      <c r="E487" s="148"/>
      <c r="F487" s="148"/>
      <c r="G487" s="148"/>
      <c r="H487" s="148"/>
    </row>
    <row r="488" spans="1:8" ht="15">
      <c r="A488" s="147"/>
      <c r="B488" s="147"/>
      <c r="C488" s="147"/>
      <c r="D488" s="147"/>
      <c r="E488" s="148"/>
      <c r="F488" s="148"/>
      <c r="G488" s="148"/>
      <c r="H488" s="148"/>
    </row>
    <row r="489" spans="1:8" ht="15">
      <c r="A489" s="147"/>
      <c r="B489" s="147"/>
      <c r="C489" s="147"/>
      <c r="D489" s="147"/>
      <c r="E489" s="148"/>
      <c r="F489" s="148"/>
      <c r="G489" s="148"/>
      <c r="H489" s="148"/>
    </row>
    <row r="490" spans="1:8" ht="15">
      <c r="A490" s="147"/>
      <c r="B490" s="147"/>
      <c r="C490" s="147"/>
      <c r="D490" s="147"/>
      <c r="E490" s="148"/>
      <c r="F490" s="148"/>
      <c r="G490" s="148"/>
      <c r="H490" s="148"/>
    </row>
    <row r="491" spans="1:8" ht="15">
      <c r="A491" s="147"/>
      <c r="B491" s="147"/>
      <c r="C491" s="147"/>
      <c r="D491" s="147"/>
      <c r="E491" s="148"/>
      <c r="F491" s="148"/>
      <c r="G491" s="148"/>
      <c r="H491" s="148"/>
    </row>
    <row r="492" spans="1:8" ht="15">
      <c r="A492" s="147"/>
      <c r="B492" s="147"/>
      <c r="C492" s="147"/>
      <c r="D492" s="147"/>
      <c r="E492" s="148"/>
      <c r="F492" s="148"/>
      <c r="G492" s="148"/>
      <c r="H492" s="148"/>
    </row>
    <row r="493" spans="1:8" ht="15">
      <c r="A493" s="147"/>
      <c r="B493" s="147"/>
      <c r="C493" s="147"/>
      <c r="D493" s="147"/>
      <c r="E493" s="148"/>
      <c r="F493" s="148"/>
      <c r="G493" s="148"/>
      <c r="H493" s="148"/>
    </row>
    <row r="494" spans="1:8" ht="15">
      <c r="A494" s="147"/>
      <c r="B494" s="147"/>
      <c r="C494" s="147"/>
      <c r="D494" s="147"/>
      <c r="E494" s="148"/>
      <c r="F494" s="148"/>
      <c r="G494" s="148"/>
      <c r="H494" s="148"/>
    </row>
    <row r="495" spans="1:8" ht="15">
      <c r="A495" s="147"/>
      <c r="B495" s="147"/>
      <c r="C495" s="147"/>
      <c r="D495" s="147"/>
      <c r="E495" s="148"/>
      <c r="F495" s="148"/>
      <c r="G495" s="148"/>
      <c r="H495" s="148"/>
    </row>
    <row r="496" spans="1:8" ht="15">
      <c r="A496" s="147"/>
      <c r="B496" s="147"/>
      <c r="C496" s="147"/>
      <c r="D496" s="147"/>
      <c r="E496" s="148"/>
      <c r="F496" s="148"/>
      <c r="G496" s="148"/>
      <c r="H496" s="148"/>
    </row>
    <row r="497" spans="1:8" ht="15">
      <c r="A497" s="147"/>
      <c r="B497" s="147"/>
      <c r="C497" s="147"/>
      <c r="D497" s="147"/>
      <c r="E497" s="148"/>
      <c r="F497" s="148"/>
      <c r="G497" s="148"/>
      <c r="H497" s="148"/>
    </row>
    <row r="498" spans="1:8" ht="15">
      <c r="A498" s="147"/>
      <c r="B498" s="147"/>
      <c r="C498" s="147"/>
      <c r="D498" s="147"/>
      <c r="E498" s="148"/>
      <c r="F498" s="148"/>
      <c r="G498" s="148"/>
      <c r="H498" s="148"/>
    </row>
    <row r="499" spans="1:8" ht="15">
      <c r="A499" s="147"/>
      <c r="B499" s="147"/>
      <c r="C499" s="147"/>
      <c r="D499" s="147"/>
      <c r="E499" s="148"/>
      <c r="F499" s="148"/>
      <c r="G499" s="148"/>
      <c r="H499" s="148"/>
    </row>
    <row r="500" spans="1:8" ht="15">
      <c r="A500" s="147"/>
      <c r="B500" s="147"/>
      <c r="C500" s="147"/>
      <c r="D500" s="147"/>
      <c r="E500" s="148"/>
      <c r="F500" s="148"/>
      <c r="G500" s="148"/>
      <c r="H500" s="148"/>
    </row>
    <row r="501" spans="1:8" ht="15">
      <c r="A501" s="147"/>
      <c r="B501" s="147"/>
      <c r="C501" s="147"/>
      <c r="D501" s="147"/>
      <c r="E501" s="148"/>
      <c r="F501" s="148"/>
      <c r="G501" s="148"/>
      <c r="H501" s="148"/>
    </row>
    <row r="502" spans="1:8" ht="15">
      <c r="A502" s="147"/>
      <c r="B502" s="147"/>
      <c r="C502" s="147"/>
      <c r="D502" s="147"/>
      <c r="E502" s="148"/>
      <c r="F502" s="148"/>
      <c r="G502" s="148"/>
      <c r="H502" s="148"/>
    </row>
    <row r="503" spans="1:8" ht="15">
      <c r="A503" s="147"/>
      <c r="B503" s="147"/>
      <c r="C503" s="147"/>
      <c r="D503" s="147"/>
      <c r="E503" s="148"/>
      <c r="F503" s="148"/>
      <c r="G503" s="148"/>
      <c r="H503" s="148"/>
    </row>
    <row r="504" spans="1:8" ht="15">
      <c r="A504" s="147"/>
      <c r="B504" s="147"/>
      <c r="C504" s="147"/>
      <c r="D504" s="147"/>
      <c r="E504" s="148"/>
      <c r="F504" s="148"/>
      <c r="G504" s="148"/>
      <c r="H504" s="148"/>
    </row>
    <row r="505" spans="1:8" ht="15">
      <c r="A505" s="147"/>
      <c r="B505" s="147"/>
      <c r="C505" s="147"/>
      <c r="D505" s="147"/>
      <c r="E505" s="148"/>
      <c r="F505" s="148"/>
      <c r="G505" s="148"/>
      <c r="H505" s="148"/>
    </row>
    <row r="506" spans="1:8" ht="15">
      <c r="A506" s="147"/>
      <c r="B506" s="147"/>
      <c r="C506" s="147"/>
      <c r="D506" s="147"/>
      <c r="E506" s="148"/>
      <c r="F506" s="148"/>
      <c r="G506" s="148"/>
      <c r="H506" s="148"/>
    </row>
    <row r="507" spans="1:8" ht="15">
      <c r="A507" s="147"/>
      <c r="B507" s="147"/>
      <c r="C507" s="147"/>
      <c r="D507" s="147"/>
      <c r="E507" s="148"/>
      <c r="F507" s="148"/>
      <c r="G507" s="148"/>
      <c r="H507" s="148"/>
    </row>
    <row r="508" spans="1:8" ht="15">
      <c r="A508" s="147"/>
      <c r="B508" s="147"/>
      <c r="C508" s="147"/>
      <c r="D508" s="147"/>
      <c r="E508" s="148"/>
      <c r="F508" s="148"/>
      <c r="G508" s="148"/>
      <c r="H508" s="148"/>
    </row>
    <row r="509" spans="1:8" ht="15">
      <c r="A509" s="147"/>
      <c r="B509" s="147"/>
      <c r="C509" s="147"/>
      <c r="D509" s="147"/>
      <c r="E509" s="148"/>
      <c r="F509" s="148"/>
      <c r="G509" s="148"/>
      <c r="H509" s="148"/>
    </row>
    <row r="510" spans="1:8" ht="15">
      <c r="A510" s="147"/>
      <c r="B510" s="147"/>
      <c r="C510" s="147"/>
      <c r="D510" s="147"/>
      <c r="E510" s="148"/>
      <c r="F510" s="148"/>
      <c r="G510" s="148"/>
      <c r="H510" s="148"/>
    </row>
    <row r="511" spans="1:8" ht="15">
      <c r="A511" s="147"/>
      <c r="B511" s="147"/>
      <c r="C511" s="147"/>
      <c r="D511" s="147"/>
      <c r="E511" s="148"/>
      <c r="F511" s="148"/>
      <c r="G511" s="148"/>
      <c r="H511" s="148"/>
    </row>
  </sheetData>
  <sheetProtection/>
  <mergeCells count="2">
    <mergeCell ref="A1:C1"/>
    <mergeCell ref="A3:E3"/>
  </mergeCells>
  <printOptions/>
  <pageMargins left="0.3149606299212598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68"/>
  <sheetViews>
    <sheetView tabSelected="1" zoomScale="80" zoomScaleNormal="80" zoomScaleSheetLayoutView="100" zoomScalePageLayoutView="0" workbookViewId="0" topLeftCell="A313">
      <selection activeCell="L347" sqref="L347"/>
    </sheetView>
  </sheetViews>
  <sheetFormatPr defaultColWidth="15.8515625" defaultRowHeight="12.75"/>
  <cols>
    <col min="1" max="1" width="13.7109375" style="165" customWidth="1"/>
    <col min="2" max="2" width="12.7109375" style="165" customWidth="1"/>
    <col min="3" max="3" width="79.7109375" style="165" customWidth="1"/>
    <col min="4" max="4" width="15.7109375" style="165" customWidth="1"/>
    <col min="5" max="6" width="15.8515625" style="165" customWidth="1"/>
    <col min="7" max="7" width="13.28125" style="165" customWidth="1"/>
    <col min="8" max="8" width="9.140625" style="165" customWidth="1"/>
    <col min="9" max="9" width="10.140625" style="165" bestFit="1" customWidth="1"/>
    <col min="10" max="236" width="9.140625" style="165" customWidth="1"/>
    <col min="237" max="237" width="13.7109375" style="165" customWidth="1"/>
    <col min="238" max="238" width="12.7109375" style="165" customWidth="1"/>
    <col min="239" max="239" width="79.7109375" style="165" customWidth="1"/>
    <col min="240" max="240" width="15.7109375" style="165" customWidth="1"/>
    <col min="241" max="16384" width="15.8515625" style="165" customWidth="1"/>
  </cols>
  <sheetData>
    <row r="1" spans="1:7" ht="21" customHeight="1">
      <c r="A1" s="5" t="s">
        <v>345</v>
      </c>
      <c r="B1" s="6"/>
      <c r="C1" s="162"/>
      <c r="D1" s="163"/>
      <c r="E1" s="164"/>
      <c r="F1" s="164"/>
      <c r="G1" s="164"/>
    </row>
    <row r="2" spans="1:5" ht="15.75" customHeight="1">
      <c r="A2" s="5"/>
      <c r="B2" s="6"/>
      <c r="C2" s="166"/>
      <c r="E2" s="167"/>
    </row>
    <row r="3" spans="1:7" s="172" customFormat="1" ht="24" customHeight="1">
      <c r="A3" s="168" t="s">
        <v>346</v>
      </c>
      <c r="B3" s="168"/>
      <c r="C3" s="168"/>
      <c r="D3" s="169"/>
      <c r="E3" s="170"/>
      <c r="F3" s="171"/>
      <c r="G3" s="171"/>
    </row>
    <row r="4" spans="4:7" s="147" customFormat="1" ht="15.75" customHeight="1" thickBot="1">
      <c r="D4" s="173"/>
      <c r="E4" s="174"/>
      <c r="F4" s="171" t="s">
        <v>326</v>
      </c>
      <c r="G4" s="173"/>
    </row>
    <row r="5" spans="1:7" s="147" customFormat="1" ht="15.75" customHeight="1">
      <c r="A5" s="175" t="s">
        <v>3</v>
      </c>
      <c r="B5" s="176" t="s">
        <v>4</v>
      </c>
      <c r="C5" s="175" t="s">
        <v>6</v>
      </c>
      <c r="D5" s="175" t="s">
        <v>7</v>
      </c>
      <c r="E5" s="175" t="s">
        <v>7</v>
      </c>
      <c r="F5" s="14" t="s">
        <v>8</v>
      </c>
      <c r="G5" s="175" t="s">
        <v>347</v>
      </c>
    </row>
    <row r="6" spans="1:7" s="147" customFormat="1" ht="15.75" customHeight="1" thickBot="1">
      <c r="A6" s="177"/>
      <c r="B6" s="178"/>
      <c r="C6" s="179"/>
      <c r="D6" s="180" t="s">
        <v>10</v>
      </c>
      <c r="E6" s="180" t="s">
        <v>11</v>
      </c>
      <c r="F6" s="18" t="s">
        <v>12</v>
      </c>
      <c r="G6" s="180" t="s">
        <v>348</v>
      </c>
    </row>
    <row r="7" spans="1:7" s="147" customFormat="1" ht="16.5" customHeight="1" thickTop="1">
      <c r="A7" s="181">
        <v>10</v>
      </c>
      <c r="B7" s="182"/>
      <c r="C7" s="183" t="s">
        <v>349</v>
      </c>
      <c r="D7" s="184"/>
      <c r="E7" s="185"/>
      <c r="F7" s="186"/>
      <c r="G7" s="184"/>
    </row>
    <row r="8" spans="1:7" s="147" customFormat="1" ht="15" customHeight="1">
      <c r="A8" s="101"/>
      <c r="B8" s="187"/>
      <c r="C8" s="101"/>
      <c r="D8" s="105"/>
      <c r="E8" s="106"/>
      <c r="F8" s="104"/>
      <c r="G8" s="105"/>
    </row>
    <row r="9" spans="1:7" s="147" customFormat="1" ht="15" customHeight="1">
      <c r="A9" s="101"/>
      <c r="B9" s="188">
        <v>2143</v>
      </c>
      <c r="C9" s="50" t="s">
        <v>350</v>
      </c>
      <c r="D9" s="105">
        <v>2860</v>
      </c>
      <c r="E9" s="106">
        <v>2737.2</v>
      </c>
      <c r="F9" s="104">
        <v>2572.4</v>
      </c>
      <c r="G9" s="105">
        <f aca="true" t="shared" si="0" ref="G9:G33">(F9/E9)*100</f>
        <v>93.9792488674558</v>
      </c>
    </row>
    <row r="10" spans="1:7" s="147" customFormat="1" ht="15">
      <c r="A10" s="50"/>
      <c r="B10" s="188">
        <v>3111</v>
      </c>
      <c r="C10" s="50" t="s">
        <v>351</v>
      </c>
      <c r="D10" s="189">
        <v>7820</v>
      </c>
      <c r="E10" s="190">
        <v>7907.2</v>
      </c>
      <c r="F10" s="191">
        <v>7907.1</v>
      </c>
      <c r="G10" s="105">
        <f t="shared" si="0"/>
        <v>99.99873532982598</v>
      </c>
    </row>
    <row r="11" spans="1:7" s="147" customFormat="1" ht="15">
      <c r="A11" s="50"/>
      <c r="B11" s="188">
        <v>3113</v>
      </c>
      <c r="C11" s="50" t="s">
        <v>352</v>
      </c>
      <c r="D11" s="189">
        <v>28600</v>
      </c>
      <c r="E11" s="190">
        <v>28600</v>
      </c>
      <c r="F11" s="191">
        <v>28600</v>
      </c>
      <c r="G11" s="105">
        <f t="shared" si="0"/>
        <v>100</v>
      </c>
    </row>
    <row r="12" spans="1:7" s="147" customFormat="1" ht="15" hidden="1">
      <c r="A12" s="50"/>
      <c r="B12" s="188">
        <v>3114</v>
      </c>
      <c r="C12" s="50" t="s">
        <v>353</v>
      </c>
      <c r="D12" s="189"/>
      <c r="E12" s="190"/>
      <c r="F12" s="191"/>
      <c r="G12" s="105" t="e">
        <f t="shared" si="0"/>
        <v>#DIV/0!</v>
      </c>
    </row>
    <row r="13" spans="1:7" s="147" customFormat="1" ht="15" hidden="1">
      <c r="A13" s="50"/>
      <c r="B13" s="188">
        <v>3122</v>
      </c>
      <c r="C13" s="50" t="s">
        <v>354</v>
      </c>
      <c r="D13" s="189"/>
      <c r="E13" s="190"/>
      <c r="F13" s="191"/>
      <c r="G13" s="105" t="e">
        <f t="shared" si="0"/>
        <v>#DIV/0!</v>
      </c>
    </row>
    <row r="14" spans="1:7" s="147" customFormat="1" ht="15">
      <c r="A14" s="50"/>
      <c r="B14" s="188">
        <v>3231</v>
      </c>
      <c r="C14" s="50" t="s">
        <v>355</v>
      </c>
      <c r="D14" s="189">
        <v>600</v>
      </c>
      <c r="E14" s="190">
        <v>600</v>
      </c>
      <c r="F14" s="191">
        <v>600</v>
      </c>
      <c r="G14" s="105">
        <f t="shared" si="0"/>
        <v>100</v>
      </c>
    </row>
    <row r="15" spans="1:7" s="147" customFormat="1" ht="15">
      <c r="A15" s="50"/>
      <c r="B15" s="188">
        <v>3313</v>
      </c>
      <c r="C15" s="50" t="s">
        <v>356</v>
      </c>
      <c r="D15" s="105">
        <v>1300</v>
      </c>
      <c r="E15" s="106">
        <v>1332.5</v>
      </c>
      <c r="F15" s="104">
        <v>1313.6</v>
      </c>
      <c r="G15" s="105">
        <f t="shared" si="0"/>
        <v>98.58161350844277</v>
      </c>
    </row>
    <row r="16" spans="1:7" s="147" customFormat="1" ht="15" customHeight="1" hidden="1">
      <c r="A16" s="50"/>
      <c r="B16" s="188">
        <v>3314</v>
      </c>
      <c r="C16" s="50" t="s">
        <v>357</v>
      </c>
      <c r="D16" s="105"/>
      <c r="E16" s="106"/>
      <c r="F16" s="104"/>
      <c r="G16" s="105" t="e">
        <f t="shared" si="0"/>
        <v>#DIV/0!</v>
      </c>
    </row>
    <row r="17" spans="1:7" s="147" customFormat="1" ht="15">
      <c r="A17" s="50"/>
      <c r="B17" s="188">
        <v>3314</v>
      </c>
      <c r="C17" s="50" t="s">
        <v>358</v>
      </c>
      <c r="D17" s="105">
        <v>7080</v>
      </c>
      <c r="E17" s="106">
        <v>7120</v>
      </c>
      <c r="F17" s="104">
        <v>7120</v>
      </c>
      <c r="G17" s="105">
        <f t="shared" si="0"/>
        <v>100</v>
      </c>
    </row>
    <row r="18" spans="1:7" s="147" customFormat="1" ht="13.5" customHeight="1" hidden="1">
      <c r="A18" s="50"/>
      <c r="B18" s="188">
        <v>3315</v>
      </c>
      <c r="C18" s="50" t="s">
        <v>359</v>
      </c>
      <c r="D18" s="105"/>
      <c r="E18" s="106"/>
      <c r="F18" s="104"/>
      <c r="G18" s="105" t="e">
        <f t="shared" si="0"/>
        <v>#DIV/0!</v>
      </c>
    </row>
    <row r="19" spans="1:7" s="147" customFormat="1" ht="15">
      <c r="A19" s="50"/>
      <c r="B19" s="188">
        <v>3315</v>
      </c>
      <c r="C19" s="50" t="s">
        <v>360</v>
      </c>
      <c r="D19" s="105">
        <v>6620</v>
      </c>
      <c r="E19" s="106">
        <v>6670</v>
      </c>
      <c r="F19" s="104">
        <v>6660</v>
      </c>
      <c r="G19" s="105">
        <f t="shared" si="0"/>
        <v>99.85007496251875</v>
      </c>
    </row>
    <row r="20" spans="1:7" s="147" customFormat="1" ht="15">
      <c r="A20" s="50"/>
      <c r="B20" s="188">
        <v>3319</v>
      </c>
      <c r="C20" s="50" t="s">
        <v>361</v>
      </c>
      <c r="D20" s="105">
        <v>700</v>
      </c>
      <c r="E20" s="106">
        <v>993.2</v>
      </c>
      <c r="F20" s="104">
        <v>875.2</v>
      </c>
      <c r="G20" s="105">
        <f t="shared" si="0"/>
        <v>88.11921063229964</v>
      </c>
    </row>
    <row r="21" spans="1:7" s="147" customFormat="1" ht="15">
      <c r="A21" s="50"/>
      <c r="B21" s="188">
        <v>3322</v>
      </c>
      <c r="C21" s="50" t="s">
        <v>362</v>
      </c>
      <c r="D21" s="105">
        <v>50</v>
      </c>
      <c r="E21" s="106">
        <v>31</v>
      </c>
      <c r="F21" s="104">
        <v>30</v>
      </c>
      <c r="G21" s="105">
        <f t="shared" si="0"/>
        <v>96.7741935483871</v>
      </c>
    </row>
    <row r="22" spans="1:7" s="147" customFormat="1" ht="15">
      <c r="A22" s="50"/>
      <c r="B22" s="188">
        <v>3326</v>
      </c>
      <c r="C22" s="50" t="s">
        <v>363</v>
      </c>
      <c r="D22" s="105">
        <v>60</v>
      </c>
      <c r="E22" s="106">
        <v>0</v>
      </c>
      <c r="F22" s="104">
        <v>0</v>
      </c>
      <c r="G22" s="105" t="e">
        <f t="shared" si="0"/>
        <v>#DIV/0!</v>
      </c>
    </row>
    <row r="23" spans="1:7" s="147" customFormat="1" ht="15">
      <c r="A23" s="50"/>
      <c r="B23" s="188">
        <v>3330</v>
      </c>
      <c r="C23" s="50" t="s">
        <v>364</v>
      </c>
      <c r="D23" s="105">
        <v>50</v>
      </c>
      <c r="E23" s="106">
        <v>152</v>
      </c>
      <c r="F23" s="104">
        <v>152</v>
      </c>
      <c r="G23" s="105">
        <f t="shared" si="0"/>
        <v>100</v>
      </c>
    </row>
    <row r="24" spans="1:7" s="147" customFormat="1" ht="15">
      <c r="A24" s="50"/>
      <c r="B24" s="188">
        <v>3392</v>
      </c>
      <c r="C24" s="50" t="s">
        <v>365</v>
      </c>
      <c r="D24" s="105">
        <v>800</v>
      </c>
      <c r="E24" s="106">
        <v>961.3</v>
      </c>
      <c r="F24" s="104">
        <v>952.6</v>
      </c>
      <c r="G24" s="105">
        <f t="shared" si="0"/>
        <v>99.09497555393739</v>
      </c>
    </row>
    <row r="25" spans="1:7" s="147" customFormat="1" ht="15">
      <c r="A25" s="50"/>
      <c r="B25" s="188">
        <v>3399</v>
      </c>
      <c r="C25" s="50" t="s">
        <v>366</v>
      </c>
      <c r="D25" s="105">
        <v>1800</v>
      </c>
      <c r="E25" s="106">
        <v>2944.8</v>
      </c>
      <c r="F25" s="104">
        <v>2688.9</v>
      </c>
      <c r="G25" s="105">
        <f t="shared" si="0"/>
        <v>91.31010594947026</v>
      </c>
    </row>
    <row r="26" spans="1:7" s="147" customFormat="1" ht="15">
      <c r="A26" s="50"/>
      <c r="B26" s="188">
        <v>3412</v>
      </c>
      <c r="C26" s="50" t="s">
        <v>367</v>
      </c>
      <c r="D26" s="105">
        <v>20023</v>
      </c>
      <c r="E26" s="106">
        <v>22570.8</v>
      </c>
      <c r="F26" s="104">
        <v>20556</v>
      </c>
      <c r="G26" s="105">
        <f t="shared" si="0"/>
        <v>91.07342229783615</v>
      </c>
    </row>
    <row r="27" spans="1:7" s="147" customFormat="1" ht="15">
      <c r="A27" s="50"/>
      <c r="B27" s="188">
        <v>3412</v>
      </c>
      <c r="C27" s="50" t="s">
        <v>368</v>
      </c>
      <c r="D27" s="105">
        <f>22123-20023</f>
        <v>2100</v>
      </c>
      <c r="E27" s="106">
        <f>25249.4-22570.8</f>
        <v>2678.600000000002</v>
      </c>
      <c r="F27" s="104">
        <f>23214.7-20556</f>
        <v>2658.7000000000007</v>
      </c>
      <c r="G27" s="105">
        <f t="shared" si="0"/>
        <v>99.25707459120432</v>
      </c>
    </row>
    <row r="28" spans="1:7" s="147" customFormat="1" ht="15">
      <c r="A28" s="50"/>
      <c r="B28" s="188">
        <v>3419</v>
      </c>
      <c r="C28" s="50" t="s">
        <v>369</v>
      </c>
      <c r="D28" s="189">
        <v>3600</v>
      </c>
      <c r="E28" s="190">
        <v>1418.6</v>
      </c>
      <c r="F28" s="191">
        <v>1415.9</v>
      </c>
      <c r="G28" s="105">
        <f t="shared" si="0"/>
        <v>99.80967150711972</v>
      </c>
    </row>
    <row r="29" spans="1:7" s="147" customFormat="1" ht="15">
      <c r="A29" s="50"/>
      <c r="B29" s="188">
        <v>3421</v>
      </c>
      <c r="C29" s="50" t="s">
        <v>370</v>
      </c>
      <c r="D29" s="189">
        <v>2800</v>
      </c>
      <c r="E29" s="190">
        <v>5297</v>
      </c>
      <c r="F29" s="191">
        <v>5287.3</v>
      </c>
      <c r="G29" s="105">
        <f t="shared" si="0"/>
        <v>99.81687747781763</v>
      </c>
    </row>
    <row r="30" spans="1:7" s="147" customFormat="1" ht="15">
      <c r="A30" s="50"/>
      <c r="B30" s="188">
        <v>3429</v>
      </c>
      <c r="C30" s="50" t="s">
        <v>371</v>
      </c>
      <c r="D30" s="189">
        <v>1500</v>
      </c>
      <c r="E30" s="190">
        <v>1293</v>
      </c>
      <c r="F30" s="191">
        <v>1284.9</v>
      </c>
      <c r="G30" s="105">
        <f t="shared" si="0"/>
        <v>99.37354988399073</v>
      </c>
    </row>
    <row r="31" spans="1:7" s="147" customFormat="1" ht="15">
      <c r="A31" s="50"/>
      <c r="B31" s="188">
        <v>6223</v>
      </c>
      <c r="C31" s="50" t="s">
        <v>372</v>
      </c>
      <c r="D31" s="105">
        <v>150</v>
      </c>
      <c r="E31" s="106">
        <v>30</v>
      </c>
      <c r="F31" s="104">
        <v>29.7</v>
      </c>
      <c r="G31" s="105">
        <f t="shared" si="0"/>
        <v>99</v>
      </c>
    </row>
    <row r="32" spans="1:7" s="147" customFormat="1" ht="15">
      <c r="A32" s="50"/>
      <c r="B32" s="188">
        <v>6402</v>
      </c>
      <c r="C32" s="50" t="s">
        <v>373</v>
      </c>
      <c r="D32" s="105">
        <v>0</v>
      </c>
      <c r="E32" s="106">
        <v>10.8</v>
      </c>
      <c r="F32" s="104">
        <v>10.8</v>
      </c>
      <c r="G32" s="105">
        <f t="shared" si="0"/>
        <v>100</v>
      </c>
    </row>
    <row r="33" spans="1:7" s="147" customFormat="1" ht="15">
      <c r="A33" s="50"/>
      <c r="B33" s="188">
        <v>6409</v>
      </c>
      <c r="C33" s="50" t="s">
        <v>374</v>
      </c>
      <c r="D33" s="105">
        <v>1580</v>
      </c>
      <c r="E33" s="106">
        <v>0</v>
      </c>
      <c r="F33" s="104">
        <v>0</v>
      </c>
      <c r="G33" s="105" t="e">
        <f t="shared" si="0"/>
        <v>#DIV/0!</v>
      </c>
    </row>
    <row r="34" spans="1:7" s="147" customFormat="1" ht="14.25" customHeight="1" thickBot="1">
      <c r="A34" s="192"/>
      <c r="B34" s="193"/>
      <c r="C34" s="194"/>
      <c r="D34" s="195"/>
      <c r="E34" s="196"/>
      <c r="F34" s="197"/>
      <c r="G34" s="195"/>
    </row>
    <row r="35" spans="1:7" s="147" customFormat="1" ht="18.75" customHeight="1" thickBot="1" thickTop="1">
      <c r="A35" s="198"/>
      <c r="B35" s="199"/>
      <c r="C35" s="200" t="s">
        <v>375</v>
      </c>
      <c r="D35" s="201">
        <f>SUM(D9:D34)</f>
        <v>90093</v>
      </c>
      <c r="E35" s="202">
        <f>SUM(E9:E34)</f>
        <v>93348.00000000001</v>
      </c>
      <c r="F35" s="203">
        <f>SUM(F9:F34)</f>
        <v>90715.09999999998</v>
      </c>
      <c r="G35" s="201">
        <f>(F35/E35)*100</f>
        <v>97.17947893902382</v>
      </c>
    </row>
    <row r="36" spans="1:7" s="147" customFormat="1" ht="15.75" customHeight="1">
      <c r="A36" s="146"/>
      <c r="B36" s="149"/>
      <c r="C36" s="204"/>
      <c r="D36" s="205"/>
      <c r="E36" s="205"/>
      <c r="F36" s="205"/>
      <c r="G36" s="205"/>
    </row>
    <row r="37" spans="1:7" s="147" customFormat="1" ht="18.75" customHeight="1" hidden="1">
      <c r="A37" s="146"/>
      <c r="B37" s="149"/>
      <c r="C37" s="204"/>
      <c r="D37" s="205"/>
      <c r="E37" s="205"/>
      <c r="F37" s="205"/>
      <c r="G37" s="205"/>
    </row>
    <row r="38" spans="1:7" s="147" customFormat="1" ht="18.75" customHeight="1" hidden="1">
      <c r="A38" s="146"/>
      <c r="B38" s="149"/>
      <c r="C38" s="204"/>
      <c r="D38" s="205"/>
      <c r="E38" s="205"/>
      <c r="F38" s="205"/>
      <c r="G38" s="205"/>
    </row>
    <row r="39" spans="1:7" s="147" customFormat="1" ht="15.75" customHeight="1">
      <c r="A39" s="146"/>
      <c r="B39" s="149"/>
      <c r="C39" s="204"/>
      <c r="D39" s="205"/>
      <c r="E39" s="205"/>
      <c r="F39" s="205"/>
      <c r="G39" s="205"/>
    </row>
    <row r="40" spans="1:7" s="147" customFormat="1" ht="15.75" customHeight="1">
      <c r="A40" s="146"/>
      <c r="B40" s="149"/>
      <c r="C40" s="204"/>
      <c r="D40" s="206"/>
      <c r="E40" s="206"/>
      <c r="F40" s="206"/>
      <c r="G40" s="206"/>
    </row>
    <row r="41" spans="1:7" s="147" customFormat="1" ht="12.75" customHeight="1" hidden="1">
      <c r="A41" s="146"/>
      <c r="B41" s="149"/>
      <c r="C41" s="204"/>
      <c r="D41" s="206"/>
      <c r="E41" s="206"/>
      <c r="F41" s="206"/>
      <c r="G41" s="206"/>
    </row>
    <row r="42" spans="1:7" s="147" customFormat="1" ht="12.75" customHeight="1" hidden="1">
      <c r="A42" s="146"/>
      <c r="B42" s="149"/>
      <c r="C42" s="204"/>
      <c r="D42" s="206"/>
      <c r="E42" s="206"/>
      <c r="F42" s="206"/>
      <c r="G42" s="206"/>
    </row>
    <row r="43" s="147" customFormat="1" ht="15.75" customHeight="1" thickBot="1">
      <c r="B43" s="207"/>
    </row>
    <row r="44" spans="1:7" s="147" customFormat="1" ht="15.75">
      <c r="A44" s="175" t="s">
        <v>3</v>
      </c>
      <c r="B44" s="176" t="s">
        <v>4</v>
      </c>
      <c r="C44" s="175" t="s">
        <v>6</v>
      </c>
      <c r="D44" s="175" t="s">
        <v>7</v>
      </c>
      <c r="E44" s="175" t="s">
        <v>7</v>
      </c>
      <c r="F44" s="14" t="s">
        <v>8</v>
      </c>
      <c r="G44" s="175" t="s">
        <v>347</v>
      </c>
    </row>
    <row r="45" spans="1:7" s="147" customFormat="1" ht="15.75" customHeight="1" thickBot="1">
      <c r="A45" s="177"/>
      <c r="B45" s="178"/>
      <c r="C45" s="179"/>
      <c r="D45" s="180" t="s">
        <v>10</v>
      </c>
      <c r="E45" s="180" t="s">
        <v>11</v>
      </c>
      <c r="F45" s="18" t="s">
        <v>12</v>
      </c>
      <c r="G45" s="180" t="s">
        <v>348</v>
      </c>
    </row>
    <row r="46" spans="1:7" s="147" customFormat="1" ht="16.5" customHeight="1" thickTop="1">
      <c r="A46" s="181">
        <v>20</v>
      </c>
      <c r="B46" s="182"/>
      <c r="C46" s="20" t="s">
        <v>376</v>
      </c>
      <c r="D46" s="78"/>
      <c r="E46" s="76"/>
      <c r="F46" s="77"/>
      <c r="G46" s="78"/>
    </row>
    <row r="47" spans="1:7" s="147" customFormat="1" ht="16.5" customHeight="1">
      <c r="A47" s="181"/>
      <c r="B47" s="182"/>
      <c r="C47" s="20"/>
      <c r="D47" s="78"/>
      <c r="E47" s="76"/>
      <c r="F47" s="77"/>
      <c r="G47" s="78"/>
    </row>
    <row r="48" spans="1:7" s="147" customFormat="1" ht="15" customHeight="1">
      <c r="A48" s="101"/>
      <c r="B48" s="187"/>
      <c r="C48" s="20" t="s">
        <v>377</v>
      </c>
      <c r="D48" s="105"/>
      <c r="E48" s="106"/>
      <c r="F48" s="104"/>
      <c r="G48" s="105"/>
    </row>
    <row r="49" spans="1:7" s="147" customFormat="1" ht="15">
      <c r="A49" s="50"/>
      <c r="B49" s="188">
        <v>2143</v>
      </c>
      <c r="C49" s="107" t="s">
        <v>378</v>
      </c>
      <c r="D49" s="30">
        <v>2173.4</v>
      </c>
      <c r="E49" s="26">
        <v>194.1</v>
      </c>
      <c r="F49" s="27">
        <v>193.9</v>
      </c>
      <c r="G49" s="105">
        <f aca="true" t="shared" si="1" ref="G49:G88">(F49/E49)*100</f>
        <v>99.89696032972695</v>
      </c>
    </row>
    <row r="50" spans="1:7" s="147" customFormat="1" ht="15">
      <c r="A50" s="50"/>
      <c r="B50" s="188">
        <v>2212</v>
      </c>
      <c r="C50" s="107" t="s">
        <v>379</v>
      </c>
      <c r="D50" s="30">
        <v>17195</v>
      </c>
      <c r="E50" s="26">
        <v>19545.9</v>
      </c>
      <c r="F50" s="27">
        <v>17393.9</v>
      </c>
      <c r="G50" s="105">
        <f t="shared" si="1"/>
        <v>88.99001836702325</v>
      </c>
    </row>
    <row r="51" spans="1:7" s="147" customFormat="1" ht="15" customHeight="1">
      <c r="A51" s="50"/>
      <c r="B51" s="188">
        <v>2219</v>
      </c>
      <c r="C51" s="107" t="s">
        <v>380</v>
      </c>
      <c r="D51" s="30">
        <v>29971.5</v>
      </c>
      <c r="E51" s="26">
        <v>37098.1</v>
      </c>
      <c r="F51" s="27">
        <v>27513.3</v>
      </c>
      <c r="G51" s="105">
        <f t="shared" si="1"/>
        <v>74.16363641264647</v>
      </c>
    </row>
    <row r="52" spans="1:7" s="147" customFormat="1" ht="15">
      <c r="A52" s="50"/>
      <c r="B52" s="188">
        <v>2221</v>
      </c>
      <c r="C52" s="107" t="s">
        <v>381</v>
      </c>
      <c r="D52" s="30">
        <v>40921.5</v>
      </c>
      <c r="E52" s="26">
        <v>42140.8</v>
      </c>
      <c r="F52" s="27">
        <v>39947.4</v>
      </c>
      <c r="G52" s="105">
        <f t="shared" si="1"/>
        <v>94.79506796263954</v>
      </c>
    </row>
    <row r="53" spans="1:7" s="147" customFormat="1" ht="15">
      <c r="A53" s="50"/>
      <c r="B53" s="188">
        <v>2229</v>
      </c>
      <c r="C53" s="107" t="s">
        <v>382</v>
      </c>
      <c r="D53" s="30">
        <v>20</v>
      </c>
      <c r="E53" s="26">
        <v>20</v>
      </c>
      <c r="F53" s="27">
        <v>6.6</v>
      </c>
      <c r="G53" s="105">
        <f t="shared" si="1"/>
        <v>32.99999999999999</v>
      </c>
    </row>
    <row r="54" spans="1:7" s="147" customFormat="1" ht="15" hidden="1">
      <c r="A54" s="50"/>
      <c r="B54" s="188">
        <v>2241</v>
      </c>
      <c r="C54" s="107" t="s">
        <v>383</v>
      </c>
      <c r="D54" s="30"/>
      <c r="E54" s="26"/>
      <c r="F54" s="27"/>
      <c r="G54" s="105" t="e">
        <f t="shared" si="1"/>
        <v>#DIV/0!</v>
      </c>
    </row>
    <row r="55" spans="1:7" s="152" customFormat="1" ht="15.75">
      <c r="A55" s="50"/>
      <c r="B55" s="188">
        <v>2249</v>
      </c>
      <c r="C55" s="107" t="s">
        <v>384</v>
      </c>
      <c r="D55" s="105">
        <f>727-727</f>
        <v>0</v>
      </c>
      <c r="E55" s="106">
        <v>559.5</v>
      </c>
      <c r="F55" s="104">
        <v>470</v>
      </c>
      <c r="G55" s="105">
        <f t="shared" si="1"/>
        <v>84.0035746201966</v>
      </c>
    </row>
    <row r="56" spans="1:7" s="147" customFormat="1" ht="15" hidden="1">
      <c r="A56" s="50"/>
      <c r="B56" s="188">
        <v>2310</v>
      </c>
      <c r="C56" s="107" t="s">
        <v>385</v>
      </c>
      <c r="D56" s="30"/>
      <c r="E56" s="26"/>
      <c r="F56" s="27"/>
      <c r="G56" s="105" t="e">
        <f t="shared" si="1"/>
        <v>#DIV/0!</v>
      </c>
    </row>
    <row r="57" spans="1:7" s="147" customFormat="1" ht="15">
      <c r="A57" s="50"/>
      <c r="B57" s="188">
        <v>2321</v>
      </c>
      <c r="C57" s="107" t="s">
        <v>386</v>
      </c>
      <c r="D57" s="30">
        <v>50</v>
      </c>
      <c r="E57" s="26">
        <v>331.3</v>
      </c>
      <c r="F57" s="27">
        <v>32.3</v>
      </c>
      <c r="G57" s="105">
        <f t="shared" si="1"/>
        <v>9.749471777844851</v>
      </c>
    </row>
    <row r="58" spans="1:7" s="152" customFormat="1" ht="15.75">
      <c r="A58" s="50"/>
      <c r="B58" s="188">
        <v>2331</v>
      </c>
      <c r="C58" s="107" t="s">
        <v>387</v>
      </c>
      <c r="D58" s="105">
        <v>130</v>
      </c>
      <c r="E58" s="106">
        <v>1127.9</v>
      </c>
      <c r="F58" s="104">
        <v>751.3</v>
      </c>
      <c r="G58" s="105">
        <f t="shared" si="1"/>
        <v>66.61051511658835</v>
      </c>
    </row>
    <row r="59" spans="1:7" s="147" customFormat="1" ht="15">
      <c r="A59" s="50"/>
      <c r="B59" s="188">
        <v>3111</v>
      </c>
      <c r="C59" s="208" t="s">
        <v>388</v>
      </c>
      <c r="D59" s="30">
        <v>11539.5</v>
      </c>
      <c r="E59" s="26">
        <v>13980.4</v>
      </c>
      <c r="F59" s="23">
        <v>12013.5</v>
      </c>
      <c r="G59" s="105">
        <f t="shared" si="1"/>
        <v>85.93101771050901</v>
      </c>
    </row>
    <row r="60" spans="1:7" s="147" customFormat="1" ht="15">
      <c r="A60" s="50"/>
      <c r="B60" s="188">
        <v>3113</v>
      </c>
      <c r="C60" s="208" t="s">
        <v>389</v>
      </c>
      <c r="D60" s="30">
        <v>8007.3</v>
      </c>
      <c r="E60" s="26">
        <v>9099.9</v>
      </c>
      <c r="F60" s="23">
        <v>8070.2</v>
      </c>
      <c r="G60" s="105">
        <f t="shared" si="1"/>
        <v>88.68449103836305</v>
      </c>
    </row>
    <row r="61" spans="1:7" s="152" customFormat="1" ht="15.75">
      <c r="A61" s="50"/>
      <c r="B61" s="188">
        <v>3231</v>
      </c>
      <c r="C61" s="107" t="s">
        <v>390</v>
      </c>
      <c r="D61" s="105">
        <v>1296.2</v>
      </c>
      <c r="E61" s="106">
        <v>552.1</v>
      </c>
      <c r="F61" s="104">
        <v>0</v>
      </c>
      <c r="G61" s="105">
        <f t="shared" si="1"/>
        <v>0</v>
      </c>
    </row>
    <row r="62" spans="1:7" s="152" customFormat="1" ht="15.75">
      <c r="A62" s="50"/>
      <c r="B62" s="188">
        <v>3313</v>
      </c>
      <c r="C62" s="107" t="s">
        <v>391</v>
      </c>
      <c r="D62" s="105">
        <v>350</v>
      </c>
      <c r="E62" s="106">
        <v>54.5</v>
      </c>
      <c r="F62" s="104">
        <v>54.5</v>
      </c>
      <c r="G62" s="105">
        <f t="shared" si="1"/>
        <v>100</v>
      </c>
    </row>
    <row r="63" spans="1:7" s="147" customFormat="1" ht="15">
      <c r="A63" s="50"/>
      <c r="B63" s="188">
        <v>3322</v>
      </c>
      <c r="C63" s="208" t="s">
        <v>392</v>
      </c>
      <c r="D63" s="30">
        <v>15181.6</v>
      </c>
      <c r="E63" s="26">
        <v>3273.5</v>
      </c>
      <c r="F63" s="27">
        <v>2558</v>
      </c>
      <c r="G63" s="105">
        <f t="shared" si="1"/>
        <v>78.14266076065374</v>
      </c>
    </row>
    <row r="64" spans="1:7" s="147" customFormat="1" ht="15">
      <c r="A64" s="50"/>
      <c r="B64" s="188">
        <v>3326</v>
      </c>
      <c r="C64" s="208" t="s">
        <v>393</v>
      </c>
      <c r="D64" s="30">
        <v>0</v>
      </c>
      <c r="E64" s="26">
        <v>118.6</v>
      </c>
      <c r="F64" s="27">
        <v>118.6</v>
      </c>
      <c r="G64" s="105">
        <f t="shared" si="1"/>
        <v>100</v>
      </c>
    </row>
    <row r="65" spans="1:7" s="152" customFormat="1" ht="15.75">
      <c r="A65" s="50"/>
      <c r="B65" s="188">
        <v>3399</v>
      </c>
      <c r="C65" s="107" t="s">
        <v>394</v>
      </c>
      <c r="D65" s="105">
        <v>0</v>
      </c>
      <c r="E65" s="106">
        <v>380.7</v>
      </c>
      <c r="F65" s="104">
        <v>380.7</v>
      </c>
      <c r="G65" s="105">
        <f t="shared" si="1"/>
        <v>100</v>
      </c>
    </row>
    <row r="66" spans="1:7" s="147" customFormat="1" ht="15">
      <c r="A66" s="50"/>
      <c r="B66" s="188">
        <v>3412</v>
      </c>
      <c r="C66" s="208" t="s">
        <v>395</v>
      </c>
      <c r="D66" s="30">
        <v>10000</v>
      </c>
      <c r="E66" s="26">
        <v>16255.4</v>
      </c>
      <c r="F66" s="27">
        <v>15865.8</v>
      </c>
      <c r="G66" s="105">
        <f t="shared" si="1"/>
        <v>97.60325799426653</v>
      </c>
    </row>
    <row r="67" spans="1:7" s="147" customFormat="1" ht="15">
      <c r="A67" s="50"/>
      <c r="B67" s="188">
        <v>3421</v>
      </c>
      <c r="C67" s="208" t="s">
        <v>396</v>
      </c>
      <c r="D67" s="30">
        <v>1120</v>
      </c>
      <c r="E67" s="26">
        <v>3748.7</v>
      </c>
      <c r="F67" s="27">
        <v>2729.9</v>
      </c>
      <c r="G67" s="105">
        <f t="shared" si="1"/>
        <v>72.82257849387788</v>
      </c>
    </row>
    <row r="68" spans="1:7" s="147" customFormat="1" ht="15" hidden="1">
      <c r="A68" s="50"/>
      <c r="B68" s="188">
        <v>3612</v>
      </c>
      <c r="C68" s="208" t="s">
        <v>397</v>
      </c>
      <c r="D68" s="30"/>
      <c r="E68" s="26"/>
      <c r="F68" s="27"/>
      <c r="G68" s="105" t="e">
        <f t="shared" si="1"/>
        <v>#DIV/0!</v>
      </c>
    </row>
    <row r="69" spans="1:7" s="147" customFormat="1" ht="15">
      <c r="A69" s="50"/>
      <c r="B69" s="188">
        <v>3613</v>
      </c>
      <c r="C69" s="208" t="s">
        <v>398</v>
      </c>
      <c r="D69" s="30">
        <v>0</v>
      </c>
      <c r="E69" s="26">
        <v>3456</v>
      </c>
      <c r="F69" s="27">
        <v>1475.4</v>
      </c>
      <c r="G69" s="105">
        <f t="shared" si="1"/>
        <v>42.69097222222222</v>
      </c>
    </row>
    <row r="70" spans="1:7" s="147" customFormat="1" ht="15">
      <c r="A70" s="50"/>
      <c r="B70" s="188">
        <v>3631</v>
      </c>
      <c r="C70" s="208" t="s">
        <v>399</v>
      </c>
      <c r="D70" s="30">
        <v>11100</v>
      </c>
      <c r="E70" s="26">
        <v>9707.7</v>
      </c>
      <c r="F70" s="27">
        <v>7669.9</v>
      </c>
      <c r="G70" s="105">
        <f t="shared" si="1"/>
        <v>79.00841599967036</v>
      </c>
    </row>
    <row r="71" spans="1:7" s="152" customFormat="1" ht="15.75">
      <c r="A71" s="50"/>
      <c r="B71" s="188">
        <v>3632</v>
      </c>
      <c r="C71" s="107" t="s">
        <v>400</v>
      </c>
      <c r="D71" s="105">
        <v>0</v>
      </c>
      <c r="E71" s="106">
        <v>60.3</v>
      </c>
      <c r="F71" s="104">
        <v>60.3</v>
      </c>
      <c r="G71" s="105">
        <f t="shared" si="1"/>
        <v>100</v>
      </c>
    </row>
    <row r="72" spans="1:7" s="147" customFormat="1" ht="15">
      <c r="A72" s="50"/>
      <c r="B72" s="188">
        <v>3635</v>
      </c>
      <c r="C72" s="208" t="s">
        <v>401</v>
      </c>
      <c r="D72" s="30">
        <v>2969</v>
      </c>
      <c r="E72" s="26">
        <v>2477.2</v>
      </c>
      <c r="F72" s="27">
        <v>418.2</v>
      </c>
      <c r="G72" s="105">
        <f t="shared" si="1"/>
        <v>16.88196350718553</v>
      </c>
    </row>
    <row r="73" spans="1:7" s="152" customFormat="1" ht="15.75" hidden="1">
      <c r="A73" s="50"/>
      <c r="B73" s="188">
        <v>3639</v>
      </c>
      <c r="C73" s="107" t="s">
        <v>402</v>
      </c>
      <c r="D73" s="105"/>
      <c r="E73" s="106"/>
      <c r="F73" s="104"/>
      <c r="G73" s="105" t="e">
        <f t="shared" si="1"/>
        <v>#DIV/0!</v>
      </c>
    </row>
    <row r="74" spans="1:7" s="147" customFormat="1" ht="15">
      <c r="A74" s="50"/>
      <c r="B74" s="188">
        <v>3699</v>
      </c>
      <c r="C74" s="208" t="s">
        <v>403</v>
      </c>
      <c r="D74" s="74">
        <v>123</v>
      </c>
      <c r="E74" s="22">
        <v>273</v>
      </c>
      <c r="F74" s="23">
        <v>228.2</v>
      </c>
      <c r="G74" s="105">
        <f t="shared" si="1"/>
        <v>83.58974358974358</v>
      </c>
    </row>
    <row r="75" spans="1:7" s="147" customFormat="1" ht="15">
      <c r="A75" s="50"/>
      <c r="B75" s="188">
        <v>3722</v>
      </c>
      <c r="C75" s="208" t="s">
        <v>404</v>
      </c>
      <c r="D75" s="30">
        <v>21070</v>
      </c>
      <c r="E75" s="26">
        <v>21070</v>
      </c>
      <c r="F75" s="27">
        <v>20542.7</v>
      </c>
      <c r="G75" s="105">
        <f t="shared" si="1"/>
        <v>97.49738965353583</v>
      </c>
    </row>
    <row r="76" spans="1:7" s="152" customFormat="1" ht="15.75" hidden="1">
      <c r="A76" s="50"/>
      <c r="B76" s="188">
        <v>3726</v>
      </c>
      <c r="C76" s="107" t="s">
        <v>405</v>
      </c>
      <c r="D76" s="105"/>
      <c r="E76" s="106"/>
      <c r="F76" s="104"/>
      <c r="G76" s="105" t="e">
        <f t="shared" si="1"/>
        <v>#DIV/0!</v>
      </c>
    </row>
    <row r="77" spans="1:7" s="152" customFormat="1" ht="15.75">
      <c r="A77" s="50"/>
      <c r="B77" s="188">
        <v>3733</v>
      </c>
      <c r="C77" s="107" t="s">
        <v>406</v>
      </c>
      <c r="D77" s="105">
        <v>40</v>
      </c>
      <c r="E77" s="106">
        <v>40</v>
      </c>
      <c r="F77" s="104">
        <v>30.8</v>
      </c>
      <c r="G77" s="105">
        <f t="shared" si="1"/>
        <v>77</v>
      </c>
    </row>
    <row r="78" spans="1:7" s="152" customFormat="1" ht="15.75">
      <c r="A78" s="50"/>
      <c r="B78" s="188">
        <v>3744</v>
      </c>
      <c r="C78" s="107" t="s">
        <v>407</v>
      </c>
      <c r="D78" s="105">
        <v>1185.7</v>
      </c>
      <c r="E78" s="106">
        <v>9.7</v>
      </c>
      <c r="F78" s="104">
        <v>9.7</v>
      </c>
      <c r="G78" s="105">
        <f t="shared" si="1"/>
        <v>100</v>
      </c>
    </row>
    <row r="79" spans="1:7" s="152" customFormat="1" ht="15.75">
      <c r="A79" s="50"/>
      <c r="B79" s="188">
        <v>3745</v>
      </c>
      <c r="C79" s="107" t="s">
        <v>408</v>
      </c>
      <c r="D79" s="209">
        <v>21369.9</v>
      </c>
      <c r="E79" s="106">
        <v>26051</v>
      </c>
      <c r="F79" s="104">
        <v>23315.3</v>
      </c>
      <c r="G79" s="105">
        <f t="shared" si="1"/>
        <v>89.4986756746382</v>
      </c>
    </row>
    <row r="80" spans="1:7" s="152" customFormat="1" ht="15.75">
      <c r="A80" s="50"/>
      <c r="B80" s="188">
        <v>4349</v>
      </c>
      <c r="C80" s="107" t="s">
        <v>409</v>
      </c>
      <c r="D80" s="74">
        <v>0</v>
      </c>
      <c r="E80" s="22">
        <v>976.4</v>
      </c>
      <c r="F80" s="23">
        <v>614.8</v>
      </c>
      <c r="G80" s="105">
        <f t="shared" si="1"/>
        <v>62.96599754199098</v>
      </c>
    </row>
    <row r="81" spans="1:7" s="152" customFormat="1" ht="15.75">
      <c r="A81" s="54"/>
      <c r="B81" s="188">
        <v>4357</v>
      </c>
      <c r="C81" s="208" t="s">
        <v>410</v>
      </c>
      <c r="D81" s="74">
        <f>500-500</f>
        <v>0</v>
      </c>
      <c r="E81" s="22">
        <v>657.7</v>
      </c>
      <c r="F81" s="27">
        <v>657.1</v>
      </c>
      <c r="G81" s="105">
        <f t="shared" si="1"/>
        <v>99.90877299680704</v>
      </c>
    </row>
    <row r="82" spans="1:7" s="152" customFormat="1" ht="15.75">
      <c r="A82" s="54"/>
      <c r="B82" s="188">
        <v>4374</v>
      </c>
      <c r="C82" s="208" t="s">
        <v>411</v>
      </c>
      <c r="D82" s="74">
        <v>23000</v>
      </c>
      <c r="E82" s="22">
        <v>40.1</v>
      </c>
      <c r="F82" s="27">
        <v>39.3</v>
      </c>
      <c r="G82" s="105">
        <f t="shared" si="1"/>
        <v>98.00498753117206</v>
      </c>
    </row>
    <row r="83" spans="1:7" s="147" customFormat="1" ht="15">
      <c r="A83" s="54"/>
      <c r="B83" s="188">
        <v>5311</v>
      </c>
      <c r="C83" s="208" t="s">
        <v>412</v>
      </c>
      <c r="D83" s="74">
        <v>0</v>
      </c>
      <c r="E83" s="22">
        <v>5709.7</v>
      </c>
      <c r="F83" s="27">
        <v>0</v>
      </c>
      <c r="G83" s="105">
        <f t="shared" si="1"/>
        <v>0</v>
      </c>
    </row>
    <row r="84" spans="1:7" s="147" customFormat="1" ht="15" hidden="1">
      <c r="A84" s="54"/>
      <c r="B84" s="188">
        <v>6223</v>
      </c>
      <c r="C84" s="208" t="s">
        <v>413</v>
      </c>
      <c r="D84" s="74"/>
      <c r="E84" s="22"/>
      <c r="F84" s="23"/>
      <c r="G84" s="105" t="e">
        <f t="shared" si="1"/>
        <v>#DIV/0!</v>
      </c>
    </row>
    <row r="85" spans="1:7" s="147" customFormat="1" ht="15">
      <c r="A85" s="54"/>
      <c r="B85" s="188">
        <v>6171</v>
      </c>
      <c r="C85" s="208" t="s">
        <v>414</v>
      </c>
      <c r="D85" s="74">
        <v>3812.9</v>
      </c>
      <c r="E85" s="22">
        <v>2152.7</v>
      </c>
      <c r="F85" s="23">
        <v>152.9</v>
      </c>
      <c r="G85" s="105">
        <f t="shared" si="1"/>
        <v>7.102708226877875</v>
      </c>
    </row>
    <row r="86" spans="1:7" s="147" customFormat="1" ht="15">
      <c r="A86" s="54"/>
      <c r="B86" s="188">
        <v>6399</v>
      </c>
      <c r="C86" s="208" t="s">
        <v>415</v>
      </c>
      <c r="D86" s="74">
        <v>0</v>
      </c>
      <c r="E86" s="22">
        <v>1773</v>
      </c>
      <c r="F86" s="23">
        <v>1772.9</v>
      </c>
      <c r="G86" s="105">
        <f t="shared" si="1"/>
        <v>99.99435984207558</v>
      </c>
    </row>
    <row r="87" spans="1:7" s="147" customFormat="1" ht="15">
      <c r="A87" s="54"/>
      <c r="B87" s="188">
        <v>6402</v>
      </c>
      <c r="C87" s="208" t="s">
        <v>416</v>
      </c>
      <c r="D87" s="74">
        <v>0</v>
      </c>
      <c r="E87" s="22">
        <v>555.6</v>
      </c>
      <c r="F87" s="23">
        <v>555.6</v>
      </c>
      <c r="G87" s="105">
        <f t="shared" si="1"/>
        <v>100</v>
      </c>
    </row>
    <row r="88" spans="1:7" s="147" customFormat="1" ht="15">
      <c r="A88" s="54">
        <v>6409</v>
      </c>
      <c r="B88" s="188">
        <v>6409</v>
      </c>
      <c r="C88" s="208" t="s">
        <v>417</v>
      </c>
      <c r="D88" s="74">
        <v>1100</v>
      </c>
      <c r="E88" s="22">
        <v>9.2</v>
      </c>
      <c r="F88" s="23">
        <v>0</v>
      </c>
      <c r="G88" s="105">
        <f t="shared" si="1"/>
        <v>0</v>
      </c>
    </row>
    <row r="89" spans="1:7" s="152" customFormat="1" ht="15.75">
      <c r="A89" s="50"/>
      <c r="B89" s="188"/>
      <c r="C89" s="107"/>
      <c r="D89" s="105"/>
      <c r="E89" s="106"/>
      <c r="F89" s="104"/>
      <c r="G89" s="105"/>
    </row>
    <row r="90" spans="1:7" s="152" customFormat="1" ht="15.75">
      <c r="A90" s="183"/>
      <c r="B90" s="187"/>
      <c r="C90" s="210" t="s">
        <v>418</v>
      </c>
      <c r="D90" s="211">
        <f>SUM(D49:D89)</f>
        <v>223726.5</v>
      </c>
      <c r="E90" s="212">
        <f>SUM(E49:E89)</f>
        <v>223500.70000000007</v>
      </c>
      <c r="F90" s="213">
        <f>SUM(F49:F89)</f>
        <v>185643</v>
      </c>
      <c r="G90" s="105">
        <f>(F90/E90)*100</f>
        <v>83.06148481861575</v>
      </c>
    </row>
    <row r="91" spans="1:7" s="152" customFormat="1" ht="15.75">
      <c r="A91" s="183"/>
      <c r="B91" s="187"/>
      <c r="C91" s="210"/>
      <c r="D91" s="211"/>
      <c r="E91" s="212"/>
      <c r="F91" s="213"/>
      <c r="G91" s="105"/>
    </row>
    <row r="92" spans="1:7" s="152" customFormat="1" ht="14.25" customHeight="1">
      <c r="A92" s="50"/>
      <c r="B92" s="188"/>
      <c r="C92" s="214" t="s">
        <v>419</v>
      </c>
      <c r="D92" s="215"/>
      <c r="E92" s="216"/>
      <c r="F92" s="217"/>
      <c r="G92" s="105"/>
    </row>
    <row r="93" spans="1:9" s="152" customFormat="1" ht="15.75">
      <c r="A93" s="50">
        <v>1090000000</v>
      </c>
      <c r="B93" s="188">
        <v>2143</v>
      </c>
      <c r="C93" s="218" t="s">
        <v>420</v>
      </c>
      <c r="D93" s="105">
        <v>2173.4</v>
      </c>
      <c r="E93" s="106">
        <v>0</v>
      </c>
      <c r="F93" s="104">
        <v>0</v>
      </c>
      <c r="G93" s="105" t="e">
        <f aca="true" t="shared" si="2" ref="G93:G124">(F93/E93)*100</f>
        <v>#DIV/0!</v>
      </c>
      <c r="I93" s="219"/>
    </row>
    <row r="94" spans="1:7" s="152" customFormat="1" ht="15.75">
      <c r="A94" s="50">
        <v>1068000000</v>
      </c>
      <c r="B94" s="188">
        <v>2212</v>
      </c>
      <c r="C94" s="107" t="s">
        <v>421</v>
      </c>
      <c r="D94" s="105">
        <v>1000</v>
      </c>
      <c r="E94" s="106">
        <v>1000</v>
      </c>
      <c r="F94" s="104">
        <v>67.9</v>
      </c>
      <c r="G94" s="105">
        <f t="shared" si="2"/>
        <v>6.79</v>
      </c>
    </row>
    <row r="95" spans="1:7" s="152" customFormat="1" ht="15.75">
      <c r="A95" s="50">
        <v>1059000000</v>
      </c>
      <c r="B95" s="188">
        <v>2212</v>
      </c>
      <c r="C95" s="107" t="s">
        <v>422</v>
      </c>
      <c r="D95" s="105">
        <v>0</v>
      </c>
      <c r="E95" s="106">
        <v>3871.2</v>
      </c>
      <c r="F95" s="104">
        <v>3824.3</v>
      </c>
      <c r="G95" s="105">
        <f t="shared" si="2"/>
        <v>98.78848935730524</v>
      </c>
    </row>
    <row r="96" spans="1:7" s="152" customFormat="1" ht="15.75">
      <c r="A96" s="50">
        <v>1100000000</v>
      </c>
      <c r="B96" s="188">
        <v>2212</v>
      </c>
      <c r="C96" s="107" t="s">
        <v>423</v>
      </c>
      <c r="D96" s="105">
        <v>0</v>
      </c>
      <c r="E96" s="106">
        <v>350</v>
      </c>
      <c r="F96" s="104">
        <v>0</v>
      </c>
      <c r="G96" s="105">
        <f t="shared" si="2"/>
        <v>0</v>
      </c>
    </row>
    <row r="97" spans="1:7" s="152" customFormat="1" ht="15.75">
      <c r="A97" s="50">
        <v>1006010023</v>
      </c>
      <c r="B97" s="188">
        <v>2219</v>
      </c>
      <c r="C97" s="107" t="s">
        <v>424</v>
      </c>
      <c r="D97" s="105">
        <v>5348.5</v>
      </c>
      <c r="E97" s="106">
        <v>5653.2</v>
      </c>
      <c r="F97" s="104">
        <v>5653.1</v>
      </c>
      <c r="G97" s="105">
        <f t="shared" si="2"/>
        <v>99.99823109035592</v>
      </c>
    </row>
    <row r="98" spans="1:7" s="152" customFormat="1" ht="15.75" customHeight="1">
      <c r="A98" s="50">
        <v>1037000000</v>
      </c>
      <c r="B98" s="188">
        <v>2219</v>
      </c>
      <c r="C98" s="220" t="s">
        <v>425</v>
      </c>
      <c r="D98" s="105">
        <v>0</v>
      </c>
      <c r="E98" s="106">
        <v>1486</v>
      </c>
      <c r="F98" s="104">
        <v>1485.8</v>
      </c>
      <c r="G98" s="105">
        <f t="shared" si="2"/>
        <v>99.98654104979812</v>
      </c>
    </row>
    <row r="99" spans="1:7" s="152" customFormat="1" ht="15.75" customHeight="1">
      <c r="A99" s="50">
        <v>1043000000</v>
      </c>
      <c r="B99" s="188">
        <v>2219</v>
      </c>
      <c r="C99" s="220" t="s">
        <v>426</v>
      </c>
      <c r="D99" s="105">
        <v>936</v>
      </c>
      <c r="E99" s="106">
        <v>476.3</v>
      </c>
      <c r="F99" s="104">
        <v>476.2</v>
      </c>
      <c r="G99" s="105">
        <f t="shared" si="2"/>
        <v>99.97900482888934</v>
      </c>
    </row>
    <row r="100" spans="1:7" s="152" customFormat="1" ht="15.75">
      <c r="A100" s="50">
        <v>1044000000</v>
      </c>
      <c r="B100" s="188">
        <v>2219</v>
      </c>
      <c r="C100" s="107" t="s">
        <v>427</v>
      </c>
      <c r="D100" s="105">
        <v>100</v>
      </c>
      <c r="E100" s="106">
        <v>100</v>
      </c>
      <c r="F100" s="104">
        <v>0</v>
      </c>
      <c r="G100" s="105">
        <f t="shared" si="2"/>
        <v>0</v>
      </c>
    </row>
    <row r="101" spans="1:7" s="152" customFormat="1" ht="15.75">
      <c r="A101" s="50">
        <v>1051000000</v>
      </c>
      <c r="B101" s="188">
        <v>2219</v>
      </c>
      <c r="C101" s="107" t="s">
        <v>428</v>
      </c>
      <c r="D101" s="105">
        <v>1600</v>
      </c>
      <c r="E101" s="106">
        <v>23.8</v>
      </c>
      <c r="F101" s="104">
        <v>23.8</v>
      </c>
      <c r="G101" s="105">
        <f t="shared" si="2"/>
        <v>100</v>
      </c>
    </row>
    <row r="102" spans="1:7" s="152" customFormat="1" ht="15.75" customHeight="1">
      <c r="A102" s="50">
        <v>1052000000</v>
      </c>
      <c r="B102" s="188">
        <v>2219</v>
      </c>
      <c r="C102" s="220" t="s">
        <v>429</v>
      </c>
      <c r="D102" s="105">
        <v>711</v>
      </c>
      <c r="E102" s="106">
        <v>644.6</v>
      </c>
      <c r="F102" s="104">
        <v>644.5</v>
      </c>
      <c r="G102" s="105">
        <f t="shared" si="2"/>
        <v>99.98448650325783</v>
      </c>
    </row>
    <row r="103" spans="1:7" s="152" customFormat="1" ht="15.75">
      <c r="A103" s="50">
        <v>1054000000</v>
      </c>
      <c r="B103" s="188">
        <v>2219</v>
      </c>
      <c r="C103" s="107" t="s">
        <v>430</v>
      </c>
      <c r="D103" s="105">
        <v>0</v>
      </c>
      <c r="E103" s="106">
        <v>380</v>
      </c>
      <c r="F103" s="104">
        <v>349.6</v>
      </c>
      <c r="G103" s="105">
        <f t="shared" si="2"/>
        <v>92</v>
      </c>
    </row>
    <row r="104" spans="1:7" s="152" customFormat="1" ht="15.75">
      <c r="A104" s="50">
        <v>1058000000</v>
      </c>
      <c r="B104" s="188">
        <v>2219</v>
      </c>
      <c r="C104" s="107" t="s">
        <v>431</v>
      </c>
      <c r="D104" s="105">
        <v>0</v>
      </c>
      <c r="E104" s="106">
        <v>1373.3</v>
      </c>
      <c r="F104" s="104">
        <v>1289.9</v>
      </c>
      <c r="G104" s="105">
        <f t="shared" si="2"/>
        <v>93.92703706400641</v>
      </c>
    </row>
    <row r="105" spans="1:7" s="152" customFormat="1" ht="15.75">
      <c r="A105" s="50">
        <v>1101000000</v>
      </c>
      <c r="B105" s="188">
        <v>2219</v>
      </c>
      <c r="C105" s="107" t="s">
        <v>432</v>
      </c>
      <c r="D105" s="105">
        <v>0</v>
      </c>
      <c r="E105" s="106">
        <v>2500</v>
      </c>
      <c r="F105" s="104">
        <v>65.8</v>
      </c>
      <c r="G105" s="105">
        <f t="shared" si="2"/>
        <v>2.632</v>
      </c>
    </row>
    <row r="106" spans="1:9" s="152" customFormat="1" ht="15.75">
      <c r="A106" s="50">
        <v>1045000000</v>
      </c>
      <c r="B106" s="188">
        <v>2219</v>
      </c>
      <c r="C106" s="107" t="s">
        <v>433</v>
      </c>
      <c r="D106" s="105">
        <v>2446</v>
      </c>
      <c r="E106" s="106">
        <v>393.7</v>
      </c>
      <c r="F106" s="104">
        <v>22</v>
      </c>
      <c r="G106" s="105">
        <f t="shared" si="2"/>
        <v>5.588011176022352</v>
      </c>
      <c r="I106" s="219"/>
    </row>
    <row r="107" spans="1:7" s="152" customFormat="1" ht="15.75">
      <c r="A107" s="50">
        <v>1104000000</v>
      </c>
      <c r="B107" s="188">
        <v>2219</v>
      </c>
      <c r="C107" s="107" t="s">
        <v>434</v>
      </c>
      <c r="D107" s="105">
        <v>0</v>
      </c>
      <c r="E107" s="106">
        <v>0.5</v>
      </c>
      <c r="F107" s="104">
        <v>0.5</v>
      </c>
      <c r="G107" s="105">
        <f t="shared" si="2"/>
        <v>100</v>
      </c>
    </row>
    <row r="108" spans="1:7" s="152" customFormat="1" ht="15.75">
      <c r="A108" s="50">
        <v>1105000000</v>
      </c>
      <c r="B108" s="188">
        <v>2219</v>
      </c>
      <c r="C108" s="107" t="s">
        <v>435</v>
      </c>
      <c r="D108" s="105">
        <v>0</v>
      </c>
      <c r="E108" s="106">
        <v>4136.6</v>
      </c>
      <c r="F108" s="104">
        <v>4081.2</v>
      </c>
      <c r="G108" s="105">
        <f t="shared" si="2"/>
        <v>98.66073587003818</v>
      </c>
    </row>
    <row r="109" spans="1:7" s="152" customFormat="1" ht="15.75">
      <c r="A109" s="50">
        <v>1108000000</v>
      </c>
      <c r="B109" s="188">
        <v>2219</v>
      </c>
      <c r="C109" s="107" t="s">
        <v>436</v>
      </c>
      <c r="D109" s="105">
        <v>0</v>
      </c>
      <c r="E109" s="106">
        <v>3038</v>
      </c>
      <c r="F109" s="104">
        <v>128.4</v>
      </c>
      <c r="G109" s="105">
        <f t="shared" si="2"/>
        <v>4.226464779460171</v>
      </c>
    </row>
    <row r="110" spans="1:7" s="152" customFormat="1" ht="15.75">
      <c r="A110" s="50">
        <v>1072000000</v>
      </c>
      <c r="B110" s="188">
        <v>2219</v>
      </c>
      <c r="C110" s="107" t="s">
        <v>437</v>
      </c>
      <c r="D110" s="105">
        <v>0</v>
      </c>
      <c r="E110" s="106">
        <v>102.3</v>
      </c>
      <c r="F110" s="104">
        <v>102.1</v>
      </c>
      <c r="G110" s="105">
        <f t="shared" si="2"/>
        <v>99.80449657869013</v>
      </c>
    </row>
    <row r="111" spans="1:7" s="152" customFormat="1" ht="15.75">
      <c r="A111" s="50">
        <v>1107000000</v>
      </c>
      <c r="B111" s="188">
        <v>2219</v>
      </c>
      <c r="C111" s="107" t="s">
        <v>438</v>
      </c>
      <c r="D111" s="105">
        <v>0</v>
      </c>
      <c r="E111" s="106">
        <v>862</v>
      </c>
      <c r="F111" s="104">
        <v>38.9</v>
      </c>
      <c r="G111" s="105">
        <f t="shared" si="2"/>
        <v>4.512761020881671</v>
      </c>
    </row>
    <row r="112" spans="1:7" s="152" customFormat="1" ht="15.75">
      <c r="A112" s="50">
        <v>1039000000</v>
      </c>
      <c r="B112" s="188">
        <v>2221</v>
      </c>
      <c r="C112" s="107" t="s">
        <v>439</v>
      </c>
      <c r="D112" s="105">
        <v>240</v>
      </c>
      <c r="E112" s="106">
        <v>7742.4</v>
      </c>
      <c r="F112" s="104">
        <v>7125.6</v>
      </c>
      <c r="G112" s="105">
        <f t="shared" si="2"/>
        <v>92.03347799132054</v>
      </c>
    </row>
    <row r="113" spans="1:7" s="152" customFormat="1" ht="15.75">
      <c r="A113" s="24">
        <v>1003071007</v>
      </c>
      <c r="B113" s="221">
        <v>2221</v>
      </c>
      <c r="C113" s="29" t="s">
        <v>440</v>
      </c>
      <c r="D113" s="105">
        <v>40581.5</v>
      </c>
      <c r="E113" s="106">
        <v>34174.2</v>
      </c>
      <c r="F113" s="104">
        <v>32597.8</v>
      </c>
      <c r="G113" s="105">
        <f t="shared" si="2"/>
        <v>95.38716341567616</v>
      </c>
    </row>
    <row r="114" spans="1:7" s="152" customFormat="1" ht="15.75">
      <c r="A114" s="24">
        <v>1094000000</v>
      </c>
      <c r="B114" s="221">
        <v>2249</v>
      </c>
      <c r="C114" s="29" t="s">
        <v>441</v>
      </c>
      <c r="D114" s="105">
        <v>0</v>
      </c>
      <c r="E114" s="106">
        <v>559.5</v>
      </c>
      <c r="F114" s="104">
        <v>470</v>
      </c>
      <c r="G114" s="105">
        <f t="shared" si="2"/>
        <v>84.0035746201966</v>
      </c>
    </row>
    <row r="115" spans="1:7" s="152" customFormat="1" ht="15.75">
      <c r="A115" s="50">
        <v>1046000000</v>
      </c>
      <c r="B115" s="188">
        <v>3111</v>
      </c>
      <c r="C115" s="107" t="s">
        <v>442</v>
      </c>
      <c r="D115" s="105">
        <v>1434.9</v>
      </c>
      <c r="E115" s="106">
        <v>1492.4</v>
      </c>
      <c r="F115" s="104">
        <v>1285.9</v>
      </c>
      <c r="G115" s="105">
        <f t="shared" si="2"/>
        <v>86.16322701688556</v>
      </c>
    </row>
    <row r="116" spans="1:7" s="152" customFormat="1" ht="15.75">
      <c r="A116" s="50">
        <v>1047000000</v>
      </c>
      <c r="B116" s="188">
        <v>3111</v>
      </c>
      <c r="C116" s="107" t="s">
        <v>443</v>
      </c>
      <c r="D116" s="105">
        <v>4527.6</v>
      </c>
      <c r="E116" s="106">
        <v>4605.7</v>
      </c>
      <c r="F116" s="104">
        <v>4605.5</v>
      </c>
      <c r="G116" s="105">
        <f t="shared" si="2"/>
        <v>99.9956575547691</v>
      </c>
    </row>
    <row r="117" spans="1:7" s="152" customFormat="1" ht="15.75">
      <c r="A117" s="50">
        <v>1056000000</v>
      </c>
      <c r="B117" s="188">
        <v>3111</v>
      </c>
      <c r="C117" s="107" t="s">
        <v>444</v>
      </c>
      <c r="D117" s="105">
        <v>0</v>
      </c>
      <c r="E117" s="106">
        <v>427</v>
      </c>
      <c r="F117" s="104">
        <v>427</v>
      </c>
      <c r="G117" s="105">
        <f t="shared" si="2"/>
        <v>100</v>
      </c>
    </row>
    <row r="118" spans="1:7" s="152" customFormat="1" ht="15.75">
      <c r="A118" s="50">
        <v>1075000000</v>
      </c>
      <c r="B118" s="188">
        <v>3111</v>
      </c>
      <c r="C118" s="107" t="s">
        <v>445</v>
      </c>
      <c r="D118" s="105">
        <v>1653.7</v>
      </c>
      <c r="E118" s="106">
        <v>1349.4</v>
      </c>
      <c r="F118" s="104">
        <v>1312.4</v>
      </c>
      <c r="G118" s="105">
        <f t="shared" si="2"/>
        <v>97.25804061064177</v>
      </c>
    </row>
    <row r="119" spans="1:7" s="152" customFormat="1" ht="15.75">
      <c r="A119" s="50">
        <v>1083000000</v>
      </c>
      <c r="B119" s="188">
        <v>3111</v>
      </c>
      <c r="C119" s="107" t="s">
        <v>446</v>
      </c>
      <c r="D119" s="105">
        <v>1796.9</v>
      </c>
      <c r="E119" s="106">
        <v>1578.4</v>
      </c>
      <c r="F119" s="104">
        <v>1386.4</v>
      </c>
      <c r="G119" s="105">
        <f t="shared" si="2"/>
        <v>87.83578307146477</v>
      </c>
    </row>
    <row r="120" spans="1:7" s="152" customFormat="1" ht="15.75">
      <c r="A120" s="50">
        <v>1084000000</v>
      </c>
      <c r="B120" s="188">
        <v>3111</v>
      </c>
      <c r="C120" s="107" t="s">
        <v>447</v>
      </c>
      <c r="D120" s="105">
        <v>2126.4</v>
      </c>
      <c r="E120" s="106">
        <v>1512.2</v>
      </c>
      <c r="F120" s="104">
        <v>0</v>
      </c>
      <c r="G120" s="105">
        <f t="shared" si="2"/>
        <v>0</v>
      </c>
    </row>
    <row r="121" spans="1:7" s="152" customFormat="1" ht="15.75">
      <c r="A121" s="50">
        <v>1098000000</v>
      </c>
      <c r="B121" s="188">
        <v>3111</v>
      </c>
      <c r="C121" s="107" t="s">
        <v>448</v>
      </c>
      <c r="D121" s="105">
        <v>0</v>
      </c>
      <c r="E121" s="106">
        <v>2794.9</v>
      </c>
      <c r="F121" s="104">
        <v>2794.8</v>
      </c>
      <c r="G121" s="105">
        <f t="shared" si="2"/>
        <v>99.99642205445633</v>
      </c>
    </row>
    <row r="122" spans="1:7" s="152" customFormat="1" ht="15.75">
      <c r="A122" s="50">
        <v>1048000000</v>
      </c>
      <c r="B122" s="188">
        <v>3113</v>
      </c>
      <c r="C122" s="107" t="s">
        <v>449</v>
      </c>
      <c r="D122" s="105">
        <v>7207.3</v>
      </c>
      <c r="E122" s="106">
        <v>7056.1</v>
      </c>
      <c r="F122" s="104">
        <v>6027.1</v>
      </c>
      <c r="G122" s="105">
        <f t="shared" si="2"/>
        <v>85.41687334363175</v>
      </c>
    </row>
    <row r="123" spans="1:7" s="152" customFormat="1" ht="15.75">
      <c r="A123" s="50">
        <v>1055000000</v>
      </c>
      <c r="B123" s="188">
        <v>3113</v>
      </c>
      <c r="C123" s="107" t="s">
        <v>450</v>
      </c>
      <c r="D123" s="105">
        <v>0</v>
      </c>
      <c r="E123" s="106">
        <v>171.2</v>
      </c>
      <c r="F123" s="104">
        <v>171.1</v>
      </c>
      <c r="G123" s="105">
        <f t="shared" si="2"/>
        <v>99.94158878504673</v>
      </c>
    </row>
    <row r="124" spans="1:7" s="152" customFormat="1" ht="15.75">
      <c r="A124" s="24">
        <v>1087000000</v>
      </c>
      <c r="B124" s="221">
        <v>3231</v>
      </c>
      <c r="C124" s="29" t="s">
        <v>451</v>
      </c>
      <c r="D124" s="105">
        <v>800</v>
      </c>
      <c r="E124" s="106">
        <v>1140.3</v>
      </c>
      <c r="F124" s="104">
        <v>1140.2</v>
      </c>
      <c r="G124" s="105">
        <f t="shared" si="2"/>
        <v>99.99123037797072</v>
      </c>
    </row>
    <row r="125" spans="1:7" s="152" customFormat="1" ht="15.75">
      <c r="A125" s="24">
        <v>1085000000</v>
      </c>
      <c r="B125" s="221">
        <v>3231</v>
      </c>
      <c r="C125" s="29" t="s">
        <v>452</v>
      </c>
      <c r="D125" s="105">
        <v>1296.2</v>
      </c>
      <c r="E125" s="106">
        <v>552.1</v>
      </c>
      <c r="F125" s="104">
        <v>0</v>
      </c>
      <c r="G125" s="105">
        <f aca="true" t="shared" si="3" ref="G125:G154">(F125/E125)*100</f>
        <v>0</v>
      </c>
    </row>
    <row r="126" spans="1:7" s="152" customFormat="1" ht="15.75">
      <c r="A126" s="24">
        <v>1017000000</v>
      </c>
      <c r="B126" s="221">
        <v>3313</v>
      </c>
      <c r="C126" s="29" t="s">
        <v>453</v>
      </c>
      <c r="D126" s="105">
        <v>350</v>
      </c>
      <c r="E126" s="106">
        <v>54.5</v>
      </c>
      <c r="F126" s="104">
        <v>54.5</v>
      </c>
      <c r="G126" s="105">
        <f t="shared" si="3"/>
        <v>100</v>
      </c>
    </row>
    <row r="127" spans="1:7" s="152" customFormat="1" ht="15.75">
      <c r="A127" s="24">
        <v>1078000000</v>
      </c>
      <c r="B127" s="221">
        <v>3322</v>
      </c>
      <c r="C127" s="29" t="s">
        <v>454</v>
      </c>
      <c r="D127" s="105">
        <v>1233.7</v>
      </c>
      <c r="E127" s="106">
        <v>2693.5</v>
      </c>
      <c r="F127" s="104">
        <v>1978.2</v>
      </c>
      <c r="G127" s="105">
        <f t="shared" si="3"/>
        <v>73.44347503248562</v>
      </c>
    </row>
    <row r="128" spans="1:7" s="152" customFormat="1" ht="15.75">
      <c r="A128" s="24">
        <v>1079000000</v>
      </c>
      <c r="B128" s="221">
        <v>3322</v>
      </c>
      <c r="C128" s="29" t="s">
        <v>455</v>
      </c>
      <c r="D128" s="105">
        <v>13747.9</v>
      </c>
      <c r="E128" s="106">
        <v>336.6</v>
      </c>
      <c r="F128" s="104">
        <v>336.5</v>
      </c>
      <c r="G128" s="105">
        <f t="shared" si="3"/>
        <v>99.97029114676172</v>
      </c>
    </row>
    <row r="129" spans="1:7" s="152" customFormat="1" ht="15.75">
      <c r="A129" s="24">
        <v>1076000000</v>
      </c>
      <c r="B129" s="221">
        <v>3412</v>
      </c>
      <c r="C129" s="29" t="s">
        <v>456</v>
      </c>
      <c r="D129" s="105">
        <v>6000</v>
      </c>
      <c r="E129" s="106">
        <v>6295.3</v>
      </c>
      <c r="F129" s="104">
        <v>6295.2</v>
      </c>
      <c r="G129" s="105">
        <f t="shared" si="3"/>
        <v>99.99841151335123</v>
      </c>
    </row>
    <row r="130" spans="1:7" s="152" customFormat="1" ht="15.75">
      <c r="A130" s="24">
        <v>1082000000</v>
      </c>
      <c r="B130" s="221">
        <v>3412</v>
      </c>
      <c r="C130" s="29" t="s">
        <v>457</v>
      </c>
      <c r="D130" s="105">
        <v>4000</v>
      </c>
      <c r="E130" s="106">
        <v>9484</v>
      </c>
      <c r="F130" s="104">
        <v>9098.6</v>
      </c>
      <c r="G130" s="105">
        <f t="shared" si="3"/>
        <v>95.9363137916491</v>
      </c>
    </row>
    <row r="131" spans="1:7" s="152" customFormat="1" ht="15.75">
      <c r="A131" s="24">
        <v>1063000000</v>
      </c>
      <c r="B131" s="221">
        <v>3421</v>
      </c>
      <c r="C131" s="29" t="s">
        <v>458</v>
      </c>
      <c r="D131" s="105">
        <v>600</v>
      </c>
      <c r="E131" s="106">
        <v>1592</v>
      </c>
      <c r="F131" s="104">
        <v>1591.4</v>
      </c>
      <c r="G131" s="105">
        <f t="shared" si="3"/>
        <v>99.96231155778895</v>
      </c>
    </row>
    <row r="132" spans="1:7" s="152" customFormat="1" ht="15.75">
      <c r="A132" s="24">
        <v>1080000000</v>
      </c>
      <c r="B132" s="221">
        <v>3421</v>
      </c>
      <c r="C132" s="29" t="s">
        <v>459</v>
      </c>
      <c r="D132" s="105">
        <v>0</v>
      </c>
      <c r="E132" s="106">
        <v>1045.5</v>
      </c>
      <c r="F132" s="104">
        <v>1045.4</v>
      </c>
      <c r="G132" s="105">
        <f t="shared" si="3"/>
        <v>99.99043519846964</v>
      </c>
    </row>
    <row r="133" spans="1:7" s="152" customFormat="1" ht="15.75">
      <c r="A133" s="24">
        <v>1106000000</v>
      </c>
      <c r="B133" s="221">
        <v>3421</v>
      </c>
      <c r="C133" s="29" t="s">
        <v>460</v>
      </c>
      <c r="D133" s="105">
        <v>0</v>
      </c>
      <c r="E133" s="106">
        <v>687</v>
      </c>
      <c r="F133" s="104">
        <v>46.9</v>
      </c>
      <c r="G133" s="105">
        <f t="shared" si="3"/>
        <v>6.826783114992723</v>
      </c>
    </row>
    <row r="134" spans="1:7" s="152" customFormat="1" ht="15.75">
      <c r="A134" s="24">
        <v>1073000000</v>
      </c>
      <c r="B134" s="221">
        <v>3613</v>
      </c>
      <c r="C134" s="29" t="s">
        <v>461</v>
      </c>
      <c r="D134" s="105">
        <v>0</v>
      </c>
      <c r="E134" s="106">
        <v>992.8</v>
      </c>
      <c r="F134" s="104">
        <v>992.7</v>
      </c>
      <c r="G134" s="105">
        <f t="shared" si="3"/>
        <v>99.98992747784045</v>
      </c>
    </row>
    <row r="135" spans="1:7" s="152" customFormat="1" ht="15.75">
      <c r="A135" s="24">
        <v>1074000000</v>
      </c>
      <c r="B135" s="221">
        <v>3613</v>
      </c>
      <c r="C135" s="29" t="s">
        <v>462</v>
      </c>
      <c r="D135" s="105">
        <v>0</v>
      </c>
      <c r="E135" s="106">
        <v>450.6</v>
      </c>
      <c r="F135" s="104">
        <v>450.5</v>
      </c>
      <c r="G135" s="105">
        <f t="shared" si="3"/>
        <v>99.97780736795383</v>
      </c>
    </row>
    <row r="136" spans="1:7" s="152" customFormat="1" ht="15.75">
      <c r="A136" s="50">
        <v>1102000000</v>
      </c>
      <c r="B136" s="188">
        <v>3613</v>
      </c>
      <c r="C136" s="107" t="s">
        <v>463</v>
      </c>
      <c r="D136" s="105">
        <v>0</v>
      </c>
      <c r="E136" s="106">
        <v>1980</v>
      </c>
      <c r="F136" s="104">
        <v>0</v>
      </c>
      <c r="G136" s="105">
        <f t="shared" si="3"/>
        <v>0</v>
      </c>
    </row>
    <row r="137" spans="1:7" s="152" customFormat="1" ht="15.75">
      <c r="A137" s="24">
        <v>1088000000</v>
      </c>
      <c r="B137" s="221">
        <v>3631</v>
      </c>
      <c r="C137" s="29" t="s">
        <v>464</v>
      </c>
      <c r="D137" s="105">
        <v>1000</v>
      </c>
      <c r="E137" s="106">
        <v>873.7</v>
      </c>
      <c r="F137" s="104">
        <v>873.6</v>
      </c>
      <c r="G137" s="105">
        <f t="shared" si="3"/>
        <v>99.98855442371524</v>
      </c>
    </row>
    <row r="138" spans="1:7" s="152" customFormat="1" ht="15.75">
      <c r="A138" s="24">
        <v>1089000000</v>
      </c>
      <c r="B138" s="221">
        <v>3631</v>
      </c>
      <c r="C138" s="29" t="s">
        <v>465</v>
      </c>
      <c r="D138" s="105">
        <v>1000</v>
      </c>
      <c r="E138" s="106">
        <v>799.9</v>
      </c>
      <c r="F138" s="104">
        <v>799.8</v>
      </c>
      <c r="G138" s="105">
        <f t="shared" si="3"/>
        <v>99.98749843730465</v>
      </c>
    </row>
    <row r="139" spans="1:7" s="152" customFormat="1" ht="15.75">
      <c r="A139" s="50">
        <v>1016092001</v>
      </c>
      <c r="B139" s="188">
        <v>3635</v>
      </c>
      <c r="C139" s="107" t="s">
        <v>466</v>
      </c>
      <c r="D139" s="105">
        <v>518</v>
      </c>
      <c r="E139" s="106">
        <v>518</v>
      </c>
      <c r="F139" s="104">
        <v>0</v>
      </c>
      <c r="G139" s="105">
        <f t="shared" si="3"/>
        <v>0</v>
      </c>
    </row>
    <row r="140" spans="1:7" s="152" customFormat="1" ht="15.75">
      <c r="A140" s="50">
        <v>1091000000</v>
      </c>
      <c r="B140" s="188">
        <v>3744</v>
      </c>
      <c r="C140" s="107" t="s">
        <v>467</v>
      </c>
      <c r="D140" s="105">
        <v>1185.7</v>
      </c>
      <c r="E140" s="106">
        <v>0</v>
      </c>
      <c r="F140" s="104">
        <v>0</v>
      </c>
      <c r="G140" s="105" t="e">
        <f t="shared" si="3"/>
        <v>#DIV/0!</v>
      </c>
    </row>
    <row r="141" spans="1:7" s="152" customFormat="1" ht="15.75">
      <c r="A141" s="50">
        <v>1069000000</v>
      </c>
      <c r="B141" s="188">
        <v>3745</v>
      </c>
      <c r="C141" s="107" t="s">
        <v>468</v>
      </c>
      <c r="D141" s="105">
        <v>2850.5</v>
      </c>
      <c r="E141" s="106">
        <v>2046.6</v>
      </c>
      <c r="F141" s="104">
        <v>1289.8</v>
      </c>
      <c r="G141" s="105">
        <f t="shared" si="3"/>
        <v>63.021596794683866</v>
      </c>
    </row>
    <row r="142" spans="1:7" s="152" customFormat="1" ht="15.75">
      <c r="A142" s="50">
        <v>1070000000</v>
      </c>
      <c r="B142" s="188">
        <v>3745</v>
      </c>
      <c r="C142" s="107" t="s">
        <v>469</v>
      </c>
      <c r="D142" s="105">
        <v>291.9</v>
      </c>
      <c r="E142" s="106">
        <v>228.8</v>
      </c>
      <c r="F142" s="104">
        <v>209.5</v>
      </c>
      <c r="G142" s="105">
        <f t="shared" si="3"/>
        <v>91.5646853146853</v>
      </c>
    </row>
    <row r="143" spans="1:7" s="152" customFormat="1" ht="15.75">
      <c r="A143" s="50">
        <v>1071000000</v>
      </c>
      <c r="B143" s="188">
        <v>3745</v>
      </c>
      <c r="C143" s="107" t="s">
        <v>470</v>
      </c>
      <c r="D143" s="105">
        <v>371.5</v>
      </c>
      <c r="E143" s="106">
        <v>24.2</v>
      </c>
      <c r="F143" s="104">
        <v>24.2</v>
      </c>
      <c r="G143" s="105">
        <f t="shared" si="3"/>
        <v>100</v>
      </c>
    </row>
    <row r="144" spans="1:7" s="152" customFormat="1" ht="15.75">
      <c r="A144" s="50">
        <v>1095000000</v>
      </c>
      <c r="B144" s="188">
        <v>3745</v>
      </c>
      <c r="C144" s="107" t="s">
        <v>471</v>
      </c>
      <c r="D144" s="105">
        <v>0</v>
      </c>
      <c r="E144" s="106">
        <v>1938</v>
      </c>
      <c r="F144" s="104">
        <v>1810</v>
      </c>
      <c r="G144" s="105">
        <f t="shared" si="3"/>
        <v>93.3952528379773</v>
      </c>
    </row>
    <row r="145" spans="1:7" s="152" customFormat="1" ht="15.75">
      <c r="A145" s="50">
        <v>1099000000</v>
      </c>
      <c r="B145" s="188">
        <v>3745</v>
      </c>
      <c r="C145" s="107" t="s">
        <v>472</v>
      </c>
      <c r="D145" s="105">
        <v>0</v>
      </c>
      <c r="E145" s="106">
        <v>700</v>
      </c>
      <c r="F145" s="104">
        <v>263</v>
      </c>
      <c r="G145" s="105">
        <f t="shared" si="3"/>
        <v>37.57142857142857</v>
      </c>
    </row>
    <row r="146" spans="1:7" s="152" customFormat="1" ht="15.75">
      <c r="A146" s="50">
        <v>1041000000</v>
      </c>
      <c r="B146" s="188">
        <v>4349</v>
      </c>
      <c r="C146" s="107" t="s">
        <v>473</v>
      </c>
      <c r="D146" s="105">
        <v>0</v>
      </c>
      <c r="E146" s="106">
        <v>17.5</v>
      </c>
      <c r="F146" s="104">
        <v>4.5</v>
      </c>
      <c r="G146" s="105">
        <f t="shared" si="3"/>
        <v>25.71428571428571</v>
      </c>
    </row>
    <row r="147" spans="1:7" s="152" customFormat="1" ht="15.75">
      <c r="A147" s="50">
        <v>1097000000</v>
      </c>
      <c r="B147" s="188">
        <v>4349</v>
      </c>
      <c r="C147" s="107" t="s">
        <v>473</v>
      </c>
      <c r="D147" s="105">
        <v>0</v>
      </c>
      <c r="E147" s="106">
        <v>400</v>
      </c>
      <c r="F147" s="104">
        <v>54.5</v>
      </c>
      <c r="G147" s="105">
        <f t="shared" si="3"/>
        <v>13.625000000000002</v>
      </c>
    </row>
    <row r="148" spans="1:7" s="152" customFormat="1" ht="15.75">
      <c r="A148" s="50">
        <v>1103000000</v>
      </c>
      <c r="B148" s="188">
        <v>4357</v>
      </c>
      <c r="C148" s="107" t="s">
        <v>474</v>
      </c>
      <c r="D148" s="105">
        <v>0</v>
      </c>
      <c r="E148" s="106">
        <v>513.2</v>
      </c>
      <c r="F148" s="104">
        <v>512.7</v>
      </c>
      <c r="G148" s="105">
        <f t="shared" si="3"/>
        <v>99.90257209664848</v>
      </c>
    </row>
    <row r="149" spans="1:7" s="152" customFormat="1" ht="15.75">
      <c r="A149" s="50">
        <v>1008010025</v>
      </c>
      <c r="B149" s="188">
        <v>4374</v>
      </c>
      <c r="C149" s="107" t="s">
        <v>475</v>
      </c>
      <c r="D149" s="105">
        <v>23000</v>
      </c>
      <c r="E149" s="106">
        <v>0</v>
      </c>
      <c r="F149" s="104">
        <v>0</v>
      </c>
      <c r="G149" s="105" t="e">
        <f t="shared" si="3"/>
        <v>#DIV/0!</v>
      </c>
    </row>
    <row r="150" spans="1:7" s="152" customFormat="1" ht="15.75">
      <c r="A150" s="50">
        <v>1093000000</v>
      </c>
      <c r="B150" s="188">
        <v>5311</v>
      </c>
      <c r="C150" s="107" t="s">
        <v>476</v>
      </c>
      <c r="D150" s="105">
        <v>0</v>
      </c>
      <c r="E150" s="106">
        <v>5709.7</v>
      </c>
      <c r="F150" s="104">
        <v>0</v>
      </c>
      <c r="G150" s="105">
        <f t="shared" si="3"/>
        <v>0</v>
      </c>
    </row>
    <row r="151" spans="1:7" s="152" customFormat="1" ht="15.75">
      <c r="A151" s="50">
        <v>1092000000</v>
      </c>
      <c r="B151" s="188">
        <v>6171</v>
      </c>
      <c r="C151" s="107" t="s">
        <v>477</v>
      </c>
      <c r="D151" s="105">
        <v>3812.9</v>
      </c>
      <c r="E151" s="106">
        <v>1999.3</v>
      </c>
      <c r="F151" s="104">
        <v>0</v>
      </c>
      <c r="G151" s="105">
        <f t="shared" si="3"/>
        <v>0</v>
      </c>
    </row>
    <row r="152" spans="1:7" s="152" customFormat="1" ht="15.75">
      <c r="A152" s="50"/>
      <c r="B152" s="188"/>
      <c r="C152" s="107"/>
      <c r="D152" s="105"/>
      <c r="E152" s="106"/>
      <c r="F152" s="104"/>
      <c r="G152" s="105" t="e">
        <f t="shared" si="3"/>
        <v>#DIV/0!</v>
      </c>
    </row>
    <row r="153" spans="1:7" s="166" customFormat="1" ht="16.5" customHeight="1">
      <c r="A153" s="70"/>
      <c r="B153" s="222"/>
      <c r="C153" s="69" t="s">
        <v>478</v>
      </c>
      <c r="D153" s="223">
        <f>SUM(D93:D152)</f>
        <v>135941.49999999997</v>
      </c>
      <c r="E153" s="224">
        <f>SUM(E93:E152)</f>
        <v>132927.99999999997</v>
      </c>
      <c r="F153" s="225">
        <f>SUM(F93:F152)</f>
        <v>105329.29999999999</v>
      </c>
      <c r="G153" s="105">
        <f t="shared" si="3"/>
        <v>79.23785808858932</v>
      </c>
    </row>
    <row r="154" spans="1:7" s="166" customFormat="1" ht="16.5" customHeight="1" hidden="1">
      <c r="A154" s="70"/>
      <c r="B154" s="222"/>
      <c r="C154" s="69" t="s">
        <v>479</v>
      </c>
      <c r="D154" s="223" t="e">
        <f>SUM(#REF!+#REF!+#REF!+#REF!)</f>
        <v>#REF!</v>
      </c>
      <c r="E154" s="224" t="e">
        <f>SUM(#REF!+92+#REF!+#REF!)</f>
        <v>#REF!</v>
      </c>
      <c r="F154" s="225" t="e">
        <f>SUM(#REF!+#REF!+#REF!+#REF!)</f>
        <v>#REF!</v>
      </c>
      <c r="G154" s="105" t="e">
        <f t="shared" si="3"/>
        <v>#REF!</v>
      </c>
    </row>
    <row r="155" spans="1:7" s="152" customFormat="1" ht="15.75" customHeight="1" thickBot="1">
      <c r="A155" s="50"/>
      <c r="B155" s="188"/>
      <c r="C155" s="107"/>
      <c r="D155" s="105"/>
      <c r="E155" s="106"/>
      <c r="F155" s="104"/>
      <c r="G155" s="105"/>
    </row>
    <row r="156" spans="1:7" s="152" customFormat="1" ht="12.75" customHeight="1" hidden="1" thickBot="1">
      <c r="A156" s="226"/>
      <c r="B156" s="227"/>
      <c r="C156" s="228"/>
      <c r="D156" s="229"/>
      <c r="E156" s="230"/>
      <c r="F156" s="231"/>
      <c r="G156" s="229"/>
    </row>
    <row r="157" spans="1:7" s="147" customFormat="1" ht="18.75" customHeight="1" thickBot="1" thickTop="1">
      <c r="A157" s="232"/>
      <c r="B157" s="199"/>
      <c r="C157" s="233" t="s">
        <v>480</v>
      </c>
      <c r="D157" s="201">
        <f>SUM(D90)</f>
        <v>223726.5</v>
      </c>
      <c r="E157" s="202">
        <f>SUM(E90)</f>
        <v>223500.70000000007</v>
      </c>
      <c r="F157" s="203">
        <f>SUM(F90)</f>
        <v>185643</v>
      </c>
      <c r="G157" s="201">
        <f>(F157/E157)*100</f>
        <v>83.06148481861575</v>
      </c>
    </row>
    <row r="158" spans="1:7" s="152" customFormat="1" ht="16.5" customHeight="1">
      <c r="A158" s="204"/>
      <c r="B158" s="234"/>
      <c r="C158" s="204"/>
      <c r="D158" s="206"/>
      <c r="E158" s="235"/>
      <c r="F158" s="164"/>
      <c r="G158" s="164"/>
    </row>
    <row r="159" spans="1:7" s="147" customFormat="1" ht="12.75" customHeight="1" hidden="1">
      <c r="A159" s="146"/>
      <c r="B159" s="149"/>
      <c r="C159" s="204"/>
      <c r="D159" s="206"/>
      <c r="E159" s="206"/>
      <c r="F159" s="206"/>
      <c r="G159" s="206"/>
    </row>
    <row r="160" spans="1:7" s="147" customFormat="1" ht="12.75" customHeight="1" hidden="1">
      <c r="A160" s="146"/>
      <c r="B160" s="149"/>
      <c r="C160" s="204"/>
      <c r="D160" s="206"/>
      <c r="E160" s="206"/>
      <c r="F160" s="206"/>
      <c r="G160" s="206"/>
    </row>
    <row r="161" spans="1:7" s="147" customFormat="1" ht="12.75" customHeight="1" hidden="1">
      <c r="A161" s="146"/>
      <c r="B161" s="149"/>
      <c r="C161" s="204"/>
      <c r="D161" s="206"/>
      <c r="E161" s="206"/>
      <c r="F161" s="206"/>
      <c r="G161" s="206"/>
    </row>
    <row r="162" spans="1:7" s="147" customFormat="1" ht="12.75" customHeight="1" hidden="1">
      <c r="A162" s="146"/>
      <c r="B162" s="149"/>
      <c r="C162" s="204"/>
      <c r="D162" s="206"/>
      <c r="E162" s="206"/>
      <c r="F162" s="206"/>
      <c r="G162" s="206"/>
    </row>
    <row r="163" spans="1:7" s="147" customFormat="1" ht="12.75" customHeight="1" hidden="1">
      <c r="A163" s="146"/>
      <c r="B163" s="149"/>
      <c r="C163" s="204"/>
      <c r="D163" s="206"/>
      <c r="E163" s="206"/>
      <c r="F163" s="206"/>
      <c r="G163" s="206"/>
    </row>
    <row r="164" spans="1:7" s="147" customFormat="1" ht="12.75" customHeight="1" hidden="1">
      <c r="A164" s="146"/>
      <c r="B164" s="149"/>
      <c r="C164" s="204"/>
      <c r="D164" s="206"/>
      <c r="E164" s="206"/>
      <c r="F164" s="206"/>
      <c r="G164" s="206"/>
    </row>
    <row r="165" spans="1:7" s="147" customFormat="1" ht="15.75" customHeight="1" thickBot="1">
      <c r="A165" s="146"/>
      <c r="B165" s="149"/>
      <c r="C165" s="204"/>
      <c r="D165" s="206"/>
      <c r="E165" s="171"/>
      <c r="F165" s="171"/>
      <c r="G165" s="171"/>
    </row>
    <row r="166" spans="1:7" s="147" customFormat="1" ht="15.75">
      <c r="A166" s="175" t="s">
        <v>3</v>
      </c>
      <c r="B166" s="176" t="s">
        <v>4</v>
      </c>
      <c r="C166" s="175" t="s">
        <v>6</v>
      </c>
      <c r="D166" s="175" t="s">
        <v>7</v>
      </c>
      <c r="E166" s="175" t="s">
        <v>7</v>
      </c>
      <c r="F166" s="14" t="s">
        <v>8</v>
      </c>
      <c r="G166" s="175" t="s">
        <v>347</v>
      </c>
    </row>
    <row r="167" spans="1:7" s="147" customFormat="1" ht="15.75" customHeight="1" thickBot="1">
      <c r="A167" s="177"/>
      <c r="B167" s="178"/>
      <c r="C167" s="179"/>
      <c r="D167" s="180" t="s">
        <v>10</v>
      </c>
      <c r="E167" s="180" t="s">
        <v>11</v>
      </c>
      <c r="F167" s="18" t="s">
        <v>12</v>
      </c>
      <c r="G167" s="180" t="s">
        <v>348</v>
      </c>
    </row>
    <row r="168" spans="1:7" s="147" customFormat="1" ht="16.5" customHeight="1" thickTop="1">
      <c r="A168" s="181">
        <v>30</v>
      </c>
      <c r="B168" s="181"/>
      <c r="C168" s="70" t="s">
        <v>127</v>
      </c>
      <c r="D168" s="78"/>
      <c r="E168" s="76"/>
      <c r="F168" s="77"/>
      <c r="G168" s="78"/>
    </row>
    <row r="169" spans="1:7" s="147" customFormat="1" ht="16.5" customHeight="1">
      <c r="A169" s="236">
        <v>31</v>
      </c>
      <c r="B169" s="236"/>
      <c r="C169" s="70"/>
      <c r="D169" s="105"/>
      <c r="E169" s="106"/>
      <c r="F169" s="104"/>
      <c r="G169" s="105"/>
    </row>
    <row r="170" spans="1:7" s="147" customFormat="1" ht="15">
      <c r="A170" s="50"/>
      <c r="B170" s="237">
        <v>3341</v>
      </c>
      <c r="C170" s="146" t="s">
        <v>481</v>
      </c>
      <c r="D170" s="105">
        <v>30</v>
      </c>
      <c r="E170" s="106">
        <v>30</v>
      </c>
      <c r="F170" s="104">
        <v>0</v>
      </c>
      <c r="G170" s="105">
        <f aca="true" t="shared" si="4" ref="G170:G182">(F170/E170)*100</f>
        <v>0</v>
      </c>
    </row>
    <row r="171" spans="1:7" s="147" customFormat="1" ht="15.75" customHeight="1">
      <c r="A171" s="50"/>
      <c r="B171" s="237">
        <v>3349</v>
      </c>
      <c r="C171" s="107" t="s">
        <v>482</v>
      </c>
      <c r="D171" s="105">
        <v>760</v>
      </c>
      <c r="E171" s="106">
        <v>760</v>
      </c>
      <c r="F171" s="104">
        <v>625.6</v>
      </c>
      <c r="G171" s="105">
        <f t="shared" si="4"/>
        <v>82.3157894736842</v>
      </c>
    </row>
    <row r="172" spans="1:7" s="147" customFormat="1" ht="15.75" customHeight="1">
      <c r="A172" s="50"/>
      <c r="B172" s="237">
        <v>5212</v>
      </c>
      <c r="C172" s="50" t="s">
        <v>483</v>
      </c>
      <c r="D172" s="238">
        <v>20</v>
      </c>
      <c r="E172" s="239">
        <v>20</v>
      </c>
      <c r="F172" s="104">
        <v>0</v>
      </c>
      <c r="G172" s="105">
        <f t="shared" si="4"/>
        <v>0</v>
      </c>
    </row>
    <row r="173" spans="1:7" s="147" customFormat="1" ht="15.75" customHeight="1">
      <c r="A173" s="50"/>
      <c r="B173" s="237">
        <v>5272</v>
      </c>
      <c r="C173" s="50" t="s">
        <v>484</v>
      </c>
      <c r="D173" s="238">
        <v>0</v>
      </c>
      <c r="E173" s="239">
        <v>20</v>
      </c>
      <c r="F173" s="104">
        <v>8.9</v>
      </c>
      <c r="G173" s="105">
        <f t="shared" si="4"/>
        <v>44.5</v>
      </c>
    </row>
    <row r="174" spans="1:7" s="147" customFormat="1" ht="15.75" customHeight="1">
      <c r="A174" s="50"/>
      <c r="B174" s="237">
        <v>5279</v>
      </c>
      <c r="C174" s="50" t="s">
        <v>485</v>
      </c>
      <c r="D174" s="238">
        <v>50</v>
      </c>
      <c r="E174" s="239">
        <v>30</v>
      </c>
      <c r="F174" s="104">
        <v>6.9</v>
      </c>
      <c r="G174" s="105">
        <f t="shared" si="4"/>
        <v>23</v>
      </c>
    </row>
    <row r="175" spans="1:7" s="147" customFormat="1" ht="15">
      <c r="A175" s="50"/>
      <c r="B175" s="237">
        <v>5512</v>
      </c>
      <c r="C175" s="146" t="s">
        <v>486</v>
      </c>
      <c r="D175" s="105">
        <v>1939</v>
      </c>
      <c r="E175" s="106">
        <v>1968</v>
      </c>
      <c r="F175" s="104">
        <v>1512.3</v>
      </c>
      <c r="G175" s="105">
        <f t="shared" si="4"/>
        <v>76.84451219512195</v>
      </c>
    </row>
    <row r="176" spans="1:7" s="147" customFormat="1" ht="15.75" customHeight="1">
      <c r="A176" s="50"/>
      <c r="B176" s="237">
        <v>6112</v>
      </c>
      <c r="C176" s="107" t="s">
        <v>487</v>
      </c>
      <c r="D176" s="105">
        <v>4921</v>
      </c>
      <c r="E176" s="106">
        <v>5670.8</v>
      </c>
      <c r="F176" s="104">
        <v>5369.6</v>
      </c>
      <c r="G176" s="105">
        <f t="shared" si="4"/>
        <v>94.6885800945193</v>
      </c>
    </row>
    <row r="177" spans="1:7" s="147" customFormat="1" ht="15.75" customHeight="1" hidden="1">
      <c r="A177" s="50"/>
      <c r="B177" s="237">
        <v>6114</v>
      </c>
      <c r="C177" s="107" t="s">
        <v>488</v>
      </c>
      <c r="D177" s="105">
        <v>0</v>
      </c>
      <c r="E177" s="106">
        <v>0</v>
      </c>
      <c r="F177" s="104"/>
      <c r="G177" s="105" t="e">
        <f t="shared" si="4"/>
        <v>#DIV/0!</v>
      </c>
    </row>
    <row r="178" spans="1:7" s="147" customFormat="1" ht="15.75" customHeight="1">
      <c r="A178" s="50"/>
      <c r="B178" s="237">
        <v>6115</v>
      </c>
      <c r="C178" s="107" t="s">
        <v>489</v>
      </c>
      <c r="D178" s="105">
        <v>0</v>
      </c>
      <c r="E178" s="106">
        <v>543</v>
      </c>
      <c r="F178" s="104">
        <v>471.4</v>
      </c>
      <c r="G178" s="105">
        <f t="shared" si="4"/>
        <v>86.81399631675875</v>
      </c>
    </row>
    <row r="179" spans="1:7" s="147" customFormat="1" ht="15.75" customHeight="1">
      <c r="A179" s="50"/>
      <c r="B179" s="237">
        <v>6117</v>
      </c>
      <c r="C179" s="107" t="s">
        <v>490</v>
      </c>
      <c r="D179" s="105">
        <v>0</v>
      </c>
      <c r="E179" s="106">
        <v>521</v>
      </c>
      <c r="F179" s="104">
        <v>403.7</v>
      </c>
      <c r="G179" s="105">
        <f t="shared" si="4"/>
        <v>77.48560460652591</v>
      </c>
    </row>
    <row r="180" spans="1:7" s="147" customFormat="1" ht="15.75" customHeight="1" hidden="1">
      <c r="A180" s="50"/>
      <c r="B180" s="237">
        <v>6118</v>
      </c>
      <c r="C180" s="107" t="s">
        <v>491</v>
      </c>
      <c r="D180" s="238">
        <v>0</v>
      </c>
      <c r="E180" s="239">
        <v>0</v>
      </c>
      <c r="F180" s="104"/>
      <c r="G180" s="105" t="e">
        <f t="shared" si="4"/>
        <v>#DIV/0!</v>
      </c>
    </row>
    <row r="181" spans="1:7" s="147" customFormat="1" ht="15.75" customHeight="1" hidden="1">
      <c r="A181" s="50"/>
      <c r="B181" s="237">
        <v>6149</v>
      </c>
      <c r="C181" s="107" t="s">
        <v>492</v>
      </c>
      <c r="D181" s="238">
        <v>0</v>
      </c>
      <c r="E181" s="239">
        <v>0</v>
      </c>
      <c r="F181" s="104"/>
      <c r="G181" s="105" t="e">
        <f t="shared" si="4"/>
        <v>#DIV/0!</v>
      </c>
    </row>
    <row r="182" spans="1:7" s="147" customFormat="1" ht="17.25" customHeight="1">
      <c r="A182" s="237" t="s">
        <v>493</v>
      </c>
      <c r="B182" s="237">
        <v>6171</v>
      </c>
      <c r="C182" s="107" t="s">
        <v>494</v>
      </c>
      <c r="D182" s="105">
        <f>105832+200</f>
        <v>106032</v>
      </c>
      <c r="E182" s="106">
        <v>111291.4</v>
      </c>
      <c r="F182" s="104">
        <v>96068.8</v>
      </c>
      <c r="G182" s="105">
        <f t="shared" si="4"/>
        <v>86.3218541594409</v>
      </c>
    </row>
    <row r="183" spans="1:7" s="147" customFormat="1" ht="15.75" customHeight="1" thickBot="1">
      <c r="A183" s="240"/>
      <c r="B183" s="241"/>
      <c r="C183" s="242"/>
      <c r="D183" s="238"/>
      <c r="E183" s="239"/>
      <c r="F183" s="243"/>
      <c r="G183" s="238"/>
    </row>
    <row r="184" spans="1:7" s="147" customFormat="1" ht="18.75" customHeight="1" thickBot="1" thickTop="1">
      <c r="A184" s="232"/>
      <c r="B184" s="244"/>
      <c r="C184" s="245" t="s">
        <v>495</v>
      </c>
      <c r="D184" s="201">
        <f>SUM(D170:D183)</f>
        <v>113752</v>
      </c>
      <c r="E184" s="202">
        <f>SUM(E170:E183)</f>
        <v>120854.2</v>
      </c>
      <c r="F184" s="203">
        <f>SUM(F170:F183)</f>
        <v>104467.2</v>
      </c>
      <c r="G184" s="201">
        <f>(F184/E184)*100</f>
        <v>86.44068638077948</v>
      </c>
    </row>
    <row r="185" spans="1:7" s="147" customFormat="1" ht="15.75" customHeight="1">
      <c r="A185" s="146"/>
      <c r="B185" s="149"/>
      <c r="C185" s="204"/>
      <c r="D185" s="206"/>
      <c r="E185" s="246"/>
      <c r="F185" s="206"/>
      <c r="G185" s="206"/>
    </row>
    <row r="186" spans="1:7" s="147" customFormat="1" ht="12.75" customHeight="1" hidden="1">
      <c r="A186" s="146"/>
      <c r="B186" s="149"/>
      <c r="C186" s="204"/>
      <c r="D186" s="206"/>
      <c r="E186" s="206"/>
      <c r="F186" s="206"/>
      <c r="G186" s="206"/>
    </row>
    <row r="187" spans="1:7" s="147" customFormat="1" ht="12.75" customHeight="1" hidden="1">
      <c r="A187" s="146"/>
      <c r="B187" s="149"/>
      <c r="C187" s="204"/>
      <c r="D187" s="206"/>
      <c r="E187" s="206"/>
      <c r="F187" s="206"/>
      <c r="G187" s="206"/>
    </row>
    <row r="188" spans="1:7" s="147" customFormat="1" ht="12.75" customHeight="1" hidden="1">
      <c r="A188" s="146"/>
      <c r="B188" s="149"/>
      <c r="C188" s="204"/>
      <c r="D188" s="206"/>
      <c r="E188" s="206"/>
      <c r="F188" s="206"/>
      <c r="G188" s="206"/>
    </row>
    <row r="189" spans="1:7" s="147" customFormat="1" ht="12.75" customHeight="1" hidden="1">
      <c r="A189" s="146"/>
      <c r="B189" s="149"/>
      <c r="C189" s="204"/>
      <c r="D189" s="206"/>
      <c r="E189" s="206"/>
      <c r="F189" s="206"/>
      <c r="G189" s="206"/>
    </row>
    <row r="190" spans="1:7" s="147" customFormat="1" ht="15.75" customHeight="1" thickBot="1">
      <c r="A190" s="146"/>
      <c r="B190" s="149"/>
      <c r="C190" s="204"/>
      <c r="D190" s="206"/>
      <c r="E190" s="206"/>
      <c r="F190" s="206"/>
      <c r="G190" s="206"/>
    </row>
    <row r="191" spans="1:7" s="147" customFormat="1" ht="15.75">
      <c r="A191" s="175" t="s">
        <v>3</v>
      </c>
      <c r="B191" s="176" t="s">
        <v>4</v>
      </c>
      <c r="C191" s="175" t="s">
        <v>6</v>
      </c>
      <c r="D191" s="175" t="s">
        <v>7</v>
      </c>
      <c r="E191" s="175" t="s">
        <v>7</v>
      </c>
      <c r="F191" s="14" t="s">
        <v>8</v>
      </c>
      <c r="G191" s="175" t="s">
        <v>347</v>
      </c>
    </row>
    <row r="192" spans="1:7" s="147" customFormat="1" ht="15.75" customHeight="1" thickBot="1">
      <c r="A192" s="177"/>
      <c r="B192" s="178"/>
      <c r="C192" s="179"/>
      <c r="D192" s="180" t="s">
        <v>10</v>
      </c>
      <c r="E192" s="180" t="s">
        <v>11</v>
      </c>
      <c r="F192" s="18" t="s">
        <v>12</v>
      </c>
      <c r="G192" s="180" t="s">
        <v>348</v>
      </c>
    </row>
    <row r="193" spans="1:7" s="147" customFormat="1" ht="16.5" thickTop="1">
      <c r="A193" s="181">
        <v>50</v>
      </c>
      <c r="B193" s="182"/>
      <c r="C193" s="183" t="s">
        <v>161</v>
      </c>
      <c r="D193" s="78"/>
      <c r="E193" s="76"/>
      <c r="F193" s="77"/>
      <c r="G193" s="78"/>
    </row>
    <row r="194" spans="1:7" s="147" customFormat="1" ht="14.25" customHeight="1">
      <c r="A194" s="181"/>
      <c r="B194" s="182"/>
      <c r="C194" s="183"/>
      <c r="D194" s="78"/>
      <c r="E194" s="76"/>
      <c r="F194" s="77"/>
      <c r="G194" s="78"/>
    </row>
    <row r="195" spans="1:7" s="147" customFormat="1" ht="15">
      <c r="A195" s="50"/>
      <c r="B195" s="188">
        <v>3541</v>
      </c>
      <c r="C195" s="50" t="s">
        <v>496</v>
      </c>
      <c r="D195" s="30">
        <v>400</v>
      </c>
      <c r="E195" s="26">
        <v>400</v>
      </c>
      <c r="F195" s="27">
        <v>400</v>
      </c>
      <c r="G195" s="105">
        <f aca="true" t="shared" si="5" ref="G195:G214">(F195/E195)*100</f>
        <v>100</v>
      </c>
    </row>
    <row r="196" spans="1:7" s="147" customFormat="1" ht="15">
      <c r="A196" s="50"/>
      <c r="B196" s="188">
        <v>3599</v>
      </c>
      <c r="C196" s="50" t="s">
        <v>497</v>
      </c>
      <c r="D196" s="30">
        <v>5</v>
      </c>
      <c r="E196" s="26">
        <v>5</v>
      </c>
      <c r="F196" s="27">
        <v>3.3</v>
      </c>
      <c r="G196" s="105">
        <f t="shared" si="5"/>
        <v>65.99999999999999</v>
      </c>
    </row>
    <row r="197" spans="1:7" s="147" customFormat="1" ht="15" hidden="1">
      <c r="A197" s="50"/>
      <c r="B197" s="188">
        <v>4193</v>
      </c>
      <c r="C197" s="50" t="s">
        <v>498</v>
      </c>
      <c r="D197" s="30"/>
      <c r="E197" s="26"/>
      <c r="F197" s="27"/>
      <c r="G197" s="105" t="e">
        <f t="shared" si="5"/>
        <v>#DIV/0!</v>
      </c>
    </row>
    <row r="198" spans="1:7" s="147" customFormat="1" ht="15">
      <c r="A198" s="247"/>
      <c r="B198" s="188">
        <v>4312</v>
      </c>
      <c r="C198" s="50" t="s">
        <v>499</v>
      </c>
      <c r="D198" s="30">
        <v>0</v>
      </c>
      <c r="E198" s="26">
        <v>93</v>
      </c>
      <c r="F198" s="27">
        <v>93</v>
      </c>
      <c r="G198" s="105">
        <f t="shared" si="5"/>
        <v>100</v>
      </c>
    </row>
    <row r="199" spans="1:7" s="147" customFormat="1" ht="15">
      <c r="A199" s="247"/>
      <c r="B199" s="188">
        <v>4329</v>
      </c>
      <c r="C199" s="50" t="s">
        <v>500</v>
      </c>
      <c r="D199" s="30">
        <v>40</v>
      </c>
      <c r="E199" s="26">
        <v>40</v>
      </c>
      <c r="F199" s="27">
        <v>40</v>
      </c>
      <c r="G199" s="105">
        <f t="shared" si="5"/>
        <v>100</v>
      </c>
    </row>
    <row r="200" spans="1:7" s="147" customFormat="1" ht="15">
      <c r="A200" s="50">
        <v>150</v>
      </c>
      <c r="B200" s="188">
        <v>4333</v>
      </c>
      <c r="C200" s="50" t="s">
        <v>501</v>
      </c>
      <c r="D200" s="30">
        <v>150</v>
      </c>
      <c r="E200" s="26">
        <v>150</v>
      </c>
      <c r="F200" s="27">
        <v>150</v>
      </c>
      <c r="G200" s="105">
        <f t="shared" si="5"/>
        <v>100</v>
      </c>
    </row>
    <row r="201" spans="1:7" s="147" customFormat="1" ht="15" customHeight="1">
      <c r="A201" s="50"/>
      <c r="B201" s="188">
        <v>4339</v>
      </c>
      <c r="C201" s="50" t="s">
        <v>502</v>
      </c>
      <c r="D201" s="30">
        <v>0</v>
      </c>
      <c r="E201" s="26">
        <v>3021.3</v>
      </c>
      <c r="F201" s="27">
        <v>1654.4</v>
      </c>
      <c r="G201" s="105">
        <f t="shared" si="5"/>
        <v>54.757885678350384</v>
      </c>
    </row>
    <row r="202" spans="1:7" s="147" customFormat="1" ht="15">
      <c r="A202" s="50"/>
      <c r="B202" s="188">
        <v>4342</v>
      </c>
      <c r="C202" s="50" t="s">
        <v>503</v>
      </c>
      <c r="D202" s="30">
        <v>20</v>
      </c>
      <c r="E202" s="26">
        <v>4</v>
      </c>
      <c r="F202" s="27">
        <v>0</v>
      </c>
      <c r="G202" s="105">
        <f t="shared" si="5"/>
        <v>0</v>
      </c>
    </row>
    <row r="203" spans="1:7" s="147" customFormat="1" ht="15">
      <c r="A203" s="50"/>
      <c r="B203" s="188">
        <v>4343</v>
      </c>
      <c r="C203" s="50" t="s">
        <v>504</v>
      </c>
      <c r="D203" s="30">
        <v>50</v>
      </c>
      <c r="E203" s="26">
        <v>45</v>
      </c>
      <c r="F203" s="27">
        <v>0</v>
      </c>
      <c r="G203" s="105">
        <f t="shared" si="5"/>
        <v>0</v>
      </c>
    </row>
    <row r="204" spans="1:7" s="147" customFormat="1" ht="15">
      <c r="A204" s="50"/>
      <c r="B204" s="188">
        <v>4349</v>
      </c>
      <c r="C204" s="50" t="s">
        <v>505</v>
      </c>
      <c r="D204" s="30">
        <v>560</v>
      </c>
      <c r="E204" s="26">
        <v>598</v>
      </c>
      <c r="F204" s="27">
        <v>549.9</v>
      </c>
      <c r="G204" s="105">
        <f t="shared" si="5"/>
        <v>91.95652173913042</v>
      </c>
    </row>
    <row r="205" spans="1:7" s="147" customFormat="1" ht="15">
      <c r="A205" s="247"/>
      <c r="B205" s="248">
        <v>4351</v>
      </c>
      <c r="C205" s="247" t="s">
        <v>506</v>
      </c>
      <c r="D205" s="30">
        <v>2124</v>
      </c>
      <c r="E205" s="26">
        <v>2127</v>
      </c>
      <c r="F205" s="27">
        <v>2127</v>
      </c>
      <c r="G205" s="105">
        <f t="shared" si="5"/>
        <v>100</v>
      </c>
    </row>
    <row r="206" spans="1:7" s="147" customFormat="1" ht="15">
      <c r="A206" s="247"/>
      <c r="B206" s="248">
        <v>4356</v>
      </c>
      <c r="C206" s="247" t="s">
        <v>507</v>
      </c>
      <c r="D206" s="30">
        <v>600</v>
      </c>
      <c r="E206" s="26">
        <v>811.1</v>
      </c>
      <c r="F206" s="27">
        <v>811.1</v>
      </c>
      <c r="G206" s="105">
        <f t="shared" si="5"/>
        <v>100</v>
      </c>
    </row>
    <row r="207" spans="1:7" s="147" customFormat="1" ht="15">
      <c r="A207" s="247"/>
      <c r="B207" s="248">
        <v>4357</v>
      </c>
      <c r="C207" s="247" t="s">
        <v>508</v>
      </c>
      <c r="D207" s="30">
        <v>8200</v>
      </c>
      <c r="E207" s="26">
        <f>17443.6-500</f>
        <v>16943.6</v>
      </c>
      <c r="F207" s="27">
        <f>17443.3-500</f>
        <v>16943.3</v>
      </c>
      <c r="G207" s="105">
        <f t="shared" si="5"/>
        <v>99.99822941995798</v>
      </c>
    </row>
    <row r="208" spans="1:7" s="147" customFormat="1" ht="15">
      <c r="A208" s="247"/>
      <c r="B208" s="248">
        <v>4357</v>
      </c>
      <c r="C208" s="247" t="s">
        <v>509</v>
      </c>
      <c r="D208" s="30">
        <v>500</v>
      </c>
      <c r="E208" s="26">
        <v>500</v>
      </c>
      <c r="F208" s="27">
        <v>500</v>
      </c>
      <c r="G208" s="105">
        <f t="shared" si="5"/>
        <v>100</v>
      </c>
    </row>
    <row r="209" spans="1:7" s="147" customFormat="1" ht="15">
      <c r="A209" s="247"/>
      <c r="B209" s="248">
        <v>4359</v>
      </c>
      <c r="C209" s="249" t="s">
        <v>510</v>
      </c>
      <c r="D209" s="30">
        <v>100</v>
      </c>
      <c r="E209" s="26">
        <v>176.8</v>
      </c>
      <c r="F209" s="27">
        <v>176.8</v>
      </c>
      <c r="G209" s="105">
        <f t="shared" si="5"/>
        <v>100</v>
      </c>
    </row>
    <row r="210" spans="1:7" s="147" customFormat="1" ht="15" hidden="1">
      <c r="A210" s="247"/>
      <c r="B210" s="250">
        <v>4359</v>
      </c>
      <c r="C210" s="249" t="s">
        <v>510</v>
      </c>
      <c r="D210" s="251"/>
      <c r="E210" s="33"/>
      <c r="F210" s="34"/>
      <c r="G210" s="105" t="e">
        <f t="shared" si="5"/>
        <v>#DIV/0!</v>
      </c>
    </row>
    <row r="211" spans="1:7" s="147" customFormat="1" ht="15">
      <c r="A211" s="50"/>
      <c r="B211" s="188">
        <v>4371</v>
      </c>
      <c r="C211" s="218" t="s">
        <v>511</v>
      </c>
      <c r="D211" s="30">
        <v>520</v>
      </c>
      <c r="E211" s="26">
        <v>520</v>
      </c>
      <c r="F211" s="27">
        <v>520</v>
      </c>
      <c r="G211" s="105">
        <f t="shared" si="5"/>
        <v>100</v>
      </c>
    </row>
    <row r="212" spans="1:7" s="147" customFormat="1" ht="15">
      <c r="A212" s="50"/>
      <c r="B212" s="188">
        <v>4374</v>
      </c>
      <c r="C212" s="50" t="s">
        <v>512</v>
      </c>
      <c r="D212" s="30">
        <v>700</v>
      </c>
      <c r="E212" s="26">
        <v>715</v>
      </c>
      <c r="F212" s="27">
        <v>300</v>
      </c>
      <c r="G212" s="105">
        <f t="shared" si="5"/>
        <v>41.95804195804196</v>
      </c>
    </row>
    <row r="213" spans="1:7" s="147" customFormat="1" ht="15">
      <c r="A213" s="247"/>
      <c r="B213" s="248">
        <v>4399</v>
      </c>
      <c r="C213" s="247" t="s">
        <v>513</v>
      </c>
      <c r="D213" s="251">
        <v>679</v>
      </c>
      <c r="E213" s="33">
        <v>55</v>
      </c>
      <c r="F213" s="34">
        <v>48.8</v>
      </c>
      <c r="G213" s="105">
        <f t="shared" si="5"/>
        <v>88.72727272727272</v>
      </c>
    </row>
    <row r="214" spans="1:7" s="147" customFormat="1" ht="15" hidden="1">
      <c r="A214" s="247"/>
      <c r="B214" s="248">
        <v>6402</v>
      </c>
      <c r="C214" s="247" t="s">
        <v>514</v>
      </c>
      <c r="D214" s="238"/>
      <c r="E214" s="239"/>
      <c r="F214" s="34"/>
      <c r="G214" s="105" t="e">
        <f t="shared" si="5"/>
        <v>#DIV/0!</v>
      </c>
    </row>
    <row r="215" spans="1:7" s="147" customFormat="1" ht="15" customHeight="1" hidden="1">
      <c r="A215" s="247"/>
      <c r="B215" s="248">
        <v>6409</v>
      </c>
      <c r="C215" s="247" t="s">
        <v>515</v>
      </c>
      <c r="D215" s="238">
        <v>0</v>
      </c>
      <c r="E215" s="239">
        <v>0</v>
      </c>
      <c r="F215" s="243"/>
      <c r="G215" s="105" t="e">
        <f>(#REF!/E215)*100</f>
        <v>#REF!</v>
      </c>
    </row>
    <row r="216" spans="1:7" s="147" customFormat="1" ht="15" customHeight="1" thickBot="1">
      <c r="A216" s="247"/>
      <c r="B216" s="248"/>
      <c r="C216" s="247"/>
      <c r="D216" s="238"/>
      <c r="E216" s="239"/>
      <c r="F216" s="243"/>
      <c r="G216" s="105"/>
    </row>
    <row r="217" spans="1:7" s="147" customFormat="1" ht="18.75" customHeight="1" thickBot="1" thickTop="1">
      <c r="A217" s="232"/>
      <c r="B217" s="199"/>
      <c r="C217" s="200" t="s">
        <v>516</v>
      </c>
      <c r="D217" s="201">
        <f>SUM(D195:D216)</f>
        <v>14648</v>
      </c>
      <c r="E217" s="202">
        <f>SUM(E195:E216)</f>
        <v>26204.8</v>
      </c>
      <c r="F217" s="203">
        <f>SUM(F195:F216)</f>
        <v>24317.6</v>
      </c>
      <c r="G217" s="201">
        <f>(F217/E217)*100</f>
        <v>92.79826596654048</v>
      </c>
    </row>
    <row r="218" spans="1:7" s="147" customFormat="1" ht="15.75" customHeight="1">
      <c r="A218" s="146"/>
      <c r="B218" s="149"/>
      <c r="C218" s="204"/>
      <c r="D218" s="205"/>
      <c r="E218" s="205"/>
      <c r="F218" s="205"/>
      <c r="G218" s="205"/>
    </row>
    <row r="219" spans="1:7" s="147" customFormat="1" ht="15.75" customHeight="1">
      <c r="A219" s="146"/>
      <c r="B219" s="149"/>
      <c r="C219" s="204"/>
      <c r="D219" s="206"/>
      <c r="E219" s="206"/>
      <c r="F219" s="206"/>
      <c r="G219" s="206"/>
    </row>
    <row r="220" spans="1:7" s="147" customFormat="1" ht="12.75" customHeight="1" hidden="1">
      <c r="A220" s="146"/>
      <c r="C220" s="149"/>
      <c r="D220" s="206"/>
      <c r="E220" s="206"/>
      <c r="F220" s="206"/>
      <c r="G220" s="206"/>
    </row>
    <row r="221" spans="1:7" s="147" customFormat="1" ht="12.75" customHeight="1" hidden="1">
      <c r="A221" s="146"/>
      <c r="B221" s="149"/>
      <c r="C221" s="204"/>
      <c r="D221" s="206"/>
      <c r="E221" s="206"/>
      <c r="F221" s="206"/>
      <c r="G221" s="206"/>
    </row>
    <row r="222" spans="1:7" s="147" customFormat="1" ht="12.75" customHeight="1" hidden="1">
      <c r="A222" s="146"/>
      <c r="B222" s="149"/>
      <c r="C222" s="204"/>
      <c r="D222" s="206"/>
      <c r="E222" s="206"/>
      <c r="F222" s="206"/>
      <c r="G222" s="206"/>
    </row>
    <row r="223" spans="1:7" s="147" customFormat="1" ht="12.75" customHeight="1" hidden="1">
      <c r="A223" s="146"/>
      <c r="B223" s="149"/>
      <c r="C223" s="204"/>
      <c r="D223" s="206"/>
      <c r="E223" s="206"/>
      <c r="F223" s="206"/>
      <c r="G223" s="206"/>
    </row>
    <row r="224" spans="1:7" s="147" customFormat="1" ht="12.75" customHeight="1" hidden="1">
      <c r="A224" s="146"/>
      <c r="B224" s="149"/>
      <c r="C224" s="204"/>
      <c r="D224" s="206"/>
      <c r="E224" s="206"/>
      <c r="F224" s="206"/>
      <c r="G224" s="206"/>
    </row>
    <row r="225" spans="1:7" s="147" customFormat="1" ht="12.75" customHeight="1" hidden="1">
      <c r="A225" s="146"/>
      <c r="B225" s="149"/>
      <c r="C225" s="204"/>
      <c r="D225" s="206"/>
      <c r="E225" s="206"/>
      <c r="F225" s="206"/>
      <c r="G225" s="206"/>
    </row>
    <row r="226" spans="1:7" s="147" customFormat="1" ht="12.75" customHeight="1" hidden="1">
      <c r="A226" s="146"/>
      <c r="B226" s="149"/>
      <c r="C226" s="204"/>
      <c r="D226" s="206"/>
      <c r="E226" s="164"/>
      <c r="F226" s="164"/>
      <c r="G226" s="164"/>
    </row>
    <row r="227" spans="1:7" s="147" customFormat="1" ht="12.75" customHeight="1" hidden="1">
      <c r="A227" s="146"/>
      <c r="B227" s="149"/>
      <c r="C227" s="204"/>
      <c r="D227" s="206"/>
      <c r="E227" s="206"/>
      <c r="F227" s="206"/>
      <c r="G227" s="206"/>
    </row>
    <row r="228" spans="1:7" s="147" customFormat="1" ht="12.75" customHeight="1" hidden="1">
      <c r="A228" s="146"/>
      <c r="B228" s="149"/>
      <c r="C228" s="204"/>
      <c r="D228" s="206"/>
      <c r="E228" s="206"/>
      <c r="F228" s="206"/>
      <c r="G228" s="206"/>
    </row>
    <row r="229" spans="1:7" s="147" customFormat="1" ht="18" customHeight="1" hidden="1">
      <c r="A229" s="146"/>
      <c r="B229" s="149"/>
      <c r="C229" s="204"/>
      <c r="D229" s="206"/>
      <c r="E229" s="164"/>
      <c r="F229" s="164"/>
      <c r="G229" s="164"/>
    </row>
    <row r="230" spans="1:7" s="147" customFormat="1" ht="15.75" customHeight="1" thickBot="1">
      <c r="A230" s="146"/>
      <c r="B230" s="149"/>
      <c r="C230" s="204"/>
      <c r="D230" s="206"/>
      <c r="E230" s="171"/>
      <c r="F230" s="171"/>
      <c r="G230" s="171"/>
    </row>
    <row r="231" spans="1:7" s="147" customFormat="1" ht="15.75">
      <c r="A231" s="175" t="s">
        <v>3</v>
      </c>
      <c r="B231" s="176" t="s">
        <v>4</v>
      </c>
      <c r="C231" s="175" t="s">
        <v>6</v>
      </c>
      <c r="D231" s="175" t="s">
        <v>7</v>
      </c>
      <c r="E231" s="175" t="s">
        <v>7</v>
      </c>
      <c r="F231" s="14" t="s">
        <v>8</v>
      </c>
      <c r="G231" s="175" t="s">
        <v>347</v>
      </c>
    </row>
    <row r="232" spans="1:7" s="147" customFormat="1" ht="15.75" customHeight="1" thickBot="1">
      <c r="A232" s="177"/>
      <c r="B232" s="178"/>
      <c r="C232" s="179"/>
      <c r="D232" s="180" t="s">
        <v>10</v>
      </c>
      <c r="E232" s="180" t="s">
        <v>11</v>
      </c>
      <c r="F232" s="18" t="s">
        <v>12</v>
      </c>
      <c r="G232" s="180" t="s">
        <v>348</v>
      </c>
    </row>
    <row r="233" spans="1:7" s="147" customFormat="1" ht="16.5" thickTop="1">
      <c r="A233" s="181">
        <v>60</v>
      </c>
      <c r="B233" s="182"/>
      <c r="C233" s="183" t="s">
        <v>183</v>
      </c>
      <c r="D233" s="78"/>
      <c r="E233" s="76"/>
      <c r="F233" s="77"/>
      <c r="G233" s="78"/>
    </row>
    <row r="234" spans="1:7" s="147" customFormat="1" ht="15.75">
      <c r="A234" s="101"/>
      <c r="B234" s="187"/>
      <c r="C234" s="101"/>
      <c r="D234" s="105"/>
      <c r="E234" s="106"/>
      <c r="F234" s="104"/>
      <c r="G234" s="105"/>
    </row>
    <row r="235" spans="1:7" s="147" customFormat="1" ht="15">
      <c r="A235" s="50"/>
      <c r="B235" s="188">
        <v>1014</v>
      </c>
      <c r="C235" s="50" t="s">
        <v>517</v>
      </c>
      <c r="D235" s="25">
        <v>650</v>
      </c>
      <c r="E235" s="26">
        <v>650</v>
      </c>
      <c r="F235" s="27">
        <v>557.1</v>
      </c>
      <c r="G235" s="105">
        <f aca="true" t="shared" si="6" ref="G235:G245">(F235/E235)*100</f>
        <v>85.70769230769231</v>
      </c>
    </row>
    <row r="236" spans="1:7" s="147" customFormat="1" ht="15" customHeight="1" hidden="1">
      <c r="A236" s="247"/>
      <c r="B236" s="248">
        <v>1031</v>
      </c>
      <c r="C236" s="247" t="s">
        <v>518</v>
      </c>
      <c r="D236" s="32"/>
      <c r="E236" s="33"/>
      <c r="F236" s="34"/>
      <c r="G236" s="105" t="e">
        <f t="shared" si="6"/>
        <v>#DIV/0!</v>
      </c>
    </row>
    <row r="237" spans="1:7" s="147" customFormat="1" ht="15">
      <c r="A237" s="50"/>
      <c r="B237" s="188">
        <v>1036</v>
      </c>
      <c r="C237" s="50" t="s">
        <v>519</v>
      </c>
      <c r="D237" s="25">
        <v>0</v>
      </c>
      <c r="E237" s="26">
        <v>100.7</v>
      </c>
      <c r="F237" s="27">
        <v>100.6</v>
      </c>
      <c r="G237" s="105">
        <f t="shared" si="6"/>
        <v>99.90069513406155</v>
      </c>
    </row>
    <row r="238" spans="1:7" s="147" customFormat="1" ht="15" customHeight="1">
      <c r="A238" s="247"/>
      <c r="B238" s="248">
        <v>1037</v>
      </c>
      <c r="C238" s="247" t="s">
        <v>520</v>
      </c>
      <c r="D238" s="32">
        <v>0</v>
      </c>
      <c r="E238" s="33">
        <v>130.1</v>
      </c>
      <c r="F238" s="34">
        <v>129.9</v>
      </c>
      <c r="G238" s="105">
        <f t="shared" si="6"/>
        <v>99.84627209838587</v>
      </c>
    </row>
    <row r="239" spans="1:7" s="147" customFormat="1" ht="15" hidden="1">
      <c r="A239" s="247"/>
      <c r="B239" s="248">
        <v>1039</v>
      </c>
      <c r="C239" s="247" t="s">
        <v>521</v>
      </c>
      <c r="D239" s="32">
        <v>0</v>
      </c>
      <c r="E239" s="33"/>
      <c r="F239" s="34"/>
      <c r="G239" s="105" t="e">
        <f t="shared" si="6"/>
        <v>#DIV/0!</v>
      </c>
    </row>
    <row r="240" spans="1:7" s="147" customFormat="1" ht="15">
      <c r="A240" s="247"/>
      <c r="B240" s="248">
        <v>1070</v>
      </c>
      <c r="C240" s="247" t="s">
        <v>522</v>
      </c>
      <c r="D240" s="32">
        <v>7</v>
      </c>
      <c r="E240" s="33">
        <v>7</v>
      </c>
      <c r="F240" s="34">
        <v>7</v>
      </c>
      <c r="G240" s="105">
        <f t="shared" si="6"/>
        <v>100</v>
      </c>
    </row>
    <row r="241" spans="1:7" s="147" customFormat="1" ht="15" hidden="1">
      <c r="A241" s="247"/>
      <c r="B241" s="248">
        <v>2331</v>
      </c>
      <c r="C241" s="247" t="s">
        <v>523</v>
      </c>
      <c r="D241" s="32"/>
      <c r="E241" s="33"/>
      <c r="F241" s="27"/>
      <c r="G241" s="105" t="e">
        <f t="shared" si="6"/>
        <v>#DIV/0!</v>
      </c>
    </row>
    <row r="242" spans="1:7" s="147" customFormat="1" ht="15">
      <c r="A242" s="247"/>
      <c r="B242" s="248">
        <v>3739</v>
      </c>
      <c r="C242" s="247" t="s">
        <v>524</v>
      </c>
      <c r="D242" s="25">
        <v>50</v>
      </c>
      <c r="E242" s="26">
        <v>50</v>
      </c>
      <c r="F242" s="27">
        <v>0</v>
      </c>
      <c r="G242" s="105">
        <f t="shared" si="6"/>
        <v>0</v>
      </c>
    </row>
    <row r="243" spans="1:7" s="147" customFormat="1" ht="15">
      <c r="A243" s="50"/>
      <c r="B243" s="188">
        <v>3749</v>
      </c>
      <c r="C243" s="50" t="s">
        <v>525</v>
      </c>
      <c r="D243" s="25">
        <v>100</v>
      </c>
      <c r="E243" s="26">
        <v>120</v>
      </c>
      <c r="F243" s="27">
        <v>52</v>
      </c>
      <c r="G243" s="105">
        <f t="shared" si="6"/>
        <v>43.333333333333336</v>
      </c>
    </row>
    <row r="244" spans="1:7" s="147" customFormat="1" ht="15" hidden="1">
      <c r="A244" s="50"/>
      <c r="B244" s="188">
        <v>5272</v>
      </c>
      <c r="C244" s="50" t="s">
        <v>526</v>
      </c>
      <c r="D244" s="25"/>
      <c r="E244" s="26"/>
      <c r="F244" s="27"/>
      <c r="G244" s="105" t="e">
        <f t="shared" si="6"/>
        <v>#DIV/0!</v>
      </c>
    </row>
    <row r="245" spans="1:7" s="147" customFormat="1" ht="15">
      <c r="A245" s="50"/>
      <c r="B245" s="188">
        <v>6171</v>
      </c>
      <c r="C245" s="50" t="s">
        <v>527</v>
      </c>
      <c r="D245" s="25">
        <v>10</v>
      </c>
      <c r="E245" s="26">
        <v>10</v>
      </c>
      <c r="F245" s="27">
        <v>0</v>
      </c>
      <c r="G245" s="105">
        <f t="shared" si="6"/>
        <v>0</v>
      </c>
    </row>
    <row r="246" spans="1:7" s="147" customFormat="1" ht="15.75" thickBot="1">
      <c r="A246" s="192"/>
      <c r="B246" s="252"/>
      <c r="C246" s="192"/>
      <c r="D246" s="238"/>
      <c r="E246" s="239"/>
      <c r="F246" s="243"/>
      <c r="G246" s="238"/>
    </row>
    <row r="247" spans="1:7" s="147" customFormat="1" ht="18.75" customHeight="1" thickBot="1" thickTop="1">
      <c r="A247" s="198"/>
      <c r="B247" s="253"/>
      <c r="C247" s="254" t="s">
        <v>528</v>
      </c>
      <c r="D247" s="201">
        <f>SUM(D233:D246)</f>
        <v>817</v>
      </c>
      <c r="E247" s="202">
        <f>SUM(E234:E246)</f>
        <v>1067.8000000000002</v>
      </c>
      <c r="F247" s="203">
        <f>SUM(F233:F246)</f>
        <v>846.6</v>
      </c>
      <c r="G247" s="201">
        <f>(F247/E247)*100</f>
        <v>79.28451020790409</v>
      </c>
    </row>
    <row r="248" spans="1:7" s="147" customFormat="1" ht="12.75" customHeight="1">
      <c r="A248" s="146"/>
      <c r="B248" s="149"/>
      <c r="C248" s="204"/>
      <c r="D248" s="206"/>
      <c r="E248" s="206"/>
      <c r="F248" s="206"/>
      <c r="G248" s="206"/>
    </row>
    <row r="249" spans="1:7" s="147" customFormat="1" ht="12.75" customHeight="1" hidden="1">
      <c r="A249" s="146"/>
      <c r="B249" s="149"/>
      <c r="C249" s="204"/>
      <c r="D249" s="206"/>
      <c r="E249" s="206"/>
      <c r="F249" s="206"/>
      <c r="G249" s="206"/>
    </row>
    <row r="250" spans="1:7" s="147" customFormat="1" ht="12.75" customHeight="1" hidden="1">
      <c r="A250" s="146"/>
      <c r="B250" s="149"/>
      <c r="C250" s="204"/>
      <c r="D250" s="206"/>
      <c r="E250" s="206"/>
      <c r="F250" s="206"/>
      <c r="G250" s="206"/>
    </row>
    <row r="251" spans="1:7" s="147" customFormat="1" ht="12.75" customHeight="1" hidden="1">
      <c r="A251" s="146"/>
      <c r="B251" s="149"/>
      <c r="C251" s="204"/>
      <c r="D251" s="206"/>
      <c r="E251" s="206"/>
      <c r="F251" s="206"/>
      <c r="G251" s="206"/>
    </row>
    <row r="252" s="147" customFormat="1" ht="12.75" customHeight="1" hidden="1">
      <c r="B252" s="207"/>
    </row>
    <row r="253" s="147" customFormat="1" ht="12.75" customHeight="1">
      <c r="B253" s="207"/>
    </row>
    <row r="254" s="147" customFormat="1" ht="12.75" customHeight="1" thickBot="1">
      <c r="B254" s="207"/>
    </row>
    <row r="255" spans="1:7" s="147" customFormat="1" ht="15.75">
      <c r="A255" s="175" t="s">
        <v>3</v>
      </c>
      <c r="B255" s="176" t="s">
        <v>4</v>
      </c>
      <c r="C255" s="175" t="s">
        <v>6</v>
      </c>
      <c r="D255" s="175" t="s">
        <v>7</v>
      </c>
      <c r="E255" s="175" t="s">
        <v>7</v>
      </c>
      <c r="F255" s="14" t="s">
        <v>8</v>
      </c>
      <c r="G255" s="175" t="s">
        <v>347</v>
      </c>
    </row>
    <row r="256" spans="1:7" s="147" customFormat="1" ht="15.75" customHeight="1" thickBot="1">
      <c r="A256" s="177"/>
      <c r="B256" s="178"/>
      <c r="C256" s="179"/>
      <c r="D256" s="180" t="s">
        <v>10</v>
      </c>
      <c r="E256" s="180" t="s">
        <v>11</v>
      </c>
      <c r="F256" s="18" t="s">
        <v>12</v>
      </c>
      <c r="G256" s="180" t="s">
        <v>348</v>
      </c>
    </row>
    <row r="257" spans="1:7" s="147" customFormat="1" ht="16.5" thickTop="1">
      <c r="A257" s="181">
        <v>80</v>
      </c>
      <c r="B257" s="181"/>
      <c r="C257" s="183" t="s">
        <v>197</v>
      </c>
      <c r="D257" s="78"/>
      <c r="E257" s="76"/>
      <c r="F257" s="77"/>
      <c r="G257" s="78"/>
    </row>
    <row r="258" spans="1:7" s="147" customFormat="1" ht="15.75">
      <c r="A258" s="101"/>
      <c r="B258" s="236"/>
      <c r="C258" s="101"/>
      <c r="D258" s="105"/>
      <c r="E258" s="106"/>
      <c r="F258" s="104"/>
      <c r="G258" s="105"/>
    </row>
    <row r="259" spans="1:7" s="147" customFormat="1" ht="15">
      <c r="A259" s="50"/>
      <c r="B259" s="237">
        <v>2219</v>
      </c>
      <c r="C259" s="50" t="s">
        <v>529</v>
      </c>
      <c r="D259" s="109">
        <v>3830</v>
      </c>
      <c r="E259" s="26">
        <v>3902</v>
      </c>
      <c r="F259" s="27">
        <v>3684.4</v>
      </c>
      <c r="G259" s="105">
        <f aca="true" t="shared" si="7" ref="G259:G266">(F259/E259)*100</f>
        <v>94.42337262942081</v>
      </c>
    </row>
    <row r="260" spans="1:82" s="146" customFormat="1" ht="15">
      <c r="A260" s="50"/>
      <c r="B260" s="237">
        <v>2221</v>
      </c>
      <c r="C260" s="50" t="s">
        <v>530</v>
      </c>
      <c r="D260" s="109">
        <v>18432</v>
      </c>
      <c r="E260" s="26">
        <v>18677</v>
      </c>
      <c r="F260" s="27">
        <v>18356.2</v>
      </c>
      <c r="G260" s="105">
        <f t="shared" si="7"/>
        <v>98.28237939711946</v>
      </c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147"/>
      <c r="BY260" s="147"/>
      <c r="BZ260" s="147"/>
      <c r="CA260" s="147"/>
      <c r="CB260" s="147"/>
      <c r="CC260" s="147"/>
      <c r="CD260" s="147"/>
    </row>
    <row r="261" spans="1:82" s="146" customFormat="1" ht="15">
      <c r="A261" s="50"/>
      <c r="B261" s="237">
        <v>2229</v>
      </c>
      <c r="C261" s="50" t="s">
        <v>531</v>
      </c>
      <c r="D261" s="109">
        <v>0</v>
      </c>
      <c r="E261" s="26">
        <v>478</v>
      </c>
      <c r="F261" s="27">
        <v>477.7</v>
      </c>
      <c r="G261" s="105">
        <f t="shared" si="7"/>
        <v>99.93723849372384</v>
      </c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</row>
    <row r="262" spans="1:82" s="146" customFormat="1" ht="15">
      <c r="A262" s="50"/>
      <c r="B262" s="237">
        <v>2232</v>
      </c>
      <c r="C262" s="50" t="s">
        <v>532</v>
      </c>
      <c r="D262" s="25">
        <v>260</v>
      </c>
      <c r="E262" s="26">
        <v>260</v>
      </c>
      <c r="F262" s="27">
        <v>260</v>
      </c>
      <c r="G262" s="105">
        <f t="shared" si="7"/>
        <v>100</v>
      </c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</row>
    <row r="263" spans="1:82" s="146" customFormat="1" ht="15">
      <c r="A263" s="50"/>
      <c r="B263" s="237">
        <v>2299</v>
      </c>
      <c r="C263" s="50" t="s">
        <v>531</v>
      </c>
      <c r="D263" s="25">
        <v>0</v>
      </c>
      <c r="E263" s="26">
        <v>15</v>
      </c>
      <c r="F263" s="27">
        <v>4.9</v>
      </c>
      <c r="G263" s="105">
        <f t="shared" si="7"/>
        <v>32.66666666666667</v>
      </c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</row>
    <row r="264" spans="1:82" s="146" customFormat="1" ht="15">
      <c r="A264" s="247"/>
      <c r="B264" s="255">
        <v>6171</v>
      </c>
      <c r="C264" s="247" t="s">
        <v>533</v>
      </c>
      <c r="D264" s="105">
        <v>0</v>
      </c>
      <c r="E264" s="106">
        <v>0</v>
      </c>
      <c r="F264" s="104">
        <v>0</v>
      </c>
      <c r="G264" s="105" t="e">
        <f t="shared" si="7"/>
        <v>#DIV/0!</v>
      </c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</row>
    <row r="265" spans="1:82" s="146" customFormat="1" ht="15">
      <c r="A265" s="247"/>
      <c r="B265" s="255">
        <v>6402</v>
      </c>
      <c r="C265" s="247" t="s">
        <v>534</v>
      </c>
      <c r="D265" s="105">
        <v>0</v>
      </c>
      <c r="E265" s="106">
        <v>45</v>
      </c>
      <c r="F265" s="104">
        <v>44.3</v>
      </c>
      <c r="G265" s="105">
        <f t="shared" si="7"/>
        <v>98.44444444444443</v>
      </c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  <c r="BL265" s="147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47"/>
      <c r="BY265" s="147"/>
      <c r="BZ265" s="147"/>
      <c r="CA265" s="147"/>
      <c r="CB265" s="147"/>
      <c r="CC265" s="147"/>
      <c r="CD265" s="147"/>
    </row>
    <row r="266" spans="1:82" s="146" customFormat="1" ht="15">
      <c r="A266" s="247"/>
      <c r="B266" s="255">
        <v>6409</v>
      </c>
      <c r="C266" s="247" t="s">
        <v>535</v>
      </c>
      <c r="D266" s="105">
        <v>0</v>
      </c>
      <c r="E266" s="106">
        <v>0</v>
      </c>
      <c r="F266" s="104">
        <v>0</v>
      </c>
      <c r="G266" s="105" t="e">
        <f t="shared" si="7"/>
        <v>#DIV/0!</v>
      </c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  <c r="BI266" s="147"/>
      <c r="BJ266" s="147"/>
      <c r="BK266" s="147"/>
      <c r="BL266" s="147"/>
      <c r="BM266" s="147"/>
      <c r="BN266" s="147"/>
      <c r="BO266" s="147"/>
      <c r="BP266" s="147"/>
      <c r="BQ266" s="147"/>
      <c r="BR266" s="147"/>
      <c r="BS266" s="147"/>
      <c r="BT266" s="147"/>
      <c r="BU266" s="147"/>
      <c r="BV266" s="147"/>
      <c r="BW266" s="147"/>
      <c r="BX266" s="147"/>
      <c r="BY266" s="147"/>
      <c r="BZ266" s="147"/>
      <c r="CA266" s="147"/>
      <c r="CB266" s="147"/>
      <c r="CC266" s="147"/>
      <c r="CD266" s="147"/>
    </row>
    <row r="267" spans="1:82" s="146" customFormat="1" ht="15.75" thickBot="1">
      <c r="A267" s="242"/>
      <c r="B267" s="241"/>
      <c r="C267" s="242"/>
      <c r="D267" s="195"/>
      <c r="E267" s="196"/>
      <c r="F267" s="197"/>
      <c r="G267" s="195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  <c r="BI267" s="147"/>
      <c r="BJ267" s="147"/>
      <c r="BK267" s="147"/>
      <c r="BL267" s="147"/>
      <c r="BM267" s="147"/>
      <c r="BN267" s="147"/>
      <c r="BO267" s="147"/>
      <c r="BP267" s="147"/>
      <c r="BQ267" s="147"/>
      <c r="BR267" s="147"/>
      <c r="BS267" s="147"/>
      <c r="BT267" s="147"/>
      <c r="BU267" s="147"/>
      <c r="BV267" s="147"/>
      <c r="BW267" s="147"/>
      <c r="BX267" s="147"/>
      <c r="BY267" s="147"/>
      <c r="BZ267" s="147"/>
      <c r="CA267" s="147"/>
      <c r="CB267" s="147"/>
      <c r="CC267" s="147"/>
      <c r="CD267" s="147"/>
    </row>
    <row r="268" spans="1:82" s="146" customFormat="1" ht="18.75" customHeight="1" thickBot="1" thickTop="1">
      <c r="A268" s="198"/>
      <c r="B268" s="256"/>
      <c r="C268" s="254" t="s">
        <v>536</v>
      </c>
      <c r="D268" s="201">
        <f>SUM(D259:D266)</f>
        <v>22522</v>
      </c>
      <c r="E268" s="202">
        <f>SUM(E259:E266)</f>
        <v>23377</v>
      </c>
      <c r="F268" s="203">
        <f>SUM(F259:F266)</f>
        <v>22827.500000000004</v>
      </c>
      <c r="G268" s="201">
        <f>(F268/E268)*100</f>
        <v>97.6493989819053</v>
      </c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  <c r="BI268" s="147"/>
      <c r="BJ268" s="147"/>
      <c r="BK268" s="147"/>
      <c r="BL268" s="147"/>
      <c r="BM268" s="147"/>
      <c r="BN268" s="147"/>
      <c r="BO268" s="147"/>
      <c r="BP268" s="147"/>
      <c r="BQ268" s="147"/>
      <c r="BR268" s="147"/>
      <c r="BS268" s="147"/>
      <c r="BT268" s="147"/>
      <c r="BU268" s="147"/>
      <c r="BV268" s="147"/>
      <c r="BW268" s="147"/>
      <c r="BX268" s="147"/>
      <c r="BY268" s="147"/>
      <c r="BZ268" s="147"/>
      <c r="CA268" s="147"/>
      <c r="CB268" s="147"/>
      <c r="CC268" s="147"/>
      <c r="CD268" s="147"/>
    </row>
    <row r="269" spans="2:82" s="146" customFormat="1" ht="15.75" customHeight="1">
      <c r="B269" s="149"/>
      <c r="C269" s="204"/>
      <c r="D269" s="206"/>
      <c r="E269" s="206"/>
      <c r="F269" s="206"/>
      <c r="G269" s="206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  <c r="BI269" s="147"/>
      <c r="BJ269" s="147"/>
      <c r="BK269" s="147"/>
      <c r="BL269" s="147"/>
      <c r="BM269" s="147"/>
      <c r="BN269" s="147"/>
      <c r="BO269" s="147"/>
      <c r="BP269" s="147"/>
      <c r="BQ269" s="147"/>
      <c r="BR269" s="147"/>
      <c r="BS269" s="147"/>
      <c r="BT269" s="147"/>
      <c r="BU269" s="147"/>
      <c r="BV269" s="147"/>
      <c r="BW269" s="147"/>
      <c r="BX269" s="147"/>
      <c r="BY269" s="147"/>
      <c r="BZ269" s="147"/>
      <c r="CA269" s="147"/>
      <c r="CB269" s="147"/>
      <c r="CC269" s="147"/>
      <c r="CD269" s="147"/>
    </row>
    <row r="270" spans="2:82" s="146" customFormat="1" ht="12.75" customHeight="1" hidden="1">
      <c r="B270" s="149"/>
      <c r="C270" s="204"/>
      <c r="D270" s="206"/>
      <c r="E270" s="206"/>
      <c r="F270" s="206"/>
      <c r="G270" s="206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  <c r="BL270" s="147"/>
      <c r="BM270" s="147"/>
      <c r="BN270" s="147"/>
      <c r="BO270" s="147"/>
      <c r="BP270" s="147"/>
      <c r="BQ270" s="147"/>
      <c r="BR270" s="147"/>
      <c r="BS270" s="147"/>
      <c r="BT270" s="147"/>
      <c r="BU270" s="147"/>
      <c r="BV270" s="147"/>
      <c r="BW270" s="147"/>
      <c r="BX270" s="147"/>
      <c r="BY270" s="147"/>
      <c r="BZ270" s="147"/>
      <c r="CA270" s="147"/>
      <c r="CB270" s="147"/>
      <c r="CC270" s="147"/>
      <c r="CD270" s="147"/>
    </row>
    <row r="271" spans="2:82" s="146" customFormat="1" ht="12.75" customHeight="1" hidden="1">
      <c r="B271" s="149"/>
      <c r="C271" s="204"/>
      <c r="D271" s="206"/>
      <c r="E271" s="206"/>
      <c r="F271" s="206"/>
      <c r="G271" s="206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  <c r="BL271" s="14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</row>
    <row r="272" spans="2:82" s="146" customFormat="1" ht="12.75" customHeight="1" hidden="1">
      <c r="B272" s="149"/>
      <c r="C272" s="204"/>
      <c r="D272" s="206"/>
      <c r="E272" s="206"/>
      <c r="F272" s="206"/>
      <c r="G272" s="206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47"/>
      <c r="BW272" s="147"/>
      <c r="BX272" s="147"/>
      <c r="BY272" s="147"/>
      <c r="BZ272" s="147"/>
      <c r="CA272" s="147"/>
      <c r="CB272" s="147"/>
      <c r="CC272" s="147"/>
      <c r="CD272" s="147"/>
    </row>
    <row r="273" spans="2:82" s="146" customFormat="1" ht="12.75" customHeight="1" hidden="1">
      <c r="B273" s="149"/>
      <c r="C273" s="204"/>
      <c r="D273" s="206"/>
      <c r="E273" s="206"/>
      <c r="F273" s="206"/>
      <c r="G273" s="206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</row>
    <row r="274" spans="2:82" s="146" customFormat="1" ht="12.75" customHeight="1" hidden="1">
      <c r="B274" s="149"/>
      <c r="C274" s="204"/>
      <c r="D274" s="206"/>
      <c r="E274" s="206"/>
      <c r="F274" s="206"/>
      <c r="G274" s="206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7"/>
      <c r="BN274" s="147"/>
      <c r="BO274" s="147"/>
      <c r="BP274" s="147"/>
      <c r="BQ274" s="147"/>
      <c r="BR274" s="147"/>
      <c r="BS274" s="147"/>
      <c r="BT274" s="147"/>
      <c r="BU274" s="147"/>
      <c r="BV274" s="147"/>
      <c r="BW274" s="147"/>
      <c r="BX274" s="147"/>
      <c r="BY274" s="147"/>
      <c r="BZ274" s="147"/>
      <c r="CA274" s="147"/>
      <c r="CB274" s="147"/>
      <c r="CC274" s="147"/>
      <c r="CD274" s="147"/>
    </row>
    <row r="275" spans="2:82" s="146" customFormat="1" ht="12.75" customHeight="1" hidden="1">
      <c r="B275" s="149"/>
      <c r="C275" s="204"/>
      <c r="D275" s="206"/>
      <c r="E275" s="206"/>
      <c r="F275" s="206"/>
      <c r="G275" s="206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7"/>
      <c r="BN275" s="147"/>
      <c r="BO275" s="147"/>
      <c r="BP275" s="147"/>
      <c r="BQ275" s="147"/>
      <c r="BR275" s="147"/>
      <c r="BS275" s="147"/>
      <c r="BT275" s="147"/>
      <c r="BU275" s="147"/>
      <c r="BV275" s="147"/>
      <c r="BW275" s="147"/>
      <c r="BX275" s="147"/>
      <c r="BY275" s="147"/>
      <c r="BZ275" s="147"/>
      <c r="CA275" s="147"/>
      <c r="CB275" s="147"/>
      <c r="CC275" s="147"/>
      <c r="CD275" s="147"/>
    </row>
    <row r="276" spans="2:82" s="146" customFormat="1" ht="12.75" customHeight="1" hidden="1">
      <c r="B276" s="149"/>
      <c r="C276" s="204"/>
      <c r="D276" s="206"/>
      <c r="E276" s="206"/>
      <c r="F276" s="206"/>
      <c r="G276" s="206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  <c r="BL276" s="147"/>
      <c r="BM276" s="147"/>
      <c r="BN276" s="147"/>
      <c r="BO276" s="147"/>
      <c r="BP276" s="147"/>
      <c r="BQ276" s="147"/>
      <c r="BR276" s="147"/>
      <c r="BS276" s="147"/>
      <c r="BT276" s="147"/>
      <c r="BU276" s="147"/>
      <c r="BV276" s="147"/>
      <c r="BW276" s="147"/>
      <c r="BX276" s="147"/>
      <c r="BY276" s="147"/>
      <c r="BZ276" s="147"/>
      <c r="CA276" s="147"/>
      <c r="CB276" s="147"/>
      <c r="CC276" s="147"/>
      <c r="CD276" s="147"/>
    </row>
    <row r="277" spans="2:82" s="146" customFormat="1" ht="15.75" customHeight="1">
      <c r="B277" s="149"/>
      <c r="C277" s="204"/>
      <c r="D277" s="206"/>
      <c r="E277" s="164"/>
      <c r="F277" s="164"/>
      <c r="G277" s="164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/>
      <c r="BK277" s="147"/>
      <c r="BL277" s="147"/>
      <c r="BM277" s="147"/>
      <c r="BN277" s="147"/>
      <c r="BO277" s="147"/>
      <c r="BP277" s="147"/>
      <c r="BQ277" s="147"/>
      <c r="BR277" s="147"/>
      <c r="BS277" s="147"/>
      <c r="BT277" s="147"/>
      <c r="BU277" s="147"/>
      <c r="BV277" s="147"/>
      <c r="BW277" s="147"/>
      <c r="BX277" s="147"/>
      <c r="BY277" s="147"/>
      <c r="BZ277" s="147"/>
      <c r="CA277" s="147"/>
      <c r="CB277" s="147"/>
      <c r="CC277" s="147"/>
      <c r="CD277" s="147"/>
    </row>
    <row r="278" spans="2:82" s="146" customFormat="1" ht="15.75" customHeight="1">
      <c r="B278" s="149"/>
      <c r="C278" s="204"/>
      <c r="D278" s="206"/>
      <c r="E278" s="206"/>
      <c r="F278" s="206"/>
      <c r="G278" s="206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  <c r="BI278" s="147"/>
      <c r="BJ278" s="147"/>
      <c r="BK278" s="147"/>
      <c r="BL278" s="147"/>
      <c r="BM278" s="147"/>
      <c r="BN278" s="147"/>
      <c r="BO278" s="147"/>
      <c r="BP278" s="147"/>
      <c r="BQ278" s="147"/>
      <c r="BR278" s="147"/>
      <c r="BS278" s="147"/>
      <c r="BT278" s="147"/>
      <c r="BU278" s="147"/>
      <c r="BV278" s="147"/>
      <c r="BW278" s="147"/>
      <c r="BX278" s="147"/>
      <c r="BY278" s="147"/>
      <c r="BZ278" s="147"/>
      <c r="CA278" s="147"/>
      <c r="CB278" s="147"/>
      <c r="CC278" s="147"/>
      <c r="CD278" s="147"/>
    </row>
    <row r="279" spans="2:82" s="146" customFormat="1" ht="15.75" customHeight="1" thickBot="1">
      <c r="B279" s="149"/>
      <c r="C279" s="204"/>
      <c r="D279" s="206"/>
      <c r="E279" s="171"/>
      <c r="F279" s="171"/>
      <c r="G279" s="171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  <c r="BI279" s="147"/>
      <c r="BJ279" s="147"/>
      <c r="BK279" s="147"/>
      <c r="BL279" s="147"/>
      <c r="BM279" s="147"/>
      <c r="BN279" s="147"/>
      <c r="BO279" s="147"/>
      <c r="BP279" s="147"/>
      <c r="BQ279" s="147"/>
      <c r="BR279" s="147"/>
      <c r="BS279" s="147"/>
      <c r="BT279" s="147"/>
      <c r="BU279" s="147"/>
      <c r="BV279" s="147"/>
      <c r="BW279" s="147"/>
      <c r="BX279" s="147"/>
      <c r="BY279" s="147"/>
      <c r="BZ279" s="147"/>
      <c r="CA279" s="147"/>
      <c r="CB279" s="147"/>
      <c r="CC279" s="147"/>
      <c r="CD279" s="147"/>
    </row>
    <row r="280" spans="1:82" s="146" customFormat="1" ht="15.75" customHeight="1">
      <c r="A280" s="175" t="s">
        <v>3</v>
      </c>
      <c r="B280" s="176" t="s">
        <v>4</v>
      </c>
      <c r="C280" s="175" t="s">
        <v>6</v>
      </c>
      <c r="D280" s="175" t="s">
        <v>7</v>
      </c>
      <c r="E280" s="175" t="s">
        <v>7</v>
      </c>
      <c r="F280" s="14" t="s">
        <v>8</v>
      </c>
      <c r="G280" s="175" t="s">
        <v>347</v>
      </c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  <c r="BI280" s="147"/>
      <c r="BJ280" s="147"/>
      <c r="BK280" s="147"/>
      <c r="BL280" s="147"/>
      <c r="BM280" s="147"/>
      <c r="BN280" s="147"/>
      <c r="BO280" s="147"/>
      <c r="BP280" s="147"/>
      <c r="BQ280" s="147"/>
      <c r="BR280" s="147"/>
      <c r="BS280" s="147"/>
      <c r="BT280" s="147"/>
      <c r="BU280" s="147"/>
      <c r="BV280" s="147"/>
      <c r="BW280" s="147"/>
      <c r="BX280" s="147"/>
      <c r="BY280" s="147"/>
      <c r="BZ280" s="147"/>
      <c r="CA280" s="147"/>
      <c r="CB280" s="147"/>
      <c r="CC280" s="147"/>
      <c r="CD280" s="147"/>
    </row>
    <row r="281" spans="1:7" s="147" customFormat="1" ht="15.75" customHeight="1" thickBot="1">
      <c r="A281" s="177"/>
      <c r="B281" s="178"/>
      <c r="C281" s="179"/>
      <c r="D281" s="180" t="s">
        <v>10</v>
      </c>
      <c r="E281" s="180" t="s">
        <v>11</v>
      </c>
      <c r="F281" s="18" t="s">
        <v>12</v>
      </c>
      <c r="G281" s="180" t="s">
        <v>348</v>
      </c>
    </row>
    <row r="282" spans="1:7" s="147" customFormat="1" ht="16.5" thickTop="1">
      <c r="A282" s="181">
        <v>90</v>
      </c>
      <c r="B282" s="181"/>
      <c r="C282" s="183" t="s">
        <v>212</v>
      </c>
      <c r="D282" s="78"/>
      <c r="E282" s="76"/>
      <c r="F282" s="77"/>
      <c r="G282" s="78"/>
    </row>
    <row r="283" spans="1:7" s="147" customFormat="1" ht="15.75">
      <c r="A283" s="101"/>
      <c r="B283" s="236"/>
      <c r="C283" s="101"/>
      <c r="D283" s="105"/>
      <c r="E283" s="106"/>
      <c r="F283" s="104"/>
      <c r="G283" s="105"/>
    </row>
    <row r="284" spans="1:7" s="147" customFormat="1" ht="15">
      <c r="A284" s="50"/>
      <c r="B284" s="237">
        <v>2219</v>
      </c>
      <c r="C284" s="50" t="s">
        <v>380</v>
      </c>
      <c r="D284" s="105">
        <v>0</v>
      </c>
      <c r="E284" s="106">
        <v>106</v>
      </c>
      <c r="F284" s="104">
        <v>105.6</v>
      </c>
      <c r="G284" s="105">
        <f>(F284/E284)*100</f>
        <v>99.62264150943396</v>
      </c>
    </row>
    <row r="285" spans="1:7" s="147" customFormat="1" ht="15">
      <c r="A285" s="50"/>
      <c r="B285" s="237">
        <v>4349</v>
      </c>
      <c r="C285" s="50" t="s">
        <v>537</v>
      </c>
      <c r="D285" s="105">
        <v>0</v>
      </c>
      <c r="E285" s="106">
        <v>245.1</v>
      </c>
      <c r="F285" s="104">
        <v>240.6</v>
      </c>
      <c r="G285" s="105">
        <f>(F285/E285)*100</f>
        <v>98.1640146878825</v>
      </c>
    </row>
    <row r="286" spans="1:7" s="147" customFormat="1" ht="15">
      <c r="A286" s="50"/>
      <c r="B286" s="237">
        <v>5311</v>
      </c>
      <c r="C286" s="50" t="s">
        <v>538</v>
      </c>
      <c r="D286" s="105">
        <v>18504</v>
      </c>
      <c r="E286" s="106">
        <v>20441.3</v>
      </c>
      <c r="F286" s="104">
        <v>19623.1</v>
      </c>
      <c r="G286" s="105">
        <f>(F286/E286)*100</f>
        <v>95.99731915289145</v>
      </c>
    </row>
    <row r="287" spans="1:7" s="147" customFormat="1" ht="16.5" thickBot="1">
      <c r="A287" s="240"/>
      <c r="B287" s="240"/>
      <c r="C287" s="257"/>
      <c r="D287" s="258"/>
      <c r="E287" s="259"/>
      <c r="F287" s="260"/>
      <c r="G287" s="258"/>
    </row>
    <row r="288" spans="1:7" s="147" customFormat="1" ht="18.75" customHeight="1" thickBot="1" thickTop="1">
      <c r="A288" s="198"/>
      <c r="B288" s="256"/>
      <c r="C288" s="254" t="s">
        <v>539</v>
      </c>
      <c r="D288" s="201">
        <f>SUM(D282:D287)</f>
        <v>18504</v>
      </c>
      <c r="E288" s="202">
        <f>SUM(E282:E287)</f>
        <v>20792.399999999998</v>
      </c>
      <c r="F288" s="203">
        <f>SUM(F282:F287)</f>
        <v>19969.3</v>
      </c>
      <c r="G288" s="201">
        <f>(F288/E288)*100</f>
        <v>96.04134202881824</v>
      </c>
    </row>
    <row r="289" spans="1:7" s="147" customFormat="1" ht="15.75" customHeight="1">
      <c r="A289" s="146"/>
      <c r="B289" s="149"/>
      <c r="C289" s="204"/>
      <c r="D289" s="206"/>
      <c r="E289" s="206"/>
      <c r="F289" s="206"/>
      <c r="G289" s="206"/>
    </row>
    <row r="290" spans="1:7" s="147" customFormat="1" ht="15.75" customHeight="1" thickBot="1">
      <c r="A290" s="146"/>
      <c r="B290" s="149"/>
      <c r="C290" s="204"/>
      <c r="D290" s="206"/>
      <c r="E290" s="206"/>
      <c r="F290" s="206"/>
      <c r="G290" s="206"/>
    </row>
    <row r="291" spans="1:82" s="146" customFormat="1" ht="15.75" customHeight="1">
      <c r="A291" s="175" t="s">
        <v>3</v>
      </c>
      <c r="B291" s="176" t="s">
        <v>4</v>
      </c>
      <c r="C291" s="175" t="s">
        <v>6</v>
      </c>
      <c r="D291" s="175" t="s">
        <v>7</v>
      </c>
      <c r="E291" s="175" t="s">
        <v>7</v>
      </c>
      <c r="F291" s="14" t="s">
        <v>8</v>
      </c>
      <c r="G291" s="175" t="s">
        <v>347</v>
      </c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  <c r="BI291" s="147"/>
      <c r="BJ291" s="147"/>
      <c r="BK291" s="147"/>
      <c r="BL291" s="147"/>
      <c r="BM291" s="147"/>
      <c r="BN291" s="147"/>
      <c r="BO291" s="147"/>
      <c r="BP291" s="147"/>
      <c r="BQ291" s="147"/>
      <c r="BR291" s="147"/>
      <c r="BS291" s="147"/>
      <c r="BT291" s="147"/>
      <c r="BU291" s="147"/>
      <c r="BV291" s="147"/>
      <c r="BW291" s="147"/>
      <c r="BX291" s="147"/>
      <c r="BY291" s="147"/>
      <c r="BZ291" s="147"/>
      <c r="CA291" s="147"/>
      <c r="CB291" s="147"/>
      <c r="CC291" s="147"/>
      <c r="CD291" s="147"/>
    </row>
    <row r="292" spans="1:7" s="147" customFormat="1" ht="15.75" customHeight="1" thickBot="1">
      <c r="A292" s="177"/>
      <c r="B292" s="178"/>
      <c r="C292" s="179"/>
      <c r="D292" s="180" t="s">
        <v>10</v>
      </c>
      <c r="E292" s="180" t="s">
        <v>11</v>
      </c>
      <c r="F292" s="18" t="s">
        <v>12</v>
      </c>
      <c r="G292" s="180" t="s">
        <v>348</v>
      </c>
    </row>
    <row r="293" spans="1:7" s="147" customFormat="1" ht="16.5" thickTop="1">
      <c r="A293" s="181">
        <v>100</v>
      </c>
      <c r="B293" s="181"/>
      <c r="C293" s="101" t="s">
        <v>221</v>
      </c>
      <c r="D293" s="78"/>
      <c r="E293" s="76"/>
      <c r="F293" s="77"/>
      <c r="G293" s="78"/>
    </row>
    <row r="294" spans="1:7" s="147" customFormat="1" ht="15.75">
      <c r="A294" s="101"/>
      <c r="B294" s="236"/>
      <c r="C294" s="101"/>
      <c r="D294" s="105"/>
      <c r="E294" s="106"/>
      <c r="F294" s="104"/>
      <c r="G294" s="105"/>
    </row>
    <row r="295" spans="1:7" s="147" customFormat="1" ht="15.75">
      <c r="A295" s="101"/>
      <c r="B295" s="236"/>
      <c r="C295" s="101"/>
      <c r="D295" s="105"/>
      <c r="E295" s="106"/>
      <c r="F295" s="104"/>
      <c r="G295" s="105"/>
    </row>
    <row r="296" spans="1:7" s="147" customFormat="1" ht="15.75">
      <c r="A296" s="236"/>
      <c r="B296" s="261">
        <v>2169</v>
      </c>
      <c r="C296" s="262" t="s">
        <v>540</v>
      </c>
      <c r="D296" s="30">
        <v>300</v>
      </c>
      <c r="E296" s="26">
        <v>300</v>
      </c>
      <c r="F296" s="27">
        <v>8.2</v>
      </c>
      <c r="G296" s="105">
        <f>(F296/E296)*100</f>
        <v>2.733333333333333</v>
      </c>
    </row>
    <row r="297" spans="1:7" s="147" customFormat="1" ht="15.75">
      <c r="A297" s="236"/>
      <c r="B297" s="261">
        <v>6171</v>
      </c>
      <c r="C297" s="262" t="s">
        <v>541</v>
      </c>
      <c r="D297" s="30">
        <v>0</v>
      </c>
      <c r="E297" s="26">
        <v>0</v>
      </c>
      <c r="F297" s="27">
        <v>0</v>
      </c>
      <c r="G297" s="105" t="e">
        <f>(F297/E297)*100</f>
        <v>#DIV/0!</v>
      </c>
    </row>
    <row r="298" spans="1:7" s="147" customFormat="1" ht="16.5" thickBot="1">
      <c r="A298" s="240"/>
      <c r="B298" s="263"/>
      <c r="C298" s="264"/>
      <c r="D298" s="265"/>
      <c r="E298" s="120"/>
      <c r="F298" s="121"/>
      <c r="G298" s="105"/>
    </row>
    <row r="299" spans="1:7" s="147" customFormat="1" ht="18.75" customHeight="1" thickBot="1" thickTop="1">
      <c r="A299" s="198"/>
      <c r="B299" s="256"/>
      <c r="C299" s="254" t="s">
        <v>542</v>
      </c>
      <c r="D299" s="201">
        <f>SUM(D293:D298)</f>
        <v>300</v>
      </c>
      <c r="E299" s="202">
        <f>SUM(E293:E298)</f>
        <v>300</v>
      </c>
      <c r="F299" s="203">
        <f>SUM(F293:F298)</f>
        <v>8.2</v>
      </c>
      <c r="G299" s="201">
        <f>(F299/E299)*100</f>
        <v>2.733333333333333</v>
      </c>
    </row>
    <row r="300" spans="1:7" s="147" customFormat="1" ht="15.75" customHeight="1">
      <c r="A300" s="146"/>
      <c r="B300" s="149"/>
      <c r="C300" s="204"/>
      <c r="D300" s="206"/>
      <c r="E300" s="206"/>
      <c r="F300" s="206"/>
      <c r="G300" s="206"/>
    </row>
    <row r="301" spans="1:7" s="147" customFormat="1" ht="15.75" customHeight="1">
      <c r="A301" s="146"/>
      <c r="B301" s="149"/>
      <c r="C301" s="204"/>
      <c r="D301" s="206"/>
      <c r="E301" s="206"/>
      <c r="F301" s="206"/>
      <c r="G301" s="206"/>
    </row>
    <row r="302" s="147" customFormat="1" ht="15.75" customHeight="1" thickBot="1">
      <c r="B302" s="207"/>
    </row>
    <row r="303" spans="1:7" s="147" customFormat="1" ht="15.75">
      <c r="A303" s="175" t="s">
        <v>3</v>
      </c>
      <c r="B303" s="176" t="s">
        <v>4</v>
      </c>
      <c r="C303" s="175" t="s">
        <v>6</v>
      </c>
      <c r="D303" s="175" t="s">
        <v>7</v>
      </c>
      <c r="E303" s="175" t="s">
        <v>7</v>
      </c>
      <c r="F303" s="14" t="s">
        <v>8</v>
      </c>
      <c r="G303" s="175" t="s">
        <v>347</v>
      </c>
    </row>
    <row r="304" spans="1:7" s="147" customFormat="1" ht="15.75" customHeight="1" thickBot="1">
      <c r="A304" s="177"/>
      <c r="B304" s="178"/>
      <c r="C304" s="179"/>
      <c r="D304" s="180" t="s">
        <v>10</v>
      </c>
      <c r="E304" s="180" t="s">
        <v>11</v>
      </c>
      <c r="F304" s="18" t="s">
        <v>12</v>
      </c>
      <c r="G304" s="180" t="s">
        <v>348</v>
      </c>
    </row>
    <row r="305" spans="1:7" s="147" customFormat="1" ht="16.5" thickTop="1">
      <c r="A305" s="181">
        <v>110</v>
      </c>
      <c r="B305" s="181"/>
      <c r="C305" s="183" t="s">
        <v>226</v>
      </c>
      <c r="D305" s="78"/>
      <c r="E305" s="76"/>
      <c r="F305" s="77"/>
      <c r="G305" s="78"/>
    </row>
    <row r="306" spans="1:7" s="147" customFormat="1" ht="15" customHeight="1">
      <c r="A306" s="101"/>
      <c r="B306" s="236"/>
      <c r="C306" s="101"/>
      <c r="D306" s="105"/>
      <c r="E306" s="106"/>
      <c r="F306" s="104"/>
      <c r="G306" s="105"/>
    </row>
    <row r="307" spans="1:7" s="147" customFormat="1" ht="15" customHeight="1">
      <c r="A307" s="50"/>
      <c r="B307" s="237">
        <v>6171</v>
      </c>
      <c r="C307" s="50" t="s">
        <v>543</v>
      </c>
      <c r="D307" s="105">
        <v>0</v>
      </c>
      <c r="E307" s="106">
        <v>0</v>
      </c>
      <c r="F307" s="243">
        <v>0</v>
      </c>
      <c r="G307" s="105" t="e">
        <f aca="true" t="shared" si="8" ref="G307:G312">(F307/E307)*100</f>
        <v>#DIV/0!</v>
      </c>
    </row>
    <row r="308" spans="1:7" s="147" customFormat="1" ht="15">
      <c r="A308" s="50"/>
      <c r="B308" s="237">
        <v>6310</v>
      </c>
      <c r="C308" s="50" t="s">
        <v>544</v>
      </c>
      <c r="D308" s="105">
        <v>2530</v>
      </c>
      <c r="E308" s="106">
        <v>2695</v>
      </c>
      <c r="F308" s="104">
        <v>1414.9</v>
      </c>
      <c r="G308" s="105">
        <f t="shared" si="8"/>
        <v>52.50092764378479</v>
      </c>
    </row>
    <row r="309" spans="1:7" s="147" customFormat="1" ht="15">
      <c r="A309" s="50"/>
      <c r="B309" s="237">
        <v>6399</v>
      </c>
      <c r="C309" s="50" t="s">
        <v>545</v>
      </c>
      <c r="D309" s="105">
        <v>13011</v>
      </c>
      <c r="E309" s="106">
        <v>11320</v>
      </c>
      <c r="F309" s="104">
        <v>9832.8</v>
      </c>
      <c r="G309" s="105">
        <f t="shared" si="8"/>
        <v>86.86219081272084</v>
      </c>
    </row>
    <row r="310" spans="1:7" s="147" customFormat="1" ht="15">
      <c r="A310" s="50"/>
      <c r="B310" s="237">
        <v>6402</v>
      </c>
      <c r="C310" s="50" t="s">
        <v>546</v>
      </c>
      <c r="D310" s="105">
        <v>0</v>
      </c>
      <c r="E310" s="106">
        <v>227.7</v>
      </c>
      <c r="F310" s="104">
        <v>227.5</v>
      </c>
      <c r="G310" s="105">
        <f t="shared" si="8"/>
        <v>99.91216512955644</v>
      </c>
    </row>
    <row r="311" spans="1:7" s="147" customFormat="1" ht="15">
      <c r="A311" s="50"/>
      <c r="B311" s="237">
        <v>6409</v>
      </c>
      <c r="C311" s="50" t="s">
        <v>547</v>
      </c>
      <c r="D311" s="105">
        <v>0</v>
      </c>
      <c r="E311" s="106">
        <v>0</v>
      </c>
      <c r="F311" s="104">
        <v>0</v>
      </c>
      <c r="G311" s="105" t="e">
        <f t="shared" si="8"/>
        <v>#DIV/0!</v>
      </c>
    </row>
    <row r="312" spans="1:7" s="152" customFormat="1" ht="15.75" customHeight="1">
      <c r="A312" s="183"/>
      <c r="B312" s="181">
        <v>6409</v>
      </c>
      <c r="C312" s="183" t="s">
        <v>548</v>
      </c>
      <c r="D312" s="266">
        <v>1750</v>
      </c>
      <c r="E312" s="267">
        <v>4.3</v>
      </c>
      <c r="F312" s="213">
        <v>0</v>
      </c>
      <c r="G312" s="105">
        <f t="shared" si="8"/>
        <v>0</v>
      </c>
    </row>
    <row r="313" spans="1:7" s="147" customFormat="1" ht="15.75" thickBot="1">
      <c r="A313" s="242"/>
      <c r="B313" s="241"/>
      <c r="C313" s="242"/>
      <c r="D313" s="268"/>
      <c r="E313" s="269"/>
      <c r="F313" s="270"/>
      <c r="G313" s="268"/>
    </row>
    <row r="314" spans="1:7" s="147" customFormat="1" ht="18.75" customHeight="1" thickBot="1" thickTop="1">
      <c r="A314" s="198"/>
      <c r="B314" s="256"/>
      <c r="C314" s="254" t="s">
        <v>549</v>
      </c>
      <c r="D314" s="271">
        <f>SUM(D306:D312)</f>
        <v>17291</v>
      </c>
      <c r="E314" s="272">
        <f>SUM(E306:E312)</f>
        <v>14247</v>
      </c>
      <c r="F314" s="273">
        <f>SUM(F306:F312)</f>
        <v>11475.199999999999</v>
      </c>
      <c r="G314" s="201">
        <f>(F314/E314)*100</f>
        <v>80.54467607215553</v>
      </c>
    </row>
    <row r="315" spans="1:7" s="147" customFormat="1" ht="18.75" customHeight="1">
      <c r="A315" s="146"/>
      <c r="B315" s="149"/>
      <c r="C315" s="204"/>
      <c r="D315" s="206"/>
      <c r="E315" s="206"/>
      <c r="F315" s="206"/>
      <c r="G315" s="206"/>
    </row>
    <row r="316" spans="1:7" s="147" customFormat="1" ht="13.5" customHeight="1" hidden="1">
      <c r="A316" s="146"/>
      <c r="B316" s="149"/>
      <c r="C316" s="204"/>
      <c r="D316" s="206"/>
      <c r="E316" s="206"/>
      <c r="F316" s="206"/>
      <c r="G316" s="206"/>
    </row>
    <row r="317" spans="1:7" s="147" customFormat="1" ht="13.5" customHeight="1" hidden="1">
      <c r="A317" s="146"/>
      <c r="B317" s="149"/>
      <c r="C317" s="204"/>
      <c r="D317" s="206"/>
      <c r="E317" s="206"/>
      <c r="F317" s="206"/>
      <c r="G317" s="206"/>
    </row>
    <row r="318" spans="1:7" s="147" customFormat="1" ht="13.5" customHeight="1" hidden="1">
      <c r="A318" s="146"/>
      <c r="B318" s="149"/>
      <c r="C318" s="204"/>
      <c r="D318" s="206"/>
      <c r="E318" s="206"/>
      <c r="F318" s="206"/>
      <c r="G318" s="206"/>
    </row>
    <row r="319" spans="1:7" s="147" customFormat="1" ht="13.5" customHeight="1" hidden="1">
      <c r="A319" s="146"/>
      <c r="B319" s="149"/>
      <c r="C319" s="204"/>
      <c r="D319" s="206"/>
      <c r="E319" s="206"/>
      <c r="F319" s="206"/>
      <c r="G319" s="206"/>
    </row>
    <row r="320" spans="1:7" s="147" customFormat="1" ht="13.5" customHeight="1" hidden="1">
      <c r="A320" s="146"/>
      <c r="B320" s="149"/>
      <c r="C320" s="204"/>
      <c r="D320" s="206"/>
      <c r="E320" s="206"/>
      <c r="F320" s="206"/>
      <c r="G320" s="206"/>
    </row>
    <row r="321" spans="1:7" s="147" customFormat="1" ht="16.5" customHeight="1">
      <c r="A321" s="146"/>
      <c r="B321" s="149"/>
      <c r="C321" s="204"/>
      <c r="D321" s="206"/>
      <c r="E321" s="206"/>
      <c r="F321" s="206"/>
      <c r="G321" s="206"/>
    </row>
    <row r="322" spans="1:7" s="147" customFormat="1" ht="15.75" customHeight="1" thickBot="1">
      <c r="A322" s="146"/>
      <c r="B322" s="149"/>
      <c r="C322" s="204"/>
      <c r="D322" s="206"/>
      <c r="E322" s="206"/>
      <c r="F322" s="206"/>
      <c r="G322" s="206"/>
    </row>
    <row r="323" spans="1:7" s="147" customFormat="1" ht="15.75">
      <c r="A323" s="175" t="s">
        <v>3</v>
      </c>
      <c r="B323" s="176" t="s">
        <v>4</v>
      </c>
      <c r="C323" s="175" t="s">
        <v>6</v>
      </c>
      <c r="D323" s="175" t="s">
        <v>7</v>
      </c>
      <c r="E323" s="175" t="s">
        <v>7</v>
      </c>
      <c r="F323" s="14" t="s">
        <v>8</v>
      </c>
      <c r="G323" s="175" t="s">
        <v>347</v>
      </c>
    </row>
    <row r="324" spans="1:7" s="147" customFormat="1" ht="15.75" customHeight="1" thickBot="1">
      <c r="A324" s="177"/>
      <c r="B324" s="178"/>
      <c r="C324" s="179"/>
      <c r="D324" s="180" t="s">
        <v>10</v>
      </c>
      <c r="E324" s="180" t="s">
        <v>11</v>
      </c>
      <c r="F324" s="18" t="s">
        <v>12</v>
      </c>
      <c r="G324" s="180" t="s">
        <v>348</v>
      </c>
    </row>
    <row r="325" spans="1:7" s="147" customFormat="1" ht="16.5" thickTop="1">
      <c r="A325" s="181">
        <v>120</v>
      </c>
      <c r="B325" s="181"/>
      <c r="C325" s="70" t="s">
        <v>255</v>
      </c>
      <c r="D325" s="78"/>
      <c r="E325" s="76"/>
      <c r="F325" s="77"/>
      <c r="G325" s="78"/>
    </row>
    <row r="326" spans="1:7" s="147" customFormat="1" ht="15" customHeight="1">
      <c r="A326" s="101"/>
      <c r="B326" s="236"/>
      <c r="C326" s="70"/>
      <c r="D326" s="105"/>
      <c r="E326" s="106"/>
      <c r="F326" s="104"/>
      <c r="G326" s="105"/>
    </row>
    <row r="327" spans="1:7" s="147" customFormat="1" ht="15" customHeight="1">
      <c r="A327" s="101"/>
      <c r="B327" s="236"/>
      <c r="C327" s="70"/>
      <c r="D327" s="238"/>
      <c r="E327" s="239"/>
      <c r="F327" s="243"/>
      <c r="G327" s="105"/>
    </row>
    <row r="328" spans="1:7" s="152" customFormat="1" ht="15.75">
      <c r="A328" s="50">
        <v>1003071007</v>
      </c>
      <c r="B328" s="188">
        <v>2221</v>
      </c>
      <c r="C328" s="107" t="s">
        <v>550</v>
      </c>
      <c r="D328" s="105">
        <v>0</v>
      </c>
      <c r="E328" s="106">
        <v>3774.3</v>
      </c>
      <c r="F328" s="104">
        <v>3774.1</v>
      </c>
      <c r="G328" s="105">
        <f aca="true" t="shared" si="9" ref="G328:G339">(F328/E328)*100</f>
        <v>99.99470100415971</v>
      </c>
    </row>
    <row r="329" spans="1:7" s="152" customFormat="1" ht="15.75">
      <c r="A329" s="50">
        <v>1039000000</v>
      </c>
      <c r="B329" s="188">
        <v>2221</v>
      </c>
      <c r="C329" s="107" t="s">
        <v>551</v>
      </c>
      <c r="D329" s="105">
        <v>0</v>
      </c>
      <c r="E329" s="106">
        <v>1445.9</v>
      </c>
      <c r="F329" s="104">
        <v>1445.9</v>
      </c>
      <c r="G329" s="105">
        <f t="shared" si="9"/>
        <v>100</v>
      </c>
    </row>
    <row r="330" spans="1:7" s="147" customFormat="1" ht="15.75">
      <c r="A330" s="101"/>
      <c r="B330" s="237">
        <v>2310</v>
      </c>
      <c r="C330" s="50" t="s">
        <v>552</v>
      </c>
      <c r="D330" s="238">
        <v>20</v>
      </c>
      <c r="E330" s="239">
        <v>20</v>
      </c>
      <c r="F330" s="243">
        <v>0</v>
      </c>
      <c r="G330" s="105">
        <f t="shared" si="9"/>
        <v>0</v>
      </c>
    </row>
    <row r="331" spans="1:7" s="147" customFormat="1" ht="15.75" customHeight="1">
      <c r="A331" s="101"/>
      <c r="B331" s="237">
        <v>2321</v>
      </c>
      <c r="C331" s="50" t="s">
        <v>553</v>
      </c>
      <c r="D331" s="238">
        <v>0</v>
      </c>
      <c r="E331" s="239">
        <v>0</v>
      </c>
      <c r="F331" s="243">
        <v>0</v>
      </c>
      <c r="G331" s="105" t="e">
        <f t="shared" si="9"/>
        <v>#DIV/0!</v>
      </c>
    </row>
    <row r="332" spans="1:7" s="147" customFormat="1" ht="15">
      <c r="A332" s="50"/>
      <c r="B332" s="237">
        <v>3612</v>
      </c>
      <c r="C332" s="50" t="s">
        <v>554</v>
      </c>
      <c r="D332" s="105">
        <v>10422</v>
      </c>
      <c r="E332" s="106">
        <v>11317.2</v>
      </c>
      <c r="F332" s="104">
        <v>10044.7</v>
      </c>
      <c r="G332" s="105">
        <f t="shared" si="9"/>
        <v>88.75605273389178</v>
      </c>
    </row>
    <row r="333" spans="1:7" s="147" customFormat="1" ht="15">
      <c r="A333" s="50"/>
      <c r="B333" s="237">
        <v>3613</v>
      </c>
      <c r="C333" s="50" t="s">
        <v>555</v>
      </c>
      <c r="D333" s="105">
        <v>6983</v>
      </c>
      <c r="E333" s="106">
        <v>8389</v>
      </c>
      <c r="F333" s="104">
        <v>7400.4</v>
      </c>
      <c r="G333" s="105">
        <f t="shared" si="9"/>
        <v>88.2155203242341</v>
      </c>
    </row>
    <row r="334" spans="1:7" s="147" customFormat="1" ht="15">
      <c r="A334" s="50"/>
      <c r="B334" s="237">
        <v>3632</v>
      </c>
      <c r="C334" s="50" t="s">
        <v>400</v>
      </c>
      <c r="D334" s="105">
        <v>1711</v>
      </c>
      <c r="E334" s="106">
        <v>1315.8</v>
      </c>
      <c r="F334" s="104">
        <v>1145</v>
      </c>
      <c r="G334" s="105">
        <f t="shared" si="9"/>
        <v>87.01930384556924</v>
      </c>
    </row>
    <row r="335" spans="1:7" s="147" customFormat="1" ht="15">
      <c r="A335" s="50"/>
      <c r="B335" s="237">
        <v>3634</v>
      </c>
      <c r="C335" s="50" t="s">
        <v>556</v>
      </c>
      <c r="D335" s="105">
        <v>800</v>
      </c>
      <c r="E335" s="106">
        <v>635</v>
      </c>
      <c r="F335" s="104">
        <v>634.8</v>
      </c>
      <c r="G335" s="105">
        <f t="shared" si="9"/>
        <v>99.96850393700787</v>
      </c>
    </row>
    <row r="336" spans="1:7" s="147" customFormat="1" ht="15">
      <c r="A336" s="50"/>
      <c r="B336" s="237">
        <v>3639</v>
      </c>
      <c r="C336" s="50" t="s">
        <v>557</v>
      </c>
      <c r="D336" s="105">
        <f>9937.5-7389</f>
        <v>2548.5</v>
      </c>
      <c r="E336" s="106">
        <f>5246.3-3581.8</f>
        <v>1664.5</v>
      </c>
      <c r="F336" s="104">
        <f>1566.2-1251.9</f>
        <v>314.29999999999995</v>
      </c>
      <c r="G336" s="105">
        <f t="shared" si="9"/>
        <v>18.882547311504954</v>
      </c>
    </row>
    <row r="337" spans="1:7" s="147" customFormat="1" ht="15" customHeight="1" hidden="1">
      <c r="A337" s="50"/>
      <c r="B337" s="237">
        <v>3639</v>
      </c>
      <c r="C337" s="50" t="s">
        <v>558</v>
      </c>
      <c r="D337" s="105">
        <v>0</v>
      </c>
      <c r="E337" s="106"/>
      <c r="F337" s="104"/>
      <c r="G337" s="105" t="e">
        <f t="shared" si="9"/>
        <v>#DIV/0!</v>
      </c>
    </row>
    <row r="338" spans="1:7" s="147" customFormat="1" ht="15">
      <c r="A338" s="50"/>
      <c r="B338" s="237">
        <v>3639</v>
      </c>
      <c r="C338" s="50" t="s">
        <v>559</v>
      </c>
      <c r="D338" s="105">
        <v>7389</v>
      </c>
      <c r="E338" s="106">
        <v>3581.8</v>
      </c>
      <c r="F338" s="104">
        <v>1251.9</v>
      </c>
      <c r="G338" s="105">
        <f t="shared" si="9"/>
        <v>34.95170026243788</v>
      </c>
    </row>
    <row r="339" spans="1:7" s="147" customFormat="1" ht="15">
      <c r="A339" s="50"/>
      <c r="B339" s="237">
        <v>3729</v>
      </c>
      <c r="C339" s="50" t="s">
        <v>560</v>
      </c>
      <c r="D339" s="105">
        <v>1</v>
      </c>
      <c r="E339" s="106">
        <v>1</v>
      </c>
      <c r="F339" s="104">
        <v>0.5</v>
      </c>
      <c r="G339" s="105">
        <f t="shared" si="9"/>
        <v>50</v>
      </c>
    </row>
    <row r="340" spans="1:7" s="147" customFormat="1" ht="15" customHeight="1" thickBot="1">
      <c r="A340" s="240"/>
      <c r="B340" s="240"/>
      <c r="C340" s="257"/>
      <c r="D340" s="268"/>
      <c r="E340" s="269"/>
      <c r="F340" s="270"/>
      <c r="G340" s="268"/>
    </row>
    <row r="341" spans="1:7" s="147" customFormat="1" ht="18.75" customHeight="1" thickBot="1" thickTop="1">
      <c r="A341" s="232"/>
      <c r="B341" s="256"/>
      <c r="C341" s="254" t="s">
        <v>561</v>
      </c>
      <c r="D341" s="271">
        <f>SUM(D328:D339)</f>
        <v>29874.5</v>
      </c>
      <c r="E341" s="272">
        <f>SUM(E328:E339)</f>
        <v>32144.5</v>
      </c>
      <c r="F341" s="273">
        <f>SUM(F328:F339)</f>
        <v>26011.6</v>
      </c>
      <c r="G341" s="201">
        <f>(F341/E341)*100</f>
        <v>80.92084182364012</v>
      </c>
    </row>
    <row r="342" spans="1:7" s="147" customFormat="1" ht="15.75" customHeight="1">
      <c r="A342" s="146"/>
      <c r="B342" s="149"/>
      <c r="C342" s="204"/>
      <c r="D342" s="206"/>
      <c r="E342" s="206"/>
      <c r="F342" s="206"/>
      <c r="G342" s="206"/>
    </row>
    <row r="343" spans="1:7" s="147" customFormat="1" ht="15.75" customHeight="1">
      <c r="A343" s="146"/>
      <c r="B343" s="149"/>
      <c r="C343" s="204"/>
      <c r="D343" s="206"/>
      <c r="E343" s="206"/>
      <c r="F343" s="206"/>
      <c r="G343" s="206"/>
    </row>
    <row r="344" s="147" customFormat="1" ht="15.75" customHeight="1" thickBot="1"/>
    <row r="345" spans="1:7" s="147" customFormat="1" ht="15.75">
      <c r="A345" s="175" t="s">
        <v>3</v>
      </c>
      <c r="B345" s="176" t="s">
        <v>4</v>
      </c>
      <c r="C345" s="175" t="s">
        <v>6</v>
      </c>
      <c r="D345" s="175" t="s">
        <v>7</v>
      </c>
      <c r="E345" s="175" t="s">
        <v>7</v>
      </c>
      <c r="F345" s="14" t="s">
        <v>8</v>
      </c>
      <c r="G345" s="175" t="s">
        <v>347</v>
      </c>
    </row>
    <row r="346" spans="1:7" s="147" customFormat="1" ht="15.75" customHeight="1" thickBot="1">
      <c r="A346" s="177"/>
      <c r="B346" s="178"/>
      <c r="C346" s="179"/>
      <c r="D346" s="180" t="s">
        <v>10</v>
      </c>
      <c r="E346" s="180" t="s">
        <v>11</v>
      </c>
      <c r="F346" s="18" t="s">
        <v>12</v>
      </c>
      <c r="G346" s="180" t="s">
        <v>348</v>
      </c>
    </row>
    <row r="347" spans="1:7" s="147" customFormat="1" ht="38.25" customHeight="1" thickBot="1" thickTop="1">
      <c r="A347" s="254"/>
      <c r="B347" s="274"/>
      <c r="C347" s="275" t="s">
        <v>562</v>
      </c>
      <c r="D347" s="276">
        <f>SUM(D35,D157,D184,D217,D247,D268,D288,D299,D314,D341,)</f>
        <v>531528</v>
      </c>
      <c r="E347" s="277">
        <f>SUM(E35,E157,E184,E217,E247,E268,E288,E299,E314,E341)</f>
        <v>555836.4000000001</v>
      </c>
      <c r="F347" s="278">
        <f>SUM(F35,F157,F184,F217,F247,F268,F288,F299,F314,F341,)</f>
        <v>486281.29999999993</v>
      </c>
      <c r="G347" s="279">
        <f>(F347/E347)*100</f>
        <v>87.48640787109298</v>
      </c>
    </row>
    <row r="348" spans="1:7" ht="15">
      <c r="A348" s="46"/>
      <c r="B348" s="46"/>
      <c r="C348" s="46"/>
      <c r="D348" s="46"/>
      <c r="E348" s="46"/>
      <c r="F348" s="46"/>
      <c r="G348" s="46"/>
    </row>
    <row r="349" spans="1:7" ht="15" customHeight="1">
      <c r="A349" s="46"/>
      <c r="B349" s="46"/>
      <c r="C349" s="46"/>
      <c r="D349" s="46"/>
      <c r="E349" s="46"/>
      <c r="F349" s="46"/>
      <c r="G349" s="46"/>
    </row>
    <row r="350" spans="1:7" ht="15" customHeight="1">
      <c r="A350" s="46"/>
      <c r="B350" s="46"/>
      <c r="C350" s="46"/>
      <c r="D350" s="46"/>
      <c r="E350" s="46"/>
      <c r="F350" s="46"/>
      <c r="G350" s="46"/>
    </row>
    <row r="351" spans="1:7" ht="15" customHeight="1">
      <c r="A351" s="46"/>
      <c r="B351" s="46"/>
      <c r="C351" s="46"/>
      <c r="D351" s="46"/>
      <c r="E351" s="46"/>
      <c r="F351" s="46"/>
      <c r="G351" s="46"/>
    </row>
    <row r="352" spans="1:7" ht="15">
      <c r="A352" s="46"/>
      <c r="B352" s="46"/>
      <c r="C352" s="46"/>
      <c r="D352" s="46"/>
      <c r="E352" s="46"/>
      <c r="F352" s="46"/>
      <c r="G352" s="46"/>
    </row>
    <row r="353" spans="1:7" ht="15">
      <c r="A353" s="46"/>
      <c r="B353" s="46"/>
      <c r="C353" s="46"/>
      <c r="D353" s="46"/>
      <c r="E353" s="46"/>
      <c r="F353" s="46"/>
      <c r="G353" s="46"/>
    </row>
    <row r="354" spans="1:7" ht="15">
      <c r="A354" s="46"/>
      <c r="B354" s="46"/>
      <c r="C354" s="47"/>
      <c r="D354" s="46"/>
      <c r="E354" s="46"/>
      <c r="F354" s="46"/>
      <c r="G354" s="46"/>
    </row>
    <row r="355" spans="1:7" ht="15">
      <c r="A355" s="46"/>
      <c r="B355" s="46"/>
      <c r="C355" s="46"/>
      <c r="D355" s="46"/>
      <c r="E355" s="46"/>
      <c r="F355" s="46"/>
      <c r="G355" s="46"/>
    </row>
    <row r="356" spans="1:7" ht="15">
      <c r="A356" s="46"/>
      <c r="B356" s="46"/>
      <c r="C356" s="46"/>
      <c r="D356" s="46"/>
      <c r="E356" s="46"/>
      <c r="F356" s="46"/>
      <c r="G356" s="46"/>
    </row>
    <row r="357" spans="1:7" ht="15">
      <c r="A357" s="46"/>
      <c r="B357" s="46"/>
      <c r="C357" s="46"/>
      <c r="D357" s="46"/>
      <c r="E357" s="46"/>
      <c r="F357" s="46"/>
      <c r="G357" s="46"/>
    </row>
    <row r="358" spans="1:7" ht="15">
      <c r="A358" s="46"/>
      <c r="B358" s="46"/>
      <c r="C358" s="46"/>
      <c r="D358" s="46"/>
      <c r="E358" s="46"/>
      <c r="F358" s="46"/>
      <c r="G358" s="46"/>
    </row>
    <row r="359" spans="1:7" ht="15">
      <c r="A359" s="46"/>
      <c r="B359" s="46"/>
      <c r="C359" s="46"/>
      <c r="D359" s="46"/>
      <c r="E359" s="46"/>
      <c r="F359" s="46"/>
      <c r="G359" s="46"/>
    </row>
    <row r="360" spans="1:7" ht="15">
      <c r="A360" s="46"/>
      <c r="B360" s="46"/>
      <c r="C360" s="46"/>
      <c r="D360" s="46"/>
      <c r="E360" s="46"/>
      <c r="F360" s="46"/>
      <c r="G360" s="46"/>
    </row>
    <row r="361" spans="1:7" ht="15">
      <c r="A361" s="46"/>
      <c r="B361" s="46"/>
      <c r="C361" s="46"/>
      <c r="D361" s="46"/>
      <c r="E361" s="46"/>
      <c r="F361" s="46"/>
      <c r="G361" s="46"/>
    </row>
    <row r="362" spans="1:7" ht="15">
      <c r="A362" s="46"/>
      <c r="B362" s="46"/>
      <c r="C362" s="46"/>
      <c r="D362" s="46"/>
      <c r="E362" s="46"/>
      <c r="F362" s="46"/>
      <c r="G362" s="46"/>
    </row>
    <row r="363" spans="1:7" ht="15">
      <c r="A363" s="46"/>
      <c r="B363" s="46"/>
      <c r="C363" s="46"/>
      <c r="D363" s="46"/>
      <c r="E363" s="46"/>
      <c r="F363" s="46"/>
      <c r="G363" s="46"/>
    </row>
    <row r="364" spans="1:7" ht="15">
      <c r="A364" s="46"/>
      <c r="B364" s="46"/>
      <c r="C364" s="46"/>
      <c r="D364" s="46"/>
      <c r="E364" s="46"/>
      <c r="F364" s="46"/>
      <c r="G364" s="46"/>
    </row>
    <row r="365" spans="1:7" ht="15">
      <c r="A365" s="46"/>
      <c r="B365" s="46"/>
      <c r="C365" s="46"/>
      <c r="D365" s="46"/>
      <c r="E365" s="46"/>
      <c r="F365" s="46"/>
      <c r="G365" s="46"/>
    </row>
    <row r="366" spans="1:7" ht="15">
      <c r="A366" s="46"/>
      <c r="B366" s="46"/>
      <c r="C366" s="46"/>
      <c r="D366" s="46"/>
      <c r="E366" s="46"/>
      <c r="F366" s="46"/>
      <c r="G366" s="46"/>
    </row>
    <row r="367" spans="1:7" ht="15">
      <c r="A367" s="46"/>
      <c r="B367" s="46"/>
      <c r="C367" s="46"/>
      <c r="D367" s="46"/>
      <c r="E367" s="46"/>
      <c r="F367" s="46"/>
      <c r="G367" s="46"/>
    </row>
    <row r="368" spans="1:7" ht="15">
      <c r="A368" s="46"/>
      <c r="B368" s="46"/>
      <c r="C368" s="46"/>
      <c r="D368" s="46"/>
      <c r="E368" s="46"/>
      <c r="F368" s="46"/>
      <c r="G368" s="46"/>
    </row>
  </sheetData>
  <sheetProtection/>
  <printOptions/>
  <pageMargins left="0.34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2015-01-20T15:32:20Z</cp:lastPrinted>
  <dcterms:created xsi:type="dcterms:W3CDTF">2015-01-20T06:59:31Z</dcterms:created>
  <dcterms:modified xsi:type="dcterms:W3CDTF">2015-02-13T10:04:38Z</dcterms:modified>
  <cp:category/>
  <cp:version/>
  <cp:contentType/>
  <cp:contentStatus/>
</cp:coreProperties>
</file>