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<sst xmlns="http://schemas.openxmlformats.org/spreadsheetml/2006/main" count="397" uniqueCount="203">
  <si>
    <t>KRYCÍ LIST ROZPOČTU</t>
  </si>
  <si>
    <t>Název stavby</t>
  </si>
  <si>
    <t>Břeclav - ul.Žižkova</t>
  </si>
  <si>
    <t>JKSO</t>
  </si>
  <si>
    <t xml:space="preserve"> </t>
  </si>
  <si>
    <t>Kód stavby</t>
  </si>
  <si>
    <t>VD15412</t>
  </si>
  <si>
    <t>Název objektu</t>
  </si>
  <si>
    <t>SO 102 - Chodníky</t>
  </si>
  <si>
    <t>EČO</t>
  </si>
  <si>
    <t>Kód objektu</t>
  </si>
  <si>
    <t>SO 102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</si>
  <si>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</si>
  <si>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</si>
  <si>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</si>
  <si>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</si>
  <si>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</si>
  <si>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</si>
  <si>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</si>
  <si>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</si>
  <si>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Město Břeclav</t>
  </si>
  <si>
    <t>Projektant</t>
  </si>
  <si>
    <t>Zhotovitel</t>
  </si>
  <si>
    <t>Rozpočet číslo</t>
  </si>
  <si>
    <t>Zpracoval</t>
  </si>
  <si>
    <t>Dne</t>
  </si>
  <si>
    <t>15.11.2012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</si>
  <si>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</si>
  <si>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</si>
  <si>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</si>
  <si>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</si>
  <si>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</si>
  <si>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</si>
  <si>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</si>
  <si>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</si>
  <si>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</si>
  <si>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</si>
  <si>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</si>
  <si>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</si>
  <si>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</si>
  <si>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</si>
  <si>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</si>
  <si>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</si>
  <si>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</si>
  <si>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</si>
  <si>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</si>
  <si>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</si>
  <si>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</si>
  <si>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</si>
  <si>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</si>
  <si>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</si>
  <si>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</si>
  <si>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</si>
  <si>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</si>
  <si>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</si>
  <si>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</si>
  <si>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</si>
  <si>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</si>
  <si>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</si>
  <si>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</si>
  <si>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</si>
  <si>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</si>
  <si>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</si>
  <si>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</si>
  <si>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</si>
  <si>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</si>
  <si>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</si>
  <si>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</si>
  <si>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</si>
  <si>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</si>
  <si>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</si>
  <si>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</si>
  <si>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</si>
  <si>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</si>
  <si>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</si>
  <si>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</si>
  <si>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</si>
  <si>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</si>
  <si>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</si>
  <si>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</si>
  <si>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</si>
  <si>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</si>
  <si>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</si>
  <si>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</si>
  <si>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</si>
  <si>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</si>
  <si>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</si>
  <si>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</si>
  <si>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</si>
  <si>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</si>
  <si>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</si>
  <si>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</si>
  <si>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</si>
  <si>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</si>
  <si>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</si>
  <si>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</si>
  <si>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</si>
  <si>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</si>
  <si>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</si>
  <si>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</si>
  <si>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</si>
  <si>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</si>
  <si>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</si>
  <si>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</si>
  <si>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</si>
  <si>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</si>
  <si>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</si>
  <si>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</si>
  <si>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</si>
  <si>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</si>
  <si>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221</t>
  </si>
  <si>
    <t>113107172</t>
  </si>
  <si>
    <t>Odstranění podkladu pl přes 50 do 200 m2 z betonu prostého tl 300 mm</t>
  </si>
  <si>
    <t>m2</t>
  </si>
  <si>
    <t>2</t>
  </si>
  <si>
    <t>"vybourání podkladu stáv.chodníků"183,2</t>
  </si>
  <si>
    <t>-1</t>
  </si>
  <si>
    <t>113107181</t>
  </si>
  <si>
    <t>Odstranění podkladu pl přes 50 do 200 m2 živičných tl 50 mm</t>
  </si>
  <si>
    <t>"vybourání krytu stáv.chodníků"183,2</t>
  </si>
  <si>
    <t>3</t>
  </si>
  <si>
    <t>113204111</t>
  </si>
  <si>
    <t>Vytrhání obrub záhonových</t>
  </si>
  <si>
    <t>m</t>
  </si>
  <si>
    <t>4</t>
  </si>
  <si>
    <t>001</t>
  </si>
  <si>
    <t>122201101</t>
  </si>
  <si>
    <t>Odkopávky a prokopávky nezapažené v hornině tř. 3 objem do 100 m3</t>
  </si>
  <si>
    <t>m3</t>
  </si>
  <si>
    <t>"odkop zeminy za obrubou"94,1*0,1</t>
  </si>
  <si>
    <t>5</t>
  </si>
  <si>
    <t>122201109</t>
  </si>
  <si>
    <t>Příplatek za lepivost u odkopávek v hornině tř. 1 až 3</t>
  </si>
  <si>
    <t>6</t>
  </si>
  <si>
    <t>174101101</t>
  </si>
  <si>
    <t>Zásyp jam, šachet rýh nebo kolem objektů sypaninou se zhutněním</t>
  </si>
  <si>
    <t>"zásyp zeminou za obrubou"94,1*0,1</t>
  </si>
  <si>
    <t>7</t>
  </si>
  <si>
    <t>231</t>
  </si>
  <si>
    <t>180402111</t>
  </si>
  <si>
    <t>Založení parkového trávníku výsevem v rovině a ve svahu do 1:5</t>
  </si>
  <si>
    <t>"zatravnění ploch"41,3</t>
  </si>
  <si>
    <t>8</t>
  </si>
  <si>
    <t>M</t>
  </si>
  <si>
    <t>MAT</t>
  </si>
  <si>
    <t>005724100</t>
  </si>
  <si>
    <t>osivo směs travní parková rekreační</t>
  </si>
  <si>
    <t>kg</t>
  </si>
  <si>
    <t>41,3*0,04</t>
  </si>
  <si>
    <t>9</t>
  </si>
  <si>
    <t>181102302</t>
  </si>
  <si>
    <t>Úprava pláně v zářezech se zhutněním</t>
  </si>
  <si>
    <t>Komunikace</t>
  </si>
  <si>
    <t>10</t>
  </si>
  <si>
    <t>564851111</t>
  </si>
  <si>
    <t>Podklad ze štěrkodrtě ŠD tl 150 mm fr.0-32</t>
  </si>
  <si>
    <t>"podklad chodníků"174,2</t>
  </si>
  <si>
    <t>11</t>
  </si>
  <si>
    <t>596211112</t>
  </si>
  <si>
    <t>Kladení zámkové dlažby komunikací pro pěší tl 60 mm skupiny A pl do 300 m2</t>
  </si>
  <si>
    <t>12</t>
  </si>
  <si>
    <t>592452180R</t>
  </si>
  <si>
    <t>dlažba zámková přírodní 20x10x6 cm</t>
  </si>
  <si>
    <t>"162,3+2%"166</t>
  </si>
  <si>
    <t>13</t>
  </si>
  <si>
    <t>592451190</t>
  </si>
  <si>
    <t>dlažba zámková slepecká 20x10x6 cm barevná červená</t>
  </si>
  <si>
    <t>"11,9+2%"12</t>
  </si>
  <si>
    <t>Ostatní konstrukce a práce-bourání</t>
  </si>
  <si>
    <t>14</t>
  </si>
  <si>
    <t>916231213</t>
  </si>
  <si>
    <t>Osazení chodníkového obrubníku betonového stojatého s boční opěrou do lože z betonu prostého</t>
  </si>
  <si>
    <t>15</t>
  </si>
  <si>
    <t>592174100</t>
  </si>
  <si>
    <t>obrubník betonový chodníkový ABO 100/10/25 II nat 100x10x25 cm</t>
  </si>
  <si>
    <t>kus</t>
  </si>
  <si>
    <t>"100,7+2%"103</t>
  </si>
  <si>
    <t>16</t>
  </si>
  <si>
    <t>919735124</t>
  </si>
  <si>
    <t>Řezání stávajícího betonového krytu hl do 200 mm</t>
  </si>
  <si>
    <t>"zařezání ploch"10,5</t>
  </si>
  <si>
    <t>99</t>
  </si>
  <si>
    <t>Přesun hmot</t>
  </si>
  <si>
    <t>17</t>
  </si>
  <si>
    <t>997221815</t>
  </si>
  <si>
    <t>Poplatek za uložení betonového odpadu na skládce (skládkovné)</t>
  </si>
  <si>
    <t>t</t>
  </si>
  <si>
    <t>80,608+8,937</t>
  </si>
  <si>
    <t>18</t>
  </si>
  <si>
    <t>997221845</t>
  </si>
  <si>
    <t>Poplatek za uložení odpadu z asfaltových povrchů na skládce (skládkovné)</t>
  </si>
  <si>
    <t>19</t>
  </si>
  <si>
    <t>321</t>
  </si>
  <si>
    <t>997321511</t>
  </si>
  <si>
    <t>Vodorovná doprava suti a vybouraných hmot po suchu do 1 km</t>
  </si>
  <si>
    <t>"beton tl.300mm"(183,2*0,2)*2,2</t>
  </si>
  <si>
    <t>"asfalt"(183,2*0,05)*2,4</t>
  </si>
  <si>
    <t>"záh.obruba"99,3*0,09</t>
  </si>
  <si>
    <t>Součet</t>
  </si>
  <si>
    <t>20</t>
  </si>
  <si>
    <t>997321519</t>
  </si>
  <si>
    <t>Příplatek ZKD 1km vodorovné dopravy suti a vybouraných hmot po suchu</t>
  </si>
  <si>
    <t>111,529*3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</si>
</sst>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7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0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21" fillId="33" borderId="0" xfId="0" applyNumberFormat="1" applyFont="1" applyFill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170" fontId="2" fillId="33" borderId="0" xfId="0" applyNumberFormat="1" applyFont="1" applyFill="1" applyAlignment="1" applyProtection="1">
      <alignment horizontal="right" vertical="center"/>
      <protection locked="0"/>
    </xf>
    <xf numFmtId="170" fontId="21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4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4" xfId="0" applyNumberFormat="1" applyFont="1" applyFill="1" applyBorder="1" applyAlignment="1" applyProtection="1">
      <alignment horizontal="right" vertical="center"/>
      <protection locked="0"/>
    </xf>
    <xf numFmtId="0" fontId="3" fillId="33" borderId="25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200" t="s">
        <v>2</v>
      </c>
      <c r="F5" s="201"/>
      <c r="G5" s="201"/>
      <c r="H5" s="201"/>
      <c r="I5" s="201"/>
      <c r="J5" s="202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203" t="s">
        <v>8</v>
      </c>
      <c r="F7" s="204"/>
      <c r="G7" s="204"/>
      <c r="H7" s="204"/>
      <c r="I7" s="204"/>
      <c r="J7" s="205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206" t="s">
        <v>4</v>
      </c>
      <c r="F9" s="207"/>
      <c r="G9" s="207"/>
      <c r="H9" s="207"/>
      <c r="I9" s="207"/>
      <c r="J9" s="208"/>
      <c r="K9" s="14"/>
      <c r="L9" s="14"/>
      <c r="M9" s="14"/>
      <c r="N9" s="14"/>
      <c r="O9" s="14" t="s">
        <v>13</v>
      </c>
      <c r="P9" s="209"/>
      <c r="Q9" s="207"/>
      <c r="R9" s="208"/>
      <c r="S9" s="18"/>
    </row>
    <row r="10" spans="1:19" ht="17.25" customHeight="1" hidden="1">
      <c r="A10" s="13"/>
      <c r="B10" s="14" t="s">
        <v>14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15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16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17</v>
      </c>
      <c r="P25" s="14" t="s">
        <v>18</v>
      </c>
      <c r="Q25" s="14"/>
      <c r="R25" s="14"/>
      <c r="S25" s="18"/>
    </row>
    <row r="26" spans="1:19" ht="17.25" customHeight="1">
      <c r="A26" s="13"/>
      <c r="B26" s="14" t="s">
        <v>19</v>
      </c>
      <c r="C26" s="14"/>
      <c r="D26" s="14"/>
      <c r="E26" s="15" t="s">
        <v>20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21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22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23</v>
      </c>
      <c r="F30" s="14"/>
      <c r="G30" s="14" t="s">
        <v>24</v>
      </c>
      <c r="H30" s="14"/>
      <c r="I30" s="14"/>
      <c r="J30" s="14"/>
      <c r="K30" s="14"/>
      <c r="L30" s="14"/>
      <c r="M30" s="14"/>
      <c r="N30" s="14"/>
      <c r="O30" s="34" t="s">
        <v>25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/>
      <c r="H31" s="36"/>
      <c r="I31" s="37"/>
      <c r="J31" s="14"/>
      <c r="K31" s="14"/>
      <c r="L31" s="14"/>
      <c r="M31" s="14"/>
      <c r="N31" s="14"/>
      <c r="O31" s="38" t="s">
        <v>26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27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28</v>
      </c>
      <c r="B34" s="48"/>
      <c r="C34" s="48"/>
      <c r="D34" s="49"/>
      <c r="E34" s="50" t="s">
        <v>29</v>
      </c>
      <c r="F34" s="49"/>
      <c r="G34" s="50" t="s">
        <v>30</v>
      </c>
      <c r="H34" s="48"/>
      <c r="I34" s="49"/>
      <c r="J34" s="50" t="s">
        <v>31</v>
      </c>
      <c r="K34" s="48"/>
      <c r="L34" s="50" t="s">
        <v>32</v>
      </c>
      <c r="M34" s="48"/>
      <c r="N34" s="48"/>
      <c r="O34" s="49"/>
      <c r="P34" s="50" t="s">
        <v>33</v>
      </c>
      <c r="Q34" s="48"/>
      <c r="R34" s="48"/>
      <c r="S34" s="51"/>
    </row>
    <row r="35" spans="1:19" ht="20.25" customHeight="1">
      <c r="A35" s="52"/>
      <c r="B35" s="53"/>
      <c r="C35" s="53"/>
      <c r="D35" s="194">
        <v>0</v>
      </c>
      <c r="E35" s="54">
        <f>IF(D35=0,0,R47/D35)</f>
        <v>0</v>
      </c>
      <c r="F35" s="55"/>
      <c r="G35" s="56"/>
      <c r="H35" s="53"/>
      <c r="I35" s="194">
        <v>0</v>
      </c>
      <c r="J35" s="54">
        <f>IF(I35=0,0,R47/I35)</f>
        <v>0</v>
      </c>
      <c r="K35" s="57"/>
      <c r="L35" s="56"/>
      <c r="M35" s="53"/>
      <c r="N35" s="53"/>
      <c r="O35" s="194">
        <v>0</v>
      </c>
      <c r="P35" s="56"/>
      <c r="Q35" s="53"/>
      <c r="R35" s="58">
        <f>IF(O35=0,0,R47/O35)</f>
        <v>0</v>
      </c>
      <c r="S35" s="59"/>
    </row>
    <row r="36" spans="1:19" ht="20.25" customHeight="1">
      <c r="A36" s="43"/>
      <c r="B36" s="44"/>
      <c r="C36" s="44"/>
      <c r="D36" s="44"/>
      <c r="E36" s="45" t="s">
        <v>34</v>
      </c>
      <c r="F36" s="44"/>
      <c r="G36" s="44"/>
      <c r="H36" s="44"/>
      <c r="I36" s="44"/>
      <c r="J36" s="60" t="s">
        <v>35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1" t="s">
        <v>36</v>
      </c>
      <c r="B37" s="62"/>
      <c r="C37" s="63" t="s">
        <v>37</v>
      </c>
      <c r="D37" s="64"/>
      <c r="E37" s="64"/>
      <c r="F37" s="65"/>
      <c r="G37" s="61" t="s">
        <v>38</v>
      </c>
      <c r="H37" s="66"/>
      <c r="I37" s="63" t="s">
        <v>39</v>
      </c>
      <c r="J37" s="64"/>
      <c r="K37" s="64"/>
      <c r="L37" s="61" t="s">
        <v>40</v>
      </c>
      <c r="M37" s="66"/>
      <c r="N37" s="63" t="s">
        <v>41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42</v>
      </c>
      <c r="C38" s="17"/>
      <c r="D38" s="69" t="s">
        <v>43</v>
      </c>
      <c r="E38" s="70">
        <f>SUMIF(Rozpocet!O5:O56,8,Rozpocet!I5:I56)</f>
        <v>0</v>
      </c>
      <c r="F38" s="71"/>
      <c r="G38" s="67">
        <v>8</v>
      </c>
      <c r="H38" s="72" t="s">
        <v>44</v>
      </c>
      <c r="I38" s="30"/>
      <c r="J38" s="195">
        <v>0</v>
      </c>
      <c r="K38" s="73"/>
      <c r="L38" s="67">
        <v>13</v>
      </c>
      <c r="M38" s="28" t="s">
        <v>45</v>
      </c>
      <c r="N38" s="36"/>
      <c r="O38" s="36"/>
      <c r="P38" s="198">
        <f>M49</f>
        <v>20</v>
      </c>
      <c r="Q38" s="74" t="s">
        <v>46</v>
      </c>
      <c r="R38" s="197">
        <v>0</v>
      </c>
      <c r="S38" s="71"/>
    </row>
    <row r="39" spans="1:19" ht="20.25" customHeight="1">
      <c r="A39" s="67">
        <v>2</v>
      </c>
      <c r="B39" s="75"/>
      <c r="C39" s="33"/>
      <c r="D39" s="69" t="s">
        <v>47</v>
      </c>
      <c r="E39" s="70">
        <f>SUMIF(Rozpocet!O10:O56,4,Rozpocet!I10:I56)</f>
        <v>0</v>
      </c>
      <c r="F39" s="71"/>
      <c r="G39" s="67">
        <v>9</v>
      </c>
      <c r="H39" s="14" t="s">
        <v>48</v>
      </c>
      <c r="I39" s="69"/>
      <c r="J39" s="195">
        <v>0</v>
      </c>
      <c r="K39" s="73"/>
      <c r="L39" s="67">
        <v>14</v>
      </c>
      <c r="M39" s="28" t="s">
        <v>49</v>
      </c>
      <c r="N39" s="36"/>
      <c r="O39" s="36"/>
      <c r="P39" s="198">
        <f>M49</f>
        <v>20</v>
      </c>
      <c r="Q39" s="74" t="s">
        <v>46</v>
      </c>
      <c r="R39" s="197">
        <v>0</v>
      </c>
      <c r="S39" s="71"/>
    </row>
    <row r="40" spans="1:19" ht="20.25" customHeight="1">
      <c r="A40" s="67">
        <v>3</v>
      </c>
      <c r="B40" s="68" t="s">
        <v>50</v>
      </c>
      <c r="C40" s="17"/>
      <c r="D40" s="69" t="s">
        <v>43</v>
      </c>
      <c r="E40" s="70">
        <f>SUMIF(Rozpocet!O11:O56,32,Rozpocet!I11:I56)</f>
        <v>0</v>
      </c>
      <c r="F40" s="71"/>
      <c r="G40" s="67">
        <v>10</v>
      </c>
      <c r="H40" s="72" t="s">
        <v>51</v>
      </c>
      <c r="I40" s="30"/>
      <c r="J40" s="195">
        <v>0</v>
      </c>
      <c r="K40" s="73"/>
      <c r="L40" s="67">
        <v>15</v>
      </c>
      <c r="M40" s="28" t="s">
        <v>52</v>
      </c>
      <c r="N40" s="36"/>
      <c r="O40" s="36"/>
      <c r="P40" s="198">
        <f>M49</f>
        <v>20</v>
      </c>
      <c r="Q40" s="74" t="s">
        <v>46</v>
      </c>
      <c r="R40" s="197">
        <v>0</v>
      </c>
      <c r="S40" s="71"/>
    </row>
    <row r="41" spans="1:19" ht="20.25" customHeight="1">
      <c r="A41" s="67">
        <v>4</v>
      </c>
      <c r="B41" s="75"/>
      <c r="C41" s="33"/>
      <c r="D41" s="69" t="s">
        <v>47</v>
      </c>
      <c r="E41" s="70">
        <f>SUMIF(Rozpocet!O12:O56,16,Rozpocet!I12:I56)+SUMIF(Rozpocet!O12:O56,128,Rozpocet!I12:I56)</f>
        <v>0</v>
      </c>
      <c r="F41" s="71"/>
      <c r="G41" s="67">
        <v>11</v>
      </c>
      <c r="H41" s="72"/>
      <c r="I41" s="30"/>
      <c r="J41" s="195">
        <v>0</v>
      </c>
      <c r="K41" s="73"/>
      <c r="L41" s="67">
        <v>16</v>
      </c>
      <c r="M41" s="28" t="s">
        <v>53</v>
      </c>
      <c r="N41" s="36"/>
      <c r="O41" s="36"/>
      <c r="P41" s="198">
        <f>M49</f>
        <v>20</v>
      </c>
      <c r="Q41" s="74" t="s">
        <v>46</v>
      </c>
      <c r="R41" s="197">
        <v>0</v>
      </c>
      <c r="S41" s="71"/>
    </row>
    <row r="42" spans="1:19" ht="20.25" customHeight="1">
      <c r="A42" s="67">
        <v>5</v>
      </c>
      <c r="B42" s="68" t="s">
        <v>54</v>
      </c>
      <c r="C42" s="17"/>
      <c r="D42" s="69" t="s">
        <v>43</v>
      </c>
      <c r="E42" s="70">
        <f>SUMIF(Rozpocet!O13:O56,256,Rozpocet!I13:I56)</f>
        <v>0</v>
      </c>
      <c r="F42" s="71"/>
      <c r="G42" s="76"/>
      <c r="H42" s="36"/>
      <c r="I42" s="30"/>
      <c r="J42" s="77"/>
      <c r="K42" s="73"/>
      <c r="L42" s="67">
        <v>17</v>
      </c>
      <c r="M42" s="28" t="s">
        <v>55</v>
      </c>
      <c r="N42" s="36"/>
      <c r="O42" s="36"/>
      <c r="P42" s="198">
        <f>M49</f>
        <v>20</v>
      </c>
      <c r="Q42" s="74" t="s">
        <v>46</v>
      </c>
      <c r="R42" s="197">
        <v>0</v>
      </c>
      <c r="S42" s="71"/>
    </row>
    <row r="43" spans="1:19" ht="20.25" customHeight="1">
      <c r="A43" s="67">
        <v>6</v>
      </c>
      <c r="B43" s="75"/>
      <c r="C43" s="33"/>
      <c r="D43" s="69" t="s">
        <v>47</v>
      </c>
      <c r="E43" s="70">
        <f>SUMIF(Rozpocet!O14:O56,64,Rozpocet!I14:I56)</f>
        <v>0</v>
      </c>
      <c r="F43" s="71"/>
      <c r="G43" s="76"/>
      <c r="H43" s="36"/>
      <c r="I43" s="30"/>
      <c r="J43" s="77"/>
      <c r="K43" s="73"/>
      <c r="L43" s="67">
        <v>18</v>
      </c>
      <c r="M43" s="72" t="s">
        <v>56</v>
      </c>
      <c r="N43" s="36"/>
      <c r="O43" s="36"/>
      <c r="P43" s="36"/>
      <c r="Q43" s="30"/>
      <c r="R43" s="70">
        <f>SUMIF(Rozpocet!O14:O56,1024,Rozpocet!I14:I56)</f>
        <v>0</v>
      </c>
      <c r="S43" s="71"/>
    </row>
    <row r="44" spans="1:19" ht="20.25" customHeight="1">
      <c r="A44" s="67">
        <v>7</v>
      </c>
      <c r="B44" s="78" t="s">
        <v>57</v>
      </c>
      <c r="C44" s="36"/>
      <c r="D44" s="30"/>
      <c r="E44" s="79">
        <f>SUM(E38:E43)</f>
        <v>0</v>
      </c>
      <c r="F44" s="46"/>
      <c r="G44" s="67">
        <v>12</v>
      </c>
      <c r="H44" s="78" t="s">
        <v>58</v>
      </c>
      <c r="I44" s="30"/>
      <c r="J44" s="80">
        <f>SUM(J38:J41)</f>
        <v>0</v>
      </c>
      <c r="K44" s="81"/>
      <c r="L44" s="67">
        <v>19</v>
      </c>
      <c r="M44" s="68" t="s">
        <v>59</v>
      </c>
      <c r="N44" s="26"/>
      <c r="O44" s="26"/>
      <c r="P44" s="26"/>
      <c r="Q44" s="82"/>
      <c r="R44" s="79">
        <f>SUM(R38:R43)</f>
        <v>0</v>
      </c>
      <c r="S44" s="46"/>
    </row>
    <row r="45" spans="1:19" ht="20.25" customHeight="1">
      <c r="A45" s="83">
        <v>20</v>
      </c>
      <c r="B45" s="84" t="s">
        <v>60</v>
      </c>
      <c r="C45" s="85"/>
      <c r="D45" s="86"/>
      <c r="E45" s="87">
        <f>SUMIF(Rozpocet!O14:O56,512,Rozpocet!I14:I56)</f>
        <v>0</v>
      </c>
      <c r="F45" s="42"/>
      <c r="G45" s="83">
        <v>21</v>
      </c>
      <c r="H45" s="84" t="s">
        <v>61</v>
      </c>
      <c r="I45" s="86"/>
      <c r="J45" s="196">
        <v>0</v>
      </c>
      <c r="K45" s="88">
        <f>M49</f>
        <v>20</v>
      </c>
      <c r="L45" s="83">
        <v>22</v>
      </c>
      <c r="M45" s="84" t="s">
        <v>62</v>
      </c>
      <c r="N45" s="85"/>
      <c r="O45" s="85"/>
      <c r="P45" s="85"/>
      <c r="Q45" s="86"/>
      <c r="R45" s="87">
        <f>SUMIF(Rozpocet!O14:O56,"&lt;4",Rozpocet!I14:I56)+SUMIF(Rozpocet!O14:O56,"&gt;1024",Rozpocet!I14:I56)</f>
        <v>0</v>
      </c>
      <c r="S45" s="42"/>
    </row>
    <row r="46" spans="1:19" ht="20.25" customHeight="1">
      <c r="A46" s="89" t="s">
        <v>21</v>
      </c>
      <c r="B46" s="11"/>
      <c r="C46" s="11"/>
      <c r="D46" s="11"/>
      <c r="E46" s="11"/>
      <c r="F46" s="90"/>
      <c r="G46" s="91"/>
      <c r="H46" s="11"/>
      <c r="I46" s="11"/>
      <c r="J46" s="11"/>
      <c r="K46" s="11"/>
      <c r="L46" s="61" t="s">
        <v>63</v>
      </c>
      <c r="M46" s="49"/>
      <c r="N46" s="63" t="s">
        <v>64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2"/>
      <c r="H47" s="14"/>
      <c r="I47" s="14"/>
      <c r="J47" s="14"/>
      <c r="K47" s="14"/>
      <c r="L47" s="67">
        <v>23</v>
      </c>
      <c r="M47" s="72" t="s">
        <v>65</v>
      </c>
      <c r="N47" s="36"/>
      <c r="O47" s="36"/>
      <c r="P47" s="36"/>
      <c r="Q47" s="71"/>
      <c r="R47" s="79">
        <f>ROUND(E44+J44+R44+E45+J45+R45,2)</f>
        <v>0</v>
      </c>
      <c r="S47" s="93">
        <f>E44+J44+R44+E45+J45+R45</f>
        <v>0</v>
      </c>
    </row>
    <row r="48" spans="1:19" ht="20.25" customHeight="1">
      <c r="A48" s="94" t="s">
        <v>66</v>
      </c>
      <c r="B48" s="32"/>
      <c r="C48" s="32"/>
      <c r="D48" s="32"/>
      <c r="E48" s="32"/>
      <c r="F48" s="33"/>
      <c r="G48" s="95" t="s">
        <v>67</v>
      </c>
      <c r="H48" s="32"/>
      <c r="I48" s="32"/>
      <c r="J48" s="32"/>
      <c r="K48" s="32"/>
      <c r="L48" s="67">
        <v>24</v>
      </c>
      <c r="M48" s="96">
        <v>14</v>
      </c>
      <c r="N48" s="33" t="s">
        <v>46</v>
      </c>
      <c r="O48" s="97">
        <f>R47-O49</f>
        <v>0</v>
      </c>
      <c r="P48" s="36" t="s">
        <v>68</v>
      </c>
      <c r="Q48" s="30"/>
      <c r="R48" s="98">
        <f>ROUNDUP(O48*M48/100,1)</f>
        <v>0</v>
      </c>
      <c r="S48" s="99">
        <f>O48*M48/100</f>
        <v>0</v>
      </c>
    </row>
    <row r="49" spans="1:19" ht="20.25" customHeight="1">
      <c r="A49" s="100" t="s">
        <v>19</v>
      </c>
      <c r="B49" s="26"/>
      <c r="C49" s="26"/>
      <c r="D49" s="26"/>
      <c r="E49" s="26"/>
      <c r="F49" s="17"/>
      <c r="G49" s="101"/>
      <c r="H49" s="26"/>
      <c r="I49" s="26"/>
      <c r="J49" s="26"/>
      <c r="K49" s="26"/>
      <c r="L49" s="67">
        <v>25</v>
      </c>
      <c r="M49" s="102">
        <v>20</v>
      </c>
      <c r="N49" s="30" t="s">
        <v>46</v>
      </c>
      <c r="O49" s="97">
        <f>ROUND(SUMIF(Rozpocet!N14:N56,M49,Rozpocet!I14:I56)+SUMIF(P38:P42,M49,R38:R42)+IF(K45=M49,J45,0),2)</f>
        <v>0</v>
      </c>
      <c r="P49" s="36" t="s">
        <v>68</v>
      </c>
      <c r="Q49" s="30"/>
      <c r="R49" s="70">
        <f>ROUNDUP(O49*M49/100,1)</f>
        <v>0</v>
      </c>
      <c r="S49" s="103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2"/>
      <c r="H50" s="14"/>
      <c r="I50" s="14"/>
      <c r="J50" s="14"/>
      <c r="K50" s="14"/>
      <c r="L50" s="83">
        <v>26</v>
      </c>
      <c r="M50" s="104" t="s">
        <v>69</v>
      </c>
      <c r="N50" s="85"/>
      <c r="O50" s="85"/>
      <c r="P50" s="85"/>
      <c r="Q50" s="105"/>
      <c r="R50" s="106">
        <f>R47+R48+R49</f>
        <v>0</v>
      </c>
      <c r="S50" s="107"/>
    </row>
    <row r="51" spans="1:19" ht="20.25" customHeight="1">
      <c r="A51" s="94" t="s">
        <v>66</v>
      </c>
      <c r="B51" s="32"/>
      <c r="C51" s="32"/>
      <c r="D51" s="32"/>
      <c r="E51" s="32"/>
      <c r="F51" s="33"/>
      <c r="G51" s="95" t="s">
        <v>67</v>
      </c>
      <c r="H51" s="32"/>
      <c r="I51" s="32"/>
      <c r="J51" s="32"/>
      <c r="K51" s="32"/>
      <c r="L51" s="61" t="s">
        <v>70</v>
      </c>
      <c r="M51" s="49"/>
      <c r="N51" s="63" t="s">
        <v>71</v>
      </c>
      <c r="O51" s="48"/>
      <c r="P51" s="48"/>
      <c r="Q51" s="48"/>
      <c r="R51" s="108"/>
      <c r="S51" s="51"/>
    </row>
    <row r="52" spans="1:19" ht="20.25" customHeight="1">
      <c r="A52" s="100" t="s">
        <v>22</v>
      </c>
      <c r="B52" s="26"/>
      <c r="C52" s="26"/>
      <c r="D52" s="26"/>
      <c r="E52" s="26"/>
      <c r="F52" s="17"/>
      <c r="G52" s="101"/>
      <c r="H52" s="26"/>
      <c r="I52" s="26"/>
      <c r="J52" s="26"/>
      <c r="K52" s="26"/>
      <c r="L52" s="67">
        <v>27</v>
      </c>
      <c r="M52" s="72" t="s">
        <v>72</v>
      </c>
      <c r="N52" s="36"/>
      <c r="O52" s="36"/>
      <c r="P52" s="36"/>
      <c r="Q52" s="30"/>
      <c r="R52" s="197">
        <v>0</v>
      </c>
      <c r="S52" s="71"/>
    </row>
    <row r="53" spans="1:19" ht="20.25" customHeight="1">
      <c r="A53" s="13"/>
      <c r="B53" s="14"/>
      <c r="C53" s="14"/>
      <c r="D53" s="14"/>
      <c r="E53" s="14"/>
      <c r="F53" s="20"/>
      <c r="G53" s="92"/>
      <c r="H53" s="14"/>
      <c r="I53" s="14"/>
      <c r="J53" s="14"/>
      <c r="K53" s="14"/>
      <c r="L53" s="67">
        <v>28</v>
      </c>
      <c r="M53" s="72" t="s">
        <v>73</v>
      </c>
      <c r="N53" s="36"/>
      <c r="O53" s="36"/>
      <c r="P53" s="36"/>
      <c r="Q53" s="30"/>
      <c r="R53" s="197">
        <v>0</v>
      </c>
      <c r="S53" s="71"/>
    </row>
    <row r="54" spans="1:19" ht="20.25" customHeight="1">
      <c r="A54" s="109" t="s">
        <v>66</v>
      </c>
      <c r="B54" s="41"/>
      <c r="C54" s="41"/>
      <c r="D54" s="41"/>
      <c r="E54" s="41"/>
      <c r="F54" s="110"/>
      <c r="G54" s="111" t="s">
        <v>67</v>
      </c>
      <c r="H54" s="41"/>
      <c r="I54" s="41"/>
      <c r="J54" s="41"/>
      <c r="K54" s="41"/>
      <c r="L54" s="83">
        <v>29</v>
      </c>
      <c r="M54" s="84" t="s">
        <v>74</v>
      </c>
      <c r="N54" s="85"/>
      <c r="O54" s="85"/>
      <c r="P54" s="85"/>
      <c r="Q54" s="86"/>
      <c r="R54" s="199">
        <v>0</v>
      </c>
      <c r="S54" s="112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3" t="s">
        <v>75</v>
      </c>
      <c r="B1" s="114"/>
      <c r="C1" s="114"/>
      <c r="D1" s="114"/>
      <c r="E1" s="114"/>
    </row>
    <row r="2" spans="1:5" ht="12" customHeight="1">
      <c r="A2" s="115" t="s">
        <v>76</v>
      </c>
      <c r="B2" s="116" t="str">
        <f>'Krycí list'!E5</f>
        <v>Břeclav - ul.Žižkova</v>
      </c>
      <c r="C2" s="117"/>
      <c r="D2" s="117"/>
      <c r="E2" s="117"/>
    </row>
    <row r="3" spans="1:5" ht="12" customHeight="1">
      <c r="A3" s="115" t="s">
        <v>77</v>
      </c>
      <c r="B3" s="116" t="str">
        <f>'Krycí list'!E7</f>
        <v>SO 102 - Chodníky</v>
      </c>
      <c r="C3" s="118"/>
      <c r="D3" s="116"/>
      <c r="E3" s="119"/>
    </row>
    <row r="4" spans="1:5" ht="12" customHeight="1">
      <c r="A4" s="115" t="s">
        <v>78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79</v>
      </c>
      <c r="B5" s="116" t="str">
        <f>'Krycí list'!P5</f>
        <v> 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80</v>
      </c>
      <c r="B7" s="116" t="str">
        <f>'Krycí list'!E26</f>
        <v>Město Břeclav</v>
      </c>
      <c r="C7" s="118"/>
      <c r="D7" s="116"/>
      <c r="E7" s="119"/>
    </row>
    <row r="8" spans="1:5" ht="12" customHeight="1">
      <c r="A8" s="116" t="s">
        <v>81</v>
      </c>
      <c r="B8" s="116" t="str">
        <f>'Krycí list'!E28</f>
        <v> </v>
      </c>
      <c r="C8" s="118"/>
      <c r="D8" s="116"/>
      <c r="E8" s="119"/>
    </row>
    <row r="9" spans="1:5" ht="12" customHeight="1">
      <c r="A9" s="116" t="s">
        <v>82</v>
      </c>
      <c r="B9" s="116" t="s">
        <v>26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83</v>
      </c>
      <c r="B11" s="121" t="s">
        <v>84</v>
      </c>
      <c r="C11" s="122" t="s">
        <v>85</v>
      </c>
      <c r="D11" s="123" t="s">
        <v>86</v>
      </c>
      <c r="E11" s="122" t="s">
        <v>87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5">
        <f>Rozpocet!K14</f>
        <v>0</v>
      </c>
      <c r="E14" s="135">
        <f>Rozpocet!M14</f>
        <v>0</v>
      </c>
    </row>
    <row r="15" spans="1:5" s="131" customFormat="1" ht="12.75" customHeight="1">
      <c r="A15" s="136" t="str">
        <f>Rozpocet!D15</f>
        <v>1</v>
      </c>
      <c r="B15" s="137" t="str">
        <f>Rozpocet!E15</f>
        <v>Zemní práce</v>
      </c>
      <c r="C15" s="138">
        <f>Rozpocet!I15</f>
        <v>0</v>
      </c>
      <c r="D15" s="139">
        <f>Rozpocet!K15</f>
        <v>0</v>
      </c>
      <c r="E15" s="139">
        <f>Rozpocet!M15</f>
        <v>0</v>
      </c>
    </row>
    <row r="16" spans="1:5" s="131" customFormat="1" ht="12.75" customHeight="1">
      <c r="A16" s="136" t="str">
        <f>Rozpocet!D31</f>
        <v>5</v>
      </c>
      <c r="B16" s="137" t="str">
        <f>Rozpocet!E31</f>
        <v>Komunikace</v>
      </c>
      <c r="C16" s="138">
        <f>Rozpocet!I31</f>
        <v>0</v>
      </c>
      <c r="D16" s="139">
        <f>Rozpocet!K31</f>
        <v>0</v>
      </c>
      <c r="E16" s="139">
        <f>Rozpocet!M31</f>
        <v>0</v>
      </c>
    </row>
    <row r="17" spans="1:5" s="131" customFormat="1" ht="12.75" customHeight="1">
      <c r="A17" s="136" t="str">
        <f>Rozpocet!D39</f>
        <v>9</v>
      </c>
      <c r="B17" s="137" t="str">
        <f>Rozpocet!E39</f>
        <v>Ostatní konstrukce a práce-bourání</v>
      </c>
      <c r="C17" s="138">
        <f>Rozpocet!I39</f>
        <v>0</v>
      </c>
      <c r="D17" s="139">
        <f>Rozpocet!K39</f>
        <v>0</v>
      </c>
      <c r="E17" s="139">
        <f>Rozpocet!M39</f>
        <v>0</v>
      </c>
    </row>
    <row r="18" spans="1:5" s="131" customFormat="1" ht="12.75" customHeight="1">
      <c r="A18" s="140" t="str">
        <f>Rozpocet!D45</f>
        <v>99</v>
      </c>
      <c r="B18" s="141" t="str">
        <f>Rozpocet!E45</f>
        <v>Přesun hmot</v>
      </c>
      <c r="C18" s="142">
        <f>Rozpocet!I45</f>
        <v>0</v>
      </c>
      <c r="D18" s="143">
        <f>Rozpocet!K45</f>
        <v>0</v>
      </c>
      <c r="E18" s="143">
        <f>Rozpocet!M45</f>
        <v>0</v>
      </c>
    </row>
    <row r="19" spans="2:5" s="144" customFormat="1" ht="12.75" customHeight="1">
      <c r="B19" s="145" t="s">
        <v>88</v>
      </c>
      <c r="C19" s="146">
        <f>Rozpocet!I56</f>
        <v>0</v>
      </c>
      <c r="D19" s="147">
        <f>Rozpocet!K56</f>
        <v>0</v>
      </c>
      <c r="E19" s="147">
        <f>Rozpocet!M56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3" t="s">
        <v>89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  <c r="Q1" s="148"/>
      <c r="R1" s="148"/>
      <c r="S1" s="148"/>
      <c r="T1" s="148"/>
    </row>
    <row r="2" spans="1:20" ht="11.25" customHeight="1">
      <c r="A2" s="115" t="s">
        <v>76</v>
      </c>
      <c r="B2" s="116"/>
      <c r="C2" s="116" t="str">
        <f>'Krycí list'!E5</f>
        <v>Břeclav - ul.Žižkova</v>
      </c>
      <c r="D2" s="116"/>
      <c r="E2" s="116"/>
      <c r="F2" s="116"/>
      <c r="G2" s="116"/>
      <c r="H2" s="116"/>
      <c r="I2" s="116"/>
      <c r="J2" s="116"/>
      <c r="K2" s="116"/>
      <c r="L2" s="148"/>
      <c r="M2" s="148"/>
      <c r="N2" s="148"/>
      <c r="O2" s="149"/>
      <c r="P2" s="149"/>
      <c r="Q2" s="148"/>
      <c r="R2" s="148"/>
      <c r="S2" s="148"/>
      <c r="T2" s="148"/>
    </row>
    <row r="3" spans="1:20" ht="11.25" customHeight="1">
      <c r="A3" s="115" t="s">
        <v>77</v>
      </c>
      <c r="B3" s="116"/>
      <c r="C3" s="116" t="str">
        <f>'Krycí list'!E7</f>
        <v>SO 102 - Chodníky</v>
      </c>
      <c r="D3" s="116"/>
      <c r="E3" s="116"/>
      <c r="F3" s="116"/>
      <c r="G3" s="116"/>
      <c r="H3" s="116"/>
      <c r="I3" s="116"/>
      <c r="J3" s="116"/>
      <c r="K3" s="116"/>
      <c r="L3" s="148"/>
      <c r="M3" s="148"/>
      <c r="N3" s="148"/>
      <c r="O3" s="149"/>
      <c r="P3" s="149"/>
      <c r="Q3" s="148"/>
      <c r="R3" s="148"/>
      <c r="S3" s="148"/>
      <c r="T3" s="148"/>
    </row>
    <row r="4" spans="1:20" ht="11.25" customHeight="1">
      <c r="A4" s="115" t="s">
        <v>78</v>
      </c>
      <c r="B4" s="116"/>
      <c r="C4" s="116" t="str">
        <f>'Krycí list'!E9</f>
        <v> </v>
      </c>
      <c r="D4" s="116"/>
      <c r="E4" s="116"/>
      <c r="F4" s="116"/>
      <c r="G4" s="116"/>
      <c r="H4" s="116"/>
      <c r="I4" s="116"/>
      <c r="J4" s="116"/>
      <c r="K4" s="116"/>
      <c r="L4" s="148"/>
      <c r="M4" s="148"/>
      <c r="N4" s="148"/>
      <c r="O4" s="149"/>
      <c r="P4" s="149"/>
      <c r="Q4" s="148"/>
      <c r="R4" s="148"/>
      <c r="S4" s="148"/>
      <c r="T4" s="148"/>
    </row>
    <row r="5" spans="1:20" ht="11.25" customHeight="1">
      <c r="A5" s="116" t="s">
        <v>90</v>
      </c>
      <c r="B5" s="116"/>
      <c r="C5" s="116" t="str">
        <f>'Krycí list'!P5</f>
        <v> </v>
      </c>
      <c r="D5" s="116"/>
      <c r="E5" s="116"/>
      <c r="F5" s="116"/>
      <c r="G5" s="116"/>
      <c r="H5" s="116"/>
      <c r="I5" s="116"/>
      <c r="J5" s="116"/>
      <c r="K5" s="116"/>
      <c r="L5" s="148"/>
      <c r="M5" s="148"/>
      <c r="N5" s="148"/>
      <c r="O5" s="149"/>
      <c r="P5" s="149"/>
      <c r="Q5" s="148"/>
      <c r="R5" s="148"/>
      <c r="S5" s="148"/>
      <c r="T5" s="148"/>
    </row>
    <row r="6" spans="1:20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8"/>
      <c r="M6" s="148"/>
      <c r="N6" s="148"/>
      <c r="O6" s="149"/>
      <c r="P6" s="149"/>
      <c r="Q6" s="148"/>
      <c r="R6" s="148"/>
      <c r="S6" s="148"/>
      <c r="T6" s="148"/>
    </row>
    <row r="7" spans="1:20" ht="11.25" customHeight="1">
      <c r="A7" s="116" t="s">
        <v>80</v>
      </c>
      <c r="B7" s="116"/>
      <c r="C7" s="116" t="str">
        <f>'Krycí list'!E26</f>
        <v>Město Břeclav</v>
      </c>
      <c r="D7" s="116"/>
      <c r="E7" s="116"/>
      <c r="F7" s="116"/>
      <c r="G7" s="116"/>
      <c r="H7" s="116"/>
      <c r="I7" s="116"/>
      <c r="J7" s="116"/>
      <c r="K7" s="116"/>
      <c r="L7" s="148"/>
      <c r="M7" s="148"/>
      <c r="N7" s="148"/>
      <c r="O7" s="149"/>
      <c r="P7" s="149"/>
      <c r="Q7" s="148"/>
      <c r="R7" s="148"/>
      <c r="S7" s="148"/>
      <c r="T7" s="148"/>
    </row>
    <row r="8" spans="1:20" ht="11.25" customHeight="1">
      <c r="A8" s="116" t="s">
        <v>81</v>
      </c>
      <c r="B8" s="116"/>
      <c r="C8" s="116" t="str">
        <f>'Krycí list'!E28</f>
        <v> </v>
      </c>
      <c r="D8" s="116"/>
      <c r="E8" s="116"/>
      <c r="F8" s="116"/>
      <c r="G8" s="116"/>
      <c r="H8" s="116"/>
      <c r="I8" s="116"/>
      <c r="J8" s="116"/>
      <c r="K8" s="116"/>
      <c r="L8" s="148"/>
      <c r="M8" s="148"/>
      <c r="N8" s="148"/>
      <c r="O8" s="149"/>
      <c r="P8" s="149"/>
      <c r="Q8" s="148"/>
      <c r="R8" s="148"/>
      <c r="S8" s="148"/>
      <c r="T8" s="148"/>
    </row>
    <row r="9" spans="1:20" ht="11.25" customHeight="1">
      <c r="A9" s="116" t="s">
        <v>82</v>
      </c>
      <c r="B9" s="116"/>
      <c r="C9" s="116" t="s">
        <v>26</v>
      </c>
      <c r="D9" s="116"/>
      <c r="E9" s="116"/>
      <c r="F9" s="116"/>
      <c r="G9" s="116"/>
      <c r="H9" s="116"/>
      <c r="I9" s="116"/>
      <c r="J9" s="116"/>
      <c r="K9" s="116"/>
      <c r="L9" s="148"/>
      <c r="M9" s="148"/>
      <c r="N9" s="148"/>
      <c r="O9" s="149"/>
      <c r="P9" s="149"/>
      <c r="Q9" s="148"/>
      <c r="R9" s="148"/>
      <c r="S9" s="148"/>
      <c r="T9" s="148"/>
    </row>
    <row r="10" spans="1:20" ht="5.25" customHeight="1">
      <c r="A10" s="148"/>
      <c r="B10" s="148"/>
      <c r="C10" s="148"/>
      <c r="D10" s="148"/>
      <c r="E10" s="148"/>
      <c r="F10" s="148"/>
      <c r="G10" s="148"/>
      <c r="H10" s="183"/>
      <c r="I10" s="148"/>
      <c r="J10" s="148"/>
      <c r="K10" s="148"/>
      <c r="L10" s="148"/>
      <c r="M10" s="148"/>
      <c r="N10" s="183"/>
      <c r="O10" s="149"/>
      <c r="P10" s="149"/>
      <c r="Q10" s="148"/>
      <c r="R10" s="148"/>
      <c r="S10" s="148"/>
      <c r="T10" s="148"/>
    </row>
    <row r="11" spans="1:21" ht="21.75" customHeight="1">
      <c r="A11" s="120" t="s">
        <v>91</v>
      </c>
      <c r="B11" s="121" t="s">
        <v>92</v>
      </c>
      <c r="C11" s="121" t="s">
        <v>93</v>
      </c>
      <c r="D11" s="121" t="s">
        <v>94</v>
      </c>
      <c r="E11" s="121" t="s">
        <v>84</v>
      </c>
      <c r="F11" s="121" t="s">
        <v>95</v>
      </c>
      <c r="G11" s="121" t="s">
        <v>96</v>
      </c>
      <c r="H11" s="184" t="s">
        <v>97</v>
      </c>
      <c r="I11" s="121" t="s">
        <v>85</v>
      </c>
      <c r="J11" s="121" t="s">
        <v>98</v>
      </c>
      <c r="K11" s="121" t="s">
        <v>86</v>
      </c>
      <c r="L11" s="121" t="s">
        <v>99</v>
      </c>
      <c r="M11" s="121" t="s">
        <v>100</v>
      </c>
      <c r="N11" s="184" t="s">
        <v>101</v>
      </c>
      <c r="O11" s="150" t="s">
        <v>102</v>
      </c>
      <c r="P11" s="151" t="s">
        <v>103</v>
      </c>
      <c r="Q11" s="121"/>
      <c r="R11" s="121"/>
      <c r="S11" s="121"/>
      <c r="T11" s="152" t="s">
        <v>104</v>
      </c>
      <c r="U11" s="153"/>
    </row>
    <row r="12" spans="1:21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85">
        <v>8</v>
      </c>
      <c r="I12" s="125">
        <v>9</v>
      </c>
      <c r="J12" s="125"/>
      <c r="K12" s="125"/>
      <c r="L12" s="125"/>
      <c r="M12" s="125"/>
      <c r="N12" s="185">
        <v>10</v>
      </c>
      <c r="O12" s="154">
        <v>11</v>
      </c>
      <c r="P12" s="155">
        <v>12</v>
      </c>
      <c r="Q12" s="125"/>
      <c r="R12" s="125"/>
      <c r="S12" s="125"/>
      <c r="T12" s="156">
        <v>11</v>
      </c>
      <c r="U12" s="153"/>
    </row>
    <row r="13" spans="1:20" ht="3.75" customHeight="1">
      <c r="A13" s="148"/>
      <c r="B13" s="148"/>
      <c r="C13" s="148"/>
      <c r="D13" s="148"/>
      <c r="E13" s="148"/>
      <c r="F13" s="148"/>
      <c r="G13" s="148"/>
      <c r="H13" s="183"/>
      <c r="I13" s="148"/>
      <c r="J13" s="148"/>
      <c r="K13" s="148"/>
      <c r="L13" s="148"/>
      <c r="M13" s="148"/>
      <c r="N13" s="183"/>
      <c r="O13" s="149"/>
      <c r="P13" s="157"/>
      <c r="Q13" s="148"/>
      <c r="R13" s="148"/>
      <c r="S13" s="148"/>
      <c r="T13" s="148"/>
    </row>
    <row r="14" spans="1:16" s="131" customFormat="1" ht="12.75" customHeight="1">
      <c r="A14" s="158"/>
      <c r="B14" s="159" t="s">
        <v>63</v>
      </c>
      <c r="C14" s="158"/>
      <c r="D14" s="158" t="s">
        <v>42</v>
      </c>
      <c r="E14" s="158" t="s">
        <v>105</v>
      </c>
      <c r="F14" s="158"/>
      <c r="G14" s="158"/>
      <c r="H14" s="186"/>
      <c r="I14" s="160">
        <f>I15+I31+I39</f>
        <v>0</v>
      </c>
      <c r="J14" s="158"/>
      <c r="K14" s="161">
        <f>K15+K31+K39</f>
        <v>0</v>
      </c>
      <c r="L14" s="158"/>
      <c r="M14" s="161">
        <f>M15+M31+M39</f>
        <v>0</v>
      </c>
      <c r="N14" s="186"/>
      <c r="P14" s="133" t="s">
        <v>106</v>
      </c>
    </row>
    <row r="15" spans="2:16" s="131" customFormat="1" ht="12.75" customHeight="1">
      <c r="B15" s="136" t="s">
        <v>63</v>
      </c>
      <c r="D15" s="137" t="s">
        <v>107</v>
      </c>
      <c r="E15" s="137" t="s">
        <v>108</v>
      </c>
      <c r="H15" s="187"/>
      <c r="I15" s="138">
        <f>SUM(I16:I30)</f>
        <v>0</v>
      </c>
      <c r="K15" s="139">
        <f>SUM(K16:K30)</f>
        <v>0</v>
      </c>
      <c r="M15" s="139">
        <f>SUM(M16:M30)</f>
        <v>0</v>
      </c>
      <c r="N15" s="187"/>
      <c r="P15" s="137" t="s">
        <v>107</v>
      </c>
    </row>
    <row r="16" spans="1:16" s="14" customFormat="1" ht="13.5" customHeight="1">
      <c r="A16" s="162" t="s">
        <v>107</v>
      </c>
      <c r="B16" s="162" t="s">
        <v>109</v>
      </c>
      <c r="C16" s="162" t="s">
        <v>110</v>
      </c>
      <c r="D16" s="163" t="s">
        <v>111</v>
      </c>
      <c r="E16" s="164" t="s">
        <v>112</v>
      </c>
      <c r="F16" s="162" t="s">
        <v>113</v>
      </c>
      <c r="G16" s="165">
        <v>183.2</v>
      </c>
      <c r="H16" s="188">
        <v>0</v>
      </c>
      <c r="I16" s="166">
        <f>ROUND(G16*H16,2)</f>
        <v>0</v>
      </c>
      <c r="J16" s="167">
        <v>0</v>
      </c>
      <c r="K16" s="165">
        <f>G16*J16</f>
        <v>0</v>
      </c>
      <c r="L16" s="167">
        <v>0</v>
      </c>
      <c r="M16" s="165">
        <f>G16*L16</f>
        <v>0</v>
      </c>
      <c r="N16" s="192">
        <v>20</v>
      </c>
      <c r="O16" s="168">
        <v>4</v>
      </c>
      <c r="P16" s="14" t="s">
        <v>114</v>
      </c>
    </row>
    <row r="17" spans="4:19" s="14" customFormat="1" ht="15.75" customHeight="1">
      <c r="D17" s="169"/>
      <c r="E17" s="170" t="s">
        <v>115</v>
      </c>
      <c r="G17" s="171">
        <v>183.2</v>
      </c>
      <c r="H17" s="189"/>
      <c r="N17" s="189"/>
      <c r="P17" s="169" t="s">
        <v>114</v>
      </c>
      <c r="Q17" s="169" t="s">
        <v>114</v>
      </c>
      <c r="R17" s="169" t="s">
        <v>116</v>
      </c>
      <c r="S17" s="169" t="s">
        <v>107</v>
      </c>
    </row>
    <row r="18" spans="1:16" s="14" customFormat="1" ht="13.5" customHeight="1">
      <c r="A18" s="162" t="s">
        <v>114</v>
      </c>
      <c r="B18" s="162" t="s">
        <v>109</v>
      </c>
      <c r="C18" s="162" t="s">
        <v>110</v>
      </c>
      <c r="D18" s="163" t="s">
        <v>117</v>
      </c>
      <c r="E18" s="164" t="s">
        <v>118</v>
      </c>
      <c r="F18" s="162" t="s">
        <v>113</v>
      </c>
      <c r="G18" s="165">
        <v>183.2</v>
      </c>
      <c r="H18" s="188">
        <v>0</v>
      </c>
      <c r="I18" s="166">
        <f>ROUND(G18*H18,2)</f>
        <v>0</v>
      </c>
      <c r="J18" s="167">
        <v>0</v>
      </c>
      <c r="K18" s="165">
        <f>G18*J18</f>
        <v>0</v>
      </c>
      <c r="L18" s="167">
        <v>0</v>
      </c>
      <c r="M18" s="165">
        <f>G18*L18</f>
        <v>0</v>
      </c>
      <c r="N18" s="192">
        <v>20</v>
      </c>
      <c r="O18" s="168">
        <v>4</v>
      </c>
      <c r="P18" s="14" t="s">
        <v>114</v>
      </c>
    </row>
    <row r="19" spans="4:19" s="14" customFormat="1" ht="15.75" customHeight="1">
      <c r="D19" s="169"/>
      <c r="E19" s="170" t="s">
        <v>119</v>
      </c>
      <c r="G19" s="171">
        <v>183.2</v>
      </c>
      <c r="H19" s="189"/>
      <c r="N19" s="189"/>
      <c r="P19" s="169" t="s">
        <v>114</v>
      </c>
      <c r="Q19" s="169" t="s">
        <v>114</v>
      </c>
      <c r="R19" s="169" t="s">
        <v>116</v>
      </c>
      <c r="S19" s="169" t="s">
        <v>107</v>
      </c>
    </row>
    <row r="20" spans="1:16" s="14" customFormat="1" ht="13.5" customHeight="1">
      <c r="A20" s="162" t="s">
        <v>120</v>
      </c>
      <c r="B20" s="162" t="s">
        <v>109</v>
      </c>
      <c r="C20" s="162" t="s">
        <v>110</v>
      </c>
      <c r="D20" s="163" t="s">
        <v>121</v>
      </c>
      <c r="E20" s="164" t="s">
        <v>122</v>
      </c>
      <c r="F20" s="162" t="s">
        <v>123</v>
      </c>
      <c r="G20" s="165">
        <v>99.3</v>
      </c>
      <c r="H20" s="188">
        <v>0</v>
      </c>
      <c r="I20" s="166">
        <f>ROUND(G20*H20,2)</f>
        <v>0</v>
      </c>
      <c r="J20" s="167">
        <v>0</v>
      </c>
      <c r="K20" s="165">
        <f>G20*J20</f>
        <v>0</v>
      </c>
      <c r="L20" s="167">
        <v>0</v>
      </c>
      <c r="M20" s="165">
        <f>G20*L20</f>
        <v>0</v>
      </c>
      <c r="N20" s="192">
        <v>20</v>
      </c>
      <c r="O20" s="168">
        <v>4</v>
      </c>
      <c r="P20" s="14" t="s">
        <v>114</v>
      </c>
    </row>
    <row r="21" spans="1:16" s="14" customFormat="1" ht="13.5" customHeight="1">
      <c r="A21" s="162" t="s">
        <v>124</v>
      </c>
      <c r="B21" s="162" t="s">
        <v>109</v>
      </c>
      <c r="C21" s="162" t="s">
        <v>125</v>
      </c>
      <c r="D21" s="163" t="s">
        <v>126</v>
      </c>
      <c r="E21" s="164" t="s">
        <v>127</v>
      </c>
      <c r="F21" s="162" t="s">
        <v>128</v>
      </c>
      <c r="G21" s="165">
        <v>9.41</v>
      </c>
      <c r="H21" s="188">
        <v>0</v>
      </c>
      <c r="I21" s="166">
        <f>ROUND(G21*H21,2)</f>
        <v>0</v>
      </c>
      <c r="J21" s="167">
        <v>0</v>
      </c>
      <c r="K21" s="165">
        <f>G21*J21</f>
        <v>0</v>
      </c>
      <c r="L21" s="167">
        <v>0</v>
      </c>
      <c r="M21" s="165">
        <f>G21*L21</f>
        <v>0</v>
      </c>
      <c r="N21" s="192">
        <v>20</v>
      </c>
      <c r="O21" s="168">
        <v>4</v>
      </c>
      <c r="P21" s="14" t="s">
        <v>114</v>
      </c>
    </row>
    <row r="22" spans="4:19" s="14" customFormat="1" ht="15.75" customHeight="1">
      <c r="D22" s="169"/>
      <c r="E22" s="170" t="s">
        <v>129</v>
      </c>
      <c r="G22" s="171">
        <v>9.41</v>
      </c>
      <c r="H22" s="189"/>
      <c r="N22" s="189"/>
      <c r="P22" s="169" t="s">
        <v>114</v>
      </c>
      <c r="Q22" s="169" t="s">
        <v>114</v>
      </c>
      <c r="R22" s="169" t="s">
        <v>116</v>
      </c>
      <c r="S22" s="169" t="s">
        <v>107</v>
      </c>
    </row>
    <row r="23" spans="1:16" s="14" customFormat="1" ht="13.5" customHeight="1">
      <c r="A23" s="162" t="s">
        <v>130</v>
      </c>
      <c r="B23" s="162" t="s">
        <v>109</v>
      </c>
      <c r="C23" s="162" t="s">
        <v>125</v>
      </c>
      <c r="D23" s="163" t="s">
        <v>131</v>
      </c>
      <c r="E23" s="164" t="s">
        <v>132</v>
      </c>
      <c r="F23" s="162" t="s">
        <v>128</v>
      </c>
      <c r="G23" s="165">
        <v>9.41</v>
      </c>
      <c r="H23" s="188">
        <v>0</v>
      </c>
      <c r="I23" s="166">
        <f>ROUND(G23*H23,2)</f>
        <v>0</v>
      </c>
      <c r="J23" s="167">
        <v>0</v>
      </c>
      <c r="K23" s="165">
        <f>G23*J23</f>
        <v>0</v>
      </c>
      <c r="L23" s="167">
        <v>0</v>
      </c>
      <c r="M23" s="165">
        <f>G23*L23</f>
        <v>0</v>
      </c>
      <c r="N23" s="192">
        <v>20</v>
      </c>
      <c r="O23" s="168">
        <v>4</v>
      </c>
      <c r="P23" s="14" t="s">
        <v>114</v>
      </c>
    </row>
    <row r="24" spans="1:16" s="14" customFormat="1" ht="13.5" customHeight="1">
      <c r="A24" s="162" t="s">
        <v>133</v>
      </c>
      <c r="B24" s="162" t="s">
        <v>109</v>
      </c>
      <c r="C24" s="162" t="s">
        <v>125</v>
      </c>
      <c r="D24" s="163" t="s">
        <v>134</v>
      </c>
      <c r="E24" s="164" t="s">
        <v>135</v>
      </c>
      <c r="F24" s="162" t="s">
        <v>128</v>
      </c>
      <c r="G24" s="165">
        <v>9.41</v>
      </c>
      <c r="H24" s="188">
        <v>0</v>
      </c>
      <c r="I24" s="166">
        <f>ROUND(G24*H24,2)</f>
        <v>0</v>
      </c>
      <c r="J24" s="167">
        <v>0</v>
      </c>
      <c r="K24" s="165">
        <f>G24*J24</f>
        <v>0</v>
      </c>
      <c r="L24" s="167">
        <v>0</v>
      </c>
      <c r="M24" s="165">
        <f>G24*L24</f>
        <v>0</v>
      </c>
      <c r="N24" s="192">
        <v>20</v>
      </c>
      <c r="O24" s="168">
        <v>4</v>
      </c>
      <c r="P24" s="14" t="s">
        <v>114</v>
      </c>
    </row>
    <row r="25" spans="4:19" s="14" customFormat="1" ht="15.75" customHeight="1">
      <c r="D25" s="169"/>
      <c r="E25" s="170" t="s">
        <v>136</v>
      </c>
      <c r="G25" s="171">
        <v>9.41</v>
      </c>
      <c r="H25" s="189"/>
      <c r="N25" s="189"/>
      <c r="P25" s="169" t="s">
        <v>114</v>
      </c>
      <c r="Q25" s="169" t="s">
        <v>114</v>
      </c>
      <c r="R25" s="169" t="s">
        <v>116</v>
      </c>
      <c r="S25" s="169" t="s">
        <v>107</v>
      </c>
    </row>
    <row r="26" spans="1:16" s="14" customFormat="1" ht="13.5" customHeight="1">
      <c r="A26" s="162" t="s">
        <v>137</v>
      </c>
      <c r="B26" s="162" t="s">
        <v>109</v>
      </c>
      <c r="C26" s="162" t="s">
        <v>138</v>
      </c>
      <c r="D26" s="163" t="s">
        <v>139</v>
      </c>
      <c r="E26" s="164" t="s">
        <v>140</v>
      </c>
      <c r="F26" s="162" t="s">
        <v>113</v>
      </c>
      <c r="G26" s="165">
        <v>41.3</v>
      </c>
      <c r="H26" s="188">
        <v>0</v>
      </c>
      <c r="I26" s="166">
        <f>ROUND(G26*H26,2)</f>
        <v>0</v>
      </c>
      <c r="J26" s="167">
        <v>0</v>
      </c>
      <c r="K26" s="165">
        <f>G26*J26</f>
        <v>0</v>
      </c>
      <c r="L26" s="167">
        <v>0</v>
      </c>
      <c r="M26" s="165">
        <f>G26*L26</f>
        <v>0</v>
      </c>
      <c r="N26" s="192">
        <v>20</v>
      </c>
      <c r="O26" s="168">
        <v>4</v>
      </c>
      <c r="P26" s="14" t="s">
        <v>114</v>
      </c>
    </row>
    <row r="27" spans="4:19" s="14" customFormat="1" ht="15.75" customHeight="1">
      <c r="D27" s="169"/>
      <c r="E27" s="170" t="s">
        <v>141</v>
      </c>
      <c r="G27" s="171">
        <v>41.3</v>
      </c>
      <c r="H27" s="189"/>
      <c r="N27" s="189"/>
      <c r="P27" s="169" t="s">
        <v>114</v>
      </c>
      <c r="Q27" s="169" t="s">
        <v>114</v>
      </c>
      <c r="R27" s="169" t="s">
        <v>116</v>
      </c>
      <c r="S27" s="169" t="s">
        <v>107</v>
      </c>
    </row>
    <row r="28" spans="1:16" s="14" customFormat="1" ht="13.5" customHeight="1">
      <c r="A28" s="172" t="s">
        <v>142</v>
      </c>
      <c r="B28" s="172" t="s">
        <v>143</v>
      </c>
      <c r="C28" s="172" t="s">
        <v>144</v>
      </c>
      <c r="D28" s="173" t="s">
        <v>145</v>
      </c>
      <c r="E28" s="174" t="s">
        <v>146</v>
      </c>
      <c r="F28" s="172" t="s">
        <v>147</v>
      </c>
      <c r="G28" s="175">
        <v>1.652</v>
      </c>
      <c r="H28" s="190">
        <v>0</v>
      </c>
      <c r="I28" s="176">
        <f>ROUND(G28*H28,2)</f>
        <v>0</v>
      </c>
      <c r="J28" s="177">
        <v>0</v>
      </c>
      <c r="K28" s="175">
        <f>G28*J28</f>
        <v>0</v>
      </c>
      <c r="L28" s="177">
        <v>0</v>
      </c>
      <c r="M28" s="175">
        <f>G28*L28</f>
        <v>0</v>
      </c>
      <c r="N28" s="193">
        <v>20</v>
      </c>
      <c r="O28" s="178">
        <v>8</v>
      </c>
      <c r="P28" s="179" t="s">
        <v>114</v>
      </c>
    </row>
    <row r="29" spans="4:19" s="14" customFormat="1" ht="15.75" customHeight="1">
      <c r="D29" s="169"/>
      <c r="E29" s="170" t="s">
        <v>148</v>
      </c>
      <c r="G29" s="171">
        <v>1.652</v>
      </c>
      <c r="H29" s="189"/>
      <c r="N29" s="189"/>
      <c r="P29" s="169" t="s">
        <v>114</v>
      </c>
      <c r="Q29" s="169" t="s">
        <v>114</v>
      </c>
      <c r="R29" s="169" t="s">
        <v>116</v>
      </c>
      <c r="S29" s="169" t="s">
        <v>107</v>
      </c>
    </row>
    <row r="30" spans="1:16" s="14" customFormat="1" ht="13.5" customHeight="1">
      <c r="A30" s="162" t="s">
        <v>149</v>
      </c>
      <c r="B30" s="162" t="s">
        <v>109</v>
      </c>
      <c r="C30" s="162" t="s">
        <v>125</v>
      </c>
      <c r="D30" s="163" t="s">
        <v>150</v>
      </c>
      <c r="E30" s="164" t="s">
        <v>151</v>
      </c>
      <c r="F30" s="162" t="s">
        <v>113</v>
      </c>
      <c r="G30" s="165">
        <v>174.2</v>
      </c>
      <c r="H30" s="188">
        <v>0</v>
      </c>
      <c r="I30" s="166">
        <f>ROUND(G30*H30,2)</f>
        <v>0</v>
      </c>
      <c r="J30" s="167">
        <v>0</v>
      </c>
      <c r="K30" s="165">
        <f>G30*J30</f>
        <v>0</v>
      </c>
      <c r="L30" s="167">
        <v>0</v>
      </c>
      <c r="M30" s="165">
        <f>G30*L30</f>
        <v>0</v>
      </c>
      <c r="N30" s="192">
        <v>20</v>
      </c>
      <c r="O30" s="168">
        <v>4</v>
      </c>
      <c r="P30" s="14" t="s">
        <v>114</v>
      </c>
    </row>
    <row r="31" spans="2:16" s="131" customFormat="1" ht="12.75" customHeight="1">
      <c r="B31" s="136" t="s">
        <v>63</v>
      </c>
      <c r="D31" s="137" t="s">
        <v>130</v>
      </c>
      <c r="E31" s="137" t="s">
        <v>152</v>
      </c>
      <c r="H31" s="187"/>
      <c r="I31" s="138">
        <f>SUM(I32:I38)</f>
        <v>0</v>
      </c>
      <c r="K31" s="139">
        <f>SUM(K32:K38)</f>
        <v>0</v>
      </c>
      <c r="M31" s="139">
        <f>SUM(M32:M38)</f>
        <v>0</v>
      </c>
      <c r="N31" s="187"/>
      <c r="P31" s="137" t="s">
        <v>107</v>
      </c>
    </row>
    <row r="32" spans="1:16" s="14" customFormat="1" ht="13.5" customHeight="1">
      <c r="A32" s="162" t="s">
        <v>153</v>
      </c>
      <c r="B32" s="162" t="s">
        <v>109</v>
      </c>
      <c r="C32" s="162" t="s">
        <v>110</v>
      </c>
      <c r="D32" s="163" t="s">
        <v>154</v>
      </c>
      <c r="E32" s="164" t="s">
        <v>155</v>
      </c>
      <c r="F32" s="162" t="s">
        <v>113</v>
      </c>
      <c r="G32" s="165">
        <v>174.2</v>
      </c>
      <c r="H32" s="188">
        <v>0</v>
      </c>
      <c r="I32" s="166">
        <f>ROUND(G32*H32,2)</f>
        <v>0</v>
      </c>
      <c r="J32" s="167">
        <v>0</v>
      </c>
      <c r="K32" s="165">
        <f>G32*J32</f>
        <v>0</v>
      </c>
      <c r="L32" s="167">
        <v>0</v>
      </c>
      <c r="M32" s="165">
        <f>G32*L32</f>
        <v>0</v>
      </c>
      <c r="N32" s="192">
        <v>20</v>
      </c>
      <c r="O32" s="168">
        <v>4</v>
      </c>
      <c r="P32" s="14" t="s">
        <v>114</v>
      </c>
    </row>
    <row r="33" spans="4:19" s="14" customFormat="1" ht="15.75" customHeight="1">
      <c r="D33" s="169"/>
      <c r="E33" s="170" t="s">
        <v>156</v>
      </c>
      <c r="G33" s="171">
        <v>174.2</v>
      </c>
      <c r="H33" s="189"/>
      <c r="N33" s="189"/>
      <c r="P33" s="169" t="s">
        <v>114</v>
      </c>
      <c r="Q33" s="169" t="s">
        <v>114</v>
      </c>
      <c r="R33" s="169" t="s">
        <v>116</v>
      </c>
      <c r="S33" s="169" t="s">
        <v>107</v>
      </c>
    </row>
    <row r="34" spans="1:16" s="14" customFormat="1" ht="13.5" customHeight="1">
      <c r="A34" s="162" t="s">
        <v>157</v>
      </c>
      <c r="B34" s="162" t="s">
        <v>109</v>
      </c>
      <c r="C34" s="162" t="s">
        <v>110</v>
      </c>
      <c r="D34" s="163" t="s">
        <v>158</v>
      </c>
      <c r="E34" s="164" t="s">
        <v>159</v>
      </c>
      <c r="F34" s="162" t="s">
        <v>113</v>
      </c>
      <c r="G34" s="165">
        <v>174.2</v>
      </c>
      <c r="H34" s="188">
        <v>0</v>
      </c>
      <c r="I34" s="166">
        <f>ROUND(G34*H34,2)</f>
        <v>0</v>
      </c>
      <c r="J34" s="167">
        <v>0</v>
      </c>
      <c r="K34" s="165">
        <f>G34*J34</f>
        <v>0</v>
      </c>
      <c r="L34" s="167">
        <v>0</v>
      </c>
      <c r="M34" s="165">
        <f>G34*L34</f>
        <v>0</v>
      </c>
      <c r="N34" s="192">
        <v>20</v>
      </c>
      <c r="O34" s="168">
        <v>4</v>
      </c>
      <c r="P34" s="14" t="s">
        <v>114</v>
      </c>
    </row>
    <row r="35" spans="1:16" s="14" customFormat="1" ht="13.5" customHeight="1">
      <c r="A35" s="172" t="s">
        <v>160</v>
      </c>
      <c r="B35" s="172" t="s">
        <v>143</v>
      </c>
      <c r="C35" s="172" t="s">
        <v>144</v>
      </c>
      <c r="D35" s="173" t="s">
        <v>161</v>
      </c>
      <c r="E35" s="174" t="s">
        <v>162</v>
      </c>
      <c r="F35" s="172" t="s">
        <v>113</v>
      </c>
      <c r="G35" s="175">
        <v>166</v>
      </c>
      <c r="H35" s="190">
        <v>0</v>
      </c>
      <c r="I35" s="176">
        <f>ROUND(G35*H35,2)</f>
        <v>0</v>
      </c>
      <c r="J35" s="177">
        <v>0</v>
      </c>
      <c r="K35" s="175">
        <f>G35*J35</f>
        <v>0</v>
      </c>
      <c r="L35" s="177">
        <v>0</v>
      </c>
      <c r="M35" s="175">
        <f>G35*L35</f>
        <v>0</v>
      </c>
      <c r="N35" s="193">
        <v>20</v>
      </c>
      <c r="O35" s="178">
        <v>8</v>
      </c>
      <c r="P35" s="179" t="s">
        <v>114</v>
      </c>
    </row>
    <row r="36" spans="4:19" s="14" customFormat="1" ht="15.75" customHeight="1">
      <c r="D36" s="169"/>
      <c r="E36" s="170" t="s">
        <v>163</v>
      </c>
      <c r="G36" s="171">
        <v>166</v>
      </c>
      <c r="H36" s="189"/>
      <c r="N36" s="189"/>
      <c r="P36" s="169" t="s">
        <v>114</v>
      </c>
      <c r="Q36" s="169" t="s">
        <v>114</v>
      </c>
      <c r="R36" s="169" t="s">
        <v>116</v>
      </c>
      <c r="S36" s="169" t="s">
        <v>107</v>
      </c>
    </row>
    <row r="37" spans="1:16" s="14" customFormat="1" ht="13.5" customHeight="1">
      <c r="A37" s="172" t="s">
        <v>164</v>
      </c>
      <c r="B37" s="172" t="s">
        <v>143</v>
      </c>
      <c r="C37" s="172" t="s">
        <v>144</v>
      </c>
      <c r="D37" s="173" t="s">
        <v>165</v>
      </c>
      <c r="E37" s="174" t="s">
        <v>166</v>
      </c>
      <c r="F37" s="172" t="s">
        <v>113</v>
      </c>
      <c r="G37" s="175">
        <v>12</v>
      </c>
      <c r="H37" s="190">
        <v>0</v>
      </c>
      <c r="I37" s="176">
        <f>ROUND(G37*H37,2)</f>
        <v>0</v>
      </c>
      <c r="J37" s="177">
        <v>0</v>
      </c>
      <c r="K37" s="175">
        <f>G37*J37</f>
        <v>0</v>
      </c>
      <c r="L37" s="177">
        <v>0</v>
      </c>
      <c r="M37" s="175">
        <f>G37*L37</f>
        <v>0</v>
      </c>
      <c r="N37" s="193">
        <v>20</v>
      </c>
      <c r="O37" s="178">
        <v>8</v>
      </c>
      <c r="P37" s="179" t="s">
        <v>114</v>
      </c>
    </row>
    <row r="38" spans="4:19" s="14" customFormat="1" ht="15.75" customHeight="1">
      <c r="D38" s="169"/>
      <c r="E38" s="170" t="s">
        <v>167</v>
      </c>
      <c r="G38" s="171">
        <v>12</v>
      </c>
      <c r="H38" s="189"/>
      <c r="N38" s="189"/>
      <c r="P38" s="169" t="s">
        <v>114</v>
      </c>
      <c r="Q38" s="169" t="s">
        <v>114</v>
      </c>
      <c r="R38" s="169" t="s">
        <v>116</v>
      </c>
      <c r="S38" s="169" t="s">
        <v>107</v>
      </c>
    </row>
    <row r="39" spans="2:16" s="131" customFormat="1" ht="12.75" customHeight="1">
      <c r="B39" s="136" t="s">
        <v>63</v>
      </c>
      <c r="D39" s="137" t="s">
        <v>149</v>
      </c>
      <c r="E39" s="137" t="s">
        <v>168</v>
      </c>
      <c r="H39" s="187"/>
      <c r="I39" s="138">
        <f>I40+SUM(I41:I45)</f>
        <v>0</v>
      </c>
      <c r="K39" s="139">
        <f>K40+SUM(K41:K45)</f>
        <v>0</v>
      </c>
      <c r="M39" s="139">
        <f>M40+SUM(M41:M45)</f>
        <v>0</v>
      </c>
      <c r="N39" s="187"/>
      <c r="P39" s="137" t="s">
        <v>107</v>
      </c>
    </row>
    <row r="40" spans="1:16" s="14" customFormat="1" ht="24" customHeight="1">
      <c r="A40" s="162" t="s">
        <v>169</v>
      </c>
      <c r="B40" s="162" t="s">
        <v>109</v>
      </c>
      <c r="C40" s="162" t="s">
        <v>110</v>
      </c>
      <c r="D40" s="163" t="s">
        <v>170</v>
      </c>
      <c r="E40" s="164" t="s">
        <v>171</v>
      </c>
      <c r="F40" s="162" t="s">
        <v>123</v>
      </c>
      <c r="G40" s="165">
        <v>100.7</v>
      </c>
      <c r="H40" s="188">
        <v>0</v>
      </c>
      <c r="I40" s="166">
        <f>ROUND(G40*H40,2)</f>
        <v>0</v>
      </c>
      <c r="J40" s="167">
        <v>0</v>
      </c>
      <c r="K40" s="165">
        <f>G40*J40</f>
        <v>0</v>
      </c>
      <c r="L40" s="167">
        <v>0</v>
      </c>
      <c r="M40" s="165">
        <f>G40*L40</f>
        <v>0</v>
      </c>
      <c r="N40" s="192">
        <v>20</v>
      </c>
      <c r="O40" s="168">
        <v>4</v>
      </c>
      <c r="P40" s="14" t="s">
        <v>114</v>
      </c>
    </row>
    <row r="41" spans="1:16" s="14" customFormat="1" ht="13.5" customHeight="1">
      <c r="A41" s="172" t="s">
        <v>172</v>
      </c>
      <c r="B41" s="172" t="s">
        <v>143</v>
      </c>
      <c r="C41" s="172" t="s">
        <v>144</v>
      </c>
      <c r="D41" s="173" t="s">
        <v>173</v>
      </c>
      <c r="E41" s="174" t="s">
        <v>174</v>
      </c>
      <c r="F41" s="172" t="s">
        <v>175</v>
      </c>
      <c r="G41" s="175">
        <v>103</v>
      </c>
      <c r="H41" s="190">
        <v>0</v>
      </c>
      <c r="I41" s="176">
        <f>ROUND(G41*H41,2)</f>
        <v>0</v>
      </c>
      <c r="J41" s="177">
        <v>0</v>
      </c>
      <c r="K41" s="175">
        <f>G41*J41</f>
        <v>0</v>
      </c>
      <c r="L41" s="177">
        <v>0</v>
      </c>
      <c r="M41" s="175">
        <f>G41*L41</f>
        <v>0</v>
      </c>
      <c r="N41" s="193">
        <v>20</v>
      </c>
      <c r="O41" s="178">
        <v>8</v>
      </c>
      <c r="P41" s="179" t="s">
        <v>114</v>
      </c>
    </row>
    <row r="42" spans="4:19" s="14" customFormat="1" ht="15.75" customHeight="1">
      <c r="D42" s="169"/>
      <c r="E42" s="170" t="s">
        <v>176</v>
      </c>
      <c r="G42" s="171">
        <v>103</v>
      </c>
      <c r="H42" s="189"/>
      <c r="N42" s="189"/>
      <c r="P42" s="169" t="s">
        <v>114</v>
      </c>
      <c r="Q42" s="169" t="s">
        <v>114</v>
      </c>
      <c r="R42" s="169" t="s">
        <v>116</v>
      </c>
      <c r="S42" s="169" t="s">
        <v>107</v>
      </c>
    </row>
    <row r="43" spans="1:16" s="14" customFormat="1" ht="13.5" customHeight="1">
      <c r="A43" s="162" t="s">
        <v>177</v>
      </c>
      <c r="B43" s="162" t="s">
        <v>109</v>
      </c>
      <c r="C43" s="162" t="s">
        <v>110</v>
      </c>
      <c r="D43" s="163" t="s">
        <v>178</v>
      </c>
      <c r="E43" s="164" t="s">
        <v>179</v>
      </c>
      <c r="F43" s="162" t="s">
        <v>123</v>
      </c>
      <c r="G43" s="165">
        <v>10.5</v>
      </c>
      <c r="H43" s="188">
        <v>0</v>
      </c>
      <c r="I43" s="166">
        <f>ROUND(G43*H43,2)</f>
        <v>0</v>
      </c>
      <c r="J43" s="167">
        <v>0</v>
      </c>
      <c r="K43" s="165">
        <f>G43*J43</f>
        <v>0</v>
      </c>
      <c r="L43" s="167">
        <v>0</v>
      </c>
      <c r="M43" s="165">
        <f>G43*L43</f>
        <v>0</v>
      </c>
      <c r="N43" s="192">
        <v>20</v>
      </c>
      <c r="O43" s="168">
        <v>4</v>
      </c>
      <c r="P43" s="14" t="s">
        <v>114</v>
      </c>
    </row>
    <row r="44" spans="4:19" s="14" customFormat="1" ht="15.75" customHeight="1">
      <c r="D44" s="169"/>
      <c r="E44" s="170" t="s">
        <v>180</v>
      </c>
      <c r="G44" s="171">
        <v>10.5</v>
      </c>
      <c r="H44" s="189"/>
      <c r="N44" s="189"/>
      <c r="P44" s="169" t="s">
        <v>114</v>
      </c>
      <c r="Q44" s="169" t="s">
        <v>114</v>
      </c>
      <c r="R44" s="169" t="s">
        <v>116</v>
      </c>
      <c r="S44" s="169" t="s">
        <v>107</v>
      </c>
    </row>
    <row r="45" spans="2:16" s="131" customFormat="1" ht="12.75" customHeight="1">
      <c r="B45" s="140" t="s">
        <v>63</v>
      </c>
      <c r="D45" s="141" t="s">
        <v>181</v>
      </c>
      <c r="E45" s="141" t="s">
        <v>182</v>
      </c>
      <c r="H45" s="187"/>
      <c r="I45" s="142">
        <f>SUM(I46:I55)</f>
        <v>0</v>
      </c>
      <c r="K45" s="143">
        <f>SUM(K46:K55)</f>
        <v>0</v>
      </c>
      <c r="M45" s="143">
        <f>SUM(M46:M55)</f>
        <v>0</v>
      </c>
      <c r="N45" s="187"/>
      <c r="P45" s="141" t="s">
        <v>114</v>
      </c>
    </row>
    <row r="46" spans="1:16" s="14" customFormat="1" ht="13.5" customHeight="1">
      <c r="A46" s="162" t="s">
        <v>183</v>
      </c>
      <c r="B46" s="162" t="s">
        <v>109</v>
      </c>
      <c r="C46" s="162" t="s">
        <v>110</v>
      </c>
      <c r="D46" s="163" t="s">
        <v>184</v>
      </c>
      <c r="E46" s="164" t="s">
        <v>185</v>
      </c>
      <c r="F46" s="162" t="s">
        <v>186</v>
      </c>
      <c r="G46" s="165">
        <v>89.545</v>
      </c>
      <c r="H46" s="188">
        <v>0</v>
      </c>
      <c r="I46" s="166">
        <f>ROUND(G46*H46,2)</f>
        <v>0</v>
      </c>
      <c r="J46" s="167">
        <v>0</v>
      </c>
      <c r="K46" s="165">
        <f>G46*J46</f>
        <v>0</v>
      </c>
      <c r="L46" s="167">
        <v>0</v>
      </c>
      <c r="M46" s="165">
        <f>G46*L46</f>
        <v>0</v>
      </c>
      <c r="N46" s="192">
        <v>20</v>
      </c>
      <c r="O46" s="168">
        <v>4</v>
      </c>
      <c r="P46" s="14" t="s">
        <v>120</v>
      </c>
    </row>
    <row r="47" spans="4:19" s="14" customFormat="1" ht="15.75" customHeight="1">
      <c r="D47" s="169"/>
      <c r="E47" s="170" t="s">
        <v>187</v>
      </c>
      <c r="G47" s="171">
        <v>89.545</v>
      </c>
      <c r="H47" s="189"/>
      <c r="N47" s="189"/>
      <c r="P47" s="169" t="s">
        <v>120</v>
      </c>
      <c r="Q47" s="169" t="s">
        <v>114</v>
      </c>
      <c r="R47" s="169" t="s">
        <v>116</v>
      </c>
      <c r="S47" s="169" t="s">
        <v>107</v>
      </c>
    </row>
    <row r="48" spans="1:16" s="14" customFormat="1" ht="13.5" customHeight="1">
      <c r="A48" s="162" t="s">
        <v>188</v>
      </c>
      <c r="B48" s="162" t="s">
        <v>109</v>
      </c>
      <c r="C48" s="162" t="s">
        <v>110</v>
      </c>
      <c r="D48" s="163" t="s">
        <v>189</v>
      </c>
      <c r="E48" s="164" t="s">
        <v>190</v>
      </c>
      <c r="F48" s="162" t="s">
        <v>186</v>
      </c>
      <c r="G48" s="165">
        <v>21.984</v>
      </c>
      <c r="H48" s="188">
        <v>0</v>
      </c>
      <c r="I48" s="166">
        <f>ROUND(G48*H48,2)</f>
        <v>0</v>
      </c>
      <c r="J48" s="167">
        <v>0</v>
      </c>
      <c r="K48" s="165">
        <f>G48*J48</f>
        <v>0</v>
      </c>
      <c r="L48" s="167">
        <v>0</v>
      </c>
      <c r="M48" s="165">
        <f>G48*L48</f>
        <v>0</v>
      </c>
      <c r="N48" s="192">
        <v>20</v>
      </c>
      <c r="O48" s="168">
        <v>4</v>
      </c>
      <c r="P48" s="14" t="s">
        <v>120</v>
      </c>
    </row>
    <row r="49" spans="1:16" s="14" customFormat="1" ht="13.5" customHeight="1">
      <c r="A49" s="162" t="s">
        <v>191</v>
      </c>
      <c r="B49" s="162" t="s">
        <v>109</v>
      </c>
      <c r="C49" s="162" t="s">
        <v>192</v>
      </c>
      <c r="D49" s="163" t="s">
        <v>193</v>
      </c>
      <c r="E49" s="164" t="s">
        <v>194</v>
      </c>
      <c r="F49" s="162" t="s">
        <v>186</v>
      </c>
      <c r="G49" s="165">
        <v>111.529</v>
      </c>
      <c r="H49" s="188">
        <v>0</v>
      </c>
      <c r="I49" s="166">
        <f>ROUND(G49*H49,2)</f>
        <v>0</v>
      </c>
      <c r="J49" s="167">
        <v>0</v>
      </c>
      <c r="K49" s="165">
        <f>G49*J49</f>
        <v>0</v>
      </c>
      <c r="L49" s="167">
        <v>0</v>
      </c>
      <c r="M49" s="165">
        <f>G49*L49</f>
        <v>0</v>
      </c>
      <c r="N49" s="192">
        <v>20</v>
      </c>
      <c r="O49" s="168">
        <v>4</v>
      </c>
      <c r="P49" s="14" t="s">
        <v>120</v>
      </c>
    </row>
    <row r="50" spans="4:19" s="14" customFormat="1" ht="15.75" customHeight="1">
      <c r="D50" s="169"/>
      <c r="E50" s="170" t="s">
        <v>195</v>
      </c>
      <c r="G50" s="171">
        <v>80.608</v>
      </c>
      <c r="H50" s="189"/>
      <c r="N50" s="189"/>
      <c r="P50" s="169" t="s">
        <v>120</v>
      </c>
      <c r="Q50" s="169" t="s">
        <v>114</v>
      </c>
      <c r="R50" s="169" t="s">
        <v>116</v>
      </c>
      <c r="S50" s="169" t="s">
        <v>106</v>
      </c>
    </row>
    <row r="51" spans="4:19" s="14" customFormat="1" ht="15.75" customHeight="1">
      <c r="D51" s="169"/>
      <c r="E51" s="170" t="s">
        <v>196</v>
      </c>
      <c r="G51" s="171">
        <v>21.984</v>
      </c>
      <c r="H51" s="189"/>
      <c r="N51" s="189"/>
      <c r="P51" s="169" t="s">
        <v>120</v>
      </c>
      <c r="Q51" s="169" t="s">
        <v>114</v>
      </c>
      <c r="R51" s="169" t="s">
        <v>116</v>
      </c>
      <c r="S51" s="169" t="s">
        <v>106</v>
      </c>
    </row>
    <row r="52" spans="4:19" s="14" customFormat="1" ht="15.75" customHeight="1">
      <c r="D52" s="169"/>
      <c r="E52" s="170" t="s">
        <v>197</v>
      </c>
      <c r="G52" s="171">
        <v>8.937</v>
      </c>
      <c r="H52" s="189"/>
      <c r="N52" s="189"/>
      <c r="P52" s="169" t="s">
        <v>120</v>
      </c>
      <c r="Q52" s="169" t="s">
        <v>114</v>
      </c>
      <c r="R52" s="169" t="s">
        <v>116</v>
      </c>
      <c r="S52" s="169" t="s">
        <v>106</v>
      </c>
    </row>
    <row r="53" spans="4:19" s="14" customFormat="1" ht="15.75" customHeight="1">
      <c r="D53" s="180"/>
      <c r="E53" s="181" t="s">
        <v>198</v>
      </c>
      <c r="G53" s="182">
        <v>111.529</v>
      </c>
      <c r="H53" s="189"/>
      <c r="N53" s="189"/>
      <c r="P53" s="180" t="s">
        <v>120</v>
      </c>
      <c r="Q53" s="180" t="s">
        <v>124</v>
      </c>
      <c r="R53" s="180" t="s">
        <v>116</v>
      </c>
      <c r="S53" s="180" t="s">
        <v>107</v>
      </c>
    </row>
    <row r="54" spans="1:16" s="14" customFormat="1" ht="13.5" customHeight="1">
      <c r="A54" s="162" t="s">
        <v>199</v>
      </c>
      <c r="B54" s="162" t="s">
        <v>109</v>
      </c>
      <c r="C54" s="162" t="s">
        <v>192</v>
      </c>
      <c r="D54" s="163" t="s">
        <v>200</v>
      </c>
      <c r="E54" s="164" t="s">
        <v>201</v>
      </c>
      <c r="F54" s="162" t="s">
        <v>186</v>
      </c>
      <c r="G54" s="165">
        <v>334.587</v>
      </c>
      <c r="H54" s="188">
        <v>0</v>
      </c>
      <c r="I54" s="166">
        <f>ROUND(G54*H54,2)</f>
        <v>0</v>
      </c>
      <c r="J54" s="167">
        <v>0</v>
      </c>
      <c r="K54" s="165">
        <f>G54*J54</f>
        <v>0</v>
      </c>
      <c r="L54" s="167">
        <v>0</v>
      </c>
      <c r="M54" s="165">
        <f>G54*L54</f>
        <v>0</v>
      </c>
      <c r="N54" s="192">
        <v>20</v>
      </c>
      <c r="O54" s="168">
        <v>4</v>
      </c>
      <c r="P54" s="14" t="s">
        <v>120</v>
      </c>
    </row>
    <row r="55" spans="4:19" s="14" customFormat="1" ht="15.75" customHeight="1">
      <c r="D55" s="169"/>
      <c r="E55" s="170" t="s">
        <v>202</v>
      </c>
      <c r="G55" s="171">
        <v>334.587</v>
      </c>
      <c r="H55" s="189"/>
      <c r="N55" s="189"/>
      <c r="P55" s="169" t="s">
        <v>120</v>
      </c>
      <c r="Q55" s="169" t="s">
        <v>114</v>
      </c>
      <c r="R55" s="169" t="s">
        <v>116</v>
      </c>
      <c r="S55" s="169" t="s">
        <v>107</v>
      </c>
    </row>
    <row r="56" spans="5:14" s="144" customFormat="1" ht="12.75" customHeight="1">
      <c r="E56" s="145" t="s">
        <v>88</v>
      </c>
      <c r="H56" s="191"/>
      <c r="I56" s="146">
        <f>I14</f>
        <v>0</v>
      </c>
      <c r="K56" s="147">
        <f>K14</f>
        <v>0</v>
      </c>
      <c r="M56" s="147">
        <f>M14</f>
        <v>0</v>
      </c>
      <c r="N56" s="191"/>
    </row>
  </sheetData>
  <sheetProtection password="CC35" sheet="1" objects="1" scenarios="1"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created xsi:type="dcterms:W3CDTF">2012-11-20T08:20:32Z</dcterms:created>
  <dcterms:modified xsi:type="dcterms:W3CDTF">2012-11-20T08:20:32Z</dcterms:modified>
  <cp:category/>
  <cp:version/>
  <cp:contentType/>
  <cp:contentStatus/>
</cp:coreProperties>
</file>