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7_2015 " sheetId="1" r:id="rId1"/>
    <sheet name="Město_příjmy " sheetId="2" r:id="rId2"/>
    <sheet name="Město_výdaje " sheetId="3" r:id="rId3"/>
    <sheet name="Rezerva OEK" sheetId="4" r:id="rId4"/>
    <sheet name="Přebytky min.let" sheetId="5" r:id="rId5"/>
    <sheet name="Domov seniorů" sheetId="6" r:id="rId6"/>
    <sheet name="Tereza" sheetId="7" r:id="rId7"/>
    <sheet name="Muzeum" sheetId="8" r:id="rId8"/>
    <sheet name="Knihovna" sheetId="9" r:id="rId9"/>
  </sheets>
  <definedNames/>
  <calcPr fullCalcOnLoad="1"/>
</workbook>
</file>

<file path=xl/sharedStrings.xml><?xml version="1.0" encoding="utf-8"?>
<sst xmlns="http://schemas.openxmlformats.org/spreadsheetml/2006/main" count="1650" uniqueCount="867">
  <si>
    <t>Kraj: Jihomoravský</t>
  </si>
  <si>
    <t>Okres: Břeclav</t>
  </si>
  <si>
    <t>Město: Břeclav</t>
  </si>
  <si>
    <t xml:space="preserve">                    Tabulka doplňujících ukazatelů za období 7/2015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</si>
  <si>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</si>
  <si>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</si>
  <si>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</si>
  <si>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</si>
  <si>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</si>
  <si>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</si>
  <si>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</si>
  <si>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</si>
  <si>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</si>
  <si>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</si>
  <si>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</si>
  <si>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</si>
  <si>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</si>
  <si>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</si>
  <si>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</si>
  <si>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</si>
  <si>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</si>
  <si>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</si>
  <si>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</si>
  <si>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</si>
  <si>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</si>
  <si>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</si>
  <si>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2015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</si>
  <si>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</si>
  <si>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</si>
  <si>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</si>
  <si>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</si>
  <si>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</si>
  <si>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</si>
  <si>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</si>
  <si>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</si>
  <si>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1-7/2015</t>
  </si>
  <si>
    <t>ODBOR ŠKOLSTVÍ, KULT., MLÁDEŽE A SPORTU</t>
  </si>
  <si>
    <t>Správní poplatky</t>
  </si>
  <si>
    <t>Splátky půjčených prostř. od ost. zříz. a podob. subjektů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</si>
  <si>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</si>
  <si>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</si>
  <si>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</si>
  <si>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>Neinvestič. přij. transfery od krajů - Svatováclavské slavnosti</t>
  </si>
  <si>
    <t>Neinvestič. přij. transfery od krajů - Memoriál Ivana Hlinky CUP 2013</t>
  </si>
  <si>
    <t>Neinvestič. přij. transfery od krajů - Zdravé municipality v JMK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</si>
  <si>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</si>
  <si>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</si>
  <si>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</si>
  <si>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</si>
  <si>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</si>
  <si>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</si>
  <si>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</si>
  <si>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</si>
  <si>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</si>
  <si>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</si>
  <si>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</si>
  <si>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 xml:space="preserve">Ostatní přijaté vratky transferů 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</si>
  <si>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</si>
  <si>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</si>
  <si>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</si>
  <si>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</si>
  <si>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</si>
  <si>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</si>
  <si>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</si>
  <si>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</si>
  <si>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</si>
  <si>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</si>
  <si>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</si>
  <si>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</si>
  <si>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</si>
  <si>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pojistné náhrady - ostatní zál. kultury</t>
  </si>
  <si>
    <t>Přijaté neinvestiční dary - na ples</t>
  </si>
  <si>
    <t xml:space="preserve">Přijaté nekapitálové příspěvky </t>
  </si>
  <si>
    <t>Ostatní nedaňové příjmy jinde nezařazené</t>
  </si>
  <si>
    <t>Přijaté nekapitálové příspěvky a náhrady - MSK Břeclav</t>
  </si>
  <si>
    <t>Ostatní přijaté  vratky transferů - ostatní tělovýchovná činnost</t>
  </si>
  <si>
    <t>Ostatní přijaté vratky transferů - využití volného času dětí a mládeže</t>
  </si>
  <si>
    <t xml:space="preserve">Ostat. přij. vratky transferů - ostat. zájmová činnost </t>
  </si>
  <si>
    <t>Ostatní přijaté vratky transferů - finanční vypořádání min. let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</si>
  <si>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</si>
  <si>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</si>
  <si>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</si>
  <si>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</si>
  <si>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</si>
  <si>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</si>
  <si>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dřevin lok. Rytopeky</t>
  </si>
  <si>
    <t xml:space="preserve">Ost. neinv. přij. transfery ze SR </t>
  </si>
  <si>
    <t>Ostat. neinv. přij. transfery ze SR a ESF - aktiv. politika zaměst.</t>
  </si>
  <si>
    <t>Neinv. přij.transf. ze SR - Poznejme naše města - Zámecká věž</t>
  </si>
  <si>
    <t>Neinv. přij.transf. ze SR - IPRM Valtická-regenerace chodníků</t>
  </si>
  <si>
    <t>Neinv. přij. transf. od krajů -Udržování čistoty cyklistických komunikací</t>
  </si>
  <si>
    <t>Neinv. přij. transf. ze SR - IPRM Valtická-regenerace chodníků II. et.</t>
  </si>
  <si>
    <t>Neinv. přij. transf. od mezinár. institucí-Poznejme naše města-Zám. věž.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</si>
  <si>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</si>
  <si>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</si>
  <si>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</si>
  <si>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SFDI .</t>
  </si>
  <si>
    <t>Inv. přij. transfery ze stát. fondů - SFDI-Břeclav bez bariér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</si>
  <si>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</si>
  <si>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</si>
  <si>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 MěÚ OSVD - zateplení</t>
  </si>
  <si>
    <t xml:space="preserve">Inv. přij. transfery ze stát. fondů- OPŽP - MP zlepš. tech. vlast. bud. </t>
  </si>
  <si>
    <t xml:space="preserve">Inv. přij. transfery ze stát. fondů - 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</si>
  <si>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</si>
  <si>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</si>
  <si>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</si>
  <si>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</si>
  <si>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OPŽP - Nákup zametacího stroje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</si>
  <si>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</si>
  <si>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</si>
  <si>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</si>
  <si>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</si>
  <si>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</si>
  <si>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</si>
  <si>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</si>
  <si>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</si>
  <si>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Ostat. investič. přij. transf. ze SR -  MP - zlepš. tepel. tech. vlast. budovy</t>
  </si>
  <si>
    <t>Ostat. investič. přij. transf. ze SR -  Přeshranič. spol.-175. výr. želez. v Bř.</t>
  </si>
  <si>
    <t>Ostat. investič. přij. transf. ze SR -  Prev. kriminality - MKDS 2014</t>
  </si>
  <si>
    <t>Ostat. investič. přij. transf. ze SR -  IOP -IPRM Valtická regen. chodníků</t>
  </si>
  <si>
    <t>Investiční přijaté transfery od krajů - Dětské dopravní hřiště II. etapa</t>
  </si>
  <si>
    <t>Investič. přij. transf. od regionál. rad - Přestupní terminál IDS</t>
  </si>
  <si>
    <t>Investič. přij. transf. od mezinárod. instit. - Poznej naše města - Zám. věž</t>
  </si>
  <si>
    <t>Investič. přij. transf. od mezinárod. instit. - 175. výr. železnice v Břeclavi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</si>
  <si>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</si>
  <si>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</si>
  <si>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</si>
  <si>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</si>
  <si>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</si>
  <si>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</si>
  <si>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 xml:space="preserve">Přijaté dary na pořízení dlouhodobého maj. 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</si>
  <si>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</si>
  <si>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</si>
  <si>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</si>
  <si>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Příjmy z poskyt. služeb a výrobků - ostat. zál.  bydlení, kom. sl. a rozv.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</si>
  <si>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</si>
  <si>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</si>
  <si>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</si>
  <si>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ODBOR KANCELÁŘE TAJEMNÍKA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</si>
  <si>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</si>
  <si>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</si>
  <si>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</si>
  <si>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</si>
  <si>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</si>
  <si>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Neinvestič. přij. transfery ze SR - Sociálně-právní ochrana dětí</t>
  </si>
  <si>
    <t>Ostat. neinv. přij. transfery ze SR - Aktiv. pol. zam. ze SR a EU</t>
  </si>
  <si>
    <t>Ostat. neinv. přij. transfery ze SR - Centrál. registr vozidel - výpoč. tech.</t>
  </si>
  <si>
    <t>Neinvestič. přij. transfery ze SR - Přeshranič. spolupráce- SOS Raft</t>
  </si>
  <si>
    <t>Neinvestič. přij. transfery ze SR - Good Governance na MěÚ</t>
  </si>
  <si>
    <t>Neinvestič. přij. transf. ze SR - IOP - Výzva 22</t>
  </si>
  <si>
    <t xml:space="preserve">Převody z ostatních vlastních fondů </t>
  </si>
  <si>
    <t>Neinvestič. přij. transfery od krajů - JSDH obcí - vybavení jednotky</t>
  </si>
  <si>
    <t xml:space="preserve">Investiční přijaté transfery ze SR </t>
  </si>
  <si>
    <t xml:space="preserve">Ost. investič. přij. transfery ze SR - </t>
  </si>
  <si>
    <t xml:space="preserve">Investič. příj. transfery od krajů </t>
  </si>
  <si>
    <t>Neinv. přij. transf. od mezinár. institucí -SOS Raft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</si>
  <si>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</si>
  <si>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</si>
  <si>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</si>
  <si>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</si>
  <si>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</si>
  <si>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</si>
  <si>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>Přijaté příspěvky na poříz. dlouhodob. maj. - požární vozidlo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</si>
  <si>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</si>
  <si>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</si>
  <si>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</si>
  <si>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</si>
  <si>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</si>
  <si>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</si>
  <si>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</si>
  <si>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</si>
  <si>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</si>
  <si>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</si>
  <si>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</si>
  <si>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</si>
  <si>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</si>
  <si>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</si>
  <si>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SR-JMK-Domov seniorů Břeclav </t>
  </si>
  <si>
    <t>Ost. neinvest. přij. transfery ze SR-ZŠ Kpt. Nálepky 7</t>
  </si>
  <si>
    <t>Ost. neinvest. přij. transfery ze SR-ZŠ Kupkova</t>
  </si>
  <si>
    <t>Ost. neinvest. přij. transfery ze SR-ZŠ Na Valtické 31</t>
  </si>
  <si>
    <t xml:space="preserve">Ost. neinvest.přij. transfery ze SR-Standardizace služeb SPOD </t>
  </si>
  <si>
    <t>Neinv. přij. transfery od krajů - Zdravé municipality</t>
  </si>
  <si>
    <t>Neinv. přij. transfery od krajů - Zkvalitnění služeb TIC</t>
  </si>
  <si>
    <t>Neinv. přij. transfery od krajů - Domov seniorů Břeclav</t>
  </si>
  <si>
    <t xml:space="preserve">Příjmy z prodeje zboží </t>
  </si>
  <si>
    <t>Ostatní příjmy z vlastní činnosti - Základní školy</t>
  </si>
  <si>
    <t>Odvody příspěvkových organizací - ZŠ Poštorná, Komenského 2</t>
  </si>
  <si>
    <t>Příjmy z pronájmu ost. nemovit. a jejich částí - Kino Koruna</t>
  </si>
  <si>
    <t>Příjmy z pronájmu movitých věcí - Kino Koruna</t>
  </si>
  <si>
    <t>Sankční platby přijaté od jiných subjektů</t>
  </si>
  <si>
    <t>Příjmy z pronájmu movitých věcí - Ostat. zál. kultury, církví a sděl. prostř.</t>
  </si>
  <si>
    <t>Přijaté nekapitálové příspěvky a náhrady - Ost. zál. kultury, církví ...</t>
  </si>
  <si>
    <t>Ostat. přijaté vratky transferů - Sportovní zařízení v majetku obce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</si>
  <si>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</si>
  <si>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</si>
  <si>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</si>
  <si>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</si>
  <si>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</si>
  <si>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</si>
  <si>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</si>
  <si>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</si>
  <si>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</si>
  <si>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</si>
  <si>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Odvody příspěvkových organizací - Domov seniorů Břeclav</t>
  </si>
  <si>
    <t>Přijaté sankční poplatky od jiných subjektů</t>
  </si>
  <si>
    <t>Přijaté nekapitálové příspěvky a náhrady - ostat. zál. soc. věcí</t>
  </si>
  <si>
    <t>Přijaté nekapitálové příspěvky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</si>
  <si>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</si>
  <si>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</si>
  <si>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</si>
  <si>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</si>
  <si>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</si>
  <si>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</si>
  <si>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</si>
  <si>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</si>
  <si>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</si>
  <si>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</si>
  <si>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</si>
  <si>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</si>
  <si>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</si>
  <si>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</si>
  <si>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</si>
  <si>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</si>
  <si>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</si>
  <si>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</si>
  <si>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</si>
  <si>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</si>
  <si>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</si>
  <si>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</si>
  <si>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</si>
  <si>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</si>
  <si>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</si>
  <si>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</si>
  <si>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</si>
  <si>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</si>
  <si>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</si>
  <si>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</si>
  <si>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MĚSTSKÁ POLICIE</t>
  </si>
  <si>
    <t>Ostat. neinv. přij. transfery ze státního rozpočtu - Asistent prev. krim. II</t>
  </si>
  <si>
    <t>Ostat. neinv. přij. transfery ze státního rozpočtu - Domovníci</t>
  </si>
  <si>
    <t>Neinv. příjaté dodace od obcí - veřejnoprávní smlouvy</t>
  </si>
  <si>
    <t>Neinv. příjaté dodace od krajů - Bezpečná Břeclav SAB II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</si>
  <si>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</si>
  <si>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</si>
  <si>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</si>
  <si>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</si>
  <si>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</si>
  <si>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</si>
  <si>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</si>
  <si>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</si>
  <si>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</si>
  <si>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</si>
  <si>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</si>
  <si>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</si>
  <si>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</si>
  <si>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</si>
  <si>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</si>
  <si>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</si>
  <si>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</si>
  <si>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</si>
  <si>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</si>
  <si>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</si>
  <si>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</si>
  <si>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</si>
  <si>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</si>
  <si>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</si>
  <si>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</si>
  <si>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</si>
  <si>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</si>
  <si>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</si>
  <si>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Zrušené místní poplatky-dopl.min.let-komunální odpad</t>
  </si>
  <si>
    <t>Odvod z výherních hracích přístrojů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</si>
  <si>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</si>
  <si>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</si>
  <si>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</si>
  <si>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</si>
  <si>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</si>
  <si>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</si>
  <si>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</si>
  <si>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</si>
  <si>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Tempos, a. s.</t>
  </si>
  <si>
    <t>Kursové rozdíly v příjmech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</si>
  <si>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</si>
  <si>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</si>
  <si>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</si>
  <si>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</si>
  <si>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</si>
  <si>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</si>
  <si>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</si>
  <si>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</si>
  <si>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</si>
  <si>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</si>
  <si>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</si>
  <si>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</si>
  <si>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</si>
  <si>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</si>
  <si>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</si>
  <si>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</si>
  <si>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</si>
  <si>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</si>
  <si>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</si>
  <si>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</si>
  <si>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</si>
  <si>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</si>
  <si>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</si>
  <si>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</si>
  <si>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</si>
  <si>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</si>
  <si>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</si>
  <si>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</si>
  <si>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Neidentifikované příjmy - komunální služby a rozvoj</t>
  </si>
  <si>
    <t xml:space="preserve">Příjmy z prodeje pozemků </t>
  </si>
  <si>
    <t>Příjmy z prodeje ost. nemovitostí a jejich částí</t>
  </si>
  <si>
    <t>Příjmy z úroků (část)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</si>
  <si>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</si>
  <si>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</si>
  <si>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</si>
  <si>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</si>
  <si>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</si>
  <si>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</si>
  <si>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</si>
  <si>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</si>
  <si>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</si>
  <si>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</si>
  <si>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</si>
  <si>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</si>
  <si>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</si>
  <si>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</si>
  <si>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</si>
  <si>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</si>
  <si>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</si>
  <si>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</si>
  <si>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</si>
  <si>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</si>
  <si>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</si>
  <si>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</si>
  <si>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</si>
  <si>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</si>
  <si>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</si>
  <si>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</si>
  <si>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</si>
  <si>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</si>
  <si>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</si>
  <si>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</si>
  <si>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</si>
  <si>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</si>
  <si>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</si>
  <si>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</si>
  <si>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2015</t>
  </si>
  <si>
    <t xml:space="preserve">% </t>
  </si>
  <si>
    <t>čerpání</t>
  </si>
  <si>
    <t>ODBOR ŠKOLSTVÍ, KULTURY, MLÁDEŽE A SPORTU</t>
  </si>
  <si>
    <t xml:space="preserve">                  (Organizač. změna od 1. 7. 2015 slouč. s ORJ 050 OSV)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</si>
  <si>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</si>
  <si>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</si>
  <si>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</si>
  <si>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</si>
  <si>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</si>
  <si>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</si>
  <si>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</si>
  <si>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</si>
  <si>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</si>
  <si>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</si>
  <si>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</si>
  <si>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</si>
  <si>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</si>
  <si>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</si>
  <si>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</si>
  <si>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</si>
  <si>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</si>
  <si>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 </t>
  </si>
  <si>
    <t xml:space="preserve">Sportov.zaříz. v maj. obce - MSK, zázemí Olympia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</si>
  <si>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</si>
  <si>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</si>
  <si>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</si>
  <si>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</si>
  <si>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 xml:space="preserve">Finanční vypořádání minulých let 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</si>
  <si>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</si>
  <si>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</si>
  <si>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</si>
  <si>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</si>
  <si>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</si>
  <si>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</si>
  <si>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</si>
  <si>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</si>
  <si>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</si>
  <si>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</si>
  <si>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</si>
  <si>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</si>
  <si>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</si>
  <si>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</si>
  <si>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</si>
  <si>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</si>
  <si>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</si>
  <si>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</si>
  <si>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</si>
  <si>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</si>
  <si>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</si>
  <si>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</si>
  <si>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</si>
  <si>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</si>
  <si>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</si>
  <si>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</si>
  <si>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</si>
  <si>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</si>
  <si>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</si>
  <si>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</si>
  <si>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</si>
  <si>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</si>
  <si>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</si>
  <si>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</si>
  <si>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</si>
  <si>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</si>
  <si>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seniorů</t>
  </si>
  <si>
    <t>Azylové domy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</si>
  <si>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</si>
  <si>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</si>
  <si>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</si>
  <si>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</si>
  <si>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(vratka dotace na Azylový dům)</t>
  </si>
  <si>
    <t>Projektová a manažerská příprava na vybrané investiční akce</t>
  </si>
  <si>
    <t>Mezisoučet</t>
  </si>
  <si>
    <t>Z toho sledované akce:</t>
  </si>
  <si>
    <t>Komunikace Fibichova</t>
  </si>
  <si>
    <t>Modernizace světel. signalizač. zařízení na I/55</t>
  </si>
  <si>
    <t>Cyklostezka Na Zahradách-Bratislavská</t>
  </si>
  <si>
    <t>Úprava předprostor Kina Koruna</t>
  </si>
  <si>
    <t>Břeclav bez bariér II. etapa</t>
  </si>
  <si>
    <t>Bezpečný přechod</t>
  </si>
  <si>
    <t>Chodník a veř. osv. Agrotex BV-OCTesco</t>
  </si>
  <si>
    <t>Cyklostezka cukrovar-městská část Poštorná</t>
  </si>
  <si>
    <t>Předláždění J. Palacha, úpr. pergol</t>
  </si>
  <si>
    <t>Revit. sídl. J. Palacha - I. etapa</t>
  </si>
  <si>
    <t>Parkoviště Fintajslova</t>
  </si>
  <si>
    <t>IPRM Valtická-regenerace chodníků</t>
  </si>
  <si>
    <t>IPRM Valtická-regenerace chodníků II. et.</t>
  </si>
  <si>
    <t>Revit. sídl. J. Palacha - III. etapa</t>
  </si>
  <si>
    <t>Regenerace sídliště Slovácká, et. III. B</t>
  </si>
  <si>
    <t>IPRM Valtická-kamerový systém (pol. 6122)</t>
  </si>
  <si>
    <t>MŠ U Splavu - přírodní zahrada</t>
  </si>
  <si>
    <t>MŠ Dukelských hrdinů - zateplení objektu</t>
  </si>
  <si>
    <t>ZŠ Komenského-vybudování dětského hřiště</t>
  </si>
  <si>
    <t>ZUŠ Břeclav - zateplení objektu</t>
  </si>
  <si>
    <t>Dětské dopravní hřiště - II. etapa</t>
  </si>
  <si>
    <t>Dům školství - výměna výtahu</t>
  </si>
  <si>
    <t>Obnova veřej. osvětlení Veslařská - Haškova</t>
  </si>
  <si>
    <t>Smuteční obřadní síň</t>
  </si>
  <si>
    <t>IOP - nový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</si>
  <si>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</si>
  <si>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</si>
  <si>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</si>
  <si>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Sport. a odpočink. plochy v ar. cukrovaru</t>
  </si>
  <si>
    <t>Prev. kriminality-Bezpeč. Břeclav - Měst. kamer. dohlížecí systém 2014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</si>
  <si>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</si>
  <si>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</si>
  <si>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</si>
  <si>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</si>
  <si>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</si>
  <si>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</si>
  <si>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</si>
  <si>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</si>
  <si>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</si>
  <si>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</si>
  <si>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</si>
  <si>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</si>
  <si>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</si>
  <si>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</si>
  <si>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</si>
  <si>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</si>
  <si>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</si>
  <si>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</si>
  <si>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</si>
  <si>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</si>
  <si>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Speciální ZŠ </t>
  </si>
  <si>
    <t xml:space="preserve">Střední odborné školy </t>
  </si>
  <si>
    <t xml:space="preserve">Činnosti knihovnické              </t>
  </si>
  <si>
    <t>Činnosti muzeí a galerie</t>
  </si>
  <si>
    <t>Záležitosti kultury (Moravský den, ples aj.)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</si>
  <si>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</si>
  <si>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</si>
  <si>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</si>
  <si>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 - DS Břeclav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</si>
  <si>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</si>
  <si>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</si>
  <si>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</si>
  <si>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</si>
  <si>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</si>
  <si>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</si>
  <si>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</si>
  <si>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 - DS Břeclav</t>
  </si>
  <si>
    <t>Denní stacionáře a centra denních služeb - Remedia Břeclav</t>
  </si>
  <si>
    <t xml:space="preserve">Domov seniorů Břeclav </t>
  </si>
  <si>
    <t>Domov se zvláštním režimem - Remedia Plus</t>
  </si>
  <si>
    <t>Respitní péče - DS Břeclav</t>
  </si>
  <si>
    <t>Respitní péče - Remedia Plus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</si>
  <si>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</si>
  <si>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</si>
  <si>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</si>
  <si>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</si>
  <si>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</si>
  <si>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</si>
  <si>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</si>
  <si>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</si>
  <si>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</si>
  <si>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</si>
  <si>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</si>
  <si>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</si>
  <si>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</si>
  <si>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</si>
  <si>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</si>
  <si>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</si>
  <si>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</si>
  <si>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</si>
  <si>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</si>
  <si>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</si>
  <si>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</si>
  <si>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</si>
  <si>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</si>
  <si>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>Ostatní záležitosti kultury, církví a sděl. prostředků</t>
  </si>
  <si>
    <t xml:space="preserve">Činnost místní správy - zálohy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</si>
  <si>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</si>
  <si>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</si>
  <si>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</si>
  <si>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</si>
  <si>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</si>
  <si>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 xml:space="preserve">Ostatní činnosti j. n. - ostatní neinv. výdaje j. n.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</si>
  <si>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</si>
  <si>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</si>
  <si>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</si>
  <si>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</si>
  <si>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</si>
  <si>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</si>
  <si>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</si>
  <si>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</si>
  <si>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</si>
  <si>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</si>
  <si>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</si>
  <si>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</si>
  <si>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</si>
  <si>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</si>
  <si>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</si>
  <si>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</si>
  <si>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</si>
  <si>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</si>
  <si>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</si>
  <si>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</si>
  <si>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</si>
  <si>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</si>
  <si>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</si>
  <si>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</si>
  <si>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 xml:space="preserve">Cestovní ruch </t>
  </si>
  <si>
    <t xml:space="preserve">           (Organizač. změna od 1. 7. 2015 - přičleněna ORJ 010 OŠKMS)</t>
  </si>
  <si>
    <t xml:space="preserve">       (Organizač. změna od 1. 7. 2015 - přičleněna ORJ 010 OŠKMS)</t>
  </si>
  <si>
    <t>Pasport vybraných rozvahových a výsledovkových položek - HODNOCENÍ - rok 2015</t>
  </si>
  <si>
    <t>Příloha č.7 - Pravidla vztahů Města Břeclavi k PO</t>
  </si>
  <si>
    <t xml:space="preserve">Příspěvková organizace :   </t>
  </si>
  <si>
    <t>Domov seniorů Břeclav, p.o.</t>
  </si>
  <si>
    <t>v  tisicích Kč, bez des.míst</t>
  </si>
  <si>
    <t>měsíc</t>
  </si>
  <si>
    <t>r.2015</t>
  </si>
  <si>
    <t>Plnění</t>
  </si>
  <si>
    <t>řádek</t>
  </si>
  <si>
    <t>r.2000</t>
  </si>
  <si>
    <t>r.2001</t>
  </si>
  <si>
    <t>účet</t>
  </si>
  <si>
    <t>r.2011</t>
  </si>
  <si>
    <t>R.2012</t>
  </si>
  <si>
    <t>R.2013</t>
  </si>
  <si>
    <t>R.2014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</si>
  <si>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</si>
  <si>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</si>
  <si>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</si>
  <si>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</si>
  <si>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</si>
  <si>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</si>
  <si>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</si>
  <si>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</si>
  <si>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</si>
  <si>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</si>
  <si>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</si>
  <si>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</si>
  <si>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</si>
  <si>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</si>
  <si>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</si>
  <si>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</si>
  <si>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</si>
  <si>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</si>
  <si>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</si>
  <si>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</si>
  <si>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</si>
  <si>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</si>
  <si>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</si>
  <si>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</si>
  <si>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</si>
  <si>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</si>
  <si>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</si>
  <si>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</si>
  <si>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</si>
  <si>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</si>
  <si>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</si>
  <si>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</si>
  <si>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</si>
  <si>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</si>
  <si>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</si>
  <si>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</si>
  <si>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</si>
  <si>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</si>
  <si>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</si>
  <si>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</si>
  <si>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</si>
  <si>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</si>
  <si>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</si>
  <si>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</si>
  <si>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</si>
  <si>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</si>
  <si>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</si>
  <si>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</si>
  <si>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</si>
  <si>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</si>
  <si>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</si>
  <si>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</si>
  <si>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</si>
  <si>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</si>
  <si>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</si>
  <si>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</si>
  <si>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</si>
  <si>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</si>
  <si>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</si>
  <si>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</si>
  <si>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</si>
  <si>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</si>
  <si>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</si>
  <si>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</si>
  <si>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</si>
  <si>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</si>
  <si>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</si>
  <si>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</si>
  <si>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</si>
  <si>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</si>
  <si>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</si>
  <si>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</si>
  <si>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</si>
  <si>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</si>
  <si>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</si>
  <si>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</si>
  <si>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</si>
  <si>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</si>
  <si>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</si>
  <si>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</si>
  <si>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</si>
  <si>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</si>
  <si>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</si>
  <si>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</si>
  <si>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</si>
  <si>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</si>
  <si>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</si>
  <si>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</si>
  <si>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Komentář: Provozní dotace ve výši 1 000 tis. Kč proúčtování účelově vázaného příspěvku na pokrytí mzdových nákladů (rada města 3 ze dne 22.12.2014)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</si>
  <si>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</si>
  <si>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</si>
  <si>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</si>
  <si>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</si>
  <si>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</si>
  <si>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</si>
  <si>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</si>
  <si>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</si>
  <si>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-úprava závazného ukazatele z JMK-souhrnný dotační vztah</t>
  </si>
  <si>
    <t>Remedia Plus, o.p.s., (RM 5 - 28.1.2015)</t>
  </si>
  <si>
    <t>050 OSV</t>
  </si>
  <si>
    <t>Stav k 28. 2. 2011</t>
  </si>
  <si>
    <t>Revitalizace interiérů chodeb MěÚ (RM 6A -18.2.2015)</t>
  </si>
  <si>
    <t>030 OKT</t>
  </si>
  <si>
    <t>Prevence kriminality - projekt "Domovníci" - předfinancování</t>
  </si>
  <si>
    <t>090 MP</t>
  </si>
  <si>
    <t>Stav k 31.3.2015</t>
  </si>
  <si>
    <t>Spolek neslyšících Břeclav-Soc. aktivizační služby pro seniory a os. se sluch. postižením</t>
  </si>
  <si>
    <t>Kompakt spol. s r.o. - Smlouva o prodeji reklamní plochy na sociální vůz</t>
  </si>
  <si>
    <t>Oprava vstupní brány na dvůr městské policie</t>
  </si>
  <si>
    <t xml:space="preserve">MŠ Na Valtické 727 - úhrada ÚZSVM-bezesmluvní užívání pozemku (RM 7 - 4.3.2015)  </t>
  </si>
  <si>
    <t>010 OŠKMS</t>
  </si>
  <si>
    <t>Propagace města Břeclavi v expozici Historického poštovního vozu (RM 8 - 18.3.2015)</t>
  </si>
  <si>
    <t>Parkoviště Fintajslova (RM 9 1.4.2015)</t>
  </si>
  <si>
    <t>020 ORS</t>
  </si>
  <si>
    <t>MKDS Valtická - vícepráce (RM 9 - 1.4.2015)</t>
  </si>
  <si>
    <t>Rekonstrukce kancelářského bloku Domu školství (ZM 2 - 22.12.2014)</t>
  </si>
  <si>
    <t>120 OM</t>
  </si>
  <si>
    <t>Oprava radiokomunikačního stožáru</t>
  </si>
  <si>
    <t>Mzdy a související výdaje na 2. technika - systém parkování</t>
  </si>
  <si>
    <t>Prevence kriminality - projekt "Senior akademie  bezpečí II" (SAB II) - předfinancování</t>
  </si>
  <si>
    <t>Stav k 30.4.2015</t>
  </si>
  <si>
    <t>Měst. knihovna na akci "Virtuální univerzita třetího věku"-setkání studentů regionu-záštita starosty</t>
  </si>
  <si>
    <t>Lodní doprava  (§2143 - Cestovní ruch) - RM 10 - 15.4.2015</t>
  </si>
  <si>
    <t>Stav k 31.5.2015 (schválené a provedené změny R)</t>
  </si>
  <si>
    <t>Olympie Břeclav - pořízení žacího traktoru (RM 14 - 10.6.2015)</t>
  </si>
  <si>
    <t xml:space="preserve">Obec Lednice - Lávka u Janohradu - dar </t>
  </si>
  <si>
    <t>Darovací smlouvy 36/2015 - 9,7 tis. a 37/2015 - 8 tis. pro NNO (RM 14 - 10.6.2015)</t>
  </si>
  <si>
    <t>Převod prostř. MMG - mzdy 2 pracovnic kultury (ZM 5)</t>
  </si>
  <si>
    <t xml:space="preserve">Převod prostř. MMG - dokrytí mezd vč. odvodů </t>
  </si>
  <si>
    <t>Stav k 30.6.2015</t>
  </si>
  <si>
    <t>Zvýšení rezervy - Doplatek účelové dotace roku 2014 na sociálně-práv. ochranu dětí</t>
  </si>
  <si>
    <t>Vrácení fin. prostředků z předfinancování projektu Prevence kriminality - Domovníci</t>
  </si>
  <si>
    <t>Pokrytí podílu po obdržení dotace na projekt Prevence kriminality - Domovníci</t>
  </si>
  <si>
    <t>Pokrytí podílu pro obdržení dotace na projekt Prevence kriminality - Asistenti</t>
  </si>
  <si>
    <t>Oprava ocelové konstrukce ve dvoře MP</t>
  </si>
  <si>
    <t>Vrácení fin. prostředků z předfinancování projektu Prevence kriminality - Senior akademie bezpečí (SAB)</t>
  </si>
  <si>
    <t>Pokrytí podílu pro obdržení dotace na projekt Prevence kriminality - SAB</t>
  </si>
  <si>
    <t>Pořízení inventáře pro MMG Břeclav v souvislosti s převodem TIC a kultury</t>
  </si>
  <si>
    <t>Stav k 31.7.2015</t>
  </si>
  <si>
    <t>Nemocnice Břeclav - darovací smlouva na nákup matrací (RM 18-12.6.2015)</t>
  </si>
  <si>
    <t>050 OSVŠ</t>
  </si>
  <si>
    <t>Pořízení telefonní ústředny - řešení havarijního stavu u městské policie</t>
  </si>
  <si>
    <t>Mezisoučet k 12.8.2015</t>
  </si>
  <si>
    <t>Projekt "Rajská Břeclav II. ročník" (RM 13 - 27.5.2015)</t>
  </si>
  <si>
    <t>Dar Petru Noskovi (strážník MP Břeclav) na zajištění přípravy na mistrovství světa v silovém trojboji.</t>
  </si>
  <si>
    <t>Dar Liboru Zajícovi na zajištění přípravy na mistrovství světa v silniční cyklistice</t>
  </si>
  <si>
    <t>MŠ Na Vatické 727 - bezesmluvní užívání pozemků v areálu školy 1.7.2009-2.11.2011 a 1.11.2014-30.6.2015</t>
  </si>
  <si>
    <t>Darovací sml. 7/2015/OSVŠ/na realizaci Babyboxu v nemocnici Břeclav</t>
  </si>
  <si>
    <t>Domov seniorů Břeclav - Navýšení přísp. na provoz - odstupné zdravotnickému personálu</t>
  </si>
  <si>
    <t>Stav k 31.8.2015</t>
  </si>
  <si>
    <t>Dosud neprovedené změny rozpočtu</t>
  </si>
  <si>
    <t>"Skatepark Na Valtické, II. etapa"- z grantového řízení Oranžové hřiště - předfinancování OEK</t>
  </si>
  <si>
    <t>Zázemí dopravního hřiště (Rok 2015 žádost o dot. JMK 500 tis., vlast. podíl 100 tis.)</t>
  </si>
  <si>
    <t>Slovácký tenisový klub - dotace na dokončení hřiště minitenisu</t>
  </si>
  <si>
    <t xml:space="preserve">(Rok 2016 požadavek 1 100 tis. Kč - bude zařazeno do návrhu rozpočtu na rok 2016 ORJ 020 ORS) </t>
  </si>
  <si>
    <t>TJ Tatran Poštorná - Zajištění vytápění sportovní haly</t>
  </si>
  <si>
    <t xml:space="preserve">Tereza Břeclav - opravy a revize veřejného osvětlení </t>
  </si>
  <si>
    <t>MMG - Svatováclavské slavnosti (762 hody, 231 program pro hosty partnerských měst)</t>
  </si>
  <si>
    <t>MSK, s. r. o., - Výročí založení organizace</t>
  </si>
  <si>
    <t>Zbývá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</si>
  <si>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</si>
  <si>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</si>
  <si>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</si>
  <si>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</si>
  <si>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pokrytí splátek úvěrů </t>
  </si>
  <si>
    <t>1.</t>
  </si>
  <si>
    <t>Nedofinancované akce r. 2014</t>
  </si>
  <si>
    <t>IPRM Valtická - kamerový systém (č. akce 1045)</t>
  </si>
  <si>
    <t>IPRM Valtická - chodníky (č. akce 1111)</t>
  </si>
  <si>
    <t>Cyklostezka Bratislavská-Na Zahradách</t>
  </si>
  <si>
    <t>MŠ Dukelských hrdinů (č. akce 1084)</t>
  </si>
  <si>
    <t>Projektová a manažerská příprava na investiční akce</t>
  </si>
  <si>
    <t>MKDS 2014 (č. akce 1097)</t>
  </si>
  <si>
    <t>2.</t>
  </si>
  <si>
    <t>OSVD - oprava střechy</t>
  </si>
  <si>
    <t>MěÚ - revitalizace chodeb</t>
  </si>
  <si>
    <t>OPLHZZ - Good Governance (č. akce 1067)</t>
  </si>
  <si>
    <t>OPLZZ - Projekt C2 Standardizace služeb (č. akce 1096)</t>
  </si>
  <si>
    <t>Nevyčerpané prostředky z roku 2014 - účelové prostř. jako přísp. na výkon pěstounské péče</t>
  </si>
  <si>
    <t>Finanční vypořádání za rok 2014 - odvod nevyčerpaných účel. prostř. na volby</t>
  </si>
  <si>
    <t>3.</t>
  </si>
  <si>
    <t xml:space="preserve">Výkup parkoviště </t>
  </si>
  <si>
    <t>Stav k 28.2.2015</t>
  </si>
  <si>
    <t>Prevence kriminality - rozšíření MKDS 2015</t>
  </si>
  <si>
    <t>Nákup a instalace 2 ks parkovacích automatů</t>
  </si>
  <si>
    <t>4.</t>
  </si>
  <si>
    <t>Vyúčtovaný nedoplatek za teplo, který vznikl v důsledku financování energií na budově Kupkova 3 (Tereza)</t>
  </si>
  <si>
    <t>5.</t>
  </si>
  <si>
    <t>6.</t>
  </si>
  <si>
    <t>Zrušení rozpočtu příjmů - dotace na zametací stroj - inkasováno v r. 2014</t>
  </si>
  <si>
    <t>Břeclav bez bariér II. et.-ul. Skopalíkova x Na Zvolenci (RM 9 - 1.4.2015)</t>
  </si>
  <si>
    <t>Regenerace panelového sídliště Slovácká - et. III.B (schváleno v ZM 2 - 22.12.2014)</t>
  </si>
  <si>
    <t>DS Břeclav - investiční příspěvek na nákup konvektomatu</t>
  </si>
  <si>
    <t>Zvýšení tř. 8 - Financování -  vratka z akce č. 1075 Přírodní zahrada U Splavu</t>
  </si>
  <si>
    <t>Zapojení tř. 8 - doplatek provozu veřejné silniční dopravy MHD za rok 2014</t>
  </si>
  <si>
    <t>080 OSVD</t>
  </si>
  <si>
    <t>Stav k 31.5.2015</t>
  </si>
  <si>
    <t>Snížení rozp. tř. 8 - dokrytí akce Přírodní zahrada MŠ U Splavu</t>
  </si>
  <si>
    <t>Snížení rozp. tř. 8 - dokrytí akce Zámecká věž</t>
  </si>
  <si>
    <t>Stav k 10.6.2015</t>
  </si>
  <si>
    <t>Zvýšení tř. 8 - Financování -  Akce Reg. panel. sídliště Slovácká-et. III. B - rozdíl z vysoutěženého stavu prací</t>
  </si>
  <si>
    <t>Zvýšení tř. 8 - Financování -  Akce Přestupní terminál IDS - Zvýšení podílu ROP Jihovýchod</t>
  </si>
  <si>
    <t>Snížení tř. 8 - Fin. - Akce 1046 MŠ Kpt. Nálepky,1047 MŠ Na Valtické,1048 ZŠ Kupkova,1083 MŠ Slovácká</t>
  </si>
  <si>
    <t>Zvýšení tř. 8 - Financování - Akce Ul. Skopalíkova-Na Zvolenci-levá strana (zvýšení podílu SFDI)</t>
  </si>
  <si>
    <t>Zvýšení tř. 8 - Financování - vratka z akce č. 1045 IPRM Valtická-kamerový systém</t>
  </si>
  <si>
    <t>Dokrytí akce MŠ Dukelských hrdinů-zateplení</t>
  </si>
  <si>
    <t>Zvýšení tř. 8 - Financování - vratka akce č. 1092 mÚ Břeclav - budova OSVD- zateplení</t>
  </si>
  <si>
    <t>Snížení rozp. tř. 8 - dokrytí projektu Prevence kriminality - rozšíření MKDS 2015</t>
  </si>
  <si>
    <t>Stav k 12.8.2015</t>
  </si>
  <si>
    <t>Zvýšení tř. 8 - Financování - vratka z akce č. 1111 IPRM Valtická-regenerace chodníků I. et. (30,40+19,10)</t>
  </si>
  <si>
    <t>MMG mzdy a odvody</t>
  </si>
  <si>
    <t>Arkádie Nový Dvůr, s. r. o - dotace na infocentrum</t>
  </si>
  <si>
    <t>Rugby Břeclav - činnost oddílu</t>
  </si>
  <si>
    <t>Lodní doprava - oprava mola</t>
  </si>
  <si>
    <t xml:space="preserve"> </t>
  </si>
  <si>
    <r>
      <t>RM 5:</t>
    </r>
    <r>
      <rPr>
        <b/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</si>
  <si>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Částka 6 287,5 tis. Kč </t>
    </r>
    <r>
      <rPr>
        <sz val="10"/>
        <color indexed="8"/>
        <rFont val="Arial"/>
        <family val="2"/>
      </rPr>
      <t xml:space="preserve">(Bezpečný přechod - 7 tis., Předláždění ul. J. Palacha 3 038,3 tis., Dět. doprav. hřiště II. et. 332 tis.-podíl JMK, Dět. dopr. hřiště II. et. - vlast. podíl 172 tis., </t>
    </r>
  </si>
  <si>
    <t xml:space="preserve">    Výsadba dřevin v lokalitě Rytopeky - násled. péče 1 tis., Mendlova-opr. chodníků 1 210,3 tis., Tyršův sad - opr. chodníků 1 279,8 tis., Obránců míru - opr. kanaliz. 247,1 tis. Kč</t>
  </si>
  <si>
    <t>Pasport vybraných rozvahových a výsledovkových položek</t>
  </si>
  <si>
    <t>Rozpočet na rok 2015</t>
  </si>
  <si>
    <t xml:space="preserve"> Tereza Břeclav</t>
  </si>
  <si>
    <t>Dlouhodobý hm.majetek (DHIM)</t>
  </si>
  <si>
    <t>Oprávky k DHIM</t>
  </si>
  <si>
    <t>-12089</t>
  </si>
  <si>
    <t>-14643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</si>
  <si>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</si>
  <si>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</si>
  <si>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</si>
  <si>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</si>
  <si>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</si>
  <si>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</si>
  <si>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</si>
  <si>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</si>
  <si>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</si>
  <si>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</si>
  <si>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</si>
  <si>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Městská knihovna Břeclav</t>
  </si>
  <si>
    <t>r.2012</t>
  </si>
  <si>
    <t>r.2013</t>
  </si>
  <si>
    <t>r.2014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</si>
  <si>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</si>
  <si>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</si>
  <si>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</si>
  <si>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</si>
  <si>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</si>
  <si>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</si>
  <si>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</si>
  <si>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</si>
  <si>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</si>
  <si>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</si>
  <si>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</si>
  <si>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</si>
  <si>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</si>
  <si>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</si>
  <si>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</si>
  <si>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</si>
  <si>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</si>
  <si>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</si>
  <si>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</si>
  <si>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</si>
  <si>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</si>
  <si>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</si>
  <si>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</si>
  <si>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</si>
  <si>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</si>
  <si>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</si>
  <si>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</si>
  <si>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</si>
  <si>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</si>
  <si>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</si>
  <si>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</si>
  <si>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</si>
  <si>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</si>
  <si>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</si>
  <si>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</si>
  <si>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</si>
  <si>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</si>
  <si>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</si>
  <si>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</si>
  <si>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</si>
  <si>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</si>
  <si>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</si>
  <si>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</si>
  <si>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</si>
  <si>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</si>
  <si>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</si>
  <si>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</si>
  <si>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</si>
  <si>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</si>
  <si>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</si>
  <si>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</si>
  <si>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leden - červenec  2015</t>
  </si>
  <si>
    <t>Městské muzeum a galerie Břeclav</t>
  </si>
  <si>
    <t>B III, sl.1</t>
  </si>
  <si>
    <t>D II, sl.1</t>
  </si>
  <si>
    <t>D III,sl.1</t>
  </si>
  <si>
    <t>V Břeclavi  dne  14. 8. 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</si>
</sst>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2"/>
      <color indexed="22"/>
      <name val="Arial CE"/>
      <family val="2"/>
    </font>
    <font>
      <sz val="10"/>
      <name val="Arial CE"/>
      <family val="2"/>
    </font>
    <font>
      <sz val="11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0"/>
      <name val="Arial Narrow"/>
      <family val="2"/>
    </font>
    <font>
      <i/>
      <sz val="14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3" borderId="6" applyNumberFormat="0" applyFont="0" applyAlignment="0" applyProtection="0"/>
    <xf numFmtId="9" fontId="57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0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28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0" fillId="0" borderId="29" xfId="0" applyBorder="1" applyAlignment="1">
      <alignment/>
    </xf>
    <xf numFmtId="4" fontId="4" fillId="0" borderId="25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4" fontId="6" fillId="34" borderId="34" xfId="46" applyNumberFormat="1" applyFont="1" applyFill="1" applyBorder="1" applyAlignment="1">
      <alignment horizontal="center"/>
      <protection/>
    </xf>
    <xf numFmtId="0" fontId="6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/>
    </xf>
    <xf numFmtId="4" fontId="6" fillId="34" borderId="36" xfId="46" applyNumberFormat="1" applyFont="1" applyFill="1" applyBorder="1" applyAlignment="1">
      <alignment horizontal="center"/>
      <protection/>
    </xf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right"/>
    </xf>
    <xf numFmtId="0" fontId="9" fillId="0" borderId="39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0" fontId="9" fillId="0" borderId="38" xfId="0" applyFont="1" applyFill="1" applyBorder="1" applyAlignment="1">
      <alignment/>
    </xf>
    <xf numFmtId="0" fontId="9" fillId="0" borderId="18" xfId="46" applyFont="1" applyFill="1" applyBorder="1" applyAlignment="1">
      <alignment horizontal="right"/>
      <protection/>
    </xf>
    <xf numFmtId="0" fontId="9" fillId="0" borderId="39" xfId="46" applyFont="1" applyFill="1" applyBorder="1" applyAlignment="1">
      <alignment horizontal="right"/>
      <protection/>
    </xf>
    <xf numFmtId="0" fontId="9" fillId="0" borderId="39" xfId="0" applyFont="1" applyFill="1" applyBorder="1" applyAlignment="1">
      <alignment horizontal="right"/>
    </xf>
    <xf numFmtId="0" fontId="9" fillId="0" borderId="38" xfId="0" applyFont="1" applyFill="1" applyBorder="1" applyAlignment="1">
      <alignment/>
    </xf>
    <xf numFmtId="0" fontId="9" fillId="0" borderId="39" xfId="46" applyFont="1" applyFill="1" applyBorder="1" applyAlignment="1">
      <alignment horizontal="left"/>
      <protection/>
    </xf>
    <xf numFmtId="0" fontId="9" fillId="0" borderId="41" xfId="46" applyFont="1" applyFill="1" applyBorder="1" applyAlignment="1">
      <alignment horizontal="right"/>
      <protection/>
    </xf>
    <xf numFmtId="0" fontId="9" fillId="0" borderId="40" xfId="46" applyFont="1" applyFill="1" applyBorder="1" applyAlignment="1">
      <alignment horizontal="right"/>
      <protection/>
    </xf>
    <xf numFmtId="0" fontId="9" fillId="0" borderId="42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4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4" fontId="14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4" fontId="9" fillId="0" borderId="46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0" borderId="39" xfId="0" applyNumberFormat="1" applyFont="1" applyFill="1" applyBorder="1" applyAlignment="1" applyProtection="1">
      <alignment horizontal="right"/>
      <protection locked="0"/>
    </xf>
    <xf numFmtId="4" fontId="9" fillId="0" borderId="39" xfId="0" applyNumberFormat="1" applyFont="1" applyFill="1" applyBorder="1" applyAlignment="1" applyProtection="1">
      <alignment/>
      <protection locked="0"/>
    </xf>
    <xf numFmtId="0" fontId="6" fillId="0" borderId="39" xfId="0" applyFont="1" applyFill="1" applyBorder="1" applyAlignment="1">
      <alignment/>
    </xf>
    <xf numFmtId="4" fontId="9" fillId="35" borderId="42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14" fillId="35" borderId="38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 horizontal="right"/>
    </xf>
    <xf numFmtId="0" fontId="9" fillId="0" borderId="36" xfId="0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0" fontId="6" fillId="0" borderId="43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left" vertical="center"/>
    </xf>
    <xf numFmtId="4" fontId="6" fillId="0" borderId="4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4" fontId="6" fillId="0" borderId="39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 horizontal="right"/>
    </xf>
    <xf numFmtId="0" fontId="9" fillId="0" borderId="41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0" fillId="36" borderId="0" xfId="0" applyNumberFormat="1" applyFont="1" applyFill="1" applyAlignment="1">
      <alignment/>
    </xf>
    <xf numFmtId="4" fontId="12" fillId="36" borderId="0" xfId="0" applyNumberFormat="1" applyFont="1" applyFill="1" applyAlignment="1">
      <alignment horizontal="right"/>
    </xf>
    <xf numFmtId="4" fontId="0" fillId="36" borderId="0" xfId="0" applyNumberFormat="1" applyFill="1" applyAlignment="1">
      <alignment/>
    </xf>
    <xf numFmtId="4" fontId="0" fillId="36" borderId="0" xfId="0" applyNumberFormat="1" applyFont="1" applyFill="1" applyAlignment="1">
      <alignment horizontal="right"/>
    </xf>
    <xf numFmtId="4" fontId="7" fillId="36" borderId="0" xfId="0" applyNumberFormat="1" applyFont="1" applyFill="1" applyAlignment="1">
      <alignment horizontal="center"/>
    </xf>
    <xf numFmtId="4" fontId="6" fillId="36" borderId="34" xfId="46" applyNumberFormat="1" applyFont="1" applyFill="1" applyBorder="1" applyAlignment="1">
      <alignment horizontal="center"/>
      <protection/>
    </xf>
    <xf numFmtId="4" fontId="6" fillId="36" borderId="36" xfId="46" applyNumberFormat="1" applyFont="1" applyFill="1" applyBorder="1" applyAlignment="1">
      <alignment horizontal="center"/>
      <protection/>
    </xf>
    <xf numFmtId="49" fontId="6" fillId="36" borderId="36" xfId="46" applyNumberFormat="1" applyFont="1" applyFill="1" applyBorder="1" applyAlignment="1">
      <alignment horizontal="center"/>
      <protection/>
    </xf>
    <xf numFmtId="4" fontId="9" fillId="36" borderId="38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4" fontId="9" fillId="36" borderId="40" xfId="0" applyNumberFormat="1" applyFont="1" applyFill="1" applyBorder="1" applyAlignment="1">
      <alignment/>
    </xf>
    <xf numFmtId="4" fontId="9" fillId="36" borderId="41" xfId="0" applyNumberFormat="1" applyFont="1" applyFill="1" applyBorder="1" applyAlignment="1">
      <alignment/>
    </xf>
    <xf numFmtId="4" fontId="9" fillId="36" borderId="42" xfId="0" applyNumberFormat="1" applyFont="1" applyFill="1" applyBorder="1" applyAlignment="1">
      <alignment/>
    </xf>
    <xf numFmtId="4" fontId="6" fillId="36" borderId="43" xfId="0" applyNumberFormat="1" applyFont="1" applyFill="1" applyBorder="1" applyAlignment="1">
      <alignment/>
    </xf>
    <xf numFmtId="4" fontId="9" fillId="36" borderId="0" xfId="0" applyNumberFormat="1" applyFont="1" applyFill="1" applyAlignment="1">
      <alignment/>
    </xf>
    <xf numFmtId="4" fontId="6" fillId="36" borderId="0" xfId="0" applyNumberFormat="1" applyFont="1" applyFill="1" applyBorder="1" applyAlignment="1">
      <alignment/>
    </xf>
    <xf numFmtId="4" fontId="9" fillId="36" borderId="45" xfId="0" applyNumberFormat="1" applyFont="1" applyFill="1" applyBorder="1" applyAlignment="1">
      <alignment/>
    </xf>
    <xf numFmtId="4" fontId="14" fillId="36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4" fontId="9" fillId="36" borderId="46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4" fontId="9" fillId="36" borderId="39" xfId="0" applyNumberFormat="1" applyFont="1" applyFill="1" applyBorder="1" applyAlignment="1" applyProtection="1">
      <alignment horizontal="right"/>
      <protection locked="0"/>
    </xf>
    <xf numFmtId="4" fontId="9" fillId="36" borderId="39" xfId="0" applyNumberFormat="1" applyFont="1" applyFill="1" applyBorder="1" applyAlignment="1" applyProtection="1">
      <alignment/>
      <protection locked="0"/>
    </xf>
    <xf numFmtId="4" fontId="9" fillId="36" borderId="39" xfId="0" applyNumberFormat="1" applyFont="1" applyFill="1" applyBorder="1" applyAlignment="1">
      <alignment/>
    </xf>
    <xf numFmtId="4" fontId="9" fillId="36" borderId="18" xfId="0" applyNumberFormat="1" applyFont="1" applyFill="1" applyBorder="1" applyAlignment="1">
      <alignment/>
    </xf>
    <xf numFmtId="4" fontId="6" fillId="36" borderId="46" xfId="0" applyNumberFormat="1" applyFont="1" applyFill="1" applyBorder="1" applyAlignment="1">
      <alignment/>
    </xf>
    <xf numFmtId="4" fontId="9" fillId="36" borderId="0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 horizontal="right"/>
    </xf>
    <xf numFmtId="4" fontId="9" fillId="36" borderId="36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vertical="center"/>
    </xf>
    <xf numFmtId="4" fontId="6" fillId="36" borderId="39" xfId="0" applyNumberFormat="1" applyFont="1" applyFill="1" applyBorder="1" applyAlignment="1">
      <alignment horizontal="center"/>
    </xf>
    <xf numFmtId="4" fontId="9" fillId="36" borderId="38" xfId="0" applyNumberFormat="1" applyFont="1" applyFill="1" applyBorder="1" applyAlignment="1">
      <alignment horizontal="right"/>
    </xf>
    <xf numFmtId="4" fontId="74" fillId="36" borderId="0" xfId="0" applyNumberFormat="1" applyFont="1" applyFill="1" applyBorder="1" applyAlignment="1">
      <alignment/>
    </xf>
    <xf numFmtId="4" fontId="75" fillId="36" borderId="0" xfId="0" applyNumberFormat="1" applyFont="1" applyFill="1" applyAlignment="1">
      <alignment/>
    </xf>
    <xf numFmtId="4" fontId="9" fillId="36" borderId="0" xfId="0" applyNumberFormat="1" applyFont="1" applyFill="1" applyAlignment="1">
      <alignment/>
    </xf>
    <xf numFmtId="4" fontId="9" fillId="36" borderId="0" xfId="0" applyNumberFormat="1" applyFont="1" applyFill="1" applyBorder="1" applyAlignment="1">
      <alignment/>
    </xf>
    <xf numFmtId="4" fontId="9" fillId="36" borderId="0" xfId="0" applyNumberFormat="1" applyFont="1" applyFill="1" applyBorder="1" applyAlignment="1">
      <alignment horizontal="right"/>
    </xf>
    <xf numFmtId="4" fontId="6" fillId="36" borderId="0" xfId="0" applyNumberFormat="1" applyFont="1" applyFill="1" applyAlignment="1">
      <alignment/>
    </xf>
    <xf numFmtId="4" fontId="0" fillId="36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6" fillId="34" borderId="3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36" xfId="0" applyFont="1" applyFill="1" applyBorder="1" applyAlignment="1">
      <alignment/>
    </xf>
    <xf numFmtId="49" fontId="6" fillId="34" borderId="36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6" fillId="0" borderId="39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44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0" fontId="6" fillId="0" borderId="18" xfId="0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4" fontId="9" fillId="0" borderId="40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6" xfId="0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16" fillId="35" borderId="39" xfId="0" applyFont="1" applyFill="1" applyBorder="1" applyAlignment="1">
      <alignment horizontal="center"/>
    </xf>
    <xf numFmtId="0" fontId="9" fillId="0" borderId="39" xfId="0" applyFont="1" applyBorder="1" applyAlignment="1">
      <alignment/>
    </xf>
    <xf numFmtId="0" fontId="6" fillId="0" borderId="46" xfId="0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0" fontId="16" fillId="35" borderId="46" xfId="0" applyFont="1" applyFill="1" applyBorder="1" applyAlignment="1">
      <alignment horizontal="center"/>
    </xf>
    <xf numFmtId="0" fontId="9" fillId="0" borderId="36" xfId="0" applyFont="1" applyBorder="1" applyAlignment="1">
      <alignment/>
    </xf>
    <xf numFmtId="4" fontId="6" fillId="0" borderId="39" xfId="0" applyNumberFormat="1" applyFont="1" applyFill="1" applyBorder="1" applyAlignment="1">
      <alignment/>
    </xf>
    <xf numFmtId="4" fontId="9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9" xfId="0" applyFont="1" applyFill="1" applyBorder="1" applyAlignment="1">
      <alignment vertical="center"/>
    </xf>
    <xf numFmtId="4" fontId="6" fillId="0" borderId="47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0" fontId="15" fillId="36" borderId="0" xfId="0" applyFont="1" applyFill="1" applyAlignment="1">
      <alignment horizontal="center"/>
    </xf>
    <xf numFmtId="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4" fontId="7" fillId="36" borderId="0" xfId="0" applyNumberFormat="1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4" fontId="9" fillId="36" borderId="0" xfId="0" applyNumberFormat="1" applyFont="1" applyFill="1" applyAlignment="1">
      <alignment horizontal="right"/>
    </xf>
    <xf numFmtId="0" fontId="6" fillId="36" borderId="34" xfId="0" applyFont="1" applyFill="1" applyBorder="1" applyAlignment="1">
      <alignment horizontal="center"/>
    </xf>
    <xf numFmtId="49" fontId="6" fillId="36" borderId="36" xfId="0" applyNumberFormat="1" applyFont="1" applyFill="1" applyBorder="1" applyAlignment="1">
      <alignment horizontal="center"/>
    </xf>
    <xf numFmtId="4" fontId="9" fillId="36" borderId="45" xfId="0" applyNumberFormat="1" applyFont="1" applyFill="1" applyBorder="1" applyAlignment="1">
      <alignment/>
    </xf>
    <xf numFmtId="4" fontId="16" fillId="36" borderId="39" xfId="0" applyNumberFormat="1" applyFont="1" applyFill="1" applyBorder="1" applyAlignment="1">
      <alignment/>
    </xf>
    <xf numFmtId="4" fontId="9" fillId="36" borderId="42" xfId="0" applyNumberFormat="1" applyFont="1" applyFill="1" applyBorder="1" applyAlignment="1">
      <alignment/>
    </xf>
    <xf numFmtId="4" fontId="6" fillId="36" borderId="43" xfId="0" applyNumberFormat="1" applyFont="1" applyFill="1" applyBorder="1" applyAlignment="1">
      <alignment/>
    </xf>
    <xf numFmtId="3" fontId="6" fillId="36" borderId="0" xfId="0" applyNumberFormat="1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0" fontId="9" fillId="36" borderId="0" xfId="0" applyFont="1" applyFill="1" applyAlignment="1">
      <alignment/>
    </xf>
    <xf numFmtId="4" fontId="6" fillId="36" borderId="38" xfId="0" applyNumberFormat="1" applyFont="1" applyFill="1" applyBorder="1" applyAlignment="1">
      <alignment/>
    </xf>
    <xf numFmtId="3" fontId="9" fillId="36" borderId="39" xfId="0" applyNumberFormat="1" applyFont="1" applyFill="1" applyBorder="1" applyAlignment="1">
      <alignment/>
    </xf>
    <xf numFmtId="4" fontId="6" fillId="36" borderId="39" xfId="0" applyNumberFormat="1" applyFont="1" applyFill="1" applyBorder="1" applyAlignment="1">
      <alignment/>
    </xf>
    <xf numFmtId="4" fontId="6" fillId="36" borderId="42" xfId="0" applyNumberFormat="1" applyFont="1" applyFill="1" applyBorder="1" applyAlignment="1">
      <alignment/>
    </xf>
    <xf numFmtId="0" fontId="76" fillId="36" borderId="0" xfId="0" applyFont="1" applyFill="1" applyAlignment="1">
      <alignment horizontal="center"/>
    </xf>
    <xf numFmtId="4" fontId="9" fillId="36" borderId="40" xfId="0" applyNumberFormat="1" applyFont="1" applyFill="1" applyBorder="1" applyAlignment="1">
      <alignment/>
    </xf>
    <xf numFmtId="4" fontId="74" fillId="36" borderId="0" xfId="0" applyNumberFormat="1" applyFont="1" applyFill="1" applyBorder="1" applyAlignment="1">
      <alignment horizontal="center"/>
    </xf>
    <xf numFmtId="4" fontId="9" fillId="36" borderId="36" xfId="0" applyNumberFormat="1" applyFont="1" applyFill="1" applyBorder="1" applyAlignment="1">
      <alignment/>
    </xf>
    <xf numFmtId="4" fontId="6" fillId="36" borderId="39" xfId="0" applyNumberFormat="1" applyFont="1" applyFill="1" applyBorder="1" applyAlignment="1">
      <alignment/>
    </xf>
    <xf numFmtId="4" fontId="9" fillId="36" borderId="46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 vertical="center"/>
    </xf>
    <xf numFmtId="0" fontId="9" fillId="36" borderId="0" xfId="0" applyFont="1" applyFill="1" applyAlignment="1">
      <alignment/>
    </xf>
    <xf numFmtId="0" fontId="19" fillId="0" borderId="0" xfId="0" applyFont="1" applyFill="1" applyBorder="1" applyAlignment="1" applyProtection="1">
      <alignment/>
      <protection hidden="1"/>
    </xf>
    <xf numFmtId="3" fontId="0" fillId="0" borderId="50" xfId="0" applyNumberFormat="1" applyFont="1" applyFill="1" applyBorder="1" applyAlignment="1" applyProtection="1">
      <alignment horizontal="center"/>
      <protection hidden="1"/>
    </xf>
    <xf numFmtId="3" fontId="20" fillId="0" borderId="51" xfId="0" applyNumberFormat="1" applyFont="1" applyFill="1" applyBorder="1" applyAlignment="1" applyProtection="1">
      <alignment horizontal="center"/>
      <protection hidden="1"/>
    </xf>
    <xf numFmtId="3" fontId="20" fillId="0" borderId="52" xfId="0" applyNumberFormat="1" applyFont="1" applyFill="1" applyBorder="1" applyAlignment="1" applyProtection="1">
      <alignment horizontal="center"/>
      <protection hidden="1"/>
    </xf>
    <xf numFmtId="3" fontId="20" fillId="0" borderId="53" xfId="0" applyNumberFormat="1" applyFont="1" applyFill="1" applyBorder="1" applyAlignment="1" applyProtection="1">
      <alignment horizontal="center"/>
      <protection hidden="1"/>
    </xf>
    <xf numFmtId="3" fontId="20" fillId="0" borderId="51" xfId="0" applyNumberFormat="1" applyFont="1" applyFill="1" applyBorder="1" applyAlignment="1" applyProtection="1">
      <alignment horizontal="center"/>
      <protection hidden="1"/>
    </xf>
    <xf numFmtId="3" fontId="20" fillId="0" borderId="52" xfId="0" applyNumberFormat="1" applyFont="1" applyFill="1" applyBorder="1" applyAlignment="1" applyProtection="1">
      <alignment horizontal="center"/>
      <protection hidden="1"/>
    </xf>
    <xf numFmtId="3" fontId="20" fillId="0" borderId="54" xfId="0" applyNumberFormat="1" applyFont="1" applyFill="1" applyBorder="1" applyAlignment="1" applyProtection="1">
      <alignment horizontal="center"/>
      <protection hidden="1"/>
    </xf>
    <xf numFmtId="3" fontId="21" fillId="0" borderId="27" xfId="0" applyNumberFormat="1" applyFont="1" applyFill="1" applyBorder="1" applyAlignment="1" applyProtection="1">
      <alignment/>
      <protection hidden="1"/>
    </xf>
    <xf numFmtId="3" fontId="21" fillId="0" borderId="51" xfId="0" applyNumberFormat="1" applyFont="1" applyFill="1" applyBorder="1" applyAlignment="1" applyProtection="1">
      <alignment/>
      <protection locked="0"/>
    </xf>
    <xf numFmtId="3" fontId="21" fillId="0" borderId="27" xfId="0" applyNumberFormat="1" applyFont="1" applyFill="1" applyBorder="1" applyAlignment="1" applyProtection="1">
      <alignment/>
      <protection locked="0"/>
    </xf>
    <xf numFmtId="3" fontId="21" fillId="0" borderId="55" xfId="0" applyNumberFormat="1" applyFont="1" applyFill="1" applyBorder="1" applyAlignment="1" applyProtection="1">
      <alignment/>
      <protection hidden="1"/>
    </xf>
    <xf numFmtId="3" fontId="21" fillId="0" borderId="52" xfId="0" applyNumberFormat="1" applyFont="1" applyFill="1" applyBorder="1" applyAlignment="1" applyProtection="1">
      <alignment/>
      <protection locked="0"/>
    </xf>
    <xf numFmtId="3" fontId="21" fillId="0" borderId="55" xfId="0" applyNumberFormat="1" applyFont="1" applyFill="1" applyBorder="1" applyAlignment="1" applyProtection="1">
      <alignment/>
      <protection locked="0"/>
    </xf>
    <xf numFmtId="3" fontId="21" fillId="0" borderId="56" xfId="0" applyNumberFormat="1" applyFont="1" applyFill="1" applyBorder="1" applyAlignment="1" applyProtection="1">
      <alignment/>
      <protection hidden="1"/>
    </xf>
    <xf numFmtId="3" fontId="21" fillId="0" borderId="54" xfId="0" applyNumberFormat="1" applyFont="1" applyFill="1" applyBorder="1" applyAlignment="1" applyProtection="1">
      <alignment/>
      <protection locked="0"/>
    </xf>
    <xf numFmtId="0" fontId="19" fillId="0" borderId="57" xfId="0" applyFont="1" applyFill="1" applyBorder="1" applyAlignment="1" applyProtection="1">
      <alignment/>
      <protection hidden="1"/>
    </xf>
    <xf numFmtId="0" fontId="19" fillId="0" borderId="58" xfId="0" applyFont="1" applyFill="1" applyBorder="1" applyAlignment="1" applyProtection="1">
      <alignment/>
      <protection hidden="1"/>
    </xf>
    <xf numFmtId="0" fontId="9" fillId="0" borderId="59" xfId="0" applyFont="1" applyFill="1" applyBorder="1" applyAlignment="1" applyProtection="1">
      <alignment horizontal="center"/>
      <protection hidden="1"/>
    </xf>
    <xf numFmtId="3" fontId="0" fillId="0" borderId="52" xfId="0" applyNumberFormat="1" applyFont="1" applyFill="1" applyBorder="1" applyAlignment="1" applyProtection="1">
      <alignment horizontal="center"/>
      <protection hidden="1"/>
    </xf>
    <xf numFmtId="3" fontId="0" fillId="0" borderId="53" xfId="0" applyNumberFormat="1" applyFont="1" applyFill="1" applyBorder="1" applyAlignment="1" applyProtection="1">
      <alignment horizontal="center"/>
      <protection hidden="1"/>
    </xf>
    <xf numFmtId="0" fontId="20" fillId="0" borderId="52" xfId="0" applyFont="1" applyFill="1" applyBorder="1" applyAlignment="1" applyProtection="1">
      <alignment horizontal="center"/>
      <protection hidden="1"/>
    </xf>
    <xf numFmtId="0" fontId="7" fillId="0" borderId="0" xfId="48" applyFont="1" applyAlignment="1">
      <alignment horizontal="center"/>
      <protection/>
    </xf>
    <xf numFmtId="0" fontId="0" fillId="0" borderId="0" xfId="48" applyFont="1">
      <alignment/>
      <protection/>
    </xf>
    <xf numFmtId="0" fontId="7" fillId="34" borderId="39" xfId="48" applyFont="1" applyFill="1" applyBorder="1" applyAlignment="1">
      <alignment horizontal="center"/>
      <protection/>
    </xf>
    <xf numFmtId="1" fontId="0" fillId="0" borderId="39" xfId="48" applyNumberFormat="1" applyFont="1" applyBorder="1">
      <alignment/>
      <protection/>
    </xf>
    <xf numFmtId="0" fontId="0" fillId="0" borderId="39" xfId="48" applyFont="1" applyBorder="1">
      <alignment/>
      <protection/>
    </xf>
    <xf numFmtId="4" fontId="7" fillId="0" borderId="39" xfId="48" applyNumberFormat="1" applyFont="1" applyBorder="1">
      <alignment/>
      <protection/>
    </xf>
    <xf numFmtId="0" fontId="7" fillId="0" borderId="39" xfId="48" applyFont="1" applyBorder="1">
      <alignment/>
      <protection/>
    </xf>
    <xf numFmtId="0" fontId="7" fillId="0" borderId="39" xfId="48" applyFont="1" applyBorder="1" applyAlignment="1">
      <alignment horizontal="left"/>
      <protection/>
    </xf>
    <xf numFmtId="4" fontId="0" fillId="0" borderId="39" xfId="48" applyNumberFormat="1" applyFont="1" applyBorder="1">
      <alignment/>
      <protection/>
    </xf>
    <xf numFmtId="14" fontId="0" fillId="0" borderId="39" xfId="48" applyNumberFormat="1" applyFont="1" applyBorder="1">
      <alignment/>
      <protection/>
    </xf>
    <xf numFmtId="0" fontId="0" fillId="0" borderId="39" xfId="48" applyFont="1" applyBorder="1" applyAlignment="1">
      <alignment horizontal="left"/>
      <protection/>
    </xf>
    <xf numFmtId="14" fontId="0" fillId="0" borderId="39" xfId="48" applyNumberFormat="1" applyFont="1" applyBorder="1" applyAlignment="1">
      <alignment horizontal="right"/>
      <protection/>
    </xf>
    <xf numFmtId="0" fontId="7" fillId="0" borderId="0" xfId="48" applyFont="1">
      <alignment/>
      <protection/>
    </xf>
    <xf numFmtId="4" fontId="0" fillId="0" borderId="39" xfId="48" applyNumberFormat="1" applyFont="1" applyBorder="1" applyAlignment="1">
      <alignment horizontal="right"/>
      <protection/>
    </xf>
    <xf numFmtId="14" fontId="7" fillId="0" borderId="39" xfId="48" applyNumberFormat="1" applyFont="1" applyBorder="1">
      <alignment/>
      <protection/>
    </xf>
    <xf numFmtId="0" fontId="0" fillId="0" borderId="39" xfId="48" applyFont="1" applyBorder="1" applyAlignment="1">
      <alignment horizontal="center"/>
      <protection/>
    </xf>
    <xf numFmtId="0" fontId="0" fillId="0" borderId="39" xfId="48" applyNumberFormat="1" applyFont="1" applyBorder="1">
      <alignment/>
      <protection/>
    </xf>
    <xf numFmtId="0" fontId="7" fillId="0" borderId="39" xfId="48" applyFont="1" applyBorder="1" applyAlignment="1">
      <alignment horizontal="center"/>
      <protection/>
    </xf>
    <xf numFmtId="0" fontId="0" fillId="0" borderId="60" xfId="48" applyNumberFormat="1" applyFont="1" applyBorder="1">
      <alignment/>
      <protection/>
    </xf>
    <xf numFmtId="0" fontId="0" fillId="0" borderId="60" xfId="48" applyFont="1" applyBorder="1">
      <alignment/>
      <protection/>
    </xf>
    <xf numFmtId="4" fontId="0" fillId="0" borderId="0" xfId="48" applyNumberFormat="1" applyFont="1" applyBorder="1">
      <alignment/>
      <protection/>
    </xf>
    <xf numFmtId="4" fontId="7" fillId="0" borderId="0" xfId="48" applyNumberFormat="1" applyFont="1">
      <alignment/>
      <protection/>
    </xf>
    <xf numFmtId="0" fontId="7" fillId="0" borderId="60" xfId="48" applyFont="1" applyBorder="1">
      <alignment/>
      <protection/>
    </xf>
    <xf numFmtId="0" fontId="7" fillId="0" borderId="39" xfId="48" applyNumberFormat="1" applyFont="1" applyBorder="1">
      <alignment/>
      <protection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horizontal="right"/>
    </xf>
    <xf numFmtId="4" fontId="77" fillId="0" borderId="0" xfId="0" applyNumberFormat="1" applyFont="1" applyAlignment="1">
      <alignment/>
    </xf>
    <xf numFmtId="0" fontId="78" fillId="34" borderId="39" xfId="0" applyFont="1" applyFill="1" applyBorder="1" applyAlignment="1">
      <alignment horizontal="center"/>
    </xf>
    <xf numFmtId="4" fontId="78" fillId="34" borderId="39" xfId="0" applyNumberFormat="1" applyFont="1" applyFill="1" applyBorder="1" applyAlignment="1">
      <alignment/>
    </xf>
    <xf numFmtId="4" fontId="78" fillId="34" borderId="39" xfId="0" applyNumberFormat="1" applyFont="1" applyFill="1" applyBorder="1" applyAlignment="1">
      <alignment horizontal="center"/>
    </xf>
    <xf numFmtId="0" fontId="78" fillId="0" borderId="0" xfId="0" applyFont="1" applyAlignment="1">
      <alignment/>
    </xf>
    <xf numFmtId="0" fontId="77" fillId="0" borderId="39" xfId="0" applyFont="1" applyBorder="1" applyAlignment="1">
      <alignment horizontal="center"/>
    </xf>
    <xf numFmtId="14" fontId="77" fillId="0" borderId="39" xfId="0" applyNumberFormat="1" applyFont="1" applyBorder="1" applyAlignment="1">
      <alignment horizontal="center"/>
    </xf>
    <xf numFmtId="4" fontId="77" fillId="0" borderId="39" xfId="0" applyNumberFormat="1" applyFont="1" applyBorder="1" applyAlignment="1">
      <alignment horizontal="right"/>
    </xf>
    <xf numFmtId="4" fontId="78" fillId="0" borderId="39" xfId="0" applyNumberFormat="1" applyFont="1" applyBorder="1" applyAlignment="1">
      <alignment/>
    </xf>
    <xf numFmtId="0" fontId="77" fillId="0" borderId="39" xfId="0" applyFont="1" applyBorder="1" applyAlignment="1">
      <alignment/>
    </xf>
    <xf numFmtId="0" fontId="77" fillId="0" borderId="39" xfId="0" applyFont="1" applyBorder="1" applyAlignment="1">
      <alignment horizontal="left"/>
    </xf>
    <xf numFmtId="4" fontId="77" fillId="0" borderId="39" xfId="0" applyNumberFormat="1" applyFont="1" applyBorder="1" applyAlignment="1">
      <alignment/>
    </xf>
    <xf numFmtId="4" fontId="77" fillId="0" borderId="39" xfId="0" applyNumberFormat="1" applyFont="1" applyBorder="1" applyAlignment="1">
      <alignment horizontal="left"/>
    </xf>
    <xf numFmtId="0" fontId="78" fillId="0" borderId="39" xfId="0" applyFont="1" applyBorder="1" applyAlignment="1">
      <alignment horizontal="right"/>
    </xf>
    <xf numFmtId="4" fontId="78" fillId="0" borderId="39" xfId="0" applyNumberFormat="1" applyFont="1" applyBorder="1" applyAlignment="1">
      <alignment horizontal="right"/>
    </xf>
    <xf numFmtId="0" fontId="78" fillId="0" borderId="39" xfId="0" applyFont="1" applyBorder="1" applyAlignment="1">
      <alignment horizontal="left"/>
    </xf>
    <xf numFmtId="166" fontId="78" fillId="0" borderId="39" xfId="0" applyNumberFormat="1" applyFont="1" applyBorder="1" applyAlignment="1">
      <alignment horizontal="left"/>
    </xf>
    <xf numFmtId="4" fontId="78" fillId="0" borderId="39" xfId="0" applyNumberFormat="1" applyFont="1" applyBorder="1" applyAlignment="1">
      <alignment horizontal="left"/>
    </xf>
    <xf numFmtId="166" fontId="77" fillId="0" borderId="39" xfId="0" applyNumberFormat="1" applyFont="1" applyBorder="1" applyAlignment="1">
      <alignment horizontal="left"/>
    </xf>
    <xf numFmtId="0" fontId="78" fillId="0" borderId="39" xfId="0" applyFont="1" applyBorder="1" applyAlignment="1">
      <alignment horizontal="center"/>
    </xf>
    <xf numFmtId="14" fontId="78" fillId="0" borderId="39" xfId="0" applyNumberFormat="1" applyFont="1" applyBorder="1" applyAlignment="1">
      <alignment horizontal="center"/>
    </xf>
    <xf numFmtId="0" fontId="78" fillId="0" borderId="39" xfId="0" applyFont="1" applyBorder="1" applyAlignment="1">
      <alignment/>
    </xf>
    <xf numFmtId="0" fontId="77" fillId="0" borderId="0" xfId="0" applyFont="1" applyAlignment="1">
      <alignment horizontal="left"/>
    </xf>
    <xf numFmtId="0" fontId="77" fillId="34" borderId="39" xfId="0" applyFont="1" applyFill="1" applyBorder="1" applyAlignment="1">
      <alignment horizontal="center"/>
    </xf>
    <xf numFmtId="4" fontId="78" fillId="34" borderId="39" xfId="0" applyNumberFormat="1" applyFont="1" applyFill="1" applyBorder="1" applyAlignment="1">
      <alignment/>
    </xf>
    <xf numFmtId="0" fontId="78" fillId="34" borderId="39" xfId="0" applyFont="1" applyFill="1" applyBorder="1" applyAlignment="1">
      <alignment horizontal="right"/>
    </xf>
    <xf numFmtId="0" fontId="77" fillId="34" borderId="39" xfId="0" applyFont="1" applyFill="1" applyBorder="1" applyAlignment="1">
      <alignment/>
    </xf>
    <xf numFmtId="0" fontId="20" fillId="0" borderId="61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3" fontId="21" fillId="0" borderId="35" xfId="0" applyNumberFormat="1" applyFont="1" applyFill="1" applyBorder="1" applyAlignment="1">
      <alignment/>
    </xf>
    <xf numFmtId="3" fontId="21" fillId="0" borderId="63" xfId="0" applyNumberFormat="1" applyFont="1" applyFill="1" applyBorder="1" applyAlignment="1">
      <alignment/>
    </xf>
    <xf numFmtId="3" fontId="21" fillId="0" borderId="55" xfId="0" applyNumberFormat="1" applyFont="1" applyFill="1" applyBorder="1" applyAlignment="1">
      <alignment/>
    </xf>
    <xf numFmtId="3" fontId="21" fillId="0" borderId="52" xfId="0" applyNumberFormat="1" applyFont="1" applyFill="1" applyBorder="1" applyAlignment="1">
      <alignment/>
    </xf>
    <xf numFmtId="3" fontId="21" fillId="0" borderId="61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3" fontId="21" fillId="0" borderId="64" xfId="0" applyNumberFormat="1" applyFont="1" applyFill="1" applyBorder="1" applyAlignment="1">
      <alignment/>
    </xf>
    <xf numFmtId="3" fontId="21" fillId="0" borderId="54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50" xfId="0" applyNumberFormat="1" applyFont="1" applyFill="1" applyBorder="1" applyAlignment="1">
      <alignment/>
    </xf>
    <xf numFmtId="3" fontId="21" fillId="0" borderId="65" xfId="0" applyNumberFormat="1" applyFont="1" applyFill="1" applyBorder="1" applyAlignment="1">
      <alignment/>
    </xf>
    <xf numFmtId="3" fontId="21" fillId="0" borderId="5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9" fillId="0" borderId="57" xfId="0" applyFont="1" applyFill="1" applyBorder="1" applyAlignment="1">
      <alignment/>
    </xf>
    <xf numFmtId="0" fontId="9" fillId="0" borderId="59" xfId="0" applyFont="1" applyFill="1" applyBorder="1" applyAlignment="1">
      <alignment horizontal="center"/>
    </xf>
    <xf numFmtId="0" fontId="20" fillId="0" borderId="52" xfId="0" applyFont="1" applyFill="1" applyBorder="1" applyAlignment="1">
      <alignment/>
    </xf>
    <xf numFmtId="0" fontId="20" fillId="0" borderId="52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4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20" fillId="0" borderId="63" xfId="0" applyFont="1" applyFill="1" applyBorder="1" applyAlignment="1">
      <alignment horizontal="center"/>
    </xf>
    <xf numFmtId="0" fontId="0" fillId="0" borderId="6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20" fillId="0" borderId="69" xfId="0" applyFont="1" applyFill="1" applyBorder="1" applyAlignment="1">
      <alignment horizontal="center"/>
    </xf>
    <xf numFmtId="0" fontId="25" fillId="0" borderId="7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0" fontId="25" fillId="0" borderId="28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164" fontId="20" fillId="0" borderId="50" xfId="0" applyNumberFormat="1" applyFont="1" applyFill="1" applyBorder="1" applyAlignment="1">
      <alignment horizontal="right"/>
    </xf>
    <xf numFmtId="166" fontId="0" fillId="0" borderId="73" xfId="0" applyNumberFormat="1" applyFont="1" applyFill="1" applyBorder="1" applyAlignment="1">
      <alignment/>
    </xf>
    <xf numFmtId="166" fontId="0" fillId="0" borderId="74" xfId="0" applyNumberFormat="1" applyFont="1" applyFill="1" applyBorder="1" applyAlignment="1">
      <alignment/>
    </xf>
    <xf numFmtId="166" fontId="0" fillId="0" borderId="42" xfId="0" applyNumberFormat="1" applyFont="1" applyFill="1" applyBorder="1" applyAlignment="1">
      <alignment/>
    </xf>
    <xf numFmtId="3" fontId="20" fillId="0" borderId="50" xfId="0" applyNumberFormat="1" applyFont="1" applyFill="1" applyBorder="1" applyAlignment="1">
      <alignment horizontal="center"/>
    </xf>
    <xf numFmtId="3" fontId="20" fillId="0" borderId="75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0" fontId="25" fillId="0" borderId="76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66" fontId="0" fillId="0" borderId="77" xfId="0" applyNumberFormat="1" applyFont="1" applyFill="1" applyBorder="1" applyAlignment="1">
      <alignment/>
    </xf>
    <xf numFmtId="166" fontId="0" fillId="0" borderId="53" xfId="0" applyNumberFormat="1" applyFont="1" applyFill="1" applyBorder="1" applyAlignment="1">
      <alignment/>
    </xf>
    <xf numFmtId="164" fontId="20" fillId="0" borderId="53" xfId="0" applyNumberFormat="1" applyFont="1" applyFill="1" applyBorder="1" applyAlignment="1">
      <alignment horizontal="right"/>
    </xf>
    <xf numFmtId="166" fontId="0" fillId="0" borderId="71" xfId="0" applyNumberFormat="1" applyFont="1" applyFill="1" applyBorder="1" applyAlignment="1">
      <alignment/>
    </xf>
    <xf numFmtId="166" fontId="0" fillId="0" borderId="78" xfId="0" applyNumberFormat="1" applyFont="1" applyFill="1" applyBorder="1" applyAlignment="1">
      <alignment/>
    </xf>
    <xf numFmtId="166" fontId="20" fillId="0" borderId="53" xfId="0" applyNumberFormat="1" applyFont="1" applyFill="1" applyBorder="1" applyAlignment="1">
      <alignment/>
    </xf>
    <xf numFmtId="3" fontId="20" fillId="0" borderId="79" xfId="0" applyNumberFormat="1" applyFont="1" applyFill="1" applyBorder="1" applyAlignment="1">
      <alignment horizontal="center"/>
    </xf>
    <xf numFmtId="0" fontId="25" fillId="0" borderId="55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20" fillId="0" borderId="52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20" fillId="0" borderId="8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52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81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0" fontId="25" fillId="0" borderId="66" xfId="0" applyFont="1" applyFill="1" applyBorder="1" applyAlignment="1">
      <alignment/>
    </xf>
    <xf numFmtId="0" fontId="20" fillId="0" borderId="82" xfId="0" applyFont="1" applyFill="1" applyBorder="1" applyAlignment="1">
      <alignment/>
    </xf>
    <xf numFmtId="3" fontId="20" fillId="0" borderId="57" xfId="0" applyNumberFormat="1" applyFont="1" applyFill="1" applyBorder="1" applyAlignment="1">
      <alignment/>
    </xf>
    <xf numFmtId="3" fontId="20" fillId="0" borderId="82" xfId="0" applyNumberFormat="1" applyFont="1" applyFill="1" applyBorder="1" applyAlignment="1">
      <alignment/>
    </xf>
    <xf numFmtId="3" fontId="20" fillId="0" borderId="82" xfId="0" applyNumberFormat="1" applyFont="1" applyFill="1" applyBorder="1" applyAlignment="1">
      <alignment horizontal="center"/>
    </xf>
    <xf numFmtId="3" fontId="20" fillId="0" borderId="83" xfId="0" applyNumberFormat="1" applyFont="1" applyFill="1" applyBorder="1" applyAlignment="1">
      <alignment/>
    </xf>
    <xf numFmtId="3" fontId="20" fillId="0" borderId="84" xfId="0" applyNumberFormat="1" applyFont="1" applyFill="1" applyBorder="1" applyAlignment="1">
      <alignment/>
    </xf>
    <xf numFmtId="3" fontId="20" fillId="0" borderId="58" xfId="0" applyNumberFormat="1" applyFont="1" applyFill="1" applyBorder="1" applyAlignment="1">
      <alignment horizontal="center"/>
    </xf>
    <xf numFmtId="0" fontId="25" fillId="0" borderId="85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3" fontId="21" fillId="0" borderId="63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86" xfId="0" applyNumberFormat="1" applyFont="1" applyFill="1" applyBorder="1" applyAlignment="1">
      <alignment/>
    </xf>
    <xf numFmtId="166" fontId="21" fillId="0" borderId="69" xfId="0" applyNumberFormat="1" applyFont="1" applyFill="1" applyBorder="1" applyAlignment="1">
      <alignment/>
    </xf>
    <xf numFmtId="3" fontId="21" fillId="0" borderId="52" xfId="0" applyNumberFormat="1" applyFont="1" applyFill="1" applyBorder="1" applyAlignment="1">
      <alignment/>
    </xf>
    <xf numFmtId="166" fontId="21" fillId="0" borderId="80" xfId="0" applyNumberFormat="1" applyFont="1" applyFill="1" applyBorder="1" applyAlignment="1">
      <alignment/>
    </xf>
    <xf numFmtId="0" fontId="25" fillId="0" borderId="7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166" fontId="21" fillId="0" borderId="72" xfId="0" applyNumberFormat="1" applyFont="1" applyFill="1" applyBorder="1" applyAlignment="1">
      <alignment/>
    </xf>
    <xf numFmtId="3" fontId="21" fillId="0" borderId="54" xfId="0" applyNumberFormat="1" applyFont="1" applyFill="1" applyBorder="1" applyAlignment="1">
      <alignment/>
    </xf>
    <xf numFmtId="3" fontId="21" fillId="0" borderId="50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166" fontId="21" fillId="0" borderId="75" xfId="0" applyNumberFormat="1" applyFont="1" applyFill="1" applyBorder="1" applyAlignment="1">
      <alignment/>
    </xf>
    <xf numFmtId="0" fontId="26" fillId="0" borderId="66" xfId="0" applyFont="1" applyFill="1" applyBorder="1" applyAlignment="1">
      <alignment/>
    </xf>
    <xf numFmtId="0" fontId="21" fillId="0" borderId="82" xfId="0" applyFont="1" applyFill="1" applyBorder="1" applyAlignment="1">
      <alignment/>
    </xf>
    <xf numFmtId="3" fontId="21" fillId="0" borderId="57" xfId="0" applyNumberFormat="1" applyFont="1" applyFill="1" applyBorder="1" applyAlignment="1">
      <alignment/>
    </xf>
    <xf numFmtId="3" fontId="21" fillId="0" borderId="82" xfId="0" applyNumberFormat="1" applyFont="1" applyFill="1" applyBorder="1" applyAlignment="1">
      <alignment/>
    </xf>
    <xf numFmtId="3" fontId="21" fillId="0" borderId="83" xfId="0" applyNumberFormat="1" applyFont="1" applyFill="1" applyBorder="1" applyAlignment="1">
      <alignment/>
    </xf>
    <xf numFmtId="3" fontId="21" fillId="0" borderId="84" xfId="0" applyNumberFormat="1" applyFont="1" applyFill="1" applyBorder="1" applyAlignment="1">
      <alignment/>
    </xf>
    <xf numFmtId="166" fontId="21" fillId="0" borderId="58" xfId="0" applyNumberFormat="1" applyFont="1" applyFill="1" applyBorder="1" applyAlignment="1">
      <alignment/>
    </xf>
    <xf numFmtId="3" fontId="21" fillId="0" borderId="51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1" fillId="0" borderId="58" xfId="0" applyNumberFormat="1" applyFont="1" applyFill="1" applyBorder="1" applyAlignment="1">
      <alignment/>
    </xf>
    <xf numFmtId="0" fontId="21" fillId="0" borderId="82" xfId="0" applyFont="1" applyFill="1" applyBorder="1" applyAlignment="1">
      <alignment horizontal="right"/>
    </xf>
    <xf numFmtId="3" fontId="21" fillId="0" borderId="66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66" xfId="0" applyFont="1" applyFill="1" applyBorder="1" applyAlignment="1" applyProtection="1">
      <alignment/>
      <protection hidden="1"/>
    </xf>
    <xf numFmtId="0" fontId="19" fillId="0" borderId="5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0" fillId="0" borderId="67" xfId="0" applyFont="1" applyFill="1" applyBorder="1" applyAlignment="1" applyProtection="1">
      <alignment/>
      <protection hidden="1"/>
    </xf>
    <xf numFmtId="0" fontId="0" fillId="0" borderId="63" xfId="0" applyFont="1" applyFill="1" applyBorder="1" applyAlignment="1" applyProtection="1">
      <alignment/>
      <protection hidden="1"/>
    </xf>
    <xf numFmtId="0" fontId="0" fillId="0" borderId="63" xfId="0" applyFont="1" applyFill="1" applyBorder="1" applyAlignment="1" applyProtection="1">
      <alignment horizontal="center"/>
      <protection hidden="1"/>
    </xf>
    <xf numFmtId="0" fontId="0" fillId="0" borderId="35" xfId="0" applyFont="1" applyFill="1" applyBorder="1" applyAlignment="1" applyProtection="1">
      <alignment/>
      <protection hidden="1"/>
    </xf>
    <xf numFmtId="0" fontId="20" fillId="0" borderId="63" xfId="0" applyFont="1" applyFill="1" applyBorder="1" applyAlignment="1" applyProtection="1">
      <alignment horizontal="center"/>
      <protection hidden="1"/>
    </xf>
    <xf numFmtId="0" fontId="0" fillId="0" borderId="68" xfId="0" applyFont="1" applyFill="1" applyBorder="1" applyAlignment="1" applyProtection="1">
      <alignment/>
      <protection hidden="1"/>
    </xf>
    <xf numFmtId="0" fontId="0" fillId="0" borderId="59" xfId="0" applyFont="1" applyFill="1" applyBorder="1" applyAlignment="1" applyProtection="1">
      <alignment/>
      <protection hidden="1"/>
    </xf>
    <xf numFmtId="0" fontId="30" fillId="0" borderId="69" xfId="0" applyFont="1" applyFill="1" applyBorder="1" applyAlignment="1" applyProtection="1">
      <alignment horizontal="center"/>
      <protection hidden="1"/>
    </xf>
    <xf numFmtId="0" fontId="25" fillId="0" borderId="70" xfId="0" applyFont="1" applyFill="1" applyBorder="1" applyAlignment="1" applyProtection="1">
      <alignment horizontal="center"/>
      <protection hidden="1"/>
    </xf>
    <xf numFmtId="0" fontId="0" fillId="0" borderId="62" xfId="0" applyFont="1" applyFill="1" applyBorder="1" applyAlignment="1" applyProtection="1">
      <alignment horizontal="center"/>
      <protection hidden="1"/>
    </xf>
    <xf numFmtId="0" fontId="20" fillId="0" borderId="62" xfId="0" applyFont="1" applyFill="1" applyBorder="1" applyAlignment="1" applyProtection="1">
      <alignment horizontal="center"/>
      <protection hidden="1"/>
    </xf>
    <xf numFmtId="0" fontId="0" fillId="0" borderId="61" xfId="0" applyFont="1" applyFill="1" applyBorder="1" applyAlignment="1" applyProtection="1">
      <alignment horizontal="center"/>
      <protection hidden="1"/>
    </xf>
    <xf numFmtId="0" fontId="0" fillId="0" borderId="71" xfId="0" applyFont="1" applyFill="1" applyBorder="1" applyAlignment="1" applyProtection="1">
      <alignment horizontal="center"/>
      <protection hidden="1"/>
    </xf>
    <xf numFmtId="0" fontId="30" fillId="0" borderId="72" xfId="0" applyFont="1" applyFill="1" applyBorder="1" applyAlignment="1" applyProtection="1">
      <alignment horizontal="center"/>
      <protection hidden="1"/>
    </xf>
    <xf numFmtId="0" fontId="25" fillId="0" borderId="28" xfId="0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/>
      <protection hidden="1"/>
    </xf>
    <xf numFmtId="164" fontId="0" fillId="0" borderId="51" xfId="0" applyNumberFormat="1" applyFont="1" applyFill="1" applyBorder="1" applyAlignment="1" applyProtection="1">
      <alignment/>
      <protection hidden="1"/>
    </xf>
    <xf numFmtId="164" fontId="0" fillId="0" borderId="63" xfId="0" applyNumberFormat="1" applyFont="1" applyFill="1" applyBorder="1" applyAlignment="1" applyProtection="1">
      <alignment horizontal="center"/>
      <protection hidden="1"/>
    </xf>
    <xf numFmtId="164" fontId="0" fillId="0" borderId="50" xfId="0" applyNumberFormat="1" applyFont="1" applyFill="1" applyBorder="1" applyAlignment="1" applyProtection="1">
      <alignment/>
      <protection hidden="1"/>
    </xf>
    <xf numFmtId="164" fontId="0" fillId="0" borderId="50" xfId="0" applyNumberFormat="1" applyFont="1" applyFill="1" applyBorder="1" applyAlignment="1" applyProtection="1">
      <alignment/>
      <protection locked="0"/>
    </xf>
    <xf numFmtId="164" fontId="0" fillId="0" borderId="28" xfId="0" applyNumberFormat="1" applyFont="1" applyFill="1" applyBorder="1" applyAlignment="1" applyProtection="1">
      <alignment/>
      <protection locked="0"/>
    </xf>
    <xf numFmtId="164" fontId="0" fillId="0" borderId="63" xfId="0" applyNumberFormat="1" applyFont="1" applyFill="1" applyBorder="1" applyAlignment="1" applyProtection="1">
      <alignment/>
      <protection locked="0"/>
    </xf>
    <xf numFmtId="164" fontId="20" fillId="0" borderId="87" xfId="0" applyNumberFormat="1" applyFont="1" applyFill="1" applyBorder="1" applyAlignment="1" applyProtection="1">
      <alignment horizontal="right"/>
      <protection locked="0"/>
    </xf>
    <xf numFmtId="164" fontId="0" fillId="0" borderId="73" xfId="0" applyNumberFormat="1" applyFont="1" applyFill="1" applyBorder="1" applyAlignment="1" applyProtection="1">
      <alignment/>
      <protection locked="0"/>
    </xf>
    <xf numFmtId="164" fontId="0" fillId="0" borderId="74" xfId="0" applyNumberFormat="1" applyFont="1" applyFill="1" applyBorder="1" applyAlignment="1" applyProtection="1">
      <alignment/>
      <protection locked="0"/>
    </xf>
    <xf numFmtId="164" fontId="0" fillId="0" borderId="42" xfId="0" applyNumberFormat="1" applyFont="1" applyFill="1" applyBorder="1" applyAlignment="1" applyProtection="1">
      <alignment/>
      <protection locked="0"/>
    </xf>
    <xf numFmtId="164" fontId="20" fillId="0" borderId="50" xfId="0" applyNumberFormat="1" applyFont="1" applyFill="1" applyBorder="1" applyAlignment="1" applyProtection="1">
      <alignment horizontal="center"/>
      <protection hidden="1"/>
    </xf>
    <xf numFmtId="3" fontId="20" fillId="0" borderId="75" xfId="0" applyNumberFormat="1" applyFont="1" applyFill="1" applyBorder="1" applyAlignment="1" applyProtection="1">
      <alignment horizontal="center"/>
      <protection hidden="1"/>
    </xf>
    <xf numFmtId="0" fontId="25" fillId="0" borderId="76" xfId="0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/>
      <protection hidden="1"/>
    </xf>
    <xf numFmtId="164" fontId="0" fillId="0" borderId="53" xfId="0" applyNumberFormat="1" applyFont="1" applyFill="1" applyBorder="1" applyAlignment="1" applyProtection="1">
      <alignment/>
      <protection hidden="1"/>
    </xf>
    <xf numFmtId="164" fontId="0" fillId="0" borderId="53" xfId="0" applyNumberFormat="1" applyFont="1" applyFill="1" applyBorder="1" applyAlignment="1" applyProtection="1">
      <alignment horizontal="center"/>
      <protection hidden="1"/>
    </xf>
    <xf numFmtId="164" fontId="0" fillId="0" borderId="53" xfId="0" applyNumberFormat="1" applyFont="1" applyFill="1" applyBorder="1" applyAlignment="1" applyProtection="1">
      <alignment/>
      <protection locked="0"/>
    </xf>
    <xf numFmtId="164" fontId="0" fillId="0" borderId="76" xfId="0" applyNumberFormat="1" applyFont="1" applyFill="1" applyBorder="1" applyAlignment="1" applyProtection="1">
      <alignment/>
      <protection locked="0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0" fillId="0" borderId="77" xfId="0" applyNumberFormat="1" applyFont="1" applyFill="1" applyBorder="1" applyAlignment="1" applyProtection="1">
      <alignment/>
      <protection locked="0"/>
    </xf>
    <xf numFmtId="164" fontId="0" fillId="0" borderId="71" xfId="0" applyNumberFormat="1" applyFont="1" applyFill="1" applyBorder="1" applyAlignment="1" applyProtection="1">
      <alignment/>
      <protection locked="0"/>
    </xf>
    <xf numFmtId="164" fontId="0" fillId="0" borderId="78" xfId="0" applyNumberFormat="1" applyFont="1" applyFill="1" applyBorder="1" applyAlignment="1" applyProtection="1">
      <alignment/>
      <protection locked="0"/>
    </xf>
    <xf numFmtId="164" fontId="20" fillId="0" borderId="53" xfId="0" applyNumberFormat="1" applyFont="1" applyFill="1" applyBorder="1" applyAlignment="1" applyProtection="1">
      <alignment/>
      <protection hidden="1"/>
    </xf>
    <xf numFmtId="3" fontId="20" fillId="0" borderId="79" xfId="0" applyNumberFormat="1" applyFont="1" applyFill="1" applyBorder="1" applyAlignment="1" applyProtection="1">
      <alignment horizontal="center"/>
      <protection hidden="1"/>
    </xf>
    <xf numFmtId="0" fontId="25" fillId="0" borderId="27" xfId="0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 horizontal="center"/>
      <protection hidden="1"/>
    </xf>
    <xf numFmtId="3" fontId="0" fillId="0" borderId="51" xfId="0" applyNumberFormat="1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/>
      <protection locked="0"/>
    </xf>
    <xf numFmtId="3" fontId="20" fillId="0" borderId="87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3" fontId="20" fillId="0" borderId="80" xfId="0" applyNumberFormat="1" applyFont="1" applyFill="1" applyBorder="1" applyAlignment="1" applyProtection="1">
      <alignment horizontal="center"/>
      <protection hidden="1"/>
    </xf>
    <xf numFmtId="0" fontId="25" fillId="0" borderId="55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 horizontal="center"/>
      <protection hidden="1"/>
    </xf>
    <xf numFmtId="3" fontId="0" fillId="0" borderId="52" xfId="0" applyNumberFormat="1" applyFont="1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/>
      <protection locked="0"/>
    </xf>
    <xf numFmtId="3" fontId="20" fillId="0" borderId="80" xfId="0" applyNumberFormat="1" applyFont="1" applyFill="1" applyBorder="1" applyAlignment="1" applyProtection="1">
      <alignment horizontal="center"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 horizontal="center"/>
      <protection hidden="1"/>
    </xf>
    <xf numFmtId="3" fontId="0" fillId="0" borderId="54" xfId="0" applyNumberFormat="1" applyFont="1" applyFill="1" applyBorder="1" applyAlignment="1" applyProtection="1">
      <alignment/>
      <protection hidden="1"/>
    </xf>
    <xf numFmtId="0" fontId="0" fillId="0" borderId="50" xfId="0" applyFont="1" applyFill="1" applyBorder="1" applyAlignment="1" applyProtection="1">
      <alignment/>
      <protection hidden="1"/>
    </xf>
    <xf numFmtId="0" fontId="0" fillId="0" borderId="50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3" fontId="20" fillId="0" borderId="88" xfId="0" applyNumberFormat="1" applyFont="1" applyFill="1" applyBorder="1" applyAlignment="1" applyProtection="1">
      <alignment horizontal="center"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3" fontId="20" fillId="0" borderId="50" xfId="0" applyNumberFormat="1" applyFont="1" applyFill="1" applyBorder="1" applyAlignment="1" applyProtection="1">
      <alignment horizontal="center"/>
      <protection hidden="1"/>
    </xf>
    <xf numFmtId="0" fontId="25" fillId="0" borderId="66" xfId="0" applyFont="1" applyFill="1" applyBorder="1" applyAlignment="1" applyProtection="1">
      <alignment/>
      <protection hidden="1"/>
    </xf>
    <xf numFmtId="0" fontId="20" fillId="0" borderId="82" xfId="0" applyFont="1" applyFill="1" applyBorder="1" applyAlignment="1" applyProtection="1">
      <alignment horizontal="center"/>
      <protection hidden="1"/>
    </xf>
    <xf numFmtId="3" fontId="20" fillId="0" borderId="82" xfId="0" applyNumberFormat="1" applyFont="1" applyFill="1" applyBorder="1" applyAlignment="1" applyProtection="1">
      <alignment/>
      <protection hidden="1"/>
    </xf>
    <xf numFmtId="3" fontId="20" fillId="0" borderId="82" xfId="0" applyNumberFormat="1" applyFont="1" applyFill="1" applyBorder="1" applyAlignment="1" applyProtection="1">
      <alignment horizontal="center"/>
      <protection hidden="1"/>
    </xf>
    <xf numFmtId="0" fontId="20" fillId="0" borderId="82" xfId="0" applyFont="1" applyFill="1" applyBorder="1" applyAlignment="1" applyProtection="1">
      <alignment/>
      <protection hidden="1"/>
    </xf>
    <xf numFmtId="0" fontId="20" fillId="0" borderId="66" xfId="0" applyFont="1" applyFill="1" applyBorder="1" applyAlignment="1" applyProtection="1">
      <alignment/>
      <protection hidden="1"/>
    </xf>
    <xf numFmtId="3" fontId="20" fillId="0" borderId="58" xfId="0" applyNumberFormat="1" applyFont="1" applyFill="1" applyBorder="1" applyAlignment="1" applyProtection="1">
      <alignment horizontal="center"/>
      <protection hidden="1"/>
    </xf>
    <xf numFmtId="3" fontId="20" fillId="0" borderId="57" xfId="0" applyNumberFormat="1" applyFont="1" applyFill="1" applyBorder="1" applyAlignment="1" applyProtection="1">
      <alignment/>
      <protection locked="0"/>
    </xf>
    <xf numFmtId="3" fontId="20" fillId="0" borderId="83" xfId="0" applyNumberFormat="1" applyFont="1" applyFill="1" applyBorder="1" applyAlignment="1" applyProtection="1">
      <alignment/>
      <protection locked="0"/>
    </xf>
    <xf numFmtId="3" fontId="20" fillId="0" borderId="84" xfId="0" applyNumberFormat="1" applyFont="1" applyFill="1" applyBorder="1" applyAlignment="1" applyProtection="1">
      <alignment/>
      <protection locked="0"/>
    </xf>
    <xf numFmtId="0" fontId="20" fillId="0" borderId="83" xfId="0" applyFont="1" applyFill="1" applyBorder="1" applyAlignment="1" applyProtection="1">
      <alignment/>
      <protection locked="0"/>
    </xf>
    <xf numFmtId="0" fontId="20" fillId="0" borderId="57" xfId="0" applyFont="1" applyFill="1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 horizontal="center"/>
      <protection hidden="1"/>
    </xf>
    <xf numFmtId="3" fontId="0" fillId="0" borderId="53" xfId="0" applyNumberFormat="1" applyFont="1" applyFill="1" applyBorder="1" applyAlignment="1" applyProtection="1">
      <alignment/>
      <protection hidden="1"/>
    </xf>
    <xf numFmtId="0" fontId="0" fillId="0" borderId="56" xfId="0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/>
      <protection locked="0"/>
    </xf>
    <xf numFmtId="3" fontId="20" fillId="0" borderId="79" xfId="0" applyNumberFormat="1" applyFont="1" applyFill="1" applyBorder="1" applyAlignment="1" applyProtection="1">
      <alignment horizontal="center"/>
      <protection locked="0"/>
    </xf>
    <xf numFmtId="3" fontId="20" fillId="0" borderId="54" xfId="0" applyNumberFormat="1" applyFont="1" applyFill="1" applyBorder="1" applyAlignment="1" applyProtection="1">
      <alignment horizontal="center"/>
      <protection hidden="1"/>
    </xf>
    <xf numFmtId="3" fontId="20" fillId="0" borderId="88" xfId="0" applyNumberFormat="1" applyFont="1" applyFill="1" applyBorder="1" applyAlignment="1" applyProtection="1">
      <alignment horizontal="center"/>
      <protection hidden="1"/>
    </xf>
    <xf numFmtId="0" fontId="25" fillId="0" borderId="51" xfId="0" applyFont="1" applyFill="1" applyBorder="1" applyAlignment="1" applyProtection="1">
      <alignment/>
      <protection hidden="1"/>
    </xf>
    <xf numFmtId="0" fontId="0" fillId="0" borderId="85" xfId="0" applyFont="1" applyFill="1" applyBorder="1" applyAlignment="1" applyProtection="1">
      <alignment/>
      <protection locked="0"/>
    </xf>
    <xf numFmtId="0" fontId="0" fillId="0" borderId="68" xfId="0" applyFont="1" applyFill="1" applyBorder="1" applyAlignment="1" applyProtection="1">
      <alignment/>
      <protection locked="0"/>
    </xf>
    <xf numFmtId="3" fontId="21" fillId="0" borderId="87" xfId="0" applyNumberFormat="1" applyFont="1" applyFill="1" applyBorder="1" applyAlignment="1" applyProtection="1">
      <alignment/>
      <protection locked="0"/>
    </xf>
    <xf numFmtId="1" fontId="0" fillId="0" borderId="59" xfId="0" applyNumberFormat="1" applyFont="1" applyFill="1" applyBorder="1" applyAlignment="1" applyProtection="1">
      <alignment/>
      <protection locked="0"/>
    </xf>
    <xf numFmtId="1" fontId="0" fillId="0" borderId="86" xfId="0" applyNumberFormat="1" applyFont="1" applyFill="1" applyBorder="1" applyAlignment="1" applyProtection="1">
      <alignment/>
      <protection locked="0"/>
    </xf>
    <xf numFmtId="0" fontId="0" fillId="0" borderId="86" xfId="0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 locked="0"/>
    </xf>
    <xf numFmtId="3" fontId="21" fillId="0" borderId="68" xfId="0" applyNumberFormat="1" applyFont="1" applyFill="1" applyBorder="1" applyAlignment="1" applyProtection="1">
      <alignment horizontal="right" indent="1"/>
      <protection hidden="1"/>
    </xf>
    <xf numFmtId="165" fontId="21" fillId="0" borderId="85" xfId="50" applyNumberFormat="1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/>
      <protection hidden="1"/>
    </xf>
    <xf numFmtId="3" fontId="21" fillId="0" borderId="80" xfId="0" applyNumberFormat="1" applyFont="1" applyFill="1" applyBorder="1" applyAlignment="1" applyProtection="1">
      <alignment/>
      <protection locked="0"/>
    </xf>
    <xf numFmtId="1" fontId="0" fillId="0" borderId="26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3" fontId="21" fillId="0" borderId="55" xfId="0" applyNumberFormat="1" applyFont="1" applyFill="1" applyBorder="1" applyAlignment="1" applyProtection="1">
      <alignment horizontal="right" indent="1"/>
      <protection hidden="1"/>
    </xf>
    <xf numFmtId="165" fontId="21" fillId="0" borderId="52" xfId="5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70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/>
      <protection locked="0"/>
    </xf>
    <xf numFmtId="3" fontId="21" fillId="0" borderId="79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42" xfId="0" applyNumberFormat="1" applyFont="1" applyFill="1" applyBorder="1" applyAlignment="1" applyProtection="1">
      <alignment/>
      <protection locked="0"/>
    </xf>
    <xf numFmtId="3" fontId="21" fillId="0" borderId="70" xfId="0" applyNumberFormat="1" applyFont="1" applyFill="1" applyBorder="1" applyAlignment="1" applyProtection="1">
      <alignment horizontal="right" indent="1"/>
      <protection hidden="1"/>
    </xf>
    <xf numFmtId="165" fontId="21" fillId="0" borderId="53" xfId="50" applyNumberFormat="1" applyFont="1" applyFill="1" applyBorder="1" applyAlignment="1" applyProtection="1">
      <alignment horizontal="center"/>
      <protection hidden="1"/>
    </xf>
    <xf numFmtId="3" fontId="21" fillId="0" borderId="65" xfId="0" applyNumberFormat="1" applyFont="1" applyFill="1" applyBorder="1" applyAlignment="1" applyProtection="1">
      <alignment/>
      <protection locked="0"/>
    </xf>
    <xf numFmtId="1" fontId="0" fillId="0" borderId="73" xfId="0" applyNumberFormat="1" applyFont="1" applyFill="1" applyBorder="1" applyAlignment="1" applyProtection="1">
      <alignment/>
      <protection locked="0"/>
    </xf>
    <xf numFmtId="0" fontId="0" fillId="0" borderId="89" xfId="0" applyFont="1" applyFill="1" applyBorder="1" applyAlignment="1" applyProtection="1">
      <alignment/>
      <protection locked="0"/>
    </xf>
    <xf numFmtId="3" fontId="21" fillId="0" borderId="26" xfId="0" applyNumberFormat="1" applyFont="1" applyFill="1" applyBorder="1" applyAlignment="1" applyProtection="1">
      <alignment horizontal="right" indent="1"/>
      <protection hidden="1"/>
    </xf>
    <xf numFmtId="165" fontId="21" fillId="0" borderId="51" xfId="50" applyNumberFormat="1" applyFont="1" applyFill="1" applyBorder="1" applyAlignment="1" applyProtection="1">
      <alignment horizontal="center"/>
      <protection hidden="1"/>
    </xf>
    <xf numFmtId="3" fontId="21" fillId="0" borderId="26" xfId="0" applyNumberFormat="1" applyFont="1" applyFill="1" applyBorder="1" applyAlignment="1" applyProtection="1">
      <alignment/>
      <protection locked="0"/>
    </xf>
    <xf numFmtId="1" fontId="0" fillId="0" borderId="55" xfId="0" applyNumberFormat="1" applyFont="1" applyFill="1" applyBorder="1" applyAlignment="1" applyProtection="1">
      <alignment/>
      <protection locked="0"/>
    </xf>
    <xf numFmtId="0" fontId="0" fillId="0" borderId="80" xfId="0" applyFont="1" applyFill="1" applyBorder="1" applyAlignment="1" applyProtection="1">
      <alignment/>
      <protection locked="0"/>
    </xf>
    <xf numFmtId="0" fontId="0" fillId="0" borderId="61" xfId="0" applyFont="1" applyFill="1" applyBorder="1" applyAlignment="1" applyProtection="1">
      <alignment/>
      <protection hidden="1"/>
    </xf>
    <xf numFmtId="3" fontId="21" fillId="0" borderId="64" xfId="0" applyNumberFormat="1" applyFont="1" applyFill="1" applyBorder="1" applyAlignment="1" applyProtection="1">
      <alignment/>
      <protection locked="0"/>
    </xf>
    <xf numFmtId="1" fontId="0" fillId="0" borderId="70" xfId="0" applyNumberFormat="1" applyFont="1" applyFill="1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3" fontId="21" fillId="0" borderId="64" xfId="0" applyNumberFormat="1" applyFont="1" applyFill="1" applyBorder="1" applyAlignment="1" applyProtection="1">
      <alignment horizontal="right" indent="1"/>
      <protection hidden="1"/>
    </xf>
    <xf numFmtId="165" fontId="21" fillId="0" borderId="54" xfId="50" applyNumberFormat="1" applyFont="1" applyFill="1" applyBorder="1" applyAlignment="1" applyProtection="1">
      <alignment horizontal="center"/>
      <protection hidden="1"/>
    </xf>
    <xf numFmtId="0" fontId="26" fillId="0" borderId="66" xfId="0" applyFont="1" applyFill="1" applyBorder="1" applyAlignment="1" applyProtection="1">
      <alignment/>
      <protection hidden="1"/>
    </xf>
    <xf numFmtId="0" fontId="21" fillId="0" borderId="82" xfId="0" applyFont="1" applyFill="1" applyBorder="1" applyAlignment="1" applyProtection="1">
      <alignment horizontal="center"/>
      <protection hidden="1"/>
    </xf>
    <xf numFmtId="3" fontId="21" fillId="0" borderId="82" xfId="0" applyNumberFormat="1" applyFont="1" applyFill="1" applyBorder="1" applyAlignment="1" applyProtection="1">
      <alignment/>
      <protection hidden="1"/>
    </xf>
    <xf numFmtId="3" fontId="21" fillId="0" borderId="57" xfId="0" applyNumberFormat="1" applyFont="1" applyFill="1" applyBorder="1" applyAlignment="1" applyProtection="1">
      <alignment/>
      <protection hidden="1"/>
    </xf>
    <xf numFmtId="3" fontId="21" fillId="0" borderId="66" xfId="0" applyNumberFormat="1" applyFont="1" applyFill="1" applyBorder="1" applyAlignment="1" applyProtection="1">
      <alignment/>
      <protection hidden="1"/>
    </xf>
    <xf numFmtId="3" fontId="21" fillId="0" borderId="58" xfId="0" applyNumberFormat="1" applyFont="1" applyFill="1" applyBorder="1" applyAlignment="1" applyProtection="1">
      <alignment/>
      <protection hidden="1"/>
    </xf>
    <xf numFmtId="3" fontId="21" fillId="0" borderId="83" xfId="0" applyNumberFormat="1" applyFont="1" applyFill="1" applyBorder="1" applyAlignment="1" applyProtection="1">
      <alignment/>
      <protection hidden="1"/>
    </xf>
    <xf numFmtId="3" fontId="21" fillId="0" borderId="66" xfId="0" applyNumberFormat="1" applyFont="1" applyFill="1" applyBorder="1" applyAlignment="1" applyProtection="1">
      <alignment horizontal="right" indent="1"/>
      <protection hidden="1"/>
    </xf>
    <xf numFmtId="165" fontId="21" fillId="0" borderId="82" xfId="50" applyNumberFormat="1" applyFont="1" applyFill="1" applyBorder="1" applyAlignment="1" applyProtection="1">
      <alignment horizontal="center"/>
      <protection hidden="1"/>
    </xf>
    <xf numFmtId="3" fontId="21" fillId="0" borderId="27" xfId="0" applyNumberFormat="1" applyFont="1" applyFill="1" applyBorder="1" applyAlignment="1" applyProtection="1">
      <alignment horizontal="right" indent="1"/>
      <protection hidden="1"/>
    </xf>
    <xf numFmtId="3" fontId="21" fillId="0" borderId="88" xfId="0" applyNumberFormat="1" applyFont="1" applyFill="1" applyBorder="1" applyAlignment="1" applyProtection="1">
      <alignment/>
      <protection locked="0"/>
    </xf>
    <xf numFmtId="1" fontId="0" fillId="0" borderId="28" xfId="0" applyNumberFormat="1" applyFont="1" applyFill="1" applyBorder="1" applyAlignment="1" applyProtection="1">
      <alignment/>
      <protection locked="0"/>
    </xf>
    <xf numFmtId="3" fontId="21" fillId="0" borderId="82" xfId="0" applyNumberFormat="1" applyFont="1" applyFill="1" applyBorder="1" applyAlignment="1" applyProtection="1">
      <alignment horizontal="center"/>
      <protection hidden="1"/>
    </xf>
    <xf numFmtId="3" fontId="21" fillId="0" borderId="84" xfId="0" applyNumberFormat="1" applyFont="1" applyFill="1" applyBorder="1" applyAlignment="1" applyProtection="1">
      <alignment/>
      <protection hidden="1"/>
    </xf>
    <xf numFmtId="3" fontId="0" fillId="0" borderId="50" xfId="0" applyNumberFormat="1" applyFont="1" applyFill="1" applyBorder="1" applyAlignment="1" applyProtection="1">
      <alignment/>
      <protection hidden="1"/>
    </xf>
    <xf numFmtId="3" fontId="21" fillId="0" borderId="50" xfId="0" applyNumberFormat="1" applyFont="1" applyFill="1" applyBorder="1" applyAlignment="1" applyProtection="1">
      <alignment horizontal="center"/>
      <protection hidden="1"/>
    </xf>
    <xf numFmtId="3" fontId="21" fillId="0" borderId="5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42" xfId="0" applyNumberFormat="1" applyFont="1" applyFill="1" applyBorder="1" applyAlignment="1" applyProtection="1">
      <alignment/>
      <protection hidden="1"/>
    </xf>
    <xf numFmtId="3" fontId="0" fillId="0" borderId="74" xfId="0" applyNumberFormat="1" applyFont="1" applyFill="1" applyBorder="1" applyAlignment="1" applyProtection="1">
      <alignment/>
      <protection hidden="1"/>
    </xf>
    <xf numFmtId="3" fontId="0" fillId="0" borderId="90" xfId="0" applyNumberFormat="1" applyFont="1" applyFill="1" applyBorder="1" applyAlignment="1" applyProtection="1">
      <alignment/>
      <protection hidden="1"/>
    </xf>
    <xf numFmtId="3" fontId="21" fillId="0" borderId="57" xfId="0" applyNumberFormat="1" applyFont="1" applyFill="1" applyBorder="1" applyAlignment="1" applyProtection="1">
      <alignment horizontal="right" indent="1"/>
      <protection hidden="1"/>
    </xf>
    <xf numFmtId="9" fontId="21" fillId="0" borderId="57" xfId="50" applyFont="1" applyFill="1" applyBorder="1" applyAlignment="1" applyProtection="1">
      <alignment horizontal="center"/>
      <protection hidden="1"/>
    </xf>
    <xf numFmtId="0" fontId="26" fillId="0" borderId="67" xfId="0" applyFont="1" applyFill="1" applyBorder="1" applyAlignment="1" applyProtection="1">
      <alignment/>
      <protection hidden="1"/>
    </xf>
    <xf numFmtId="3" fontId="21" fillId="0" borderId="82" xfId="0" applyNumberFormat="1" applyFont="1" applyFill="1" applyBorder="1" applyAlignment="1" applyProtection="1">
      <alignment horizontal="right" indent="1"/>
      <protection hidden="1"/>
    </xf>
    <xf numFmtId="3" fontId="21" fillId="0" borderId="90" xfId="0" applyNumberFormat="1" applyFont="1" applyFill="1" applyBorder="1" applyAlignment="1" applyProtection="1">
      <alignment/>
      <protection hidden="1"/>
    </xf>
    <xf numFmtId="0" fontId="26" fillId="0" borderId="70" xfId="0" applyFont="1" applyFill="1" applyBorder="1" applyAlignment="1" applyProtection="1">
      <alignment/>
      <protection hidden="1"/>
    </xf>
    <xf numFmtId="0" fontId="21" fillId="0" borderId="62" xfId="0" applyFont="1" applyFill="1" applyBorder="1" applyAlignment="1" applyProtection="1">
      <alignment horizontal="center"/>
      <protection hidden="1"/>
    </xf>
    <xf numFmtId="3" fontId="21" fillId="0" borderId="62" xfId="0" applyNumberFormat="1" applyFont="1" applyFill="1" applyBorder="1" applyAlignment="1" applyProtection="1">
      <alignment/>
      <protection hidden="1"/>
    </xf>
    <xf numFmtId="3" fontId="21" fillId="0" borderId="62" xfId="0" applyNumberFormat="1" applyFont="1" applyFill="1" applyBorder="1" applyAlignment="1" applyProtection="1">
      <alignment horizontal="center"/>
      <protection hidden="1"/>
    </xf>
    <xf numFmtId="0" fontId="29" fillId="0" borderId="0" xfId="0" applyFont="1" applyFill="1" applyAlignment="1" applyProtection="1">
      <alignment/>
      <protection hidden="1"/>
    </xf>
    <xf numFmtId="0" fontId="33" fillId="0" borderId="50" xfId="0" applyFont="1" applyFill="1" applyBorder="1" applyAlignment="1">
      <alignment/>
    </xf>
    <xf numFmtId="0" fontId="33" fillId="0" borderId="25" xfId="0" applyFont="1" applyFill="1" applyBorder="1" applyAlignment="1">
      <alignment vertical="center"/>
    </xf>
    <xf numFmtId="0" fontId="33" fillId="0" borderId="42" xfId="0" applyFont="1" applyFill="1" applyBorder="1" applyAlignment="1">
      <alignment vertical="center"/>
    </xf>
    <xf numFmtId="3" fontId="33" fillId="0" borderId="50" xfId="0" applyNumberFormat="1" applyFont="1" applyFill="1" applyBorder="1" applyAlignment="1">
      <alignment/>
    </xf>
    <xf numFmtId="3" fontId="33" fillId="0" borderId="25" xfId="0" applyNumberFormat="1" applyFont="1" applyFill="1" applyBorder="1" applyAlignment="1">
      <alignment vertical="center"/>
    </xf>
    <xf numFmtId="3" fontId="33" fillId="0" borderId="42" xfId="0" applyNumberFormat="1" applyFont="1" applyFill="1" applyBorder="1" applyAlignment="1">
      <alignment vertical="center"/>
    </xf>
    <xf numFmtId="3" fontId="33" fillId="0" borderId="85" xfId="0" applyNumberFormat="1" applyFont="1" applyFill="1" applyBorder="1" applyAlignment="1">
      <alignment/>
    </xf>
    <xf numFmtId="3" fontId="33" fillId="0" borderId="52" xfId="0" applyNumberFormat="1" applyFont="1" applyFill="1" applyBorder="1" applyAlignment="1">
      <alignment/>
    </xf>
    <xf numFmtId="3" fontId="33" fillId="0" borderId="62" xfId="0" applyNumberFormat="1" applyFont="1" applyFill="1" applyBorder="1" applyAlignment="1">
      <alignment/>
    </xf>
    <xf numFmtId="3" fontId="33" fillId="0" borderId="51" xfId="0" applyNumberFormat="1" applyFont="1" applyFill="1" applyBorder="1" applyAlignment="1">
      <alignment/>
    </xf>
    <xf numFmtId="3" fontId="33" fillId="0" borderId="28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30" fillId="0" borderId="67" xfId="0" applyFont="1" applyFill="1" applyBorder="1" applyAlignment="1">
      <alignment/>
    </xf>
    <xf numFmtId="0" fontId="30" fillId="0" borderId="69" xfId="0" applyFont="1" applyFill="1" applyBorder="1" applyAlignment="1">
      <alignment/>
    </xf>
    <xf numFmtId="0" fontId="30" fillId="0" borderId="68" xfId="0" applyFont="1" applyFill="1" applyBorder="1" applyAlignment="1">
      <alignment/>
    </xf>
    <xf numFmtId="0" fontId="30" fillId="0" borderId="59" xfId="0" applyFont="1" applyFill="1" applyBorder="1" applyAlignment="1">
      <alignment/>
    </xf>
    <xf numFmtId="0" fontId="30" fillId="0" borderId="61" xfId="0" applyFont="1" applyFill="1" applyBorder="1" applyAlignment="1">
      <alignment horizontal="center"/>
    </xf>
    <xf numFmtId="0" fontId="30" fillId="0" borderId="71" xfId="0" applyFont="1" applyFill="1" applyBorder="1" applyAlignment="1">
      <alignment horizontal="center"/>
    </xf>
    <xf numFmtId="0" fontId="30" fillId="0" borderId="28" xfId="0" applyFont="1" applyFill="1" applyBorder="1" applyAlignment="1">
      <alignment vertical="center"/>
    </xf>
    <xf numFmtId="3" fontId="33" fillId="0" borderId="73" xfId="0" applyNumberFormat="1" applyFont="1" applyFill="1" applyBorder="1" applyAlignment="1">
      <alignment vertical="center"/>
    </xf>
    <xf numFmtId="3" fontId="33" fillId="0" borderId="74" xfId="0" applyNumberFormat="1" applyFont="1" applyFill="1" applyBorder="1" applyAlignment="1">
      <alignment vertical="center"/>
    </xf>
    <xf numFmtId="0" fontId="30" fillId="0" borderId="76" xfId="0" applyFont="1" applyFill="1" applyBorder="1" applyAlignment="1">
      <alignment vertical="center"/>
    </xf>
    <xf numFmtId="2" fontId="33" fillId="0" borderId="53" xfId="0" applyNumberFormat="1" applyFont="1" applyFill="1" applyBorder="1" applyAlignment="1">
      <alignment/>
    </xf>
    <xf numFmtId="2" fontId="33" fillId="0" borderId="77" xfId="0" applyNumberFormat="1" applyFont="1" applyFill="1" applyBorder="1" applyAlignment="1">
      <alignment vertical="center"/>
    </xf>
    <xf numFmtId="4" fontId="33" fillId="0" borderId="77" xfId="0" applyNumberFormat="1" applyFont="1" applyFill="1" applyBorder="1" applyAlignment="1">
      <alignment vertical="center"/>
    </xf>
    <xf numFmtId="4" fontId="33" fillId="0" borderId="71" xfId="0" applyNumberFormat="1" applyFont="1" applyFill="1" applyBorder="1" applyAlignment="1">
      <alignment vertical="center"/>
    </xf>
    <xf numFmtId="4" fontId="33" fillId="0" borderId="78" xfId="0" applyNumberFormat="1" applyFont="1" applyFill="1" applyBorder="1" applyAlignment="1">
      <alignment vertical="center"/>
    </xf>
    <xf numFmtId="2" fontId="33" fillId="0" borderId="71" xfId="0" applyNumberFormat="1" applyFont="1" applyFill="1" applyBorder="1" applyAlignment="1">
      <alignment vertical="center"/>
    </xf>
    <xf numFmtId="0" fontId="30" fillId="0" borderId="55" xfId="0" applyFont="1" applyFill="1" applyBorder="1" applyAlignment="1">
      <alignment vertical="center"/>
    </xf>
    <xf numFmtId="0" fontId="34" fillId="0" borderId="80" xfId="0" applyFont="1" applyFill="1" applyBorder="1" applyAlignment="1">
      <alignment horizontal="center" vertical="center"/>
    </xf>
    <xf numFmtId="3" fontId="33" fillId="0" borderId="26" xfId="0" applyNumberFormat="1" applyFont="1" applyFill="1" applyBorder="1" applyAlignment="1">
      <alignment vertical="center"/>
    </xf>
    <xf numFmtId="3" fontId="33" fillId="0" borderId="86" xfId="0" applyNumberFormat="1" applyFont="1" applyFill="1" applyBorder="1" applyAlignment="1">
      <alignment vertical="center"/>
    </xf>
    <xf numFmtId="3" fontId="33" fillId="0" borderId="60" xfId="0" applyNumberFormat="1" applyFont="1" applyFill="1" applyBorder="1" applyAlignment="1">
      <alignment vertical="center"/>
    </xf>
    <xf numFmtId="3" fontId="33" fillId="0" borderId="39" xfId="0" applyNumberFormat="1" applyFont="1" applyFill="1" applyBorder="1" applyAlignment="1">
      <alignment vertical="center"/>
    </xf>
    <xf numFmtId="3" fontId="33" fillId="0" borderId="65" xfId="0" applyNumberFormat="1" applyFont="1" applyFill="1" applyBorder="1" applyAlignment="1">
      <alignment vertical="center"/>
    </xf>
    <xf numFmtId="3" fontId="33" fillId="0" borderId="38" xfId="0" applyNumberFormat="1" applyFont="1" applyFill="1" applyBorder="1" applyAlignment="1">
      <alignment vertical="center"/>
    </xf>
    <xf numFmtId="3" fontId="33" fillId="0" borderId="81" xfId="0" applyNumberFormat="1" applyFont="1" applyFill="1" applyBorder="1" applyAlignment="1">
      <alignment vertical="center"/>
    </xf>
    <xf numFmtId="0" fontId="34" fillId="0" borderId="75" xfId="0" applyFont="1" applyFill="1" applyBorder="1" applyAlignment="1">
      <alignment horizontal="center" vertical="center"/>
    </xf>
    <xf numFmtId="3" fontId="33" fillId="0" borderId="0" xfId="0" applyNumberFormat="1" applyFont="1" applyFill="1" applyAlignment="1">
      <alignment vertical="center"/>
    </xf>
    <xf numFmtId="3" fontId="33" fillId="0" borderId="53" xfId="0" applyNumberFormat="1" applyFont="1" applyFill="1" applyBorder="1" applyAlignment="1">
      <alignment/>
    </xf>
    <xf numFmtId="0" fontId="30" fillId="0" borderId="68" xfId="0" applyFont="1" applyFill="1" applyBorder="1" applyAlignment="1">
      <alignment vertical="center"/>
    </xf>
    <xf numFmtId="0" fontId="35" fillId="0" borderId="91" xfId="0" applyFont="1" applyFill="1" applyBorder="1" applyAlignment="1">
      <alignment horizontal="center"/>
    </xf>
    <xf numFmtId="3" fontId="33" fillId="0" borderId="59" xfId="0" applyNumberFormat="1" applyFont="1" applyFill="1" applyBorder="1" applyAlignment="1">
      <alignment vertical="center"/>
    </xf>
    <xf numFmtId="0" fontId="35" fillId="0" borderId="80" xfId="0" applyFont="1" applyFill="1" applyBorder="1" applyAlignment="1">
      <alignment horizontal="center"/>
    </xf>
    <xf numFmtId="0" fontId="30" fillId="0" borderId="70" xfId="0" applyFont="1" applyFill="1" applyBorder="1" applyAlignment="1">
      <alignment vertical="center"/>
    </xf>
    <xf numFmtId="0" fontId="35" fillId="0" borderId="72" xfId="0" applyFont="1" applyFill="1" applyBorder="1" applyAlignment="1">
      <alignment horizontal="center"/>
    </xf>
    <xf numFmtId="3" fontId="33" fillId="0" borderId="61" xfId="0" applyNumberFormat="1" applyFont="1" applyFill="1" applyBorder="1" applyAlignment="1">
      <alignment vertical="center"/>
    </xf>
    <xf numFmtId="3" fontId="33" fillId="0" borderId="47" xfId="0" applyNumberFormat="1" applyFont="1" applyFill="1" applyBorder="1" applyAlignment="1">
      <alignment vertical="center"/>
    </xf>
    <xf numFmtId="0" fontId="30" fillId="0" borderId="91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/>
    </xf>
    <xf numFmtId="0" fontId="30" fillId="0" borderId="80" xfId="0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80" xfId="0" applyFont="1" applyFill="1" applyBorder="1" applyAlignment="1">
      <alignment/>
    </xf>
    <xf numFmtId="0" fontId="34" fillId="0" borderId="79" xfId="0" applyFont="1" applyFill="1" applyBorder="1" applyAlignment="1">
      <alignment/>
    </xf>
    <xf numFmtId="0" fontId="34" fillId="0" borderId="75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vertical="center"/>
    </xf>
    <xf numFmtId="0" fontId="33" fillId="0" borderId="66" xfId="0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30" fillId="0" borderId="69" xfId="0" applyFont="1" applyFill="1" applyBorder="1" applyAlignment="1">
      <alignment horizontal="center"/>
    </xf>
    <xf numFmtId="0" fontId="32" fillId="0" borderId="59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37" fillId="0" borderId="70" xfId="0" applyFont="1" applyFill="1" applyBorder="1" applyAlignment="1">
      <alignment horizontal="center"/>
    </xf>
    <xf numFmtId="0" fontId="37" fillId="0" borderId="72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30" fillId="0" borderId="72" xfId="0" applyFont="1" applyFill="1" applyBorder="1" applyAlignment="1">
      <alignment horizontal="center"/>
    </xf>
    <xf numFmtId="0" fontId="30" fillId="0" borderId="75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164" fontId="0" fillId="0" borderId="75" xfId="0" applyNumberFormat="1" applyFont="1" applyFill="1" applyBorder="1" applyAlignment="1">
      <alignment/>
    </xf>
    <xf numFmtId="1" fontId="33" fillId="0" borderId="63" xfId="0" applyNumberFormat="1" applyFont="1" applyFill="1" applyBorder="1" applyAlignment="1">
      <alignment horizontal="right" vertical="center"/>
    </xf>
    <xf numFmtId="3" fontId="33" fillId="0" borderId="50" xfId="0" applyNumberFormat="1" applyFont="1" applyFill="1" applyBorder="1" applyAlignment="1">
      <alignment horizontal="center" vertical="center"/>
    </xf>
    <xf numFmtId="3" fontId="33" fillId="0" borderId="75" xfId="0" applyNumberFormat="1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164" fontId="0" fillId="0" borderId="79" xfId="0" applyNumberFormat="1" applyFont="1" applyFill="1" applyBorder="1" applyAlignment="1">
      <alignment/>
    </xf>
    <xf numFmtId="2" fontId="33" fillId="0" borderId="53" xfId="0" applyNumberFormat="1" applyFont="1" applyFill="1" applyBorder="1" applyAlignment="1">
      <alignment horizontal="right" vertical="center"/>
    </xf>
    <xf numFmtId="166" fontId="33" fillId="0" borderId="53" xfId="0" applyNumberFormat="1" applyFont="1" applyFill="1" applyBorder="1" applyAlignment="1">
      <alignment vertical="center"/>
    </xf>
    <xf numFmtId="3" fontId="33" fillId="0" borderId="79" xfId="0" applyNumberFormat="1" applyFont="1" applyFill="1" applyBorder="1" applyAlignment="1">
      <alignment horizontal="center" vertical="center"/>
    </xf>
    <xf numFmtId="3" fontId="0" fillId="0" borderId="80" xfId="0" applyNumberFormat="1" applyFont="1" applyFill="1" applyBorder="1" applyAlignment="1">
      <alignment/>
    </xf>
    <xf numFmtId="3" fontId="33" fillId="0" borderId="52" xfId="0" applyNumberFormat="1" applyFont="1" applyFill="1" applyBorder="1" applyAlignment="1">
      <alignment horizontal="center" vertical="center"/>
    </xf>
    <xf numFmtId="3" fontId="33" fillId="0" borderId="80" xfId="0" applyNumberFormat="1" applyFont="1" applyFill="1" applyBorder="1" applyAlignment="1">
      <alignment horizontal="center" vertical="center"/>
    </xf>
    <xf numFmtId="0" fontId="30" fillId="0" borderId="80" xfId="0" applyFont="1" applyFill="1" applyBorder="1" applyAlignment="1">
      <alignment/>
    </xf>
    <xf numFmtId="3" fontId="0" fillId="0" borderId="87" xfId="0" applyNumberFormat="1" applyFont="1" applyFill="1" applyBorder="1" applyAlignment="1">
      <alignment/>
    </xf>
    <xf numFmtId="3" fontId="0" fillId="0" borderId="75" xfId="0" applyNumberFormat="1" applyFont="1" applyFill="1" applyBorder="1" applyAlignment="1">
      <alignment/>
    </xf>
    <xf numFmtId="0" fontId="30" fillId="0" borderId="66" xfId="0" applyFont="1" applyFill="1" applyBorder="1" applyAlignment="1">
      <alignment vertical="center"/>
    </xf>
    <xf numFmtId="0" fontId="30" fillId="0" borderId="58" xfId="0" applyFont="1" applyFill="1" applyBorder="1" applyAlignment="1">
      <alignment/>
    </xf>
    <xf numFmtId="3" fontId="20" fillId="0" borderId="58" xfId="0" applyNumberFormat="1" applyFont="1" applyFill="1" applyBorder="1" applyAlignment="1">
      <alignment/>
    </xf>
    <xf numFmtId="3" fontId="33" fillId="0" borderId="82" xfId="0" applyNumberFormat="1" applyFont="1" applyFill="1" applyBorder="1" applyAlignment="1">
      <alignment/>
    </xf>
    <xf numFmtId="3" fontId="33" fillId="0" borderId="57" xfId="0" applyNumberFormat="1" applyFont="1" applyFill="1" applyBorder="1" applyAlignment="1">
      <alignment vertical="center"/>
    </xf>
    <xf numFmtId="3" fontId="33" fillId="0" borderId="82" xfId="0" applyNumberFormat="1" applyFont="1" applyFill="1" applyBorder="1" applyAlignment="1">
      <alignment horizontal="center" vertical="center"/>
    </xf>
    <xf numFmtId="3" fontId="33" fillId="0" borderId="83" xfId="0" applyNumberFormat="1" applyFont="1" applyFill="1" applyBorder="1" applyAlignment="1">
      <alignment vertical="center"/>
    </xf>
    <xf numFmtId="3" fontId="33" fillId="0" borderId="84" xfId="0" applyNumberFormat="1" applyFont="1" applyFill="1" applyBorder="1" applyAlignment="1">
      <alignment vertical="center"/>
    </xf>
    <xf numFmtId="3" fontId="33" fillId="0" borderId="58" xfId="0" applyNumberFormat="1" applyFont="1" applyFill="1" applyBorder="1" applyAlignment="1">
      <alignment horizontal="center" vertical="center"/>
    </xf>
    <xf numFmtId="3" fontId="33" fillId="0" borderId="53" xfId="0" applyNumberFormat="1" applyFont="1" applyFill="1" applyBorder="1" applyAlignment="1">
      <alignment horizontal="center" vertical="center"/>
    </xf>
    <xf numFmtId="3" fontId="0" fillId="0" borderId="91" xfId="0" applyNumberFormat="1" applyFont="1" applyFill="1" applyBorder="1" applyAlignment="1">
      <alignment/>
    </xf>
    <xf numFmtId="3" fontId="33" fillId="0" borderId="69" xfId="0" applyNumberFormat="1" applyFont="1" applyFill="1" applyBorder="1" applyAlignment="1">
      <alignment vertical="center"/>
    </xf>
    <xf numFmtId="3" fontId="33" fillId="0" borderId="63" xfId="0" applyNumberFormat="1" applyFont="1" applyFill="1" applyBorder="1" applyAlignment="1">
      <alignment vertical="center"/>
    </xf>
    <xf numFmtId="166" fontId="33" fillId="0" borderId="69" xfId="0" applyNumberFormat="1" applyFont="1" applyFill="1" applyBorder="1" applyAlignment="1">
      <alignment vertical="center"/>
    </xf>
    <xf numFmtId="3" fontId="33" fillId="0" borderId="80" xfId="0" applyNumberFormat="1" applyFont="1" applyFill="1" applyBorder="1" applyAlignment="1">
      <alignment vertical="center"/>
    </xf>
    <xf numFmtId="3" fontId="33" fillId="0" borderId="52" xfId="0" applyNumberFormat="1" applyFont="1" applyFill="1" applyBorder="1" applyAlignment="1">
      <alignment vertical="center"/>
    </xf>
    <xf numFmtId="166" fontId="33" fillId="0" borderId="80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/>
    </xf>
    <xf numFmtId="3" fontId="33" fillId="0" borderId="79" xfId="0" applyNumberFormat="1" applyFont="1" applyFill="1" applyBorder="1" applyAlignment="1">
      <alignment vertical="center"/>
    </xf>
    <xf numFmtId="3" fontId="33" fillId="0" borderId="62" xfId="0" applyNumberFormat="1" applyFont="1" applyFill="1" applyBorder="1" applyAlignment="1">
      <alignment vertical="center"/>
    </xf>
    <xf numFmtId="166" fontId="33" fillId="0" borderId="72" xfId="0" applyNumberFormat="1" applyFont="1" applyFill="1" applyBorder="1" applyAlignment="1">
      <alignment vertical="center"/>
    </xf>
    <xf numFmtId="3" fontId="33" fillId="0" borderId="87" xfId="0" applyNumberFormat="1" applyFont="1" applyFill="1" applyBorder="1" applyAlignment="1">
      <alignment vertical="center"/>
    </xf>
    <xf numFmtId="3" fontId="33" fillId="0" borderId="88" xfId="0" applyNumberFormat="1" applyFont="1" applyFill="1" applyBorder="1" applyAlignment="1">
      <alignment vertical="center"/>
    </xf>
    <xf numFmtId="3" fontId="33" fillId="0" borderId="50" xfId="0" applyNumberFormat="1" applyFont="1" applyFill="1" applyBorder="1" applyAlignment="1">
      <alignment vertical="center"/>
    </xf>
    <xf numFmtId="166" fontId="33" fillId="0" borderId="75" xfId="0" applyNumberFormat="1" applyFont="1" applyFill="1" applyBorder="1" applyAlignment="1">
      <alignment vertical="center"/>
    </xf>
    <xf numFmtId="3" fontId="33" fillId="0" borderId="58" xfId="0" applyNumberFormat="1" applyFont="1" applyFill="1" applyBorder="1" applyAlignment="1">
      <alignment vertical="center"/>
    </xf>
    <xf numFmtId="3" fontId="33" fillId="0" borderId="82" xfId="0" applyNumberFormat="1" applyFont="1" applyFill="1" applyBorder="1" applyAlignment="1">
      <alignment vertical="center"/>
    </xf>
    <xf numFmtId="166" fontId="33" fillId="0" borderId="58" xfId="0" applyNumberFormat="1" applyFont="1" applyFill="1" applyBorder="1" applyAlignment="1">
      <alignment vertical="center"/>
    </xf>
    <xf numFmtId="0" fontId="33" fillId="0" borderId="75" xfId="0" applyFont="1" applyFill="1" applyBorder="1" applyAlignment="1">
      <alignment/>
    </xf>
    <xf numFmtId="3" fontId="33" fillId="0" borderId="75" xfId="0" applyNumberFormat="1" applyFont="1" applyFill="1" applyBorder="1" applyAlignment="1">
      <alignment vertical="center"/>
    </xf>
    <xf numFmtId="0" fontId="33" fillId="0" borderId="58" xfId="0" applyFont="1" applyFill="1" applyBorder="1" applyAlignment="1">
      <alignment/>
    </xf>
    <xf numFmtId="0" fontId="34" fillId="0" borderId="58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/>
    </xf>
    <xf numFmtId="3" fontId="33" fillId="0" borderId="66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92" xfId="0" applyFont="1" applyFill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46" applyFont="1" applyFill="1" applyAlignment="1">
      <alignment/>
      <protection/>
    </xf>
    <xf numFmtId="0" fontId="7" fillId="0" borderId="0" xfId="48" applyFont="1" applyAlignment="1">
      <alignment horizontal="center"/>
      <protection/>
    </xf>
    <xf numFmtId="0" fontId="7" fillId="0" borderId="65" xfId="48" applyFont="1" applyBorder="1" applyAlignment="1">
      <alignment horizontal="right"/>
      <protection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77" fillId="0" borderId="0" xfId="0" applyFont="1" applyAlignment="1">
      <alignment/>
    </xf>
    <xf numFmtId="0" fontId="31" fillId="0" borderId="0" xfId="0" applyFont="1" applyFill="1" applyAlignment="1" applyProtection="1">
      <alignment horizontal="left"/>
      <protection hidden="1"/>
    </xf>
    <xf numFmtId="0" fontId="18" fillId="0" borderId="0" xfId="0" applyFont="1" applyFill="1" applyAlignment="1" applyProtection="1">
      <alignment horizontal="right"/>
      <protection hidden="1"/>
    </xf>
    <xf numFmtId="0" fontId="32" fillId="0" borderId="66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3" fontId="21" fillId="0" borderId="94" xfId="0" applyNumberFormat="1" applyFont="1" applyFill="1" applyBorder="1" applyAlignment="1">
      <alignment horizontal="center"/>
    </xf>
    <xf numFmtId="3" fontId="21" fillId="0" borderId="95" xfId="0" applyNumberFormat="1" applyFont="1" applyFill="1" applyBorder="1" applyAlignment="1">
      <alignment horizontal="center"/>
    </xf>
    <xf numFmtId="3" fontId="21" fillId="0" borderId="96" xfId="0" applyNumberFormat="1" applyFont="1" applyFill="1" applyBorder="1" applyAlignment="1">
      <alignment horizontal="center"/>
    </xf>
    <xf numFmtId="3" fontId="21" fillId="0" borderId="97" xfId="0" applyNumberFormat="1" applyFont="1" applyFill="1" applyBorder="1" applyAlignment="1">
      <alignment horizontal="center"/>
    </xf>
    <xf numFmtId="3" fontId="21" fillId="0" borderId="94" xfId="0" applyNumberFormat="1" applyFont="1" applyFill="1" applyBorder="1" applyAlignment="1" applyProtection="1">
      <alignment/>
      <protection locked="0"/>
    </xf>
    <xf numFmtId="3" fontId="21" fillId="0" borderId="98" xfId="0" applyNumberFormat="1" applyFont="1" applyFill="1" applyBorder="1" applyAlignment="1" applyProtection="1">
      <alignment/>
      <protection locked="0"/>
    </xf>
    <xf numFmtId="3" fontId="21" fillId="0" borderId="38" xfId="0" applyNumberFormat="1" applyFont="1" applyFill="1" applyBorder="1" applyAlignment="1" applyProtection="1">
      <alignment/>
      <protection locked="0"/>
    </xf>
    <xf numFmtId="3" fontId="21" fillId="0" borderId="95" xfId="0" applyNumberFormat="1" applyFont="1" applyFill="1" applyBorder="1" applyAlignment="1" applyProtection="1">
      <alignment/>
      <protection locked="0"/>
    </xf>
    <xf numFmtId="3" fontId="21" fillId="0" borderId="99" xfId="0" applyNumberFormat="1" applyFont="1" applyFill="1" applyBorder="1" applyAlignment="1" applyProtection="1">
      <alignment/>
      <protection locked="0"/>
    </xf>
    <xf numFmtId="3" fontId="21" fillId="0" borderId="39" xfId="0" applyNumberFormat="1" applyFont="1" applyFill="1" applyBorder="1" applyAlignment="1" applyProtection="1">
      <alignment/>
      <protection locked="0"/>
    </xf>
    <xf numFmtId="3" fontId="21" fillId="0" borderId="97" xfId="0" applyNumberFormat="1" applyFont="1" applyFill="1" applyBorder="1" applyAlignment="1" applyProtection="1">
      <alignment/>
      <protection locked="0"/>
    </xf>
    <xf numFmtId="3" fontId="21" fillId="0" borderId="100" xfId="0" applyNumberFormat="1" applyFont="1" applyFill="1" applyBorder="1" applyAlignment="1" applyProtection="1">
      <alignment/>
      <protection locked="0"/>
    </xf>
    <xf numFmtId="3" fontId="21" fillId="0" borderId="40" xfId="0" applyNumberFormat="1" applyFont="1" applyFill="1" applyBorder="1" applyAlignment="1" applyProtection="1">
      <alignment/>
      <protection locked="0"/>
    </xf>
    <xf numFmtId="164" fontId="0" fillId="0" borderId="6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67" xfId="0" applyNumberFormat="1" applyFont="1" applyFill="1" applyBorder="1" applyAlignment="1" applyProtection="1">
      <alignment/>
      <protection locked="0"/>
    </xf>
    <xf numFmtId="164" fontId="0" fillId="0" borderId="38" xfId="0" applyNumberFormat="1" applyFont="1" applyFill="1" applyBorder="1" applyAlignment="1" applyProtection="1">
      <alignment/>
      <protection locked="0"/>
    </xf>
    <xf numFmtId="164" fontId="0" fillId="0" borderId="101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101" xfId="0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0" fillId="0" borderId="71" xfId="0" applyFont="1" applyFill="1" applyBorder="1" applyAlignment="1" applyProtection="1">
      <alignment/>
      <protection locked="0"/>
    </xf>
    <xf numFmtId="0" fontId="0" fillId="0" borderId="102" xfId="0" applyFont="1" applyFill="1" applyBorder="1" applyAlignment="1" applyProtection="1">
      <alignment/>
      <protection locked="0"/>
    </xf>
    <xf numFmtId="0" fontId="0" fillId="0" borderId="103" xfId="0" applyFont="1" applyFill="1" applyBorder="1" applyAlignment="1" applyProtection="1">
      <alignment/>
      <protection locked="0"/>
    </xf>
    <xf numFmtId="1" fontId="0" fillId="0" borderId="104" xfId="0" applyNumberFormat="1" applyFont="1" applyFill="1" applyBorder="1" applyAlignment="1" applyProtection="1">
      <alignment/>
      <protection locked="0"/>
    </xf>
    <xf numFmtId="0" fontId="0" fillId="0" borderId="105" xfId="0" applyFont="1" applyFill="1" applyBorder="1" applyAlignment="1" applyProtection="1">
      <alignment/>
      <protection locked="0"/>
    </xf>
    <xf numFmtId="1" fontId="0" fillId="0" borderId="106" xfId="0" applyNumberFormat="1" applyFont="1" applyFill="1" applyBorder="1" applyAlignment="1" applyProtection="1">
      <alignment/>
      <protection locked="0"/>
    </xf>
    <xf numFmtId="3" fontId="21" fillId="0" borderId="107" xfId="0" applyNumberFormat="1" applyFont="1" applyFill="1" applyBorder="1" applyAlignment="1">
      <alignment horizontal="center"/>
    </xf>
    <xf numFmtId="3" fontId="21" fillId="0" borderId="107" xfId="0" applyNumberFormat="1" applyFont="1" applyFill="1" applyBorder="1" applyAlignment="1" applyProtection="1">
      <alignment/>
      <protection locked="0"/>
    </xf>
    <xf numFmtId="3" fontId="21" fillId="0" borderId="106" xfId="0" applyNumberFormat="1" applyFont="1" applyFill="1" applyBorder="1" applyAlignment="1" applyProtection="1">
      <alignment/>
      <protection locked="0"/>
    </xf>
    <xf numFmtId="3" fontId="21" fillId="0" borderId="42" xfId="0" applyNumberFormat="1" applyFont="1" applyFill="1" applyBorder="1" applyAlignment="1" applyProtection="1">
      <alignment/>
      <protection locked="0"/>
    </xf>
    <xf numFmtId="3" fontId="21" fillId="0" borderId="108" xfId="0" applyNumberFormat="1" applyFont="1" applyFill="1" applyBorder="1" applyAlignment="1" applyProtection="1">
      <alignment/>
      <protection locked="0"/>
    </xf>
    <xf numFmtId="3" fontId="21" fillId="0" borderId="109" xfId="0" applyNumberFormat="1" applyFont="1" applyFill="1" applyBorder="1" applyAlignment="1">
      <alignment/>
    </xf>
    <xf numFmtId="166" fontId="21" fillId="0" borderId="10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4" fillId="0" borderId="110" xfId="0" applyFont="1" applyFill="1" applyBorder="1" applyAlignment="1">
      <alignment/>
    </xf>
    <xf numFmtId="0" fontId="19" fillId="0" borderId="111" xfId="0" applyFont="1" applyFill="1" applyBorder="1" applyAlignment="1">
      <alignment/>
    </xf>
    <xf numFmtId="0" fontId="19" fillId="0" borderId="111" xfId="0" applyFont="1" applyFill="1" applyBorder="1" applyAlignment="1">
      <alignment horizontal="center"/>
    </xf>
    <xf numFmtId="0" fontId="19" fillId="0" borderId="108" xfId="0" applyFont="1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0" borderId="113" xfId="0" applyFont="1" applyFill="1" applyBorder="1" applyAlignment="1">
      <alignment/>
    </xf>
    <xf numFmtId="0" fontId="0" fillId="0" borderId="113" xfId="0" applyFont="1" applyFill="1" applyBorder="1" applyAlignment="1">
      <alignment horizontal="center"/>
    </xf>
    <xf numFmtId="0" fontId="0" fillId="0" borderId="114" xfId="0" applyFont="1" applyFill="1" applyBorder="1" applyAlignment="1">
      <alignment/>
    </xf>
    <xf numFmtId="0" fontId="0" fillId="0" borderId="115" xfId="0" applyFont="1" applyFill="1" applyBorder="1" applyAlignment="1">
      <alignment/>
    </xf>
    <xf numFmtId="0" fontId="0" fillId="0" borderId="63" xfId="0" applyFont="1" applyFill="1" applyBorder="1" applyAlignment="1">
      <alignment horizontal="center"/>
    </xf>
    <xf numFmtId="0" fontId="20" fillId="0" borderId="114" xfId="0" applyFont="1" applyFill="1" applyBorder="1" applyAlignment="1">
      <alignment horizontal="center"/>
    </xf>
    <xf numFmtId="0" fontId="0" fillId="0" borderId="116" xfId="0" applyFont="1" applyFill="1" applyBorder="1" applyAlignment="1">
      <alignment/>
    </xf>
    <xf numFmtId="0" fontId="0" fillId="0" borderId="117" xfId="0" applyFont="1" applyFill="1" applyBorder="1" applyAlignment="1">
      <alignment/>
    </xf>
    <xf numFmtId="0" fontId="9" fillId="0" borderId="117" xfId="0" applyFont="1" applyFill="1" applyBorder="1" applyAlignment="1">
      <alignment horizontal="center"/>
    </xf>
    <xf numFmtId="0" fontId="20" fillId="0" borderId="113" xfId="0" applyFont="1" applyFill="1" applyBorder="1" applyAlignment="1">
      <alignment horizontal="center"/>
    </xf>
    <xf numFmtId="0" fontId="25" fillId="0" borderId="104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0" fillId="0" borderId="107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20" fillId="0" borderId="102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119" xfId="0" applyFont="1" applyFill="1" applyBorder="1" applyAlignment="1">
      <alignment horizontal="center"/>
    </xf>
    <xf numFmtId="0" fontId="20" fillId="0" borderId="118" xfId="0" applyFont="1" applyFill="1" applyBorder="1" applyAlignment="1">
      <alignment horizontal="center"/>
    </xf>
    <xf numFmtId="0" fontId="25" fillId="0" borderId="106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164" fontId="0" fillId="0" borderId="94" xfId="0" applyNumberFormat="1" applyFont="1" applyFill="1" applyBorder="1" applyAlignment="1">
      <alignment/>
    </xf>
    <xf numFmtId="164" fontId="0" fillId="0" borderId="98" xfId="0" applyNumberFormat="1" applyFont="1" applyFill="1" applyBorder="1" applyAlignment="1">
      <alignment/>
    </xf>
    <xf numFmtId="164" fontId="20" fillId="0" borderId="120" xfId="0" applyNumberFormat="1" applyFont="1" applyFill="1" applyBorder="1" applyAlignment="1">
      <alignment horizontal="right"/>
    </xf>
    <xf numFmtId="164" fontId="0" fillId="0" borderId="121" xfId="0" applyNumberFormat="1" applyFont="1" applyFill="1" applyBorder="1" applyAlignment="1" applyProtection="1">
      <alignment/>
      <protection locked="0"/>
    </xf>
    <xf numFmtId="164" fontId="0" fillId="0" borderId="122" xfId="0" applyNumberFormat="1" applyFont="1" applyFill="1" applyBorder="1" applyAlignment="1" applyProtection="1">
      <alignment/>
      <protection locked="0"/>
    </xf>
    <xf numFmtId="164" fontId="20" fillId="0" borderId="107" xfId="0" applyNumberFormat="1" applyFont="1" applyFill="1" applyBorder="1" applyAlignment="1">
      <alignment horizontal="center"/>
    </xf>
    <xf numFmtId="3" fontId="20" fillId="0" borderId="123" xfId="0" applyNumberFormat="1" applyFont="1" applyFill="1" applyBorder="1" applyAlignment="1">
      <alignment horizontal="center"/>
    </xf>
    <xf numFmtId="0" fontId="25" fillId="0" borderId="124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164" fontId="0" fillId="0" borderId="96" xfId="0" applyNumberFormat="1" applyFont="1" applyFill="1" applyBorder="1" applyAlignment="1">
      <alignment/>
    </xf>
    <xf numFmtId="164" fontId="0" fillId="0" borderId="124" xfId="0" applyNumberFormat="1" applyFont="1" applyFill="1" applyBorder="1" applyAlignment="1">
      <alignment/>
    </xf>
    <xf numFmtId="164" fontId="0" fillId="0" borderId="125" xfId="0" applyNumberFormat="1" applyFont="1" applyFill="1" applyBorder="1" applyAlignment="1">
      <alignment horizontal="center"/>
    </xf>
    <xf numFmtId="164" fontId="0" fillId="0" borderId="126" xfId="0" applyNumberFormat="1" applyFont="1" applyFill="1" applyBorder="1" applyAlignment="1" applyProtection="1">
      <alignment/>
      <protection locked="0"/>
    </xf>
    <xf numFmtId="164" fontId="0" fillId="0" borderId="127" xfId="0" applyNumberFormat="1" applyFont="1" applyFill="1" applyBorder="1" applyAlignment="1" applyProtection="1">
      <alignment/>
      <protection locked="0"/>
    </xf>
    <xf numFmtId="164" fontId="20" fillId="0" borderId="128" xfId="0" applyNumberFormat="1" applyFont="1" applyFill="1" applyBorder="1" applyAlignment="1">
      <alignment horizontal="right"/>
    </xf>
    <xf numFmtId="164" fontId="0" fillId="0" borderId="119" xfId="0" applyNumberFormat="1" applyFont="1" applyFill="1" applyBorder="1" applyAlignment="1" applyProtection="1">
      <alignment/>
      <protection locked="0"/>
    </xf>
    <xf numFmtId="164" fontId="0" fillId="0" borderId="129" xfId="0" applyNumberFormat="1" applyFont="1" applyFill="1" applyBorder="1" applyAlignment="1" applyProtection="1">
      <alignment/>
      <protection locked="0"/>
    </xf>
    <xf numFmtId="164" fontId="20" fillId="0" borderId="96" xfId="0" applyNumberFormat="1" applyFont="1" applyFill="1" applyBorder="1" applyAlignment="1">
      <alignment/>
    </xf>
    <xf numFmtId="3" fontId="20" fillId="0" borderId="128" xfId="0" applyNumberFormat="1" applyFont="1" applyFill="1" applyBorder="1" applyAlignment="1">
      <alignment horizontal="center"/>
    </xf>
    <xf numFmtId="0" fontId="25" fillId="0" borderId="98" xfId="0" applyFont="1" applyFill="1" applyBorder="1" applyAlignment="1">
      <alignment/>
    </xf>
    <xf numFmtId="0" fontId="0" fillId="0" borderId="94" xfId="0" applyFont="1" applyFill="1" applyBorder="1" applyAlignment="1">
      <alignment horizontal="center"/>
    </xf>
    <xf numFmtId="3" fontId="0" fillId="0" borderId="94" xfId="0" applyNumberFormat="1" applyFont="1" applyFill="1" applyBorder="1" applyAlignment="1">
      <alignment/>
    </xf>
    <xf numFmtId="3" fontId="0" fillId="0" borderId="98" xfId="0" applyNumberFormat="1" applyFont="1" applyFill="1" applyBorder="1" applyAlignment="1">
      <alignment/>
    </xf>
    <xf numFmtId="3" fontId="0" fillId="0" borderId="130" xfId="0" applyNumberFormat="1" applyFont="1" applyFill="1" applyBorder="1" applyAlignment="1">
      <alignment horizontal="center"/>
    </xf>
    <xf numFmtId="0" fontId="0" fillId="0" borderId="131" xfId="0" applyFont="1" applyFill="1" applyBorder="1" applyAlignment="1" applyProtection="1">
      <alignment/>
      <protection locked="0"/>
    </xf>
    <xf numFmtId="0" fontId="0" fillId="0" borderId="132" xfId="0" applyFont="1" applyFill="1" applyBorder="1" applyAlignment="1" applyProtection="1">
      <alignment/>
      <protection locked="0"/>
    </xf>
    <xf numFmtId="3" fontId="20" fillId="0" borderId="120" xfId="0" applyNumberFormat="1" applyFont="1" applyFill="1" applyBorder="1" applyAlignment="1">
      <alignment horizontal="center"/>
    </xf>
    <xf numFmtId="3" fontId="0" fillId="0" borderId="131" xfId="0" applyNumberFormat="1" applyFont="1" applyFill="1" applyBorder="1" applyAlignment="1" applyProtection="1">
      <alignment/>
      <protection locked="0"/>
    </xf>
    <xf numFmtId="3" fontId="0" fillId="0" borderId="133" xfId="0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 locked="0"/>
    </xf>
    <xf numFmtId="0" fontId="0" fillId="0" borderId="133" xfId="0" applyFont="1" applyFill="1" applyBorder="1" applyAlignment="1" applyProtection="1">
      <alignment/>
      <protection locked="0"/>
    </xf>
    <xf numFmtId="3" fontId="20" fillId="0" borderId="95" xfId="0" applyNumberFormat="1" applyFont="1" applyFill="1" applyBorder="1" applyAlignment="1">
      <alignment horizontal="center"/>
    </xf>
    <xf numFmtId="3" fontId="20" fillId="0" borderId="135" xfId="0" applyNumberFormat="1" applyFont="1" applyFill="1" applyBorder="1" applyAlignment="1">
      <alignment horizontal="center"/>
    </xf>
    <xf numFmtId="0" fontId="25" fillId="0" borderId="99" xfId="0" applyFont="1" applyFill="1" applyBorder="1" applyAlignment="1">
      <alignment/>
    </xf>
    <xf numFmtId="0" fontId="0" fillId="0" borderId="95" xfId="0" applyFont="1" applyFill="1" applyBorder="1" applyAlignment="1">
      <alignment horizontal="center"/>
    </xf>
    <xf numFmtId="3" fontId="0" fillId="0" borderId="95" xfId="0" applyNumberFormat="1" applyFont="1" applyFill="1" applyBorder="1" applyAlignment="1">
      <alignment/>
    </xf>
    <xf numFmtId="3" fontId="0" fillId="0" borderId="99" xfId="0" applyNumberFormat="1" applyFont="1" applyFill="1" applyBorder="1" applyAlignment="1">
      <alignment/>
    </xf>
    <xf numFmtId="3" fontId="0" fillId="0" borderId="136" xfId="0" applyNumberFormat="1" applyFont="1" applyFill="1" applyBorder="1" applyAlignment="1" applyProtection="1">
      <alignment/>
      <protection locked="0"/>
    </xf>
    <xf numFmtId="3" fontId="0" fillId="0" borderId="137" xfId="0" applyNumberFormat="1" applyFont="1" applyFill="1" applyBorder="1" applyAlignment="1" applyProtection="1">
      <alignment/>
      <protection locked="0"/>
    </xf>
    <xf numFmtId="3" fontId="0" fillId="0" borderId="138" xfId="0" applyNumberFormat="1" applyFont="1" applyFill="1" applyBorder="1" applyAlignment="1" applyProtection="1">
      <alignment/>
      <protection locked="0"/>
    </xf>
    <xf numFmtId="0" fontId="0" fillId="0" borderId="97" xfId="0" applyFont="1" applyFill="1" applyBorder="1" applyAlignment="1">
      <alignment horizontal="center"/>
    </xf>
    <xf numFmtId="3" fontId="0" fillId="0" borderId="97" xfId="0" applyNumberFormat="1" applyFont="1" applyFill="1" applyBorder="1" applyAlignment="1">
      <alignment/>
    </xf>
    <xf numFmtId="3" fontId="0" fillId="0" borderId="100" xfId="0" applyNumberFormat="1" applyFont="1" applyFill="1" applyBorder="1" applyAlignment="1">
      <alignment/>
    </xf>
    <xf numFmtId="3" fontId="20" fillId="0" borderId="139" xfId="0" applyNumberFormat="1" applyFont="1" applyFill="1" applyBorder="1" applyAlignment="1">
      <alignment horizontal="center"/>
    </xf>
    <xf numFmtId="3" fontId="0" fillId="0" borderId="101" xfId="0" applyNumberFormat="1" applyFont="1" applyFill="1" applyBorder="1" applyAlignment="1" applyProtection="1">
      <alignment/>
      <protection locked="0"/>
    </xf>
    <xf numFmtId="3" fontId="0" fillId="0" borderId="122" xfId="0" applyNumberFormat="1" applyFont="1" applyFill="1" applyBorder="1" applyAlignment="1" applyProtection="1">
      <alignment/>
      <protection locked="0"/>
    </xf>
    <xf numFmtId="3" fontId="20" fillId="0" borderId="107" xfId="0" applyNumberFormat="1" applyFont="1" applyFill="1" applyBorder="1" applyAlignment="1">
      <alignment horizontal="center"/>
    </xf>
    <xf numFmtId="0" fontId="25" fillId="0" borderId="110" xfId="0" applyFont="1" applyFill="1" applyBorder="1" applyAlignment="1">
      <alignment/>
    </xf>
    <xf numFmtId="0" fontId="20" fillId="0" borderId="109" xfId="0" applyFont="1" applyFill="1" applyBorder="1" applyAlignment="1">
      <alignment horizontal="center"/>
    </xf>
    <xf numFmtId="3" fontId="20" fillId="0" borderId="109" xfId="0" applyNumberFormat="1" applyFont="1" applyFill="1" applyBorder="1" applyAlignment="1">
      <alignment/>
    </xf>
    <xf numFmtId="3" fontId="20" fillId="0" borderId="110" xfId="0" applyNumberFormat="1" applyFont="1" applyFill="1" applyBorder="1" applyAlignment="1">
      <alignment/>
    </xf>
    <xf numFmtId="3" fontId="20" fillId="0" borderId="140" xfId="0" applyNumberFormat="1" applyFont="1" applyFill="1" applyBorder="1" applyAlignment="1">
      <alignment horizontal="center"/>
    </xf>
    <xf numFmtId="0" fontId="20" fillId="0" borderId="111" xfId="0" applyFont="1" applyFill="1" applyBorder="1" applyAlignment="1" applyProtection="1">
      <alignment/>
      <protection locked="0"/>
    </xf>
    <xf numFmtId="0" fontId="20" fillId="0" borderId="141" xfId="0" applyFont="1" applyFill="1" applyBorder="1" applyAlignment="1" applyProtection="1">
      <alignment/>
      <protection locked="0"/>
    </xf>
    <xf numFmtId="0" fontId="20" fillId="0" borderId="82" xfId="0" applyFont="1" applyFill="1" applyBorder="1" applyAlignment="1" applyProtection="1">
      <alignment/>
      <protection locked="0"/>
    </xf>
    <xf numFmtId="3" fontId="20" fillId="0" borderId="108" xfId="0" applyNumberFormat="1" applyFont="1" applyFill="1" applyBorder="1" applyAlignment="1">
      <alignment horizontal="center"/>
    </xf>
    <xf numFmtId="3" fontId="20" fillId="0" borderId="111" xfId="0" applyNumberFormat="1" applyFont="1" applyFill="1" applyBorder="1" applyAlignment="1" applyProtection="1">
      <alignment/>
      <protection locked="0"/>
    </xf>
    <xf numFmtId="3" fontId="20" fillId="0" borderId="142" xfId="0" applyNumberFormat="1" applyFont="1" applyFill="1" applyBorder="1" applyAlignment="1" applyProtection="1">
      <alignment/>
      <protection locked="0"/>
    </xf>
    <xf numFmtId="3" fontId="20" fillId="0" borderId="143" xfId="0" applyNumberFormat="1" applyFont="1" applyFill="1" applyBorder="1" applyAlignment="1" applyProtection="1">
      <alignment/>
      <protection locked="0"/>
    </xf>
    <xf numFmtId="3" fontId="20" fillId="0" borderId="142" xfId="0" applyNumberFormat="1" applyFont="1" applyFill="1" applyBorder="1" applyAlignment="1" applyProtection="1">
      <alignment/>
      <protection locked="0"/>
    </xf>
    <xf numFmtId="0" fontId="20" fillId="0" borderId="142" xfId="0" applyFont="1" applyFill="1" applyBorder="1" applyAlignment="1" applyProtection="1">
      <alignment/>
      <protection locked="0"/>
    </xf>
    <xf numFmtId="3" fontId="20" fillId="0" borderId="109" xfId="0" applyNumberFormat="1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3" fontId="0" fillId="0" borderId="96" xfId="0" applyNumberFormat="1" applyFont="1" applyFill="1" applyBorder="1" applyAlignment="1">
      <alignment/>
    </xf>
    <xf numFmtId="3" fontId="0" fillId="0" borderId="124" xfId="0" applyNumberFormat="1" applyFont="1" applyFill="1" applyBorder="1" applyAlignment="1">
      <alignment/>
    </xf>
    <xf numFmtId="3" fontId="0" fillId="0" borderId="144" xfId="0" applyNumberFormat="1" applyFont="1" applyFill="1" applyBorder="1" applyAlignment="1">
      <alignment horizontal="center"/>
    </xf>
    <xf numFmtId="3" fontId="20" fillId="0" borderId="97" xfId="0" applyNumberFormat="1" applyFont="1" applyFill="1" applyBorder="1" applyAlignment="1">
      <alignment horizontal="center"/>
    </xf>
    <xf numFmtId="0" fontId="25" fillId="0" borderId="94" xfId="0" applyFont="1" applyFill="1" applyBorder="1" applyAlignment="1">
      <alignment/>
    </xf>
    <xf numFmtId="0" fontId="0" fillId="0" borderId="117" xfId="0" applyFont="1" applyFill="1" applyBorder="1" applyAlignment="1" applyProtection="1">
      <alignment/>
      <protection locked="0"/>
    </xf>
    <xf numFmtId="0" fontId="0" fillId="0" borderId="145" xfId="0" applyFont="1" applyFill="1" applyBorder="1" applyAlignment="1" applyProtection="1">
      <alignment/>
      <protection locked="0"/>
    </xf>
    <xf numFmtId="3" fontId="21" fillId="0" borderId="120" xfId="0" applyNumberFormat="1" applyFont="1" applyFill="1" applyBorder="1" applyAlignment="1" applyProtection="1">
      <alignment/>
      <protection locked="0"/>
    </xf>
    <xf numFmtId="1" fontId="0" fillId="0" borderId="117" xfId="0" applyNumberFormat="1" applyFont="1" applyFill="1" applyBorder="1" applyAlignment="1" applyProtection="1">
      <alignment/>
      <protection locked="0"/>
    </xf>
    <xf numFmtId="1" fontId="0" fillId="0" borderId="146" xfId="0" applyNumberFormat="1" applyFont="1" applyFill="1" applyBorder="1" applyAlignment="1" applyProtection="1">
      <alignment/>
      <protection locked="0"/>
    </xf>
    <xf numFmtId="0" fontId="0" fillId="0" borderId="146" xfId="0" applyFont="1" applyFill="1" applyBorder="1" applyAlignment="1" applyProtection="1">
      <alignment/>
      <protection locked="0"/>
    </xf>
    <xf numFmtId="3" fontId="21" fillId="0" borderId="116" xfId="0" applyNumberFormat="1" applyFont="1" applyFill="1" applyBorder="1" applyAlignment="1">
      <alignment/>
    </xf>
    <xf numFmtId="166" fontId="21" fillId="0" borderId="147" xfId="0" applyNumberFormat="1" applyFont="1" applyFill="1" applyBorder="1" applyAlignment="1">
      <alignment horizontal="center"/>
    </xf>
    <xf numFmtId="3" fontId="21" fillId="0" borderId="135" xfId="0" applyNumberFormat="1" applyFont="1" applyFill="1" applyBorder="1" applyAlignment="1" applyProtection="1">
      <alignment/>
      <protection locked="0"/>
    </xf>
    <xf numFmtId="1" fontId="0" fillId="0" borderId="131" xfId="0" applyNumberFormat="1" applyFont="1" applyFill="1" applyBorder="1" applyAlignment="1" applyProtection="1">
      <alignment/>
      <protection locked="0"/>
    </xf>
    <xf numFmtId="1" fontId="0" fillId="0" borderId="133" xfId="0" applyNumberFormat="1" applyFont="1" applyFill="1" applyBorder="1" applyAlignment="1" applyProtection="1">
      <alignment/>
      <protection locked="0"/>
    </xf>
    <xf numFmtId="3" fontId="21" fillId="0" borderId="99" xfId="0" applyNumberFormat="1" applyFont="1" applyFill="1" applyBorder="1" applyAlignment="1">
      <alignment/>
    </xf>
    <xf numFmtId="166" fontId="21" fillId="0" borderId="95" xfId="0" applyNumberFormat="1" applyFont="1" applyFill="1" applyBorder="1" applyAlignment="1">
      <alignment horizontal="center"/>
    </xf>
    <xf numFmtId="3" fontId="21" fillId="0" borderId="128" xfId="0" applyNumberFormat="1" applyFont="1" applyFill="1" applyBorder="1" applyAlignment="1" applyProtection="1">
      <alignment/>
      <protection locked="0"/>
    </xf>
    <xf numFmtId="1" fontId="0" fillId="0" borderId="101" xfId="0" applyNumberFormat="1" applyFont="1" applyFill="1" applyBorder="1" applyAlignment="1" applyProtection="1">
      <alignment/>
      <protection locked="0"/>
    </xf>
    <xf numFmtId="3" fontId="21" fillId="0" borderId="104" xfId="0" applyNumberFormat="1" applyFont="1" applyFill="1" applyBorder="1" applyAlignment="1">
      <alignment/>
    </xf>
    <xf numFmtId="166" fontId="21" fillId="0" borderId="96" xfId="0" applyNumberFormat="1" applyFont="1" applyFill="1" applyBorder="1" applyAlignment="1">
      <alignment horizontal="center"/>
    </xf>
    <xf numFmtId="0" fontId="0" fillId="0" borderId="148" xfId="0" applyFont="1" applyFill="1" applyBorder="1" applyAlignment="1" applyProtection="1">
      <alignment/>
      <protection locked="0"/>
    </xf>
    <xf numFmtId="0" fontId="0" fillId="0" borderId="136" xfId="0" applyFont="1" applyFill="1" applyBorder="1" applyAlignment="1" applyProtection="1">
      <alignment/>
      <protection locked="0"/>
    </xf>
    <xf numFmtId="3" fontId="21" fillId="0" borderId="136" xfId="0" applyNumberFormat="1" applyFont="1" applyFill="1" applyBorder="1" applyAlignment="1" applyProtection="1">
      <alignment/>
      <protection locked="0"/>
    </xf>
    <xf numFmtId="1" fontId="0" fillId="0" borderId="121" xfId="0" applyNumberFormat="1" applyFont="1" applyFill="1" applyBorder="1" applyAlignment="1" applyProtection="1">
      <alignment/>
      <protection locked="0"/>
    </xf>
    <xf numFmtId="1" fontId="0" fillId="0" borderId="149" xfId="0" applyNumberFormat="1" applyFont="1" applyFill="1" applyBorder="1" applyAlignment="1" applyProtection="1">
      <alignment/>
      <protection locked="0"/>
    </xf>
    <xf numFmtId="3" fontId="21" fillId="0" borderId="131" xfId="0" applyNumberFormat="1" applyFont="1" applyFill="1" applyBorder="1" applyAlignment="1">
      <alignment/>
    </xf>
    <xf numFmtId="166" fontId="21" fillId="0" borderId="94" xfId="0" applyNumberFormat="1" applyFont="1" applyFill="1" applyBorder="1" applyAlignment="1">
      <alignment horizontal="center"/>
    </xf>
    <xf numFmtId="0" fontId="0" fillId="0" borderId="135" xfId="0" applyFont="1" applyFill="1" applyBorder="1" applyAlignment="1" applyProtection="1">
      <alignment/>
      <protection locked="0"/>
    </xf>
    <xf numFmtId="3" fontId="21" fillId="0" borderId="131" xfId="0" applyNumberFormat="1" applyFont="1" applyFill="1" applyBorder="1" applyAlignment="1" applyProtection="1">
      <alignment/>
      <protection locked="0"/>
    </xf>
    <xf numFmtId="1" fontId="0" fillId="0" borderId="99" xfId="0" applyNumberFormat="1" applyFont="1" applyFill="1" applyBorder="1" applyAlignment="1" applyProtection="1">
      <alignment/>
      <protection locked="0"/>
    </xf>
    <xf numFmtId="0" fontId="20" fillId="0" borderId="95" xfId="0" applyFont="1" applyFill="1" applyBorder="1" applyAlignment="1">
      <alignment horizontal="center"/>
    </xf>
    <xf numFmtId="0" fontId="0" fillId="0" borderId="99" xfId="0" applyFont="1" applyFill="1" applyBorder="1" applyAlignment="1" applyProtection="1">
      <alignment/>
      <protection locked="0"/>
    </xf>
    <xf numFmtId="3" fontId="21" fillId="0" borderId="150" xfId="0" applyNumberFormat="1" applyFont="1" applyFill="1" applyBorder="1" applyAlignment="1" applyProtection="1">
      <alignment/>
      <protection locked="0"/>
    </xf>
    <xf numFmtId="0" fontId="0" fillId="0" borderId="151" xfId="0" applyFont="1" applyFill="1" applyBorder="1" applyAlignment="1" applyProtection="1">
      <alignment/>
      <protection locked="0"/>
    </xf>
    <xf numFmtId="3" fontId="21" fillId="0" borderId="150" xfId="0" applyNumberFormat="1" applyFont="1" applyFill="1" applyBorder="1" applyAlignment="1">
      <alignment/>
    </xf>
    <xf numFmtId="166" fontId="21" fillId="0" borderId="97" xfId="0" applyNumberFormat="1" applyFont="1" applyFill="1" applyBorder="1" applyAlignment="1">
      <alignment horizontal="center"/>
    </xf>
    <xf numFmtId="0" fontId="26" fillId="0" borderId="110" xfId="0" applyFont="1" applyFill="1" applyBorder="1" applyAlignment="1">
      <alignment/>
    </xf>
    <xf numFmtId="0" fontId="21" fillId="0" borderId="109" xfId="0" applyFont="1" applyFill="1" applyBorder="1" applyAlignment="1">
      <alignment horizontal="center"/>
    </xf>
    <xf numFmtId="3" fontId="21" fillId="0" borderId="109" xfId="0" applyNumberFormat="1" applyFont="1" applyFill="1" applyBorder="1" applyAlignment="1">
      <alignment horizontal="center"/>
    </xf>
    <xf numFmtId="3" fontId="21" fillId="0" borderId="111" xfId="0" applyNumberFormat="1" applyFont="1" applyFill="1" applyBorder="1" applyAlignment="1" applyProtection="1">
      <alignment/>
      <protection locked="0"/>
    </xf>
    <xf numFmtId="3" fontId="21" fillId="0" borderId="82" xfId="0" applyNumberFormat="1" applyFont="1" applyFill="1" applyBorder="1" applyAlignment="1" applyProtection="1">
      <alignment/>
      <protection locked="0"/>
    </xf>
    <xf numFmtId="3" fontId="21" fillId="0" borderId="108" xfId="0" applyNumberFormat="1" applyFont="1" applyFill="1" applyBorder="1" applyAlignment="1" applyProtection="1">
      <alignment/>
      <protection/>
    </xf>
    <xf numFmtId="3" fontId="21" fillId="0" borderId="111" xfId="0" applyNumberFormat="1" applyFont="1" applyFill="1" applyBorder="1" applyAlignment="1">
      <alignment/>
    </xf>
    <xf numFmtId="3" fontId="21" fillId="0" borderId="142" xfId="0" applyNumberFormat="1" applyFont="1" applyFill="1" applyBorder="1" applyAlignment="1">
      <alignment/>
    </xf>
    <xf numFmtId="3" fontId="21" fillId="0" borderId="143" xfId="0" applyNumberFormat="1" applyFont="1" applyFill="1" applyBorder="1" applyAlignment="1">
      <alignment/>
    </xf>
    <xf numFmtId="3" fontId="21" fillId="0" borderId="110" xfId="0" applyNumberFormat="1" applyFont="1" applyFill="1" applyBorder="1" applyAlignment="1">
      <alignment/>
    </xf>
    <xf numFmtId="166" fontId="21" fillId="0" borderId="109" xfId="0" applyNumberFormat="1" applyFont="1" applyFill="1" applyBorder="1" applyAlignment="1">
      <alignment horizontal="center"/>
    </xf>
    <xf numFmtId="3" fontId="21" fillId="0" borderId="98" xfId="0" applyNumberFormat="1" applyFont="1" applyFill="1" applyBorder="1" applyAlignment="1">
      <alignment/>
    </xf>
    <xf numFmtId="1" fontId="0" fillId="0" borderId="131" xfId="0" applyNumberFormat="1" applyFont="1" applyFill="1" applyBorder="1" applyAlignment="1" applyProtection="1">
      <alignment horizontal="right"/>
      <protection locked="0"/>
    </xf>
    <xf numFmtId="3" fontId="21" fillId="0" borderId="139" xfId="0" applyNumberFormat="1" applyFont="1" applyFill="1" applyBorder="1" applyAlignment="1" applyProtection="1">
      <alignment/>
      <protection locked="0"/>
    </xf>
    <xf numFmtId="3" fontId="21" fillId="0" borderId="109" xfId="0" applyNumberFormat="1" applyFont="1" applyFill="1" applyBorder="1" applyAlignment="1" applyProtection="1">
      <alignment/>
      <protection locked="0"/>
    </xf>
    <xf numFmtId="3" fontId="21" fillId="0" borderId="110" xfId="0" applyNumberFormat="1" applyFont="1" applyFill="1" applyBorder="1" applyAlignment="1" applyProtection="1">
      <alignment/>
      <protection locked="0"/>
    </xf>
    <xf numFmtId="3" fontId="21" fillId="0" borderId="143" xfId="0" applyNumberFormat="1" applyFont="1" applyFill="1" applyBorder="1" applyAlignment="1" applyProtection="1">
      <alignment/>
      <protection/>
    </xf>
    <xf numFmtId="0" fontId="0" fillId="0" borderId="107" xfId="0" applyFont="1" applyFill="1" applyBorder="1" applyAlignment="1">
      <alignment/>
    </xf>
    <xf numFmtId="3" fontId="0" fillId="0" borderId="107" xfId="0" applyNumberFormat="1" applyFont="1" applyFill="1" applyBorder="1" applyAlignment="1">
      <alignment/>
    </xf>
    <xf numFmtId="3" fontId="0" fillId="0" borderId="101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/>
    </xf>
    <xf numFmtId="0" fontId="26" fillId="0" borderId="112" xfId="0" applyFont="1" applyFill="1" applyBorder="1" applyAlignment="1">
      <alignment/>
    </xf>
    <xf numFmtId="3" fontId="21" fillId="0" borderId="152" xfId="0" applyNumberFormat="1" applyFont="1" applyFill="1" applyBorder="1" applyAlignment="1">
      <alignment/>
    </xf>
    <xf numFmtId="0" fontId="26" fillId="0" borderId="104" xfId="0" applyFont="1" applyFill="1" applyBorder="1" applyAlignment="1">
      <alignment/>
    </xf>
    <xf numFmtId="0" fontId="21" fillId="0" borderId="118" xfId="0" applyFont="1" applyFill="1" applyBorder="1" applyAlignment="1">
      <alignment horizontal="center"/>
    </xf>
    <xf numFmtId="3" fontId="21" fillId="0" borderId="118" xfId="0" applyNumberFormat="1" applyFont="1" applyFill="1" applyBorder="1" applyAlignment="1">
      <alignment/>
    </xf>
    <xf numFmtId="3" fontId="21" fillId="0" borderId="118" xfId="0" applyNumberFormat="1" applyFont="1" applyFill="1" applyBorder="1" applyAlignment="1">
      <alignment horizontal="center"/>
    </xf>
    <xf numFmtId="3" fontId="21" fillId="0" borderId="118" xfId="0" applyNumberFormat="1" applyFont="1" applyFill="1" applyBorder="1" applyAlignment="1" applyProtection="1">
      <alignment/>
      <protection locked="0"/>
    </xf>
    <xf numFmtId="3" fontId="21" fillId="0" borderId="104" xfId="0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Rezerva 2004 ORJ 110 - k 3110200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E30" sqref="E30"/>
    </sheetView>
  </sheetViews>
  <sheetFormatPr defaultColWidth="9.140625" defaultRowHeight="12.75"/>
  <cols>
    <col min="1" max="1" width="4.7109375" style="0" customWidth="1"/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/>
      <c r="B4" s="1" t="s">
        <v>2</v>
      </c>
    </row>
    <row r="5" s="2" customFormat="1" ht="15.75">
      <c r="A5" s="1"/>
    </row>
    <row r="6" spans="1:5" s="2" customFormat="1" ht="20.25">
      <c r="A6" s="786" t="s">
        <v>3</v>
      </c>
      <c r="B6" s="787"/>
      <c r="C6" s="788"/>
      <c r="D6" s="788"/>
      <c r="E6" s="788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191" ht="18.75" customHeight="1">
      <c r="B9" s="789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790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13.5" thickTop="1">
      <c r="B11" s="13" t="s">
        <v>12</v>
      </c>
      <c r="C11" s="14">
        <v>287230</v>
      </c>
      <c r="D11" s="14">
        <v>284445</v>
      </c>
      <c r="E11" s="14">
        <v>186745.5</v>
      </c>
      <c r="F11" s="15">
        <f>(E11/D11)*100</f>
        <v>65.65258661604176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12.75">
      <c r="B12" s="16" t="s">
        <v>13</v>
      </c>
      <c r="C12" s="17">
        <v>55847</v>
      </c>
      <c r="D12" s="17">
        <v>56854</v>
      </c>
      <c r="E12" s="17">
        <v>43807.1</v>
      </c>
      <c r="F12" s="18">
        <f>(E12/D12)*100</f>
        <v>77.05192246807611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12.75">
      <c r="B13" s="16" t="s">
        <v>14</v>
      </c>
      <c r="C13" s="17">
        <v>6872</v>
      </c>
      <c r="D13" s="17">
        <v>6872</v>
      </c>
      <c r="E13" s="17">
        <v>4728.3</v>
      </c>
      <c r="F13" s="18">
        <f>(E13/D13)*100</f>
        <v>68.80529685681024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12.75">
      <c r="B14" s="19" t="s">
        <v>15</v>
      </c>
      <c r="C14" s="17">
        <v>89134</v>
      </c>
      <c r="D14" s="17">
        <v>110469.9</v>
      </c>
      <c r="E14" s="17">
        <f>376394.3-297147.4</f>
        <v>79246.89999999997</v>
      </c>
      <c r="F14" s="18">
        <f>(E14/D14)*100</f>
        <v>71.73619239267889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19.5" customHeight="1" thickBot="1">
      <c r="B15" s="20" t="s">
        <v>16</v>
      </c>
      <c r="C15" s="21">
        <f>SUM(C11:C14)</f>
        <v>439083</v>
      </c>
      <c r="D15" s="21">
        <f>SUM(D11:D14)</f>
        <v>458640.9</v>
      </c>
      <c r="E15" s="21">
        <f>SUM(E11:E14)</f>
        <v>314527.79999999993</v>
      </c>
      <c r="F15" s="22">
        <f>(E15/D15)*100</f>
        <v>68.57822754141637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12.75">
      <c r="A17" s="10"/>
      <c r="B17" s="16" t="s">
        <v>17</v>
      </c>
      <c r="C17" s="17">
        <v>382450.7</v>
      </c>
      <c r="D17" s="17">
        <v>415032</v>
      </c>
      <c r="E17" s="17">
        <f>538642.1-297147.4</f>
        <v>241494.69999999995</v>
      </c>
      <c r="F17" s="18">
        <f>(E17/D17)*100</f>
        <v>58.18700726690953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ht="12.75">
      <c r="A18" s="10"/>
      <c r="B18" s="19" t="s">
        <v>18</v>
      </c>
      <c r="C18" s="17">
        <v>56632.3</v>
      </c>
      <c r="D18" s="17">
        <v>73415.6</v>
      </c>
      <c r="E18" s="17">
        <v>28977.3</v>
      </c>
      <c r="F18" s="18">
        <f>(E18/D18)*100</f>
        <v>39.470221587782426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19.5" customHeight="1" thickBot="1">
      <c r="A19" s="10"/>
      <c r="B19" s="20" t="s">
        <v>19</v>
      </c>
      <c r="C19" s="21">
        <f>SUM(C17:C18)</f>
        <v>439083</v>
      </c>
      <c r="D19" s="21">
        <f>SUM(D17:D18)</f>
        <v>488447.6</v>
      </c>
      <c r="E19" s="21">
        <f>SUM(E17:E18)</f>
        <v>270471.99999999994</v>
      </c>
      <c r="F19" s="22">
        <f>(E19/D19)*100</f>
        <v>55.373800587821485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2.75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6" ht="12.75">
      <c r="B22" s="30" t="s">
        <v>21</v>
      </c>
      <c r="C22" s="33"/>
      <c r="D22" s="33"/>
      <c r="E22" s="33">
        <v>44055.8</v>
      </c>
      <c r="F22" s="34"/>
    </row>
    <row r="23" spans="2:6" ht="15" customHeight="1" thickBot="1">
      <c r="B23" s="35" t="s">
        <v>22</v>
      </c>
      <c r="C23" s="36">
        <v>0</v>
      </c>
      <c r="D23" s="36">
        <v>29806.7</v>
      </c>
      <c r="E23" s="36"/>
      <c r="F23" s="37"/>
    </row>
    <row r="26" ht="12.75">
      <c r="B26" s="38" t="s">
        <v>23</v>
      </c>
    </row>
    <row r="27" spans="2:5" ht="12.75">
      <c r="B27" s="38" t="s">
        <v>24</v>
      </c>
      <c r="C27" s="38"/>
      <c r="D27" s="38"/>
      <c r="E27" s="38"/>
    </row>
    <row r="28" spans="2:5" ht="15">
      <c r="B28" s="38"/>
      <c r="C28" s="39"/>
      <c r="D28" s="39"/>
      <c r="E28" s="39"/>
    </row>
  </sheetData>
  <sheetProtection/>
  <mergeCells count="2">
    <mergeCell ref="A6:E6"/>
    <mergeCell ref="B9:B10"/>
  </mergeCells>
  <printOptions/>
  <pageMargins left="0.28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1"/>
  <sheetViews>
    <sheetView zoomScale="80" zoomScaleNormal="80" zoomScalePageLayoutView="0" workbookViewId="0" topLeftCell="A2">
      <selection activeCell="D417" sqref="D417"/>
    </sheetView>
  </sheetViews>
  <sheetFormatPr defaultColWidth="9.140625" defaultRowHeight="12.75"/>
  <cols>
    <col min="1" max="1" width="7.57421875" style="43" customWidth="1"/>
    <col min="2" max="3" width="10.28125" style="43" customWidth="1"/>
    <col min="4" max="4" width="76.8515625" style="43" customWidth="1"/>
    <col min="5" max="5" width="16.7109375" style="61" customWidth="1"/>
    <col min="6" max="7" width="16.7109375" style="189" customWidth="1"/>
    <col min="8" max="8" width="11.421875" style="61" customWidth="1"/>
    <col min="9" max="9" width="9.140625" style="43" customWidth="1"/>
    <col min="10" max="10" width="24.8515625" style="43" customWidth="1"/>
    <col min="11" max="16384" width="9.140625" style="43" customWidth="1"/>
  </cols>
  <sheetData>
    <row r="1" spans="1:8" ht="21.75" customHeight="1">
      <c r="A1" s="791" t="s">
        <v>25</v>
      </c>
      <c r="B1" s="788"/>
      <c r="C1" s="788"/>
      <c r="D1" s="40"/>
      <c r="E1" s="41"/>
      <c r="F1" s="148"/>
      <c r="G1" s="149"/>
      <c r="H1" s="42"/>
    </row>
    <row r="2" spans="1:8" ht="12.75" customHeight="1">
      <c r="A2" s="44"/>
      <c r="B2" s="45"/>
      <c r="C2" s="44"/>
      <c r="D2" s="46"/>
      <c r="E2" s="41"/>
      <c r="F2" s="148"/>
      <c r="G2" s="148"/>
      <c r="H2" s="41"/>
    </row>
    <row r="3" spans="1:8" s="45" customFormat="1" ht="24" customHeight="1">
      <c r="A3" s="792" t="s">
        <v>26</v>
      </c>
      <c r="B3" s="792"/>
      <c r="C3" s="792"/>
      <c r="D3" s="788"/>
      <c r="E3" s="788"/>
      <c r="F3" s="150"/>
      <c r="G3" s="150"/>
      <c r="H3" s="47"/>
    </row>
    <row r="4" spans="1:8" s="45" customFormat="1" ht="15" customHeight="1" thickBot="1">
      <c r="A4" s="48"/>
      <c r="B4" s="48"/>
      <c r="C4" s="48"/>
      <c r="D4" s="48"/>
      <c r="E4" s="49"/>
      <c r="F4" s="151"/>
      <c r="G4" s="152" t="s">
        <v>4</v>
      </c>
      <c r="H4" s="49"/>
    </row>
    <row r="5" spans="1:8" ht="15.75">
      <c r="A5" s="50" t="s">
        <v>27</v>
      </c>
      <c r="B5" s="50" t="s">
        <v>28</v>
      </c>
      <c r="C5" s="50" t="s">
        <v>29</v>
      </c>
      <c r="D5" s="51" t="s">
        <v>30</v>
      </c>
      <c r="E5" s="52" t="s">
        <v>31</v>
      </c>
      <c r="F5" s="153" t="s">
        <v>31</v>
      </c>
      <c r="G5" s="153" t="s">
        <v>8</v>
      </c>
      <c r="H5" s="52" t="s">
        <v>32</v>
      </c>
    </row>
    <row r="6" spans="1:8" ht="15.75" customHeight="1" thickBot="1">
      <c r="A6" s="53"/>
      <c r="B6" s="53"/>
      <c r="C6" s="53"/>
      <c r="D6" s="54"/>
      <c r="E6" s="55" t="s">
        <v>33</v>
      </c>
      <c r="F6" s="154" t="s">
        <v>34</v>
      </c>
      <c r="G6" s="155" t="s">
        <v>35</v>
      </c>
      <c r="H6" s="55" t="s">
        <v>11</v>
      </c>
    </row>
    <row r="7" spans="1:8" ht="16.5" customHeight="1" thickTop="1">
      <c r="A7" s="56">
        <v>10</v>
      </c>
      <c r="B7" s="56"/>
      <c r="C7" s="56"/>
      <c r="D7" s="57" t="s">
        <v>36</v>
      </c>
      <c r="E7" s="58"/>
      <c r="F7" s="156"/>
      <c r="G7" s="156"/>
      <c r="H7" s="58"/>
    </row>
    <row r="8" spans="1:8" ht="15" customHeight="1">
      <c r="A8" s="56"/>
      <c r="B8" s="56"/>
      <c r="C8" s="56"/>
      <c r="D8" s="112" t="s">
        <v>353</v>
      </c>
      <c r="E8" s="58"/>
      <c r="F8" s="156"/>
      <c r="G8" s="156"/>
      <c r="H8" s="58"/>
    </row>
    <row r="9" spans="1:9" ht="15">
      <c r="A9" s="59"/>
      <c r="B9" s="59"/>
      <c r="C9" s="59">
        <v>1361</v>
      </c>
      <c r="D9" s="59" t="s">
        <v>37</v>
      </c>
      <c r="E9" s="60">
        <v>5</v>
      </c>
      <c r="F9" s="157">
        <v>4</v>
      </c>
      <c r="G9" s="157">
        <v>4</v>
      </c>
      <c r="H9" s="60">
        <f>(G9/F9)*100</f>
        <v>100</v>
      </c>
      <c r="I9" s="61"/>
    </row>
    <row r="10" spans="1:8" ht="15" hidden="1">
      <c r="A10" s="62"/>
      <c r="B10" s="59"/>
      <c r="C10" s="59">
        <v>2459</v>
      </c>
      <c r="D10" s="59" t="s">
        <v>38</v>
      </c>
      <c r="E10" s="63">
        <v>0</v>
      </c>
      <c r="F10" s="157"/>
      <c r="G10" s="157"/>
      <c r="H10" s="60" t="e">
        <f>(#REF!/F10)*100</f>
        <v>#REF!</v>
      </c>
    </row>
    <row r="11" spans="1:8" ht="15">
      <c r="A11" s="64">
        <v>34053</v>
      </c>
      <c r="B11" s="64"/>
      <c r="C11" s="64">
        <v>4116</v>
      </c>
      <c r="D11" s="59" t="s">
        <v>39</v>
      </c>
      <c r="E11" s="65">
        <v>0</v>
      </c>
      <c r="F11" s="158">
        <v>93</v>
      </c>
      <c r="G11" s="158">
        <v>93</v>
      </c>
      <c r="H11" s="60">
        <f aca="true" t="shared" si="0" ref="H11:H50">(G11/F11)*100</f>
        <v>100</v>
      </c>
    </row>
    <row r="12" spans="1:8" ht="15">
      <c r="A12" s="64">
        <v>34070</v>
      </c>
      <c r="B12" s="64"/>
      <c r="C12" s="64">
        <v>4116</v>
      </c>
      <c r="D12" s="59" t="s">
        <v>40</v>
      </c>
      <c r="E12" s="65">
        <v>0</v>
      </c>
      <c r="F12" s="158">
        <v>10</v>
      </c>
      <c r="G12" s="158">
        <v>10</v>
      </c>
      <c r="H12" s="60">
        <f t="shared" si="0"/>
        <v>100</v>
      </c>
    </row>
    <row r="13" spans="1:8" ht="15" hidden="1">
      <c r="A13" s="64">
        <v>33123</v>
      </c>
      <c r="B13" s="64"/>
      <c r="C13" s="64">
        <v>4116</v>
      </c>
      <c r="D13" s="59" t="s">
        <v>41</v>
      </c>
      <c r="E13" s="60">
        <v>0</v>
      </c>
      <c r="F13" s="157">
        <v>0</v>
      </c>
      <c r="G13" s="157"/>
      <c r="H13" s="60" t="e">
        <f t="shared" si="0"/>
        <v>#DIV/0!</v>
      </c>
    </row>
    <row r="14" spans="1:8" ht="15" hidden="1">
      <c r="A14" s="64">
        <v>339</v>
      </c>
      <c r="B14" s="64"/>
      <c r="C14" s="64">
        <v>4122</v>
      </c>
      <c r="D14" s="64" t="s">
        <v>42</v>
      </c>
      <c r="E14" s="66">
        <v>0</v>
      </c>
      <c r="F14" s="159"/>
      <c r="G14" s="158"/>
      <c r="H14" s="60" t="e">
        <f t="shared" si="0"/>
        <v>#DIV/0!</v>
      </c>
    </row>
    <row r="15" spans="1:9" ht="15" hidden="1">
      <c r="A15" s="64">
        <v>341</v>
      </c>
      <c r="B15" s="64"/>
      <c r="C15" s="64">
        <v>4122</v>
      </c>
      <c r="D15" s="64" t="s">
        <v>43</v>
      </c>
      <c r="E15" s="66">
        <v>0</v>
      </c>
      <c r="F15" s="159"/>
      <c r="G15" s="158"/>
      <c r="H15" s="60" t="e">
        <f t="shared" si="0"/>
        <v>#DIV/0!</v>
      </c>
      <c r="I15" s="61"/>
    </row>
    <row r="16" spans="1:8" ht="15" hidden="1">
      <c r="A16" s="64">
        <v>359</v>
      </c>
      <c r="B16" s="64"/>
      <c r="C16" s="64">
        <v>4122</v>
      </c>
      <c r="D16" s="64" t="s">
        <v>44</v>
      </c>
      <c r="E16" s="66">
        <v>0</v>
      </c>
      <c r="F16" s="159"/>
      <c r="G16" s="158"/>
      <c r="H16" s="60" t="e">
        <f t="shared" si="0"/>
        <v>#DIV/0!</v>
      </c>
    </row>
    <row r="17" spans="1:8" ht="15" customHeight="1" hidden="1">
      <c r="A17" s="59">
        <v>214</v>
      </c>
      <c r="B17" s="59"/>
      <c r="C17" s="59">
        <v>4122</v>
      </c>
      <c r="D17" s="64" t="s">
        <v>45</v>
      </c>
      <c r="E17" s="60">
        <v>0</v>
      </c>
      <c r="F17" s="157"/>
      <c r="G17" s="157"/>
      <c r="H17" s="60" t="e">
        <f t="shared" si="0"/>
        <v>#DIV/0!</v>
      </c>
    </row>
    <row r="18" spans="1:8" ht="15" hidden="1">
      <c r="A18" s="64">
        <v>33030</v>
      </c>
      <c r="B18" s="64"/>
      <c r="C18" s="64">
        <v>4122</v>
      </c>
      <c r="D18" s="64" t="s">
        <v>46</v>
      </c>
      <c r="E18" s="66">
        <v>0</v>
      </c>
      <c r="F18" s="159">
        <v>0</v>
      </c>
      <c r="G18" s="158"/>
      <c r="H18" s="60" t="e">
        <f t="shared" si="0"/>
        <v>#DIV/0!</v>
      </c>
    </row>
    <row r="19" spans="1:8" ht="15" hidden="1">
      <c r="A19" s="64">
        <v>33926</v>
      </c>
      <c r="B19" s="64"/>
      <c r="C19" s="64">
        <v>4222</v>
      </c>
      <c r="D19" s="64" t="s">
        <v>47</v>
      </c>
      <c r="E19" s="66"/>
      <c r="F19" s="159"/>
      <c r="G19" s="158"/>
      <c r="H19" s="60" t="e">
        <f t="shared" si="0"/>
        <v>#DIV/0!</v>
      </c>
    </row>
    <row r="20" spans="1:8" ht="15">
      <c r="A20" s="64"/>
      <c r="B20" s="64">
        <v>2143</v>
      </c>
      <c r="C20" s="64">
        <v>2111</v>
      </c>
      <c r="D20" s="64" t="s">
        <v>48</v>
      </c>
      <c r="E20" s="65">
        <v>600</v>
      </c>
      <c r="F20" s="158">
        <v>354.2</v>
      </c>
      <c r="G20" s="158">
        <v>355.3</v>
      </c>
      <c r="H20" s="60">
        <f t="shared" si="0"/>
        <v>100.3105590062112</v>
      </c>
    </row>
    <row r="21" spans="1:8" ht="15">
      <c r="A21" s="64"/>
      <c r="B21" s="64">
        <v>2143</v>
      </c>
      <c r="C21" s="64">
        <v>2112</v>
      </c>
      <c r="D21" s="64" t="s">
        <v>49</v>
      </c>
      <c r="E21" s="65">
        <v>250</v>
      </c>
      <c r="F21" s="158">
        <v>70.5</v>
      </c>
      <c r="G21" s="158">
        <v>71.6</v>
      </c>
      <c r="H21" s="60">
        <f t="shared" si="0"/>
        <v>101.56028368794325</v>
      </c>
    </row>
    <row r="22" spans="1:8" ht="15" hidden="1">
      <c r="A22" s="64"/>
      <c r="B22" s="64">
        <v>2143</v>
      </c>
      <c r="C22" s="64">
        <v>2212</v>
      </c>
      <c r="D22" s="64" t="s">
        <v>50</v>
      </c>
      <c r="E22" s="65">
        <v>0</v>
      </c>
      <c r="F22" s="158">
        <v>0</v>
      </c>
      <c r="G22" s="158"/>
      <c r="H22" s="60" t="e">
        <f t="shared" si="0"/>
        <v>#DIV/0!</v>
      </c>
    </row>
    <row r="23" spans="1:8" ht="15" hidden="1">
      <c r="A23" s="64"/>
      <c r="B23" s="64">
        <v>2143</v>
      </c>
      <c r="C23" s="64">
        <v>2324</v>
      </c>
      <c r="D23" s="64" t="s">
        <v>51</v>
      </c>
      <c r="E23" s="65">
        <v>0</v>
      </c>
      <c r="F23" s="158">
        <v>0</v>
      </c>
      <c r="G23" s="158"/>
      <c r="H23" s="60" t="e">
        <f t="shared" si="0"/>
        <v>#DIV/0!</v>
      </c>
    </row>
    <row r="24" spans="1:8" ht="15" hidden="1">
      <c r="A24" s="64"/>
      <c r="B24" s="64">
        <v>2143</v>
      </c>
      <c r="C24" s="64">
        <v>2329</v>
      </c>
      <c r="D24" s="64" t="s">
        <v>52</v>
      </c>
      <c r="E24" s="65"/>
      <c r="F24" s="158"/>
      <c r="G24" s="158"/>
      <c r="H24" s="60" t="e">
        <f t="shared" si="0"/>
        <v>#DIV/0!</v>
      </c>
    </row>
    <row r="25" spans="1:8" ht="15">
      <c r="A25" s="64"/>
      <c r="B25" s="64">
        <v>3111</v>
      </c>
      <c r="C25" s="64">
        <v>2122</v>
      </c>
      <c r="D25" s="64" t="s">
        <v>53</v>
      </c>
      <c r="E25" s="65">
        <v>0</v>
      </c>
      <c r="F25" s="158">
        <v>0</v>
      </c>
      <c r="G25" s="158">
        <v>0</v>
      </c>
      <c r="H25" s="60" t="e">
        <f t="shared" si="0"/>
        <v>#DIV/0!</v>
      </c>
    </row>
    <row r="26" spans="1:8" ht="15">
      <c r="A26" s="64"/>
      <c r="B26" s="64">
        <v>3113</v>
      </c>
      <c r="C26" s="64">
        <v>2119</v>
      </c>
      <c r="D26" s="64" t="s">
        <v>54</v>
      </c>
      <c r="E26" s="65">
        <v>138</v>
      </c>
      <c r="F26" s="158">
        <v>0</v>
      </c>
      <c r="G26" s="158">
        <v>136.8</v>
      </c>
      <c r="H26" s="60" t="e">
        <f t="shared" si="0"/>
        <v>#DIV/0!</v>
      </c>
    </row>
    <row r="27" spans="1:8" ht="15" hidden="1">
      <c r="A27" s="64"/>
      <c r="B27" s="64">
        <v>3113</v>
      </c>
      <c r="C27" s="64">
        <v>2122</v>
      </c>
      <c r="D27" s="64" t="s">
        <v>55</v>
      </c>
      <c r="E27" s="65">
        <v>0</v>
      </c>
      <c r="F27" s="158">
        <v>0</v>
      </c>
      <c r="G27" s="158"/>
      <c r="H27" s="60" t="e">
        <f t="shared" si="0"/>
        <v>#DIV/0!</v>
      </c>
    </row>
    <row r="28" spans="1:8" ht="15" hidden="1">
      <c r="A28" s="64"/>
      <c r="B28" s="64">
        <v>3113</v>
      </c>
      <c r="C28" s="64">
        <v>2229</v>
      </c>
      <c r="D28" s="64" t="s">
        <v>56</v>
      </c>
      <c r="E28" s="65">
        <v>0</v>
      </c>
      <c r="F28" s="158"/>
      <c r="G28" s="158"/>
      <c r="H28" s="60" t="e">
        <f t="shared" si="0"/>
        <v>#DIV/0!</v>
      </c>
    </row>
    <row r="29" spans="1:9" ht="15">
      <c r="A29" s="64"/>
      <c r="B29" s="64">
        <v>3313</v>
      </c>
      <c r="C29" s="64">
        <v>2132</v>
      </c>
      <c r="D29" s="64" t="s">
        <v>57</v>
      </c>
      <c r="E29" s="65">
        <v>332</v>
      </c>
      <c r="F29" s="158">
        <v>0</v>
      </c>
      <c r="G29" s="158">
        <v>0</v>
      </c>
      <c r="H29" s="60" t="e">
        <f t="shared" si="0"/>
        <v>#DIV/0!</v>
      </c>
      <c r="I29" s="61"/>
    </row>
    <row r="30" spans="1:8" ht="15">
      <c r="A30" s="59"/>
      <c r="B30" s="59">
        <v>3313</v>
      </c>
      <c r="C30" s="59">
        <v>2133</v>
      </c>
      <c r="D30" s="59" t="s">
        <v>58</v>
      </c>
      <c r="E30" s="60">
        <v>18</v>
      </c>
      <c r="F30" s="157">
        <v>0</v>
      </c>
      <c r="G30" s="158">
        <v>0</v>
      </c>
      <c r="H30" s="60" t="e">
        <f t="shared" si="0"/>
        <v>#DIV/0!</v>
      </c>
    </row>
    <row r="31" spans="1:8" ht="15" hidden="1">
      <c r="A31" s="59"/>
      <c r="B31" s="59">
        <v>3313</v>
      </c>
      <c r="C31" s="59">
        <v>2324</v>
      </c>
      <c r="D31" s="59" t="s">
        <v>59</v>
      </c>
      <c r="E31" s="60">
        <v>0</v>
      </c>
      <c r="F31" s="157">
        <v>0</v>
      </c>
      <c r="G31" s="157"/>
      <c r="H31" s="60" t="e">
        <f t="shared" si="0"/>
        <v>#DIV/0!</v>
      </c>
    </row>
    <row r="32" spans="1:8" ht="15" hidden="1">
      <c r="A32" s="59"/>
      <c r="B32" s="59">
        <v>3392</v>
      </c>
      <c r="C32" s="59">
        <v>2329</v>
      </c>
      <c r="D32" s="59" t="s">
        <v>60</v>
      </c>
      <c r="E32" s="60"/>
      <c r="F32" s="157"/>
      <c r="G32" s="157"/>
      <c r="H32" s="60" t="e">
        <f t="shared" si="0"/>
        <v>#DIV/0!</v>
      </c>
    </row>
    <row r="33" spans="1:8" ht="15" hidden="1">
      <c r="A33" s="64"/>
      <c r="B33" s="64">
        <v>3314</v>
      </c>
      <c r="C33" s="64">
        <v>2229</v>
      </c>
      <c r="D33" s="64" t="s">
        <v>61</v>
      </c>
      <c r="E33" s="65"/>
      <c r="F33" s="158"/>
      <c r="G33" s="158"/>
      <c r="H33" s="60" t="e">
        <f t="shared" si="0"/>
        <v>#DIV/0!</v>
      </c>
    </row>
    <row r="34" spans="1:8" ht="15" hidden="1">
      <c r="A34" s="64"/>
      <c r="B34" s="64">
        <v>3315</v>
      </c>
      <c r="C34" s="64">
        <v>2322</v>
      </c>
      <c r="D34" s="64" t="s">
        <v>62</v>
      </c>
      <c r="E34" s="65"/>
      <c r="F34" s="158"/>
      <c r="G34" s="158"/>
      <c r="H34" s="60" t="e">
        <f t="shared" si="0"/>
        <v>#DIV/0!</v>
      </c>
    </row>
    <row r="35" spans="1:8" ht="15" hidden="1">
      <c r="A35" s="64"/>
      <c r="B35" s="64">
        <v>3319</v>
      </c>
      <c r="C35" s="64">
        <v>2324</v>
      </c>
      <c r="D35" s="64" t="s">
        <v>63</v>
      </c>
      <c r="E35" s="65">
        <v>0</v>
      </c>
      <c r="F35" s="158">
        <v>0</v>
      </c>
      <c r="G35" s="158"/>
      <c r="H35" s="60" t="e">
        <f t="shared" si="0"/>
        <v>#DIV/0!</v>
      </c>
    </row>
    <row r="36" spans="1:9" ht="15" customHeight="1" hidden="1">
      <c r="A36" s="59"/>
      <c r="B36" s="59">
        <v>3319</v>
      </c>
      <c r="C36" s="59">
        <v>2329</v>
      </c>
      <c r="D36" s="59" t="s">
        <v>64</v>
      </c>
      <c r="E36" s="60"/>
      <c r="F36" s="157"/>
      <c r="G36" s="157"/>
      <c r="H36" s="60" t="e">
        <f t="shared" si="0"/>
        <v>#DIV/0!</v>
      </c>
      <c r="I36" s="61"/>
    </row>
    <row r="37" spans="1:8" ht="15">
      <c r="A37" s="64"/>
      <c r="B37" s="64">
        <v>3326</v>
      </c>
      <c r="C37" s="64">
        <v>2212</v>
      </c>
      <c r="D37" s="64" t="s">
        <v>65</v>
      </c>
      <c r="E37" s="65">
        <v>30</v>
      </c>
      <c r="F37" s="158">
        <v>22</v>
      </c>
      <c r="G37" s="158">
        <v>24</v>
      </c>
      <c r="H37" s="60">
        <f t="shared" si="0"/>
        <v>109.09090909090908</v>
      </c>
    </row>
    <row r="38" spans="1:8" ht="15">
      <c r="A38" s="64"/>
      <c r="B38" s="64">
        <v>3326</v>
      </c>
      <c r="C38" s="64">
        <v>2324</v>
      </c>
      <c r="D38" s="64" t="s">
        <v>66</v>
      </c>
      <c r="E38" s="65">
        <v>2</v>
      </c>
      <c r="F38" s="158">
        <v>2</v>
      </c>
      <c r="G38" s="158">
        <v>2</v>
      </c>
      <c r="H38" s="60">
        <f t="shared" si="0"/>
        <v>100</v>
      </c>
    </row>
    <row r="39" spans="1:8" ht="15">
      <c r="A39" s="64"/>
      <c r="B39" s="64">
        <v>3399</v>
      </c>
      <c r="C39" s="64">
        <v>2111</v>
      </c>
      <c r="D39" s="64" t="s">
        <v>67</v>
      </c>
      <c r="E39" s="65">
        <v>200</v>
      </c>
      <c r="F39" s="158">
        <v>298</v>
      </c>
      <c r="G39" s="158">
        <v>298.4</v>
      </c>
      <c r="H39" s="60">
        <f t="shared" si="0"/>
        <v>100.13422818791946</v>
      </c>
    </row>
    <row r="40" spans="1:8" ht="15" hidden="1">
      <c r="A40" s="64"/>
      <c r="B40" s="64">
        <v>3399</v>
      </c>
      <c r="C40" s="64">
        <v>2112</v>
      </c>
      <c r="D40" s="64" t="s">
        <v>68</v>
      </c>
      <c r="E40" s="65">
        <v>0</v>
      </c>
      <c r="F40" s="158"/>
      <c r="G40" s="158"/>
      <c r="H40" s="60" t="e">
        <f t="shared" si="0"/>
        <v>#DIV/0!</v>
      </c>
    </row>
    <row r="41" spans="1:8" ht="15">
      <c r="A41" s="64"/>
      <c r="B41" s="64">
        <v>3399</v>
      </c>
      <c r="C41" s="64">
        <v>2133</v>
      </c>
      <c r="D41" s="64" t="s">
        <v>69</v>
      </c>
      <c r="E41" s="65">
        <v>100</v>
      </c>
      <c r="F41" s="158">
        <v>26.3</v>
      </c>
      <c r="G41" s="158">
        <v>26.3</v>
      </c>
      <c r="H41" s="60">
        <f t="shared" si="0"/>
        <v>100</v>
      </c>
    </row>
    <row r="42" spans="1:9" ht="15" hidden="1">
      <c r="A42" s="64"/>
      <c r="B42" s="64">
        <v>3399</v>
      </c>
      <c r="C42" s="64">
        <v>2322</v>
      </c>
      <c r="D42" s="64" t="s">
        <v>70</v>
      </c>
      <c r="E42" s="65">
        <v>0</v>
      </c>
      <c r="F42" s="158"/>
      <c r="G42" s="158"/>
      <c r="H42" s="60" t="e">
        <f t="shared" si="0"/>
        <v>#DIV/0!</v>
      </c>
      <c r="I42" s="61"/>
    </row>
    <row r="43" spans="1:8" ht="15">
      <c r="A43" s="59"/>
      <c r="B43" s="59">
        <v>3399</v>
      </c>
      <c r="C43" s="59">
        <v>2321</v>
      </c>
      <c r="D43" s="59" t="s">
        <v>71</v>
      </c>
      <c r="E43" s="60">
        <v>0</v>
      </c>
      <c r="F43" s="157">
        <v>50</v>
      </c>
      <c r="G43" s="157">
        <v>50</v>
      </c>
      <c r="H43" s="60">
        <f t="shared" si="0"/>
        <v>100</v>
      </c>
    </row>
    <row r="44" spans="1:8" ht="15">
      <c r="A44" s="64"/>
      <c r="B44" s="64">
        <v>3399</v>
      </c>
      <c r="C44" s="64">
        <v>2324</v>
      </c>
      <c r="D44" s="64" t="s">
        <v>72</v>
      </c>
      <c r="E44" s="65">
        <v>170</v>
      </c>
      <c r="F44" s="158">
        <v>15.4</v>
      </c>
      <c r="G44" s="158">
        <v>15.5</v>
      </c>
      <c r="H44" s="60">
        <f t="shared" si="0"/>
        <v>100.64935064935065</v>
      </c>
    </row>
    <row r="45" spans="1:8" ht="15">
      <c r="A45" s="59"/>
      <c r="B45" s="59">
        <v>3399</v>
      </c>
      <c r="C45" s="59">
        <v>2329</v>
      </c>
      <c r="D45" s="59" t="s">
        <v>73</v>
      </c>
      <c r="E45" s="65">
        <v>0</v>
      </c>
      <c r="F45" s="158">
        <v>36.6</v>
      </c>
      <c r="G45" s="158">
        <v>36.6</v>
      </c>
      <c r="H45" s="60">
        <f t="shared" si="0"/>
        <v>100</v>
      </c>
    </row>
    <row r="46" spans="1:8" ht="15" hidden="1">
      <c r="A46" s="64"/>
      <c r="B46" s="64">
        <v>3412</v>
      </c>
      <c r="C46" s="64">
        <v>2324</v>
      </c>
      <c r="D46" s="64" t="s">
        <v>74</v>
      </c>
      <c r="E46" s="65">
        <v>0</v>
      </c>
      <c r="F46" s="158"/>
      <c r="G46" s="158"/>
      <c r="H46" s="60" t="e">
        <f t="shared" si="0"/>
        <v>#DIV/0!</v>
      </c>
    </row>
    <row r="47" spans="1:8" ht="15">
      <c r="A47" s="64"/>
      <c r="B47" s="64">
        <v>3419</v>
      </c>
      <c r="C47" s="64">
        <v>2229</v>
      </c>
      <c r="D47" s="64" t="s">
        <v>75</v>
      </c>
      <c r="E47" s="65">
        <v>0</v>
      </c>
      <c r="F47" s="158">
        <v>0.5</v>
      </c>
      <c r="G47" s="158">
        <v>0.5</v>
      </c>
      <c r="H47" s="60">
        <f t="shared" si="0"/>
        <v>100</v>
      </c>
    </row>
    <row r="48" spans="1:8" ht="15">
      <c r="A48" s="64"/>
      <c r="B48" s="64">
        <v>3421</v>
      </c>
      <c r="C48" s="64">
        <v>2229</v>
      </c>
      <c r="D48" s="64" t="s">
        <v>76</v>
      </c>
      <c r="E48" s="65">
        <v>0</v>
      </c>
      <c r="F48" s="158">
        <v>6.8</v>
      </c>
      <c r="G48" s="158">
        <v>6.8</v>
      </c>
      <c r="H48" s="60">
        <f t="shared" si="0"/>
        <v>100</v>
      </c>
    </row>
    <row r="49" spans="1:8" ht="15">
      <c r="A49" s="59"/>
      <c r="B49" s="59">
        <v>3429</v>
      </c>
      <c r="C49" s="59">
        <v>2229</v>
      </c>
      <c r="D49" s="59" t="s">
        <v>77</v>
      </c>
      <c r="E49" s="60">
        <v>0</v>
      </c>
      <c r="F49" s="157">
        <v>0.2</v>
      </c>
      <c r="G49" s="157">
        <v>0.3</v>
      </c>
      <c r="H49" s="60">
        <f t="shared" si="0"/>
        <v>149.99999999999997</v>
      </c>
    </row>
    <row r="50" spans="1:8" ht="15">
      <c r="A50" s="59"/>
      <c r="B50" s="59">
        <v>6402</v>
      </c>
      <c r="C50" s="59">
        <v>2229</v>
      </c>
      <c r="D50" s="59" t="s">
        <v>78</v>
      </c>
      <c r="E50" s="60">
        <v>0</v>
      </c>
      <c r="F50" s="157">
        <v>23.2</v>
      </c>
      <c r="G50" s="157">
        <v>23.3</v>
      </c>
      <c r="H50" s="60">
        <f t="shared" si="0"/>
        <v>100.43103448275863</v>
      </c>
    </row>
    <row r="51" spans="1:8" ht="15" hidden="1">
      <c r="A51" s="64"/>
      <c r="B51" s="64">
        <v>6171</v>
      </c>
      <c r="C51" s="64">
        <v>2212</v>
      </c>
      <c r="D51" s="64" t="s">
        <v>79</v>
      </c>
      <c r="E51" s="65"/>
      <c r="F51" s="158"/>
      <c r="G51" s="158"/>
      <c r="H51" s="60" t="e">
        <f>(#REF!/F51)*100</f>
        <v>#REF!</v>
      </c>
    </row>
    <row r="52" spans="1:8" ht="15" customHeight="1" hidden="1">
      <c r="A52" s="59"/>
      <c r="B52" s="59">
        <v>6409</v>
      </c>
      <c r="C52" s="59">
        <v>2328</v>
      </c>
      <c r="D52" s="59" t="s">
        <v>80</v>
      </c>
      <c r="E52" s="60">
        <v>0</v>
      </c>
      <c r="F52" s="157">
        <v>0</v>
      </c>
      <c r="G52" s="157"/>
      <c r="H52" s="60" t="e">
        <f>(#REF!/F52)*100</f>
        <v>#REF!</v>
      </c>
    </row>
    <row r="53" spans="1:8" ht="15" customHeight="1" thickBot="1">
      <c r="A53" s="67"/>
      <c r="B53" s="67"/>
      <c r="C53" s="67"/>
      <c r="D53" s="67"/>
      <c r="E53" s="68"/>
      <c r="F53" s="160"/>
      <c r="G53" s="160"/>
      <c r="H53" s="68"/>
    </row>
    <row r="54" spans="1:8" s="72" customFormat="1" ht="21.75" customHeight="1" thickBot="1" thickTop="1">
      <c r="A54" s="69"/>
      <c r="B54" s="69"/>
      <c r="C54" s="69"/>
      <c r="D54" s="70" t="s">
        <v>81</v>
      </c>
      <c r="E54" s="71">
        <f>SUM(E9:E52)</f>
        <v>1845</v>
      </c>
      <c r="F54" s="161">
        <f>SUM(F9:F52)</f>
        <v>1012.7</v>
      </c>
      <c r="G54" s="161">
        <f>SUM(G9:G52)</f>
        <v>1154.3999999999999</v>
      </c>
      <c r="H54" s="71">
        <f>(G54/F54)*100</f>
        <v>113.992297817715</v>
      </c>
    </row>
    <row r="55" spans="1:8" ht="15" customHeight="1">
      <c r="A55" s="72"/>
      <c r="B55" s="72"/>
      <c r="C55" s="72"/>
      <c r="D55" s="72"/>
      <c r="E55" s="73"/>
      <c r="F55" s="162"/>
      <c r="G55" s="162"/>
      <c r="H55" s="73"/>
    </row>
    <row r="56" spans="1:8" ht="15" customHeight="1">
      <c r="A56" s="72"/>
      <c r="B56" s="72"/>
      <c r="C56" s="72"/>
      <c r="D56" s="72"/>
      <c r="E56" s="73"/>
      <c r="F56" s="162"/>
      <c r="G56" s="162"/>
      <c r="H56" s="73"/>
    </row>
    <row r="57" spans="1:8" ht="15" customHeight="1" thickBot="1">
      <c r="A57" s="72"/>
      <c r="B57" s="72"/>
      <c r="C57" s="72"/>
      <c r="D57" s="72"/>
      <c r="E57" s="73"/>
      <c r="F57" s="162"/>
      <c r="G57" s="162"/>
      <c r="H57" s="73"/>
    </row>
    <row r="58" spans="1:8" ht="15.75">
      <c r="A58" s="50" t="s">
        <v>27</v>
      </c>
      <c r="B58" s="50" t="s">
        <v>28</v>
      </c>
      <c r="C58" s="50" t="s">
        <v>29</v>
      </c>
      <c r="D58" s="51" t="s">
        <v>30</v>
      </c>
      <c r="E58" s="52" t="s">
        <v>31</v>
      </c>
      <c r="F58" s="153" t="s">
        <v>31</v>
      </c>
      <c r="G58" s="153" t="s">
        <v>8</v>
      </c>
      <c r="H58" s="52" t="s">
        <v>32</v>
      </c>
    </row>
    <row r="59" spans="1:8" ht="15.75" customHeight="1" thickBot="1">
      <c r="A59" s="53"/>
      <c r="B59" s="53"/>
      <c r="C59" s="53"/>
      <c r="D59" s="54"/>
      <c r="E59" s="55" t="s">
        <v>33</v>
      </c>
      <c r="F59" s="154" t="s">
        <v>34</v>
      </c>
      <c r="G59" s="155" t="s">
        <v>35</v>
      </c>
      <c r="H59" s="55" t="s">
        <v>11</v>
      </c>
    </row>
    <row r="60" spans="1:8" ht="15.75" customHeight="1" thickTop="1">
      <c r="A60" s="74">
        <v>20</v>
      </c>
      <c r="B60" s="56"/>
      <c r="C60" s="56"/>
      <c r="D60" s="57" t="s">
        <v>82</v>
      </c>
      <c r="E60" s="58"/>
      <c r="F60" s="156"/>
      <c r="G60" s="156"/>
      <c r="H60" s="58"/>
    </row>
    <row r="61" spans="1:8" ht="15.75" customHeight="1">
      <c r="A61" s="74"/>
      <c r="B61" s="56"/>
      <c r="C61" s="56"/>
      <c r="D61" s="57"/>
      <c r="E61" s="58"/>
      <c r="F61" s="156"/>
      <c r="G61" s="156"/>
      <c r="H61" s="58"/>
    </row>
    <row r="62" spans="1:8" ht="15.75" customHeight="1" hidden="1">
      <c r="A62" s="74"/>
      <c r="B62" s="56"/>
      <c r="C62" s="75">
        <v>2420</v>
      </c>
      <c r="D62" s="76" t="s">
        <v>83</v>
      </c>
      <c r="E62" s="60">
        <v>0</v>
      </c>
      <c r="F62" s="157">
        <v>0</v>
      </c>
      <c r="G62" s="157"/>
      <c r="H62" s="60" t="e">
        <f>(#REF!/F62)*100</f>
        <v>#REF!</v>
      </c>
    </row>
    <row r="63" spans="1:8" ht="15.75" customHeight="1">
      <c r="A63" s="77">
        <v>1069</v>
      </c>
      <c r="B63" s="56"/>
      <c r="C63" s="75">
        <v>4113</v>
      </c>
      <c r="D63" s="76" t="s">
        <v>84</v>
      </c>
      <c r="E63" s="60">
        <v>18</v>
      </c>
      <c r="F63" s="157">
        <v>51.1</v>
      </c>
      <c r="G63" s="157">
        <v>41.9</v>
      </c>
      <c r="H63" s="60">
        <f aca="true" t="shared" si="1" ref="H63:H123">(G63/F63)*100</f>
        <v>81.99608610567513</v>
      </c>
    </row>
    <row r="64" spans="1:8" ht="15.75" customHeight="1">
      <c r="A64" s="77">
        <v>1070</v>
      </c>
      <c r="B64" s="56"/>
      <c r="C64" s="75">
        <v>4113</v>
      </c>
      <c r="D64" s="76" t="s">
        <v>85</v>
      </c>
      <c r="E64" s="60">
        <v>1</v>
      </c>
      <c r="F64" s="157">
        <v>1</v>
      </c>
      <c r="G64" s="157">
        <v>0</v>
      </c>
      <c r="H64" s="60">
        <f t="shared" si="1"/>
        <v>0</v>
      </c>
    </row>
    <row r="65" spans="1:8" ht="15.75" customHeight="1" hidden="1">
      <c r="A65" s="77">
        <v>7001</v>
      </c>
      <c r="B65" s="56"/>
      <c r="C65" s="75">
        <v>4116</v>
      </c>
      <c r="D65" s="76" t="s">
        <v>86</v>
      </c>
      <c r="E65" s="60">
        <v>0</v>
      </c>
      <c r="F65" s="157"/>
      <c r="G65" s="157"/>
      <c r="H65" s="60" t="e">
        <f t="shared" si="1"/>
        <v>#DIV/0!</v>
      </c>
    </row>
    <row r="66" spans="1:10" ht="15.75" hidden="1">
      <c r="A66" s="77"/>
      <c r="B66" s="56"/>
      <c r="C66" s="78">
        <v>4116</v>
      </c>
      <c r="D66" s="59" t="s">
        <v>87</v>
      </c>
      <c r="E66" s="60">
        <v>0</v>
      </c>
      <c r="F66" s="157"/>
      <c r="G66" s="158"/>
      <c r="H66" s="60" t="e">
        <f t="shared" si="1"/>
        <v>#DIV/0!</v>
      </c>
      <c r="J66" s="61"/>
    </row>
    <row r="67" spans="1:8" ht="15.75" customHeight="1">
      <c r="A67" s="77">
        <v>1069</v>
      </c>
      <c r="B67" s="56"/>
      <c r="C67" s="75">
        <v>4116</v>
      </c>
      <c r="D67" s="76" t="s">
        <v>84</v>
      </c>
      <c r="E67" s="60">
        <v>249</v>
      </c>
      <c r="F67" s="157">
        <v>715.5</v>
      </c>
      <c r="G67" s="157">
        <v>586.5</v>
      </c>
      <c r="H67" s="60">
        <f t="shared" si="1"/>
        <v>81.9706498951782</v>
      </c>
    </row>
    <row r="68" spans="1:8" ht="15.75" customHeight="1">
      <c r="A68" s="77">
        <v>1070</v>
      </c>
      <c r="B68" s="56"/>
      <c r="C68" s="75">
        <v>4116</v>
      </c>
      <c r="D68" s="76" t="s">
        <v>85</v>
      </c>
      <c r="E68" s="60">
        <v>7</v>
      </c>
      <c r="F68" s="157">
        <v>7</v>
      </c>
      <c r="G68" s="157">
        <v>0</v>
      </c>
      <c r="H68" s="60">
        <f t="shared" si="1"/>
        <v>0</v>
      </c>
    </row>
    <row r="69" spans="1:8" ht="15.75" customHeight="1">
      <c r="A69" s="77">
        <v>1078</v>
      </c>
      <c r="B69" s="56"/>
      <c r="C69" s="75">
        <v>4116</v>
      </c>
      <c r="D69" s="79" t="s">
        <v>88</v>
      </c>
      <c r="E69" s="58">
        <v>0</v>
      </c>
      <c r="F69" s="156">
        <v>4.7</v>
      </c>
      <c r="G69" s="158">
        <v>4.6</v>
      </c>
      <c r="H69" s="60">
        <f t="shared" si="1"/>
        <v>97.8723404255319</v>
      </c>
    </row>
    <row r="70" spans="1:8" ht="15">
      <c r="A70" s="80">
        <v>1111</v>
      </c>
      <c r="B70" s="81"/>
      <c r="C70" s="82">
        <v>4116</v>
      </c>
      <c r="D70" s="79" t="s">
        <v>89</v>
      </c>
      <c r="E70" s="60">
        <v>0</v>
      </c>
      <c r="F70" s="157">
        <v>2384.5</v>
      </c>
      <c r="G70" s="158">
        <v>0</v>
      </c>
      <c r="H70" s="60">
        <f t="shared" si="1"/>
        <v>0</v>
      </c>
    </row>
    <row r="71" spans="1:8" ht="15.75" hidden="1">
      <c r="A71" s="77">
        <v>221</v>
      </c>
      <c r="B71" s="56"/>
      <c r="C71" s="75">
        <v>4122</v>
      </c>
      <c r="D71" s="83" t="s">
        <v>90</v>
      </c>
      <c r="E71" s="60">
        <v>0</v>
      </c>
      <c r="F71" s="157"/>
      <c r="G71" s="158"/>
      <c r="H71" s="60" t="e">
        <f t="shared" si="1"/>
        <v>#DIV/0!</v>
      </c>
    </row>
    <row r="72" spans="1:8" ht="15">
      <c r="A72" s="80">
        <v>1123</v>
      </c>
      <c r="B72" s="81"/>
      <c r="C72" s="82">
        <v>4116</v>
      </c>
      <c r="D72" s="84" t="s">
        <v>91</v>
      </c>
      <c r="E72" s="60">
        <v>0</v>
      </c>
      <c r="F72" s="157">
        <v>1072.3</v>
      </c>
      <c r="G72" s="157">
        <v>0</v>
      </c>
      <c r="H72" s="60">
        <f t="shared" si="1"/>
        <v>0</v>
      </c>
    </row>
    <row r="73" spans="1:8" ht="15.75">
      <c r="A73" s="77">
        <v>1078</v>
      </c>
      <c r="B73" s="56"/>
      <c r="C73" s="75">
        <v>4152</v>
      </c>
      <c r="D73" s="83" t="s">
        <v>92</v>
      </c>
      <c r="E73" s="60">
        <v>0</v>
      </c>
      <c r="F73" s="157">
        <v>78.4</v>
      </c>
      <c r="G73" s="158">
        <v>78.3</v>
      </c>
      <c r="H73" s="60">
        <f t="shared" si="1"/>
        <v>99.87244897959182</v>
      </c>
    </row>
    <row r="74" spans="1:10" ht="15.75" customHeight="1">
      <c r="A74" s="77">
        <v>1046</v>
      </c>
      <c r="B74" s="56"/>
      <c r="C74" s="75">
        <v>4213</v>
      </c>
      <c r="D74" s="79" t="s">
        <v>93</v>
      </c>
      <c r="E74" s="58">
        <v>31</v>
      </c>
      <c r="F74" s="156">
        <v>0</v>
      </c>
      <c r="G74" s="158">
        <v>0</v>
      </c>
      <c r="H74" s="60" t="e">
        <f t="shared" si="1"/>
        <v>#DIV/0!</v>
      </c>
      <c r="J74" s="61"/>
    </row>
    <row r="75" spans="1:10" ht="15.75" customHeight="1">
      <c r="A75" s="77">
        <v>1047</v>
      </c>
      <c r="B75" s="56"/>
      <c r="C75" s="75">
        <v>4213</v>
      </c>
      <c r="D75" s="79" t="s">
        <v>94</v>
      </c>
      <c r="E75" s="58">
        <v>45</v>
      </c>
      <c r="F75" s="156">
        <v>0</v>
      </c>
      <c r="G75" s="158">
        <v>0</v>
      </c>
      <c r="H75" s="60" t="e">
        <f t="shared" si="1"/>
        <v>#DIV/0!</v>
      </c>
      <c r="J75" s="61"/>
    </row>
    <row r="76" spans="1:9" ht="15.75" customHeight="1">
      <c r="A76" s="77">
        <v>1048</v>
      </c>
      <c r="B76" s="56"/>
      <c r="C76" s="75">
        <v>4213</v>
      </c>
      <c r="D76" s="79" t="s">
        <v>95</v>
      </c>
      <c r="E76" s="58">
        <v>87</v>
      </c>
      <c r="F76" s="156">
        <v>0</v>
      </c>
      <c r="G76" s="158">
        <v>0</v>
      </c>
      <c r="H76" s="60" t="e">
        <f t="shared" si="1"/>
        <v>#DIV/0!</v>
      </c>
      <c r="I76" s="61"/>
    </row>
    <row r="77" spans="1:9" ht="15.75" customHeight="1" hidden="1">
      <c r="A77" s="77"/>
      <c r="B77" s="56"/>
      <c r="C77" s="75">
        <v>4213</v>
      </c>
      <c r="D77" s="79" t="s">
        <v>96</v>
      </c>
      <c r="E77" s="58">
        <v>0</v>
      </c>
      <c r="F77" s="156"/>
      <c r="G77" s="158"/>
      <c r="H77" s="60" t="e">
        <f t="shared" si="1"/>
        <v>#DIV/0!</v>
      </c>
      <c r="I77" s="61"/>
    </row>
    <row r="78" spans="1:9" ht="15.75" customHeight="1">
      <c r="A78" s="77">
        <v>1054</v>
      </c>
      <c r="B78" s="56"/>
      <c r="C78" s="75">
        <v>4213</v>
      </c>
      <c r="D78" s="79" t="s">
        <v>97</v>
      </c>
      <c r="E78" s="58">
        <v>0</v>
      </c>
      <c r="F78" s="156">
        <v>1377</v>
      </c>
      <c r="G78" s="158">
        <v>0</v>
      </c>
      <c r="H78" s="60">
        <f t="shared" si="1"/>
        <v>0</v>
      </c>
      <c r="I78" s="61"/>
    </row>
    <row r="79" spans="1:8" ht="15.75" customHeight="1">
      <c r="A79" s="77">
        <v>1083</v>
      </c>
      <c r="B79" s="56"/>
      <c r="C79" s="75">
        <v>4213</v>
      </c>
      <c r="D79" s="79" t="s">
        <v>98</v>
      </c>
      <c r="E79" s="58">
        <v>38</v>
      </c>
      <c r="F79" s="156">
        <v>0</v>
      </c>
      <c r="G79" s="158">
        <v>0</v>
      </c>
      <c r="H79" s="60" t="e">
        <f t="shared" si="1"/>
        <v>#DIV/0!</v>
      </c>
    </row>
    <row r="80" spans="1:8" ht="15" customHeight="1">
      <c r="A80" s="82">
        <v>1084</v>
      </c>
      <c r="B80" s="59"/>
      <c r="C80" s="59">
        <v>4213</v>
      </c>
      <c r="D80" s="59" t="s">
        <v>99</v>
      </c>
      <c r="E80" s="60">
        <v>22</v>
      </c>
      <c r="F80" s="157">
        <v>26.9</v>
      </c>
      <c r="G80" s="157">
        <v>26.9</v>
      </c>
      <c r="H80" s="60">
        <f t="shared" si="1"/>
        <v>100</v>
      </c>
    </row>
    <row r="81" spans="1:8" ht="15.75" customHeight="1">
      <c r="A81" s="77">
        <v>1092</v>
      </c>
      <c r="B81" s="56"/>
      <c r="C81" s="75">
        <v>4213</v>
      </c>
      <c r="D81" s="79" t="s">
        <v>100</v>
      </c>
      <c r="E81" s="58">
        <v>55</v>
      </c>
      <c r="F81" s="156">
        <v>73.6</v>
      </c>
      <c r="G81" s="158">
        <v>73.6</v>
      </c>
      <c r="H81" s="60">
        <f t="shared" si="1"/>
        <v>100</v>
      </c>
    </row>
    <row r="82" spans="1:8" ht="15.75" customHeight="1">
      <c r="A82" s="77">
        <v>1093</v>
      </c>
      <c r="B82" s="56"/>
      <c r="C82" s="75">
        <v>4213</v>
      </c>
      <c r="D82" s="79" t="s">
        <v>101</v>
      </c>
      <c r="E82" s="58">
        <v>70</v>
      </c>
      <c r="F82" s="156">
        <v>70</v>
      </c>
      <c r="G82" s="158">
        <v>0</v>
      </c>
      <c r="H82" s="60">
        <f t="shared" si="1"/>
        <v>0</v>
      </c>
    </row>
    <row r="83" spans="1:8" ht="15" hidden="1">
      <c r="A83" s="62"/>
      <c r="B83" s="59"/>
      <c r="C83" s="59">
        <v>4213</v>
      </c>
      <c r="D83" s="59" t="s">
        <v>102</v>
      </c>
      <c r="E83" s="63"/>
      <c r="F83" s="157"/>
      <c r="G83" s="157"/>
      <c r="H83" s="60" t="e">
        <f t="shared" si="1"/>
        <v>#DIV/0!</v>
      </c>
    </row>
    <row r="84" spans="1:8" ht="15" hidden="1">
      <c r="A84" s="62"/>
      <c r="B84" s="59"/>
      <c r="C84" s="59">
        <v>4213</v>
      </c>
      <c r="D84" s="59" t="s">
        <v>102</v>
      </c>
      <c r="E84" s="63"/>
      <c r="F84" s="157"/>
      <c r="G84" s="157"/>
      <c r="H84" s="60" t="e">
        <f t="shared" si="1"/>
        <v>#DIV/0!</v>
      </c>
    </row>
    <row r="85" spans="1:8" ht="15" hidden="1">
      <c r="A85" s="62"/>
      <c r="B85" s="59"/>
      <c r="C85" s="59">
        <v>4213</v>
      </c>
      <c r="D85" s="59" t="s">
        <v>102</v>
      </c>
      <c r="E85" s="63"/>
      <c r="F85" s="157"/>
      <c r="G85" s="157"/>
      <c r="H85" s="60" t="e">
        <f t="shared" si="1"/>
        <v>#DIV/0!</v>
      </c>
    </row>
    <row r="86" spans="1:10" ht="15.75" customHeight="1">
      <c r="A86" s="77">
        <v>1045</v>
      </c>
      <c r="B86" s="56"/>
      <c r="C86" s="75">
        <v>4216</v>
      </c>
      <c r="D86" s="79" t="s">
        <v>103</v>
      </c>
      <c r="E86" s="58">
        <v>3201</v>
      </c>
      <c r="F86" s="156">
        <v>2850.4</v>
      </c>
      <c r="G86" s="158">
        <v>2850.4</v>
      </c>
      <c r="H86" s="60">
        <f t="shared" si="1"/>
        <v>100</v>
      </c>
      <c r="J86" s="61"/>
    </row>
    <row r="87" spans="1:10" ht="15.75" customHeight="1">
      <c r="A87" s="77">
        <v>1046</v>
      </c>
      <c r="B87" s="56"/>
      <c r="C87" s="75">
        <v>4216</v>
      </c>
      <c r="D87" s="79" t="s">
        <v>104</v>
      </c>
      <c r="E87" s="58">
        <v>522</v>
      </c>
      <c r="F87" s="156">
        <v>0</v>
      </c>
      <c r="G87" s="158">
        <v>0</v>
      </c>
      <c r="H87" s="60" t="e">
        <f t="shared" si="1"/>
        <v>#DIV/0!</v>
      </c>
      <c r="J87" s="61"/>
    </row>
    <row r="88" spans="1:10" ht="15.75" customHeight="1">
      <c r="A88" s="77">
        <v>1047</v>
      </c>
      <c r="B88" s="56"/>
      <c r="C88" s="75">
        <v>4216</v>
      </c>
      <c r="D88" s="79" t="s">
        <v>105</v>
      </c>
      <c r="E88" s="58">
        <v>761</v>
      </c>
      <c r="F88" s="156">
        <v>0</v>
      </c>
      <c r="G88" s="158">
        <v>0</v>
      </c>
      <c r="H88" s="60" t="e">
        <f t="shared" si="1"/>
        <v>#DIV/0!</v>
      </c>
      <c r="J88" s="61"/>
    </row>
    <row r="89" spans="1:9" ht="15.75" customHeight="1">
      <c r="A89" s="77">
        <v>1048</v>
      </c>
      <c r="B89" s="56"/>
      <c r="C89" s="75">
        <v>4216</v>
      </c>
      <c r="D89" s="79" t="s">
        <v>106</v>
      </c>
      <c r="E89" s="58">
        <v>1473</v>
      </c>
      <c r="F89" s="156">
        <v>0</v>
      </c>
      <c r="G89" s="158">
        <v>0</v>
      </c>
      <c r="H89" s="60" t="e">
        <f t="shared" si="1"/>
        <v>#DIV/0!</v>
      </c>
      <c r="I89" s="61"/>
    </row>
    <row r="90" spans="1:9" ht="15.75" customHeight="1">
      <c r="A90" s="77">
        <v>1059</v>
      </c>
      <c r="B90" s="56"/>
      <c r="C90" s="75">
        <v>4216</v>
      </c>
      <c r="D90" s="79" t="s">
        <v>107</v>
      </c>
      <c r="E90" s="58">
        <v>3470</v>
      </c>
      <c r="F90" s="157">
        <v>0</v>
      </c>
      <c r="G90" s="158">
        <v>0</v>
      </c>
      <c r="H90" s="60" t="e">
        <f t="shared" si="1"/>
        <v>#DIV/0!</v>
      </c>
      <c r="I90" s="61"/>
    </row>
    <row r="91" spans="1:8" ht="15.75" customHeight="1">
      <c r="A91" s="77">
        <v>1075</v>
      </c>
      <c r="B91" s="56"/>
      <c r="C91" s="75">
        <v>4216</v>
      </c>
      <c r="D91" s="79" t="s">
        <v>108</v>
      </c>
      <c r="E91" s="58">
        <v>788</v>
      </c>
      <c r="F91" s="156">
        <v>228</v>
      </c>
      <c r="G91" s="158">
        <v>227.9</v>
      </c>
      <c r="H91" s="60">
        <f t="shared" si="1"/>
        <v>99.95614035087719</v>
      </c>
    </row>
    <row r="92" spans="1:8" ht="15.75" customHeight="1">
      <c r="A92" s="77">
        <v>1078</v>
      </c>
      <c r="B92" s="56"/>
      <c r="C92" s="75">
        <v>4216</v>
      </c>
      <c r="D92" s="79" t="s">
        <v>109</v>
      </c>
      <c r="E92" s="58">
        <v>62</v>
      </c>
      <c r="F92" s="156">
        <v>55.6</v>
      </c>
      <c r="G92" s="158">
        <v>55.5</v>
      </c>
      <c r="H92" s="60">
        <f t="shared" si="1"/>
        <v>99.82014388489209</v>
      </c>
    </row>
    <row r="93" spans="1:8" ht="15.75" customHeight="1">
      <c r="A93" s="77">
        <v>1083</v>
      </c>
      <c r="B93" s="56"/>
      <c r="C93" s="75">
        <v>4216</v>
      </c>
      <c r="D93" s="79" t="s">
        <v>110</v>
      </c>
      <c r="E93" s="58">
        <v>585</v>
      </c>
      <c r="F93" s="156">
        <v>0</v>
      </c>
      <c r="G93" s="158">
        <v>0</v>
      </c>
      <c r="H93" s="60" t="e">
        <f t="shared" si="1"/>
        <v>#DIV/0!</v>
      </c>
    </row>
    <row r="94" spans="1:8" ht="15" customHeight="1">
      <c r="A94" s="82">
        <v>1084</v>
      </c>
      <c r="B94" s="59"/>
      <c r="C94" s="59">
        <v>4216</v>
      </c>
      <c r="D94" s="59" t="s">
        <v>111</v>
      </c>
      <c r="E94" s="60">
        <v>755</v>
      </c>
      <c r="F94" s="157">
        <v>456.7</v>
      </c>
      <c r="G94" s="157">
        <v>456.6</v>
      </c>
      <c r="H94" s="60">
        <f t="shared" si="1"/>
        <v>99.97810378804468</v>
      </c>
    </row>
    <row r="95" spans="1:8" ht="15.75" customHeight="1">
      <c r="A95" s="77">
        <v>1092</v>
      </c>
      <c r="B95" s="56"/>
      <c r="C95" s="75">
        <v>4216</v>
      </c>
      <c r="D95" s="79" t="s">
        <v>112</v>
      </c>
      <c r="E95" s="58">
        <v>931</v>
      </c>
      <c r="F95" s="156">
        <v>1251.2</v>
      </c>
      <c r="G95" s="158">
        <v>1251.1</v>
      </c>
      <c r="H95" s="60">
        <f t="shared" si="1"/>
        <v>99.99200767263426</v>
      </c>
    </row>
    <row r="96" spans="1:8" ht="15.75" hidden="1">
      <c r="A96" s="77"/>
      <c r="B96" s="56"/>
      <c r="C96" s="78">
        <v>4216</v>
      </c>
      <c r="D96" s="83" t="s">
        <v>113</v>
      </c>
      <c r="E96" s="60"/>
      <c r="F96" s="157"/>
      <c r="G96" s="158"/>
      <c r="H96" s="60" t="e">
        <f t="shared" si="1"/>
        <v>#DIV/0!</v>
      </c>
    </row>
    <row r="97" spans="1:8" ht="15.75" hidden="1">
      <c r="A97" s="77"/>
      <c r="B97" s="56"/>
      <c r="C97" s="78">
        <v>4216</v>
      </c>
      <c r="D97" s="83" t="s">
        <v>114</v>
      </c>
      <c r="E97" s="60"/>
      <c r="F97" s="157"/>
      <c r="G97" s="158"/>
      <c r="H97" s="60" t="e">
        <f t="shared" si="1"/>
        <v>#DIV/0!</v>
      </c>
    </row>
    <row r="98" spans="1:8" ht="15.75" hidden="1">
      <c r="A98" s="77"/>
      <c r="B98" s="56"/>
      <c r="C98" s="78">
        <v>4216</v>
      </c>
      <c r="D98" s="84" t="s">
        <v>113</v>
      </c>
      <c r="E98" s="60"/>
      <c r="F98" s="157"/>
      <c r="G98" s="158"/>
      <c r="H98" s="60" t="e">
        <f t="shared" si="1"/>
        <v>#DIV/0!</v>
      </c>
    </row>
    <row r="99" spans="1:8" ht="15" hidden="1">
      <c r="A99" s="81"/>
      <c r="B99" s="81"/>
      <c r="C99" s="78">
        <v>4216</v>
      </c>
      <c r="D99" s="84" t="s">
        <v>113</v>
      </c>
      <c r="E99" s="60"/>
      <c r="F99" s="157"/>
      <c r="G99" s="158"/>
      <c r="H99" s="60" t="e">
        <f t="shared" si="1"/>
        <v>#DIV/0!</v>
      </c>
    </row>
    <row r="100" spans="1:8" ht="15" hidden="1">
      <c r="A100" s="85"/>
      <c r="B100" s="86"/>
      <c r="C100" s="82">
        <v>4216</v>
      </c>
      <c r="D100" s="84" t="s">
        <v>113</v>
      </c>
      <c r="E100" s="65"/>
      <c r="F100" s="158"/>
      <c r="G100" s="158"/>
      <c r="H100" s="60" t="e">
        <f t="shared" si="1"/>
        <v>#DIV/0!</v>
      </c>
    </row>
    <row r="101" spans="1:8" ht="15" hidden="1">
      <c r="A101" s="85">
        <v>433</v>
      </c>
      <c r="B101" s="86"/>
      <c r="C101" s="82">
        <v>4222</v>
      </c>
      <c r="D101" s="84" t="s">
        <v>115</v>
      </c>
      <c r="E101" s="65"/>
      <c r="F101" s="158"/>
      <c r="G101" s="158"/>
      <c r="H101" s="60" t="e">
        <f t="shared" si="1"/>
        <v>#DIV/0!</v>
      </c>
    </row>
    <row r="102" spans="1:8" ht="15" hidden="1">
      <c r="A102" s="85">
        <v>342</v>
      </c>
      <c r="B102" s="86"/>
      <c r="C102" s="82">
        <v>4222</v>
      </c>
      <c r="D102" s="84" t="s">
        <v>115</v>
      </c>
      <c r="E102" s="65"/>
      <c r="F102" s="158"/>
      <c r="G102" s="158"/>
      <c r="H102" s="60" t="e">
        <f t="shared" si="1"/>
        <v>#DIV/0!</v>
      </c>
    </row>
    <row r="103" spans="1:8" ht="15.75" customHeight="1">
      <c r="A103" s="77">
        <v>1093</v>
      </c>
      <c r="B103" s="56"/>
      <c r="C103" s="75">
        <v>4216</v>
      </c>
      <c r="D103" s="79" t="s">
        <v>116</v>
      </c>
      <c r="E103" s="58">
        <v>1181</v>
      </c>
      <c r="F103" s="156">
        <v>1181</v>
      </c>
      <c r="G103" s="158">
        <v>0</v>
      </c>
      <c r="H103" s="60">
        <f t="shared" si="1"/>
        <v>0</v>
      </c>
    </row>
    <row r="104" spans="1:8" ht="15">
      <c r="A104" s="62">
        <v>1094</v>
      </c>
      <c r="B104" s="59"/>
      <c r="C104" s="59">
        <v>4216</v>
      </c>
      <c r="D104" s="79" t="s">
        <v>117</v>
      </c>
      <c r="E104" s="63">
        <v>24</v>
      </c>
      <c r="F104" s="157">
        <v>24</v>
      </c>
      <c r="G104" s="157">
        <v>0</v>
      </c>
      <c r="H104" s="60">
        <f t="shared" si="1"/>
        <v>0</v>
      </c>
    </row>
    <row r="105" spans="1:8" ht="15">
      <c r="A105" s="85">
        <v>1097</v>
      </c>
      <c r="B105" s="86"/>
      <c r="C105" s="82">
        <v>4216</v>
      </c>
      <c r="D105" s="79" t="s">
        <v>118</v>
      </c>
      <c r="E105" s="65">
        <v>0</v>
      </c>
      <c r="F105" s="158">
        <v>300</v>
      </c>
      <c r="G105" s="158">
        <v>300</v>
      </c>
      <c r="H105" s="60">
        <f t="shared" si="1"/>
        <v>100</v>
      </c>
    </row>
    <row r="106" spans="1:8" ht="15">
      <c r="A106" s="85">
        <v>1111</v>
      </c>
      <c r="B106" s="86"/>
      <c r="C106" s="82">
        <v>4216</v>
      </c>
      <c r="D106" s="79" t="s">
        <v>119</v>
      </c>
      <c r="E106" s="65">
        <v>2381</v>
      </c>
      <c r="F106" s="158">
        <v>0</v>
      </c>
      <c r="G106" s="158">
        <v>0</v>
      </c>
      <c r="H106" s="60" t="e">
        <f t="shared" si="1"/>
        <v>#DIV/0!</v>
      </c>
    </row>
    <row r="107" spans="1:8" ht="15">
      <c r="A107" s="85">
        <v>1106</v>
      </c>
      <c r="B107" s="86"/>
      <c r="C107" s="82">
        <v>4222</v>
      </c>
      <c r="D107" s="84" t="s">
        <v>120</v>
      </c>
      <c r="E107" s="65">
        <v>332</v>
      </c>
      <c r="F107" s="158">
        <v>333.6</v>
      </c>
      <c r="G107" s="158">
        <v>0</v>
      </c>
      <c r="H107" s="60">
        <f t="shared" si="1"/>
        <v>0</v>
      </c>
    </row>
    <row r="108" spans="1:8" ht="15">
      <c r="A108" s="85">
        <v>10030</v>
      </c>
      <c r="B108" s="86"/>
      <c r="C108" s="82">
        <v>4223</v>
      </c>
      <c r="D108" s="84" t="s">
        <v>121</v>
      </c>
      <c r="E108" s="65">
        <v>24347</v>
      </c>
      <c r="F108" s="158">
        <v>26001.8</v>
      </c>
      <c r="G108" s="158">
        <v>26001.8</v>
      </c>
      <c r="H108" s="60">
        <f t="shared" si="1"/>
        <v>100</v>
      </c>
    </row>
    <row r="109" spans="1:8" ht="15">
      <c r="A109" s="85">
        <v>1078</v>
      </c>
      <c r="B109" s="86"/>
      <c r="C109" s="82">
        <v>4232</v>
      </c>
      <c r="D109" s="84" t="s">
        <v>122</v>
      </c>
      <c r="E109" s="65">
        <v>1048</v>
      </c>
      <c r="F109" s="158">
        <v>942.6</v>
      </c>
      <c r="G109" s="158">
        <v>942.6</v>
      </c>
      <c r="H109" s="60">
        <f t="shared" si="1"/>
        <v>100</v>
      </c>
    </row>
    <row r="110" spans="1:8" ht="15">
      <c r="A110" s="85">
        <v>1094</v>
      </c>
      <c r="B110" s="86"/>
      <c r="C110" s="82">
        <v>4232</v>
      </c>
      <c r="D110" s="84" t="s">
        <v>123</v>
      </c>
      <c r="E110" s="65">
        <v>407</v>
      </c>
      <c r="F110" s="158">
        <v>407</v>
      </c>
      <c r="G110" s="158">
        <v>0</v>
      </c>
      <c r="H110" s="60">
        <f t="shared" si="1"/>
        <v>0</v>
      </c>
    </row>
    <row r="111" spans="1:8" ht="15">
      <c r="A111" s="85"/>
      <c r="B111" s="86">
        <v>2212</v>
      </c>
      <c r="C111" s="82">
        <v>2322</v>
      </c>
      <c r="D111" s="84" t="s">
        <v>124</v>
      </c>
      <c r="E111" s="65">
        <v>0</v>
      </c>
      <c r="F111" s="158">
        <v>0</v>
      </c>
      <c r="G111" s="158">
        <v>1.7</v>
      </c>
      <c r="H111" s="60" t="e">
        <f t="shared" si="1"/>
        <v>#DIV/0!</v>
      </c>
    </row>
    <row r="112" spans="1:8" ht="15" hidden="1">
      <c r="A112" s="85"/>
      <c r="B112" s="86">
        <v>2212</v>
      </c>
      <c r="C112" s="82">
        <v>2324</v>
      </c>
      <c r="D112" s="84" t="s">
        <v>125</v>
      </c>
      <c r="E112" s="65">
        <v>0</v>
      </c>
      <c r="F112" s="158"/>
      <c r="G112" s="158"/>
      <c r="H112" s="60" t="e">
        <f t="shared" si="1"/>
        <v>#DIV/0!</v>
      </c>
    </row>
    <row r="113" spans="1:8" ht="15" customHeight="1" hidden="1">
      <c r="A113" s="85"/>
      <c r="B113" s="86">
        <v>2219</v>
      </c>
      <c r="C113" s="87">
        <v>2321</v>
      </c>
      <c r="D113" s="84" t="s">
        <v>126</v>
      </c>
      <c r="E113" s="65"/>
      <c r="F113" s="158"/>
      <c r="G113" s="158"/>
      <c r="H113" s="60" t="e">
        <f t="shared" si="1"/>
        <v>#DIV/0!</v>
      </c>
    </row>
    <row r="114" spans="1:8" ht="15" customHeight="1" hidden="1">
      <c r="A114" s="85"/>
      <c r="B114" s="86">
        <v>2219</v>
      </c>
      <c r="C114" s="82">
        <v>2324</v>
      </c>
      <c r="D114" s="84" t="s">
        <v>127</v>
      </c>
      <c r="E114" s="65"/>
      <c r="F114" s="158"/>
      <c r="G114" s="158"/>
      <c r="H114" s="60" t="e">
        <f t="shared" si="1"/>
        <v>#DIV/0!</v>
      </c>
    </row>
    <row r="115" spans="1:8" ht="15" hidden="1">
      <c r="A115" s="85"/>
      <c r="B115" s="86">
        <v>2221</v>
      </c>
      <c r="C115" s="87">
        <v>2329</v>
      </c>
      <c r="D115" s="84" t="s">
        <v>128</v>
      </c>
      <c r="E115" s="65">
        <v>0</v>
      </c>
      <c r="F115" s="158"/>
      <c r="G115" s="158"/>
      <c r="H115" s="60" t="e">
        <f t="shared" si="1"/>
        <v>#DIV/0!</v>
      </c>
    </row>
    <row r="116" spans="1:8" ht="15" hidden="1">
      <c r="A116" s="62"/>
      <c r="B116" s="59">
        <v>3421</v>
      </c>
      <c r="C116" s="59">
        <v>2111</v>
      </c>
      <c r="D116" s="59" t="s">
        <v>129</v>
      </c>
      <c r="E116" s="63"/>
      <c r="F116" s="157"/>
      <c r="G116" s="157"/>
      <c r="H116" s="60" t="e">
        <f t="shared" si="1"/>
        <v>#DIV/0!</v>
      </c>
    </row>
    <row r="117" spans="1:8" ht="15" hidden="1">
      <c r="A117" s="62"/>
      <c r="B117" s="59">
        <v>3421</v>
      </c>
      <c r="C117" s="59">
        <v>3121</v>
      </c>
      <c r="D117" s="59" t="s">
        <v>130</v>
      </c>
      <c r="E117" s="63">
        <v>0</v>
      </c>
      <c r="F117" s="157"/>
      <c r="G117" s="158"/>
      <c r="H117" s="60" t="e">
        <f t="shared" si="1"/>
        <v>#DIV/0!</v>
      </c>
    </row>
    <row r="118" spans="1:8" ht="15" hidden="1">
      <c r="A118" s="62"/>
      <c r="B118" s="59">
        <v>3631</v>
      </c>
      <c r="C118" s="59">
        <v>2322</v>
      </c>
      <c r="D118" s="59" t="s">
        <v>131</v>
      </c>
      <c r="E118" s="63">
        <v>0</v>
      </c>
      <c r="F118" s="157"/>
      <c r="G118" s="158"/>
      <c r="H118" s="60" t="e">
        <f t="shared" si="1"/>
        <v>#DIV/0!</v>
      </c>
    </row>
    <row r="119" spans="1:8" ht="15" hidden="1">
      <c r="A119" s="88"/>
      <c r="B119" s="82">
        <v>3631</v>
      </c>
      <c r="C119" s="59">
        <v>2324</v>
      </c>
      <c r="D119" s="59" t="s">
        <v>132</v>
      </c>
      <c r="E119" s="63">
        <v>0</v>
      </c>
      <c r="F119" s="157"/>
      <c r="G119" s="157"/>
      <c r="H119" s="60" t="e">
        <f t="shared" si="1"/>
        <v>#DIV/0!</v>
      </c>
    </row>
    <row r="120" spans="1:8" ht="15">
      <c r="A120" s="85"/>
      <c r="B120" s="86">
        <v>3635</v>
      </c>
      <c r="C120" s="82">
        <v>3122</v>
      </c>
      <c r="D120" s="84" t="s">
        <v>133</v>
      </c>
      <c r="E120" s="65">
        <v>0</v>
      </c>
      <c r="F120" s="158">
        <v>0</v>
      </c>
      <c r="G120" s="158">
        <v>43.5</v>
      </c>
      <c r="H120" s="60" t="e">
        <f t="shared" si="1"/>
        <v>#DIV/0!</v>
      </c>
    </row>
    <row r="121" spans="1:8" ht="15">
      <c r="A121" s="85"/>
      <c r="B121" s="86">
        <v>3699</v>
      </c>
      <c r="C121" s="82">
        <v>2111</v>
      </c>
      <c r="D121" s="84" t="s">
        <v>134</v>
      </c>
      <c r="E121" s="65">
        <v>0</v>
      </c>
      <c r="F121" s="158">
        <v>0</v>
      </c>
      <c r="G121" s="158">
        <v>12.1</v>
      </c>
      <c r="H121" s="60" t="e">
        <f t="shared" si="1"/>
        <v>#DIV/0!</v>
      </c>
    </row>
    <row r="122" spans="1:8" ht="15">
      <c r="A122" s="88"/>
      <c r="B122" s="82">
        <v>3725</v>
      </c>
      <c r="C122" s="59">
        <v>2324</v>
      </c>
      <c r="D122" s="59" t="s">
        <v>135</v>
      </c>
      <c r="E122" s="63">
        <v>2000</v>
      </c>
      <c r="F122" s="157">
        <v>2000</v>
      </c>
      <c r="G122" s="157">
        <v>762</v>
      </c>
      <c r="H122" s="60">
        <f t="shared" si="1"/>
        <v>38.1</v>
      </c>
    </row>
    <row r="123" spans="1:8" ht="15">
      <c r="A123" s="80"/>
      <c r="B123" s="81">
        <v>6399</v>
      </c>
      <c r="C123" s="82">
        <v>2222</v>
      </c>
      <c r="D123" s="84" t="s">
        <v>136</v>
      </c>
      <c r="E123" s="60">
        <v>0</v>
      </c>
      <c r="F123" s="157">
        <v>0</v>
      </c>
      <c r="G123" s="157">
        <v>1547</v>
      </c>
      <c r="H123" s="60" t="e">
        <f t="shared" si="1"/>
        <v>#DIV/0!</v>
      </c>
    </row>
    <row r="124" spans="1:8" ht="15.75" thickBot="1">
      <c r="A124" s="89"/>
      <c r="B124" s="67"/>
      <c r="C124" s="67"/>
      <c r="D124" s="67"/>
      <c r="E124" s="68"/>
      <c r="F124" s="160"/>
      <c r="G124" s="160"/>
      <c r="H124" s="68"/>
    </row>
    <row r="125" spans="1:8" s="72" customFormat="1" ht="21.75" customHeight="1" thickBot="1" thickTop="1">
      <c r="A125" s="90"/>
      <c r="B125" s="69"/>
      <c r="C125" s="69"/>
      <c r="D125" s="70" t="s">
        <v>137</v>
      </c>
      <c r="E125" s="71">
        <f>SUM(E62:E124)</f>
        <v>44891</v>
      </c>
      <c r="F125" s="161">
        <f>SUM(F62:F124)</f>
        <v>41893.9</v>
      </c>
      <c r="G125" s="161">
        <f>SUM(G62:G124)</f>
        <v>35263.99999999999</v>
      </c>
      <c r="H125" s="71">
        <f>(G125/F125)*100</f>
        <v>84.17454569758364</v>
      </c>
    </row>
    <row r="126" spans="1:8" ht="15" customHeight="1">
      <c r="A126" s="91"/>
      <c r="B126" s="91"/>
      <c r="C126" s="91"/>
      <c r="D126" s="46"/>
      <c r="E126" s="92"/>
      <c r="F126" s="163"/>
      <c r="G126" s="149"/>
      <c r="H126" s="42"/>
    </row>
    <row r="127" spans="1:8" ht="15" customHeight="1">
      <c r="A127" s="91"/>
      <c r="B127" s="91"/>
      <c r="C127" s="91"/>
      <c r="D127" s="46"/>
      <c r="E127" s="92"/>
      <c r="F127" s="163"/>
      <c r="G127" s="163"/>
      <c r="H127" s="92"/>
    </row>
    <row r="128" spans="1:8" ht="15" customHeight="1" thickBot="1">
      <c r="A128" s="91"/>
      <c r="B128" s="91"/>
      <c r="C128" s="91"/>
      <c r="D128" s="46"/>
      <c r="E128" s="92"/>
      <c r="F128" s="163"/>
      <c r="G128" s="163"/>
      <c r="H128" s="92"/>
    </row>
    <row r="129" spans="1:8" ht="15.75">
      <c r="A129" s="50" t="s">
        <v>27</v>
      </c>
      <c r="B129" s="50" t="s">
        <v>28</v>
      </c>
      <c r="C129" s="50" t="s">
        <v>29</v>
      </c>
      <c r="D129" s="51" t="s">
        <v>30</v>
      </c>
      <c r="E129" s="52" t="s">
        <v>31</v>
      </c>
      <c r="F129" s="153" t="s">
        <v>31</v>
      </c>
      <c r="G129" s="153" t="s">
        <v>8</v>
      </c>
      <c r="H129" s="52" t="s">
        <v>32</v>
      </c>
    </row>
    <row r="130" spans="1:8" ht="15.75" customHeight="1" thickBot="1">
      <c r="A130" s="53"/>
      <c r="B130" s="53"/>
      <c r="C130" s="53"/>
      <c r="D130" s="54"/>
      <c r="E130" s="55" t="s">
        <v>33</v>
      </c>
      <c r="F130" s="154" t="s">
        <v>34</v>
      </c>
      <c r="G130" s="155" t="s">
        <v>35</v>
      </c>
      <c r="H130" s="55" t="s">
        <v>11</v>
      </c>
    </row>
    <row r="131" spans="1:8" ht="16.5" customHeight="1" thickTop="1">
      <c r="A131" s="74">
        <v>30</v>
      </c>
      <c r="B131" s="56"/>
      <c r="C131" s="56"/>
      <c r="D131" s="57" t="s">
        <v>138</v>
      </c>
      <c r="E131" s="93"/>
      <c r="F131" s="164"/>
      <c r="G131" s="164"/>
      <c r="H131" s="93"/>
    </row>
    <row r="132" spans="1:8" ht="15" customHeight="1">
      <c r="A132" s="94"/>
      <c r="B132" s="95"/>
      <c r="C132" s="95"/>
      <c r="D132" s="95"/>
      <c r="E132" s="60"/>
      <c r="F132" s="157"/>
      <c r="G132" s="157"/>
      <c r="H132" s="60"/>
    </row>
    <row r="133" spans="1:8" ht="15">
      <c r="A133" s="62"/>
      <c r="B133" s="59"/>
      <c r="C133" s="59">
        <v>1361</v>
      </c>
      <c r="D133" s="59" t="s">
        <v>37</v>
      </c>
      <c r="E133" s="96">
        <v>0</v>
      </c>
      <c r="F133" s="165">
        <v>0</v>
      </c>
      <c r="G133" s="165">
        <v>0.4</v>
      </c>
      <c r="H133" s="60" t="e">
        <f aca="true" t="shared" si="2" ref="H133:H167">(G133/F133)*100</f>
        <v>#DIV/0!</v>
      </c>
    </row>
    <row r="134" spans="1:8" ht="15" hidden="1">
      <c r="A134" s="62"/>
      <c r="B134" s="59"/>
      <c r="C134" s="59">
        <v>2460</v>
      </c>
      <c r="D134" s="59" t="s">
        <v>139</v>
      </c>
      <c r="E134" s="96">
        <v>0</v>
      </c>
      <c r="F134" s="165"/>
      <c r="G134" s="165"/>
      <c r="H134" s="60" t="e">
        <f t="shared" si="2"/>
        <v>#DIV/0!</v>
      </c>
    </row>
    <row r="135" spans="1:8" ht="15" hidden="1">
      <c r="A135" s="62">
        <v>98008</v>
      </c>
      <c r="B135" s="59"/>
      <c r="C135" s="59">
        <v>4111</v>
      </c>
      <c r="D135" s="59" t="s">
        <v>140</v>
      </c>
      <c r="E135" s="63"/>
      <c r="F135" s="157"/>
      <c r="G135" s="157"/>
      <c r="H135" s="60" t="e">
        <f t="shared" si="2"/>
        <v>#DIV/0!</v>
      </c>
    </row>
    <row r="136" spans="1:8" ht="15" customHeight="1" hidden="1">
      <c r="A136" s="62">
        <v>98071</v>
      </c>
      <c r="B136" s="59"/>
      <c r="C136" s="59">
        <v>4111</v>
      </c>
      <c r="D136" s="59" t="s">
        <v>141</v>
      </c>
      <c r="E136" s="96"/>
      <c r="F136" s="165"/>
      <c r="G136" s="165"/>
      <c r="H136" s="60" t="e">
        <f t="shared" si="2"/>
        <v>#DIV/0!</v>
      </c>
    </row>
    <row r="137" spans="1:8" ht="15" customHeight="1" hidden="1">
      <c r="A137" s="62">
        <v>98187</v>
      </c>
      <c r="B137" s="59"/>
      <c r="C137" s="59">
        <v>4111</v>
      </c>
      <c r="D137" s="59" t="s">
        <v>142</v>
      </c>
      <c r="E137" s="96">
        <v>0</v>
      </c>
      <c r="F137" s="165"/>
      <c r="G137" s="165"/>
      <c r="H137" s="60" t="e">
        <f t="shared" si="2"/>
        <v>#DIV/0!</v>
      </c>
    </row>
    <row r="138" spans="1:8" ht="15" hidden="1">
      <c r="A138" s="62">
        <v>98348</v>
      </c>
      <c r="B138" s="59"/>
      <c r="C138" s="59">
        <v>4111</v>
      </c>
      <c r="D138" s="59" t="s">
        <v>143</v>
      </c>
      <c r="E138" s="97">
        <v>0</v>
      </c>
      <c r="F138" s="156"/>
      <c r="G138" s="157"/>
      <c r="H138" s="60" t="e">
        <f t="shared" si="2"/>
        <v>#DIV/0!</v>
      </c>
    </row>
    <row r="139" spans="1:8" ht="15" customHeight="1">
      <c r="A139" s="59">
        <v>13011</v>
      </c>
      <c r="B139" s="59"/>
      <c r="C139" s="59">
        <v>4116</v>
      </c>
      <c r="D139" s="59" t="s">
        <v>144</v>
      </c>
      <c r="E139" s="60">
        <v>0</v>
      </c>
      <c r="F139" s="157">
        <v>5278.9</v>
      </c>
      <c r="G139" s="157">
        <v>5278.9</v>
      </c>
      <c r="H139" s="60">
        <f t="shared" si="2"/>
        <v>100</v>
      </c>
    </row>
    <row r="140" spans="1:8" ht="14.25" customHeight="1">
      <c r="A140" s="62">
        <v>13101</v>
      </c>
      <c r="B140" s="59"/>
      <c r="C140" s="59">
        <v>4116</v>
      </c>
      <c r="D140" s="59" t="s">
        <v>145</v>
      </c>
      <c r="E140" s="96">
        <v>0</v>
      </c>
      <c r="F140" s="165">
        <v>132</v>
      </c>
      <c r="G140" s="165">
        <v>63.7</v>
      </c>
      <c r="H140" s="60">
        <f t="shared" si="2"/>
        <v>48.25757575757576</v>
      </c>
    </row>
    <row r="141" spans="1:8" ht="15">
      <c r="A141" s="62">
        <v>27003</v>
      </c>
      <c r="B141" s="59"/>
      <c r="C141" s="59">
        <v>4116</v>
      </c>
      <c r="D141" s="59" t="s">
        <v>146</v>
      </c>
      <c r="E141" s="96">
        <v>0</v>
      </c>
      <c r="F141" s="165">
        <v>36.3</v>
      </c>
      <c r="G141" s="165">
        <v>36.3</v>
      </c>
      <c r="H141" s="60">
        <f t="shared" si="2"/>
        <v>100</v>
      </c>
    </row>
    <row r="142" spans="1:8" ht="15" customHeight="1">
      <c r="A142" s="59">
        <v>17007</v>
      </c>
      <c r="B142" s="59"/>
      <c r="C142" s="59">
        <v>4116</v>
      </c>
      <c r="D142" s="59" t="s">
        <v>147</v>
      </c>
      <c r="E142" s="60">
        <v>0</v>
      </c>
      <c r="F142" s="157">
        <v>0</v>
      </c>
      <c r="G142" s="157">
        <v>6.9</v>
      </c>
      <c r="H142" s="60" t="e">
        <f t="shared" si="2"/>
        <v>#DIV/0!</v>
      </c>
    </row>
    <row r="143" spans="1:8" ht="15" customHeight="1">
      <c r="A143" s="59">
        <v>1067</v>
      </c>
      <c r="B143" s="59"/>
      <c r="C143" s="59">
        <v>4116</v>
      </c>
      <c r="D143" s="59" t="s">
        <v>148</v>
      </c>
      <c r="E143" s="60">
        <v>4374</v>
      </c>
      <c r="F143" s="157">
        <v>4374</v>
      </c>
      <c r="G143" s="157">
        <v>0</v>
      </c>
      <c r="H143" s="60">
        <f t="shared" si="2"/>
        <v>0</v>
      </c>
    </row>
    <row r="144" spans="1:8" ht="15" customHeight="1">
      <c r="A144" s="59">
        <v>1113</v>
      </c>
      <c r="B144" s="59"/>
      <c r="C144" s="59">
        <v>4116</v>
      </c>
      <c r="D144" s="59" t="s">
        <v>149</v>
      </c>
      <c r="E144" s="60">
        <v>4940</v>
      </c>
      <c r="F144" s="157">
        <v>4940</v>
      </c>
      <c r="G144" s="157">
        <v>0</v>
      </c>
      <c r="H144" s="60">
        <f t="shared" si="2"/>
        <v>0</v>
      </c>
    </row>
    <row r="145" spans="1:8" ht="15" hidden="1">
      <c r="A145" s="62"/>
      <c r="B145" s="59"/>
      <c r="C145" s="59">
        <v>4132</v>
      </c>
      <c r="D145" s="59" t="s">
        <v>150</v>
      </c>
      <c r="E145" s="96"/>
      <c r="F145" s="165"/>
      <c r="G145" s="165"/>
      <c r="H145" s="60" t="e">
        <f t="shared" si="2"/>
        <v>#DIV/0!</v>
      </c>
    </row>
    <row r="146" spans="1:8" ht="15" customHeight="1" hidden="1">
      <c r="A146" s="62">
        <v>14004</v>
      </c>
      <c r="B146" s="59"/>
      <c r="C146" s="59">
        <v>4122</v>
      </c>
      <c r="D146" s="59" t="s">
        <v>151</v>
      </c>
      <c r="E146" s="58">
        <v>0</v>
      </c>
      <c r="F146" s="156"/>
      <c r="G146" s="158"/>
      <c r="H146" s="60" t="e">
        <f t="shared" si="2"/>
        <v>#DIV/0!</v>
      </c>
    </row>
    <row r="147" spans="1:8" ht="15" hidden="1">
      <c r="A147" s="62"/>
      <c r="B147" s="59"/>
      <c r="C147" s="59">
        <v>4216</v>
      </c>
      <c r="D147" s="59" t="s">
        <v>152</v>
      </c>
      <c r="E147" s="96"/>
      <c r="F147" s="165"/>
      <c r="G147" s="165"/>
      <c r="H147" s="60" t="e">
        <f t="shared" si="2"/>
        <v>#DIV/0!</v>
      </c>
    </row>
    <row r="148" spans="1:8" ht="15" customHeight="1" hidden="1">
      <c r="A148" s="59"/>
      <c r="B148" s="59"/>
      <c r="C148" s="59">
        <v>4216</v>
      </c>
      <c r="D148" s="59" t="s">
        <v>153</v>
      </c>
      <c r="E148" s="60">
        <v>0</v>
      </c>
      <c r="F148" s="157"/>
      <c r="G148" s="157"/>
      <c r="H148" s="60" t="e">
        <f t="shared" si="2"/>
        <v>#DIV/0!</v>
      </c>
    </row>
    <row r="149" spans="1:8" ht="15" customHeight="1" hidden="1">
      <c r="A149" s="62"/>
      <c r="B149" s="59"/>
      <c r="C149" s="59">
        <v>4222</v>
      </c>
      <c r="D149" s="59" t="s">
        <v>154</v>
      </c>
      <c r="E149" s="96"/>
      <c r="F149" s="165"/>
      <c r="G149" s="165"/>
      <c r="H149" s="60" t="e">
        <f t="shared" si="2"/>
        <v>#DIV/0!</v>
      </c>
    </row>
    <row r="150" spans="1:8" ht="15" customHeight="1">
      <c r="A150" s="59"/>
      <c r="B150" s="59"/>
      <c r="C150" s="59">
        <v>4152</v>
      </c>
      <c r="D150" s="83" t="s">
        <v>155</v>
      </c>
      <c r="E150" s="60">
        <v>0</v>
      </c>
      <c r="F150" s="157">
        <v>0</v>
      </c>
      <c r="G150" s="157">
        <v>116.1</v>
      </c>
      <c r="H150" s="60" t="e">
        <f t="shared" si="2"/>
        <v>#DIV/0!</v>
      </c>
    </row>
    <row r="151" spans="1:8" ht="15">
      <c r="A151" s="62"/>
      <c r="B151" s="59">
        <v>3341</v>
      </c>
      <c r="C151" s="59">
        <v>2111</v>
      </c>
      <c r="D151" s="59" t="s">
        <v>156</v>
      </c>
      <c r="E151" s="98">
        <v>1</v>
      </c>
      <c r="F151" s="166">
        <v>1</v>
      </c>
      <c r="G151" s="166">
        <v>0.8</v>
      </c>
      <c r="H151" s="60">
        <f t="shared" si="2"/>
        <v>80</v>
      </c>
    </row>
    <row r="152" spans="1:8" ht="15">
      <c r="A152" s="62"/>
      <c r="B152" s="59">
        <v>3349</v>
      </c>
      <c r="C152" s="59">
        <v>2111</v>
      </c>
      <c r="D152" s="59" t="s">
        <v>157</v>
      </c>
      <c r="E152" s="98">
        <v>700</v>
      </c>
      <c r="F152" s="166">
        <v>700</v>
      </c>
      <c r="G152" s="166">
        <v>373.6</v>
      </c>
      <c r="H152" s="60">
        <f t="shared" si="2"/>
        <v>53.37142857142857</v>
      </c>
    </row>
    <row r="153" spans="1:8" ht="15" hidden="1">
      <c r="A153" s="62"/>
      <c r="B153" s="59">
        <v>5512</v>
      </c>
      <c r="C153" s="59">
        <v>2111</v>
      </c>
      <c r="D153" s="59" t="s">
        <v>158</v>
      </c>
      <c r="E153" s="60">
        <v>0</v>
      </c>
      <c r="F153" s="157"/>
      <c r="G153" s="157"/>
      <c r="H153" s="60" t="e">
        <f t="shared" si="2"/>
        <v>#DIV/0!</v>
      </c>
    </row>
    <row r="154" spans="1:8" ht="15" hidden="1">
      <c r="A154" s="62"/>
      <c r="B154" s="59">
        <v>5512</v>
      </c>
      <c r="C154" s="59">
        <v>2322</v>
      </c>
      <c r="D154" s="59" t="s">
        <v>159</v>
      </c>
      <c r="E154" s="60">
        <v>0</v>
      </c>
      <c r="F154" s="157"/>
      <c r="G154" s="157"/>
      <c r="H154" s="60" t="e">
        <f t="shared" si="2"/>
        <v>#DIV/0!</v>
      </c>
    </row>
    <row r="155" spans="1:8" ht="15">
      <c r="A155" s="62"/>
      <c r="B155" s="59">
        <v>5512</v>
      </c>
      <c r="C155" s="59">
        <v>2324</v>
      </c>
      <c r="D155" s="59" t="s">
        <v>160</v>
      </c>
      <c r="E155" s="60">
        <v>0</v>
      </c>
      <c r="F155" s="157">
        <v>0</v>
      </c>
      <c r="G155" s="157">
        <v>3.4</v>
      </c>
      <c r="H155" s="60" t="e">
        <f t="shared" si="2"/>
        <v>#DIV/0!</v>
      </c>
    </row>
    <row r="156" spans="1:8" ht="15">
      <c r="A156" s="62"/>
      <c r="B156" s="59">
        <v>5512</v>
      </c>
      <c r="C156" s="59">
        <v>3113</v>
      </c>
      <c r="D156" s="59" t="s">
        <v>161</v>
      </c>
      <c r="E156" s="60">
        <v>0</v>
      </c>
      <c r="F156" s="157">
        <v>0</v>
      </c>
      <c r="G156" s="156">
        <v>36</v>
      </c>
      <c r="H156" s="60" t="e">
        <f t="shared" si="2"/>
        <v>#DIV/0!</v>
      </c>
    </row>
    <row r="157" spans="1:8" ht="15" hidden="1">
      <c r="A157" s="62"/>
      <c r="B157" s="59">
        <v>5512</v>
      </c>
      <c r="C157" s="59">
        <v>3122</v>
      </c>
      <c r="D157" s="59" t="s">
        <v>162</v>
      </c>
      <c r="E157" s="60">
        <v>0</v>
      </c>
      <c r="F157" s="157"/>
      <c r="G157" s="156"/>
      <c r="H157" s="60" t="e">
        <f t="shared" si="2"/>
        <v>#DIV/0!</v>
      </c>
    </row>
    <row r="158" spans="1:8" ht="15">
      <c r="A158" s="62"/>
      <c r="B158" s="59">
        <v>6171</v>
      </c>
      <c r="C158" s="59">
        <v>2111</v>
      </c>
      <c r="D158" s="59" t="s">
        <v>163</v>
      </c>
      <c r="E158" s="98">
        <v>150</v>
      </c>
      <c r="F158" s="166">
        <v>150</v>
      </c>
      <c r="G158" s="166">
        <v>81.3</v>
      </c>
      <c r="H158" s="60">
        <f t="shared" si="2"/>
        <v>54.199999999999996</v>
      </c>
    </row>
    <row r="159" spans="1:8" ht="15">
      <c r="A159" s="62"/>
      <c r="B159" s="59">
        <v>6171</v>
      </c>
      <c r="C159" s="59">
        <v>2132</v>
      </c>
      <c r="D159" s="59" t="s">
        <v>164</v>
      </c>
      <c r="E159" s="63">
        <v>80</v>
      </c>
      <c r="F159" s="157">
        <v>80</v>
      </c>
      <c r="G159" s="157">
        <v>87.1</v>
      </c>
      <c r="H159" s="60">
        <f t="shared" si="2"/>
        <v>108.87499999999999</v>
      </c>
    </row>
    <row r="160" spans="1:8" ht="15" hidden="1">
      <c r="A160" s="62"/>
      <c r="B160" s="59">
        <v>6171</v>
      </c>
      <c r="C160" s="59">
        <v>2210</v>
      </c>
      <c r="D160" s="59" t="s">
        <v>165</v>
      </c>
      <c r="E160" s="60"/>
      <c r="F160" s="157"/>
      <c r="G160" s="157"/>
      <c r="H160" s="60" t="e">
        <f t="shared" si="2"/>
        <v>#DIV/0!</v>
      </c>
    </row>
    <row r="161" spans="1:8" ht="15" hidden="1">
      <c r="A161" s="62"/>
      <c r="B161" s="59">
        <v>6171</v>
      </c>
      <c r="C161" s="59">
        <v>2133</v>
      </c>
      <c r="D161" s="59" t="s">
        <v>166</v>
      </c>
      <c r="E161" s="99"/>
      <c r="F161" s="166"/>
      <c r="G161" s="166"/>
      <c r="H161" s="60" t="e">
        <f t="shared" si="2"/>
        <v>#DIV/0!</v>
      </c>
    </row>
    <row r="162" spans="1:8" ht="15" hidden="1">
      <c r="A162" s="62"/>
      <c r="B162" s="59">
        <v>6171</v>
      </c>
      <c r="C162" s="59">
        <v>2310</v>
      </c>
      <c r="D162" s="59" t="s">
        <v>167</v>
      </c>
      <c r="E162" s="63">
        <v>0</v>
      </c>
      <c r="F162" s="157"/>
      <c r="G162" s="157"/>
      <c r="H162" s="60" t="e">
        <f t="shared" si="2"/>
        <v>#DIV/0!</v>
      </c>
    </row>
    <row r="163" spans="1:8" ht="15" hidden="1">
      <c r="A163" s="62"/>
      <c r="B163" s="59">
        <v>6171</v>
      </c>
      <c r="C163" s="59">
        <v>2322</v>
      </c>
      <c r="D163" s="59" t="s">
        <v>168</v>
      </c>
      <c r="E163" s="63">
        <v>0</v>
      </c>
      <c r="F163" s="157"/>
      <c r="G163" s="157"/>
      <c r="H163" s="60" t="e">
        <f t="shared" si="2"/>
        <v>#DIV/0!</v>
      </c>
    </row>
    <row r="164" spans="1:8" ht="15">
      <c r="A164" s="62"/>
      <c r="B164" s="59">
        <v>6171</v>
      </c>
      <c r="C164" s="59">
        <v>2324</v>
      </c>
      <c r="D164" s="59" t="s">
        <v>169</v>
      </c>
      <c r="E164" s="63">
        <v>0</v>
      </c>
      <c r="F164" s="157">
        <v>0</v>
      </c>
      <c r="G164" s="157">
        <v>59.8</v>
      </c>
      <c r="H164" s="60" t="e">
        <f t="shared" si="2"/>
        <v>#DIV/0!</v>
      </c>
    </row>
    <row r="165" spans="1:8" ht="15" hidden="1">
      <c r="A165" s="62"/>
      <c r="B165" s="59">
        <v>6171</v>
      </c>
      <c r="C165" s="59">
        <v>2329</v>
      </c>
      <c r="D165" s="59" t="s">
        <v>170</v>
      </c>
      <c r="E165" s="63">
        <v>0</v>
      </c>
      <c r="F165" s="157"/>
      <c r="G165" s="157"/>
      <c r="H165" s="60" t="e">
        <f t="shared" si="2"/>
        <v>#DIV/0!</v>
      </c>
    </row>
    <row r="166" spans="1:8" ht="15" hidden="1">
      <c r="A166" s="62"/>
      <c r="B166" s="59">
        <v>6409</v>
      </c>
      <c r="C166" s="59">
        <v>2328</v>
      </c>
      <c r="D166" s="59" t="s">
        <v>171</v>
      </c>
      <c r="E166" s="63"/>
      <c r="F166" s="157"/>
      <c r="G166" s="157"/>
      <c r="H166" s="60" t="e">
        <f t="shared" si="2"/>
        <v>#DIV/0!</v>
      </c>
    </row>
    <row r="167" spans="1:8" ht="15">
      <c r="A167" s="62"/>
      <c r="B167" s="59"/>
      <c r="C167" s="59"/>
      <c r="D167" s="59"/>
      <c r="E167" s="63">
        <v>0</v>
      </c>
      <c r="F167" s="157"/>
      <c r="G167" s="157"/>
      <c r="H167" s="60" t="e">
        <f t="shared" si="2"/>
        <v>#DIV/0!</v>
      </c>
    </row>
    <row r="168" spans="1:8" ht="15.75" thickBot="1">
      <c r="A168" s="100"/>
      <c r="B168" s="101"/>
      <c r="C168" s="101"/>
      <c r="D168" s="101"/>
      <c r="E168" s="102"/>
      <c r="F168" s="167"/>
      <c r="G168" s="167"/>
      <c r="H168" s="102"/>
    </row>
    <row r="169" spans="1:8" s="72" customFormat="1" ht="21.75" customHeight="1" thickBot="1" thickTop="1">
      <c r="A169" s="103"/>
      <c r="B169" s="104"/>
      <c r="C169" s="104"/>
      <c r="D169" s="105" t="s">
        <v>172</v>
      </c>
      <c r="E169" s="106">
        <f>SUM(E133:E168)</f>
        <v>10245</v>
      </c>
      <c r="F169" s="168">
        <f>SUM(F133:F168)</f>
        <v>15692.2</v>
      </c>
      <c r="G169" s="168">
        <f>SUM(G132:G168)</f>
        <v>6144.3</v>
      </c>
      <c r="H169" s="71">
        <f>(G169/F169)*100</f>
        <v>39.15512165279566</v>
      </c>
    </row>
    <row r="170" spans="1:8" ht="15" customHeight="1">
      <c r="A170" s="91"/>
      <c r="B170" s="91"/>
      <c r="C170" s="91"/>
      <c r="D170" s="46"/>
      <c r="E170" s="92"/>
      <c r="F170" s="163"/>
      <c r="G170" s="163"/>
      <c r="H170" s="92"/>
    </row>
    <row r="171" spans="1:8" ht="15" customHeight="1">
      <c r="A171" s="91"/>
      <c r="B171" s="91"/>
      <c r="C171" s="91"/>
      <c r="D171" s="46"/>
      <c r="E171" s="92"/>
      <c r="F171" s="163"/>
      <c r="G171" s="163"/>
      <c r="H171" s="92"/>
    </row>
    <row r="172" spans="1:8" ht="12.75" customHeight="1" hidden="1">
      <c r="A172" s="91"/>
      <c r="B172" s="91"/>
      <c r="C172" s="91"/>
      <c r="D172" s="46"/>
      <c r="E172" s="92"/>
      <c r="F172" s="163"/>
      <c r="G172" s="163"/>
      <c r="H172" s="92"/>
    </row>
    <row r="173" spans="1:8" ht="15" customHeight="1" thickBot="1">
      <c r="A173" s="91"/>
      <c r="B173" s="91"/>
      <c r="C173" s="91"/>
      <c r="D173" s="46"/>
      <c r="E173" s="92"/>
      <c r="F173" s="163"/>
      <c r="G173" s="163"/>
      <c r="H173" s="92"/>
    </row>
    <row r="174" spans="1:8" ht="15.75">
      <c r="A174" s="50" t="s">
        <v>27</v>
      </c>
      <c r="B174" s="50" t="s">
        <v>28</v>
      </c>
      <c r="C174" s="50" t="s">
        <v>29</v>
      </c>
      <c r="D174" s="51" t="s">
        <v>30</v>
      </c>
      <c r="E174" s="52" t="s">
        <v>31</v>
      </c>
      <c r="F174" s="153" t="s">
        <v>31</v>
      </c>
      <c r="G174" s="153" t="s">
        <v>8</v>
      </c>
      <c r="H174" s="52" t="s">
        <v>32</v>
      </c>
    </row>
    <row r="175" spans="1:8" ht="15.75" customHeight="1" thickBot="1">
      <c r="A175" s="53"/>
      <c r="B175" s="53"/>
      <c r="C175" s="53"/>
      <c r="D175" s="54"/>
      <c r="E175" s="55" t="s">
        <v>33</v>
      </c>
      <c r="F175" s="154" t="s">
        <v>34</v>
      </c>
      <c r="G175" s="155" t="s">
        <v>35</v>
      </c>
      <c r="H175" s="55" t="s">
        <v>11</v>
      </c>
    </row>
    <row r="176" spans="1:8" ht="16.5" customHeight="1" thickTop="1">
      <c r="A176" s="56">
        <v>50</v>
      </c>
      <c r="B176" s="56"/>
      <c r="C176" s="56"/>
      <c r="D176" s="57" t="s">
        <v>173</v>
      </c>
      <c r="E176" s="58"/>
      <c r="F176" s="156"/>
      <c r="G176" s="156"/>
      <c r="H176" s="58"/>
    </row>
    <row r="177" spans="1:8" ht="15" customHeight="1">
      <c r="A177" s="59"/>
      <c r="B177" s="59"/>
      <c r="C177" s="59"/>
      <c r="D177" s="112" t="s">
        <v>553</v>
      </c>
      <c r="E177" s="60"/>
      <c r="F177" s="157"/>
      <c r="G177" s="157"/>
      <c r="H177" s="60"/>
    </row>
    <row r="178" spans="1:8" ht="15">
      <c r="A178" s="59"/>
      <c r="B178" s="59"/>
      <c r="C178" s="59">
        <v>1361</v>
      </c>
      <c r="D178" s="59" t="s">
        <v>37</v>
      </c>
      <c r="E178" s="63">
        <v>0</v>
      </c>
      <c r="F178" s="157">
        <v>1</v>
      </c>
      <c r="G178" s="157">
        <v>0</v>
      </c>
      <c r="H178" s="60">
        <f aca="true" t="shared" si="3" ref="H178:H214">(G178/F178)*100</f>
        <v>0</v>
      </c>
    </row>
    <row r="179" spans="1:8" ht="15" hidden="1">
      <c r="A179" s="59"/>
      <c r="B179" s="59"/>
      <c r="C179" s="59">
        <v>2451</v>
      </c>
      <c r="D179" s="59" t="s">
        <v>174</v>
      </c>
      <c r="E179" s="60"/>
      <c r="F179" s="157"/>
      <c r="G179" s="157"/>
      <c r="H179" s="60" t="e">
        <f t="shared" si="3"/>
        <v>#DIV/0!</v>
      </c>
    </row>
    <row r="180" spans="1:8" ht="15">
      <c r="A180" s="59">
        <v>13010</v>
      </c>
      <c r="B180" s="59"/>
      <c r="C180" s="59">
        <v>4116</v>
      </c>
      <c r="D180" s="59" t="s">
        <v>175</v>
      </c>
      <c r="E180" s="60">
        <v>624</v>
      </c>
      <c r="F180" s="157">
        <v>624</v>
      </c>
      <c r="G180" s="157">
        <v>544</v>
      </c>
      <c r="H180" s="60">
        <f t="shared" si="3"/>
        <v>87.17948717948718</v>
      </c>
    </row>
    <row r="181" spans="1:8" ht="15" hidden="1">
      <c r="A181" s="59">
        <v>434</v>
      </c>
      <c r="B181" s="59"/>
      <c r="C181" s="59">
        <v>4122</v>
      </c>
      <c r="D181" s="59" t="s">
        <v>176</v>
      </c>
      <c r="E181" s="60"/>
      <c r="F181" s="157"/>
      <c r="G181" s="157"/>
      <c r="H181" s="60" t="e">
        <f t="shared" si="3"/>
        <v>#DIV/0!</v>
      </c>
    </row>
    <row r="182" spans="1:8" ht="15" hidden="1">
      <c r="A182" s="59">
        <v>13305</v>
      </c>
      <c r="B182" s="59"/>
      <c r="C182" s="59">
        <v>4116</v>
      </c>
      <c r="D182" s="59" t="s">
        <v>177</v>
      </c>
      <c r="E182" s="60">
        <v>0</v>
      </c>
      <c r="F182" s="157">
        <v>0</v>
      </c>
      <c r="G182" s="157"/>
      <c r="H182" s="60" t="e">
        <f t="shared" si="3"/>
        <v>#DIV/0!</v>
      </c>
    </row>
    <row r="183" spans="1:8" ht="15">
      <c r="A183" s="59">
        <v>33058</v>
      </c>
      <c r="B183" s="59"/>
      <c r="C183" s="59">
        <v>4116</v>
      </c>
      <c r="D183" s="59" t="s">
        <v>178</v>
      </c>
      <c r="E183" s="63">
        <v>0</v>
      </c>
      <c r="F183" s="157">
        <v>390.5</v>
      </c>
      <c r="G183" s="157">
        <v>390.4</v>
      </c>
      <c r="H183" s="60">
        <f t="shared" si="3"/>
        <v>99.97439180537772</v>
      </c>
    </row>
    <row r="184" spans="1:8" ht="15">
      <c r="A184" s="59">
        <v>33058</v>
      </c>
      <c r="B184" s="59"/>
      <c r="C184" s="59">
        <v>4116</v>
      </c>
      <c r="D184" s="59" t="s">
        <v>179</v>
      </c>
      <c r="E184" s="63">
        <v>0</v>
      </c>
      <c r="F184" s="157">
        <v>438.5</v>
      </c>
      <c r="G184" s="157">
        <v>438.4</v>
      </c>
      <c r="H184" s="60">
        <f t="shared" si="3"/>
        <v>99.97719498289624</v>
      </c>
    </row>
    <row r="185" spans="1:8" ht="15">
      <c r="A185" s="59">
        <v>33058</v>
      </c>
      <c r="B185" s="59"/>
      <c r="C185" s="59">
        <v>4116</v>
      </c>
      <c r="D185" s="59" t="s">
        <v>180</v>
      </c>
      <c r="E185" s="63">
        <v>0</v>
      </c>
      <c r="F185" s="157">
        <v>826.7</v>
      </c>
      <c r="G185" s="157">
        <v>826.6</v>
      </c>
      <c r="H185" s="60">
        <f t="shared" si="3"/>
        <v>99.98790371355993</v>
      </c>
    </row>
    <row r="186" spans="1:8" ht="15">
      <c r="A186" s="59">
        <v>13233</v>
      </c>
      <c r="B186" s="59"/>
      <c r="C186" s="59">
        <v>4116</v>
      </c>
      <c r="D186" s="59" t="s">
        <v>181</v>
      </c>
      <c r="E186" s="60">
        <v>1125</v>
      </c>
      <c r="F186" s="157">
        <v>1125</v>
      </c>
      <c r="G186" s="157">
        <v>907</v>
      </c>
      <c r="H186" s="60">
        <f t="shared" si="3"/>
        <v>80.62222222222222</v>
      </c>
    </row>
    <row r="187" spans="1:8" ht="15">
      <c r="A187" s="59">
        <v>359</v>
      </c>
      <c r="B187" s="59"/>
      <c r="C187" s="59">
        <v>4122</v>
      </c>
      <c r="D187" s="59" t="s">
        <v>182</v>
      </c>
      <c r="E187" s="63">
        <v>0</v>
      </c>
      <c r="F187" s="157">
        <v>0</v>
      </c>
      <c r="G187" s="157">
        <v>15</v>
      </c>
      <c r="H187" s="60" t="e">
        <f t="shared" si="3"/>
        <v>#DIV/0!</v>
      </c>
    </row>
    <row r="188" spans="1:8" ht="15">
      <c r="A188" s="59">
        <v>214</v>
      </c>
      <c r="B188" s="59"/>
      <c r="C188" s="59">
        <v>4122</v>
      </c>
      <c r="D188" s="59" t="s">
        <v>183</v>
      </c>
      <c r="E188" s="63">
        <v>0</v>
      </c>
      <c r="F188" s="157">
        <v>60</v>
      </c>
      <c r="G188" s="157">
        <v>60</v>
      </c>
      <c r="H188" s="60">
        <f t="shared" si="3"/>
        <v>100</v>
      </c>
    </row>
    <row r="189" spans="1:8" ht="15">
      <c r="A189" s="59">
        <v>13305</v>
      </c>
      <c r="B189" s="59"/>
      <c r="C189" s="59">
        <v>4122</v>
      </c>
      <c r="D189" s="59" t="s">
        <v>184</v>
      </c>
      <c r="E189" s="63">
        <v>0</v>
      </c>
      <c r="F189" s="157">
        <v>15708.4</v>
      </c>
      <c r="G189" s="157">
        <v>15708.4</v>
      </c>
      <c r="H189" s="60">
        <f t="shared" si="3"/>
        <v>100</v>
      </c>
    </row>
    <row r="190" spans="1:8" ht="15">
      <c r="A190" s="59"/>
      <c r="B190" s="59">
        <v>2143</v>
      </c>
      <c r="C190" s="59">
        <v>2112</v>
      </c>
      <c r="D190" s="64" t="s">
        <v>185</v>
      </c>
      <c r="E190" s="63">
        <v>0</v>
      </c>
      <c r="F190" s="157">
        <v>210</v>
      </c>
      <c r="G190" s="157">
        <v>0</v>
      </c>
      <c r="H190" s="60">
        <f t="shared" si="3"/>
        <v>0</v>
      </c>
    </row>
    <row r="191" spans="1:8" ht="15">
      <c r="A191" s="59"/>
      <c r="B191" s="59">
        <v>3113</v>
      </c>
      <c r="C191" s="59">
        <v>2119</v>
      </c>
      <c r="D191" s="59" t="s">
        <v>186</v>
      </c>
      <c r="E191" s="63">
        <v>0</v>
      </c>
      <c r="F191" s="157">
        <v>138</v>
      </c>
      <c r="G191" s="157">
        <v>0</v>
      </c>
      <c r="H191" s="60">
        <f t="shared" si="3"/>
        <v>0</v>
      </c>
    </row>
    <row r="192" spans="1:8" ht="15">
      <c r="A192" s="59"/>
      <c r="B192" s="59">
        <v>3113</v>
      </c>
      <c r="C192" s="59">
        <v>2122</v>
      </c>
      <c r="D192" s="59" t="s">
        <v>187</v>
      </c>
      <c r="E192" s="63">
        <v>0</v>
      </c>
      <c r="F192" s="157">
        <v>604</v>
      </c>
      <c r="G192" s="157">
        <v>0</v>
      </c>
      <c r="H192" s="60">
        <f t="shared" si="3"/>
        <v>0</v>
      </c>
    </row>
    <row r="193" spans="1:8" ht="15">
      <c r="A193" s="59"/>
      <c r="B193" s="59">
        <v>3313</v>
      </c>
      <c r="C193" s="59">
        <v>2132</v>
      </c>
      <c r="D193" s="59" t="s">
        <v>188</v>
      </c>
      <c r="E193" s="63">
        <v>0</v>
      </c>
      <c r="F193" s="157">
        <v>332</v>
      </c>
      <c r="G193" s="157">
        <v>0</v>
      </c>
      <c r="H193" s="60">
        <f t="shared" si="3"/>
        <v>0</v>
      </c>
    </row>
    <row r="194" spans="1:8" ht="15">
      <c r="A194" s="59"/>
      <c r="B194" s="59">
        <v>3313</v>
      </c>
      <c r="C194" s="59">
        <v>2133</v>
      </c>
      <c r="D194" s="59" t="s">
        <v>189</v>
      </c>
      <c r="E194" s="63">
        <v>0</v>
      </c>
      <c r="F194" s="157">
        <v>18</v>
      </c>
      <c r="G194" s="157">
        <v>0</v>
      </c>
      <c r="H194" s="60">
        <f t="shared" si="3"/>
        <v>0</v>
      </c>
    </row>
    <row r="195" spans="1:8" ht="15">
      <c r="A195" s="59"/>
      <c r="B195" s="59">
        <v>3326</v>
      </c>
      <c r="C195" s="59">
        <v>2212</v>
      </c>
      <c r="D195" s="59" t="s">
        <v>190</v>
      </c>
      <c r="E195" s="63">
        <v>0</v>
      </c>
      <c r="F195" s="157">
        <v>8</v>
      </c>
      <c r="G195" s="157">
        <v>0</v>
      </c>
      <c r="H195" s="60">
        <f t="shared" si="3"/>
        <v>0</v>
      </c>
    </row>
    <row r="196" spans="1:8" ht="15">
      <c r="A196" s="59"/>
      <c r="B196" s="59">
        <v>3399</v>
      </c>
      <c r="C196" s="59">
        <v>2133</v>
      </c>
      <c r="D196" s="59" t="s">
        <v>191</v>
      </c>
      <c r="E196" s="63">
        <v>0</v>
      </c>
      <c r="F196" s="157">
        <v>73.7</v>
      </c>
      <c r="G196" s="157">
        <v>0</v>
      </c>
      <c r="H196" s="60">
        <f t="shared" si="3"/>
        <v>0</v>
      </c>
    </row>
    <row r="197" spans="1:8" ht="15">
      <c r="A197" s="59"/>
      <c r="B197" s="59">
        <v>3399</v>
      </c>
      <c r="C197" s="59">
        <v>2324</v>
      </c>
      <c r="D197" s="59" t="s">
        <v>192</v>
      </c>
      <c r="E197" s="63">
        <v>0</v>
      </c>
      <c r="F197" s="157">
        <v>154.6</v>
      </c>
      <c r="G197" s="157">
        <v>0</v>
      </c>
      <c r="H197" s="60">
        <f t="shared" si="3"/>
        <v>0</v>
      </c>
    </row>
    <row r="198" spans="1:8" ht="15" hidden="1">
      <c r="A198" s="59"/>
      <c r="B198" s="59">
        <v>3412</v>
      </c>
      <c r="C198" s="59">
        <v>2229</v>
      </c>
      <c r="D198" s="59" t="s">
        <v>193</v>
      </c>
      <c r="E198" s="63">
        <v>0</v>
      </c>
      <c r="F198" s="157">
        <v>0</v>
      </c>
      <c r="G198" s="157">
        <v>0</v>
      </c>
      <c r="H198" s="60" t="e">
        <f t="shared" si="3"/>
        <v>#DIV/0!</v>
      </c>
    </row>
    <row r="199" spans="1:8" ht="15" customHeight="1">
      <c r="A199" s="59"/>
      <c r="B199" s="59">
        <v>3599</v>
      </c>
      <c r="C199" s="59">
        <v>2324</v>
      </c>
      <c r="D199" s="59" t="s">
        <v>194</v>
      </c>
      <c r="E199" s="60">
        <v>5</v>
      </c>
      <c r="F199" s="157">
        <v>5</v>
      </c>
      <c r="G199" s="157">
        <v>1</v>
      </c>
      <c r="H199" s="60">
        <f t="shared" si="3"/>
        <v>20</v>
      </c>
    </row>
    <row r="200" spans="1:8" ht="15" customHeight="1">
      <c r="A200" s="59"/>
      <c r="B200" s="59">
        <v>4171</v>
      </c>
      <c r="C200" s="59">
        <v>2229</v>
      </c>
      <c r="D200" s="59" t="s">
        <v>195</v>
      </c>
      <c r="E200" s="60">
        <v>0</v>
      </c>
      <c r="F200" s="157">
        <v>0</v>
      </c>
      <c r="G200" s="157">
        <v>3.5</v>
      </c>
      <c r="H200" s="60" t="e">
        <f t="shared" si="3"/>
        <v>#DIV/0!</v>
      </c>
    </row>
    <row r="201" spans="1:8" ht="15" customHeight="1" hidden="1">
      <c r="A201" s="59"/>
      <c r="B201" s="59">
        <v>4179</v>
      </c>
      <c r="C201" s="59">
        <v>2229</v>
      </c>
      <c r="D201" s="59" t="s">
        <v>196</v>
      </c>
      <c r="E201" s="60">
        <v>0</v>
      </c>
      <c r="F201" s="157"/>
      <c r="G201" s="157"/>
      <c r="H201" s="60" t="e">
        <f t="shared" si="3"/>
        <v>#DIV/0!</v>
      </c>
    </row>
    <row r="202" spans="1:8" ht="15">
      <c r="A202" s="59"/>
      <c r="B202" s="59">
        <v>4195</v>
      </c>
      <c r="C202" s="59">
        <v>2229</v>
      </c>
      <c r="D202" s="59" t="s">
        <v>197</v>
      </c>
      <c r="E202" s="60">
        <v>24</v>
      </c>
      <c r="F202" s="157">
        <v>24</v>
      </c>
      <c r="G202" s="157">
        <v>0</v>
      </c>
      <c r="H202" s="60">
        <f t="shared" si="3"/>
        <v>0</v>
      </c>
    </row>
    <row r="203" spans="1:8" ht="15" hidden="1">
      <c r="A203" s="59"/>
      <c r="B203" s="59">
        <v>4329</v>
      </c>
      <c r="C203" s="59">
        <v>2229</v>
      </c>
      <c r="D203" s="59" t="s">
        <v>198</v>
      </c>
      <c r="E203" s="60"/>
      <c r="F203" s="157"/>
      <c r="G203" s="157"/>
      <c r="H203" s="60" t="e">
        <f t="shared" si="3"/>
        <v>#DIV/0!</v>
      </c>
    </row>
    <row r="204" spans="1:8" ht="15" hidden="1">
      <c r="A204" s="59"/>
      <c r="B204" s="59">
        <v>4329</v>
      </c>
      <c r="C204" s="59">
        <v>2324</v>
      </c>
      <c r="D204" s="59" t="s">
        <v>199</v>
      </c>
      <c r="E204" s="60"/>
      <c r="F204" s="157"/>
      <c r="G204" s="157"/>
      <c r="H204" s="60" t="e">
        <f t="shared" si="3"/>
        <v>#DIV/0!</v>
      </c>
    </row>
    <row r="205" spans="1:8" ht="15" hidden="1">
      <c r="A205" s="59"/>
      <c r="B205" s="59">
        <v>4342</v>
      </c>
      <c r="C205" s="59">
        <v>2324</v>
      </c>
      <c r="D205" s="59" t="s">
        <v>200</v>
      </c>
      <c r="E205" s="60"/>
      <c r="F205" s="157"/>
      <c r="G205" s="157"/>
      <c r="H205" s="60" t="e">
        <f t="shared" si="3"/>
        <v>#DIV/0!</v>
      </c>
    </row>
    <row r="206" spans="1:8" ht="15" hidden="1">
      <c r="A206" s="59"/>
      <c r="B206" s="59">
        <v>4349</v>
      </c>
      <c r="C206" s="59">
        <v>2229</v>
      </c>
      <c r="D206" s="59" t="s">
        <v>201</v>
      </c>
      <c r="E206" s="60"/>
      <c r="F206" s="157"/>
      <c r="G206" s="157"/>
      <c r="H206" s="60" t="e">
        <f t="shared" si="3"/>
        <v>#DIV/0!</v>
      </c>
    </row>
    <row r="207" spans="1:8" ht="15" hidden="1">
      <c r="A207" s="59"/>
      <c r="B207" s="59">
        <v>4399</v>
      </c>
      <c r="C207" s="59">
        <v>2111</v>
      </c>
      <c r="D207" s="59" t="s">
        <v>202</v>
      </c>
      <c r="E207" s="60"/>
      <c r="F207" s="157"/>
      <c r="G207" s="157"/>
      <c r="H207" s="60" t="e">
        <f t="shared" si="3"/>
        <v>#DIV/0!</v>
      </c>
    </row>
    <row r="208" spans="1:8" ht="15" hidden="1">
      <c r="A208" s="59"/>
      <c r="B208" s="59">
        <v>6171</v>
      </c>
      <c r="C208" s="59">
        <v>2111</v>
      </c>
      <c r="D208" s="59" t="s">
        <v>203</v>
      </c>
      <c r="E208" s="60"/>
      <c r="F208" s="157"/>
      <c r="G208" s="157"/>
      <c r="H208" s="60" t="e">
        <f t="shared" si="3"/>
        <v>#DIV/0!</v>
      </c>
    </row>
    <row r="209" spans="1:8" ht="15" hidden="1">
      <c r="A209" s="62"/>
      <c r="B209" s="59">
        <v>4357</v>
      </c>
      <c r="C209" s="59">
        <v>2122</v>
      </c>
      <c r="D209" s="59" t="s">
        <v>204</v>
      </c>
      <c r="E209" s="63">
        <v>0</v>
      </c>
      <c r="F209" s="157"/>
      <c r="G209" s="157"/>
      <c r="H209" s="60" t="e">
        <f t="shared" si="3"/>
        <v>#DIV/0!</v>
      </c>
    </row>
    <row r="210" spans="1:8" ht="15">
      <c r="A210" s="59"/>
      <c r="B210" s="59">
        <v>4379</v>
      </c>
      <c r="C210" s="59">
        <v>2212</v>
      </c>
      <c r="D210" s="59" t="s">
        <v>205</v>
      </c>
      <c r="E210" s="60">
        <v>7</v>
      </c>
      <c r="F210" s="157">
        <v>7</v>
      </c>
      <c r="G210" s="157">
        <v>4.8</v>
      </c>
      <c r="H210" s="60">
        <f t="shared" si="3"/>
        <v>68.57142857142857</v>
      </c>
    </row>
    <row r="211" spans="1:8" ht="15" hidden="1">
      <c r="A211" s="64"/>
      <c r="B211" s="64">
        <v>4399</v>
      </c>
      <c r="C211" s="64">
        <v>2324</v>
      </c>
      <c r="D211" s="64" t="s">
        <v>206</v>
      </c>
      <c r="E211" s="65"/>
      <c r="F211" s="158"/>
      <c r="G211" s="157"/>
      <c r="H211" s="60" t="e">
        <f t="shared" si="3"/>
        <v>#DIV/0!</v>
      </c>
    </row>
    <row r="212" spans="1:8" ht="15" hidden="1">
      <c r="A212" s="59"/>
      <c r="B212" s="59">
        <v>6171</v>
      </c>
      <c r="C212" s="59">
        <v>2212</v>
      </c>
      <c r="D212" s="59" t="s">
        <v>205</v>
      </c>
      <c r="E212" s="60"/>
      <c r="F212" s="157"/>
      <c r="G212" s="157"/>
      <c r="H212" s="60" t="e">
        <f t="shared" si="3"/>
        <v>#DIV/0!</v>
      </c>
    </row>
    <row r="213" spans="1:8" ht="15">
      <c r="A213" s="64"/>
      <c r="B213" s="59">
        <v>6171</v>
      </c>
      <c r="C213" s="59">
        <v>2324</v>
      </c>
      <c r="D213" s="59" t="s">
        <v>207</v>
      </c>
      <c r="E213" s="60">
        <v>3</v>
      </c>
      <c r="F213" s="157">
        <v>3</v>
      </c>
      <c r="G213" s="157">
        <v>2</v>
      </c>
      <c r="H213" s="60">
        <f t="shared" si="3"/>
        <v>66.66666666666666</v>
      </c>
    </row>
    <row r="214" spans="1:8" ht="15">
      <c r="A214" s="64"/>
      <c r="B214" s="59">
        <v>6402</v>
      </c>
      <c r="C214" s="59">
        <v>2229</v>
      </c>
      <c r="D214" s="59" t="s">
        <v>208</v>
      </c>
      <c r="E214" s="60">
        <v>0</v>
      </c>
      <c r="F214" s="157">
        <v>0</v>
      </c>
      <c r="G214" s="157">
        <v>22.2</v>
      </c>
      <c r="H214" s="60" t="e">
        <f t="shared" si="3"/>
        <v>#DIV/0!</v>
      </c>
    </row>
    <row r="215" spans="1:8" ht="15" customHeight="1" thickBot="1">
      <c r="A215" s="101"/>
      <c r="B215" s="101"/>
      <c r="C215" s="101"/>
      <c r="D215" s="101"/>
      <c r="E215" s="102"/>
      <c r="F215" s="167"/>
      <c r="G215" s="167"/>
      <c r="H215" s="60"/>
    </row>
    <row r="216" spans="1:8" s="72" customFormat="1" ht="21.75" customHeight="1" thickBot="1" thickTop="1">
      <c r="A216" s="104"/>
      <c r="B216" s="104"/>
      <c r="C216" s="104"/>
      <c r="D216" s="105" t="s">
        <v>209</v>
      </c>
      <c r="E216" s="106">
        <f>SUM(E177:E215)</f>
        <v>1788</v>
      </c>
      <c r="F216" s="168">
        <f>SUM(F177:F215)</f>
        <v>20751.399999999998</v>
      </c>
      <c r="G216" s="168">
        <f>SUM(G177:G215)</f>
        <v>18923.3</v>
      </c>
      <c r="H216" s="71">
        <f>(G216/F216)*100</f>
        <v>91.19047389573716</v>
      </c>
    </row>
    <row r="217" spans="1:8" ht="15" customHeight="1">
      <c r="A217" s="91"/>
      <c r="B217" s="72"/>
      <c r="C217" s="91"/>
      <c r="D217" s="107"/>
      <c r="E217" s="92"/>
      <c r="F217" s="163"/>
      <c r="G217" s="149"/>
      <c r="H217" s="42"/>
    </row>
    <row r="218" spans="1:8" ht="14.25" customHeight="1">
      <c r="A218" s="72"/>
      <c r="B218" s="72"/>
      <c r="C218" s="72"/>
      <c r="D218" s="72"/>
      <c r="E218" s="73"/>
      <c r="F218" s="162"/>
      <c r="G218" s="162"/>
      <c r="H218" s="73"/>
    </row>
    <row r="219" spans="1:8" ht="14.25" customHeight="1" thickBot="1">
      <c r="A219" s="72"/>
      <c r="B219" s="72"/>
      <c r="C219" s="72"/>
      <c r="D219" s="72"/>
      <c r="E219" s="73"/>
      <c r="F219" s="162"/>
      <c r="G219" s="162"/>
      <c r="H219" s="73"/>
    </row>
    <row r="220" spans="1:8" ht="13.5" customHeight="1" hidden="1">
      <c r="A220" s="72"/>
      <c r="B220" s="72"/>
      <c r="C220" s="72"/>
      <c r="D220" s="72"/>
      <c r="E220" s="73"/>
      <c r="F220" s="162"/>
      <c r="G220" s="162"/>
      <c r="H220" s="73"/>
    </row>
    <row r="221" spans="1:8" ht="13.5" customHeight="1" hidden="1">
      <c r="A221" s="72"/>
      <c r="B221" s="72"/>
      <c r="C221" s="72"/>
      <c r="D221" s="72"/>
      <c r="E221" s="73"/>
      <c r="F221" s="162"/>
      <c r="G221" s="162"/>
      <c r="H221" s="73"/>
    </row>
    <row r="222" spans="1:8" ht="13.5" customHeight="1" hidden="1" thickBot="1">
      <c r="A222" s="72"/>
      <c r="B222" s="72"/>
      <c r="C222" s="72"/>
      <c r="D222" s="72"/>
      <c r="E222" s="73"/>
      <c r="F222" s="162"/>
      <c r="G222" s="162"/>
      <c r="H222" s="73"/>
    </row>
    <row r="223" spans="1:8" ht="15.75">
      <c r="A223" s="50" t="s">
        <v>27</v>
      </c>
      <c r="B223" s="50" t="s">
        <v>28</v>
      </c>
      <c r="C223" s="50" t="s">
        <v>29</v>
      </c>
      <c r="D223" s="51" t="s">
        <v>30</v>
      </c>
      <c r="E223" s="52" t="s">
        <v>31</v>
      </c>
      <c r="F223" s="153" t="s">
        <v>31</v>
      </c>
      <c r="G223" s="153" t="s">
        <v>8</v>
      </c>
      <c r="H223" s="52" t="s">
        <v>32</v>
      </c>
    </row>
    <row r="224" spans="1:8" ht="15.75" customHeight="1" thickBot="1">
      <c r="A224" s="53"/>
      <c r="B224" s="53"/>
      <c r="C224" s="53"/>
      <c r="D224" s="54"/>
      <c r="E224" s="55" t="s">
        <v>33</v>
      </c>
      <c r="F224" s="154" t="s">
        <v>34</v>
      </c>
      <c r="G224" s="155" t="s">
        <v>35</v>
      </c>
      <c r="H224" s="55" t="s">
        <v>11</v>
      </c>
    </row>
    <row r="225" spans="1:8" ht="15.75" customHeight="1" thickTop="1">
      <c r="A225" s="56">
        <v>60</v>
      </c>
      <c r="B225" s="56"/>
      <c r="C225" s="56"/>
      <c r="D225" s="57" t="s">
        <v>210</v>
      </c>
      <c r="E225" s="58"/>
      <c r="F225" s="156"/>
      <c r="G225" s="156"/>
      <c r="H225" s="58"/>
    </row>
    <row r="226" spans="1:8" ht="14.25" customHeight="1">
      <c r="A226" s="95"/>
      <c r="B226" s="95"/>
      <c r="C226" s="95"/>
      <c r="D226" s="95"/>
      <c r="E226" s="60"/>
      <c r="F226" s="157"/>
      <c r="G226" s="157"/>
      <c r="H226" s="60"/>
    </row>
    <row r="227" spans="1:8" ht="15" hidden="1">
      <c r="A227" s="59"/>
      <c r="B227" s="59"/>
      <c r="C227" s="59">
        <v>1332</v>
      </c>
      <c r="D227" s="59" t="s">
        <v>211</v>
      </c>
      <c r="E227" s="60"/>
      <c r="F227" s="157"/>
      <c r="G227" s="157"/>
      <c r="H227" s="60" t="e">
        <f>(#REF!/F227)*100</f>
        <v>#REF!</v>
      </c>
    </row>
    <row r="228" spans="1:8" ht="15">
      <c r="A228" s="59"/>
      <c r="B228" s="59"/>
      <c r="C228" s="59">
        <v>1333</v>
      </c>
      <c r="D228" s="59" t="s">
        <v>212</v>
      </c>
      <c r="E228" s="60">
        <v>500</v>
      </c>
      <c r="F228" s="157">
        <v>500</v>
      </c>
      <c r="G228" s="157">
        <v>438.8</v>
      </c>
      <c r="H228" s="60">
        <f aca="true" t="shared" si="4" ref="H228:H240">(G228/F228)*100</f>
        <v>87.76</v>
      </c>
    </row>
    <row r="229" spans="1:8" ht="15">
      <c r="A229" s="59"/>
      <c r="B229" s="59"/>
      <c r="C229" s="59">
        <v>1334</v>
      </c>
      <c r="D229" s="59" t="s">
        <v>213</v>
      </c>
      <c r="E229" s="60">
        <v>60</v>
      </c>
      <c r="F229" s="157">
        <v>60</v>
      </c>
      <c r="G229" s="157">
        <v>212.6</v>
      </c>
      <c r="H229" s="60">
        <f t="shared" si="4"/>
        <v>354.33333333333337</v>
      </c>
    </row>
    <row r="230" spans="1:8" ht="15">
      <c r="A230" s="59"/>
      <c r="B230" s="59"/>
      <c r="C230" s="59">
        <v>1335</v>
      </c>
      <c r="D230" s="59" t="s">
        <v>214</v>
      </c>
      <c r="E230" s="60">
        <v>25</v>
      </c>
      <c r="F230" s="157">
        <v>25</v>
      </c>
      <c r="G230" s="157">
        <v>29.5</v>
      </c>
      <c r="H230" s="60">
        <f t="shared" si="4"/>
        <v>118</v>
      </c>
    </row>
    <row r="231" spans="1:8" ht="15">
      <c r="A231" s="59"/>
      <c r="B231" s="59"/>
      <c r="C231" s="59">
        <v>1361</v>
      </c>
      <c r="D231" s="59" t="s">
        <v>37</v>
      </c>
      <c r="E231" s="60">
        <v>240</v>
      </c>
      <c r="F231" s="157">
        <v>240</v>
      </c>
      <c r="G231" s="157">
        <v>222.6</v>
      </c>
      <c r="H231" s="60">
        <f t="shared" si="4"/>
        <v>92.75</v>
      </c>
    </row>
    <row r="232" spans="1:8" ht="15" customHeight="1">
      <c r="A232" s="59">
        <v>29004</v>
      </c>
      <c r="B232" s="59"/>
      <c r="C232" s="59">
        <v>4116</v>
      </c>
      <c r="D232" s="59" t="s">
        <v>215</v>
      </c>
      <c r="E232" s="60">
        <v>0</v>
      </c>
      <c r="F232" s="157">
        <v>14</v>
      </c>
      <c r="G232" s="157">
        <v>13.9</v>
      </c>
      <c r="H232" s="60">
        <f t="shared" si="4"/>
        <v>99.28571428571429</v>
      </c>
    </row>
    <row r="233" spans="1:8" ht="15">
      <c r="A233" s="59">
        <v>29008</v>
      </c>
      <c r="B233" s="59"/>
      <c r="C233" s="59">
        <v>4116</v>
      </c>
      <c r="D233" s="59" t="s">
        <v>216</v>
      </c>
      <c r="E233" s="60">
        <v>0</v>
      </c>
      <c r="F233" s="157">
        <v>50.2</v>
      </c>
      <c r="G233" s="157">
        <v>50.1</v>
      </c>
      <c r="H233" s="60">
        <f t="shared" si="4"/>
        <v>99.800796812749</v>
      </c>
    </row>
    <row r="234" spans="1:8" ht="15" hidden="1">
      <c r="A234" s="59">
        <v>29516</v>
      </c>
      <c r="B234" s="59"/>
      <c r="C234" s="59">
        <v>4216</v>
      </c>
      <c r="D234" s="59" t="s">
        <v>217</v>
      </c>
      <c r="E234" s="60"/>
      <c r="F234" s="157"/>
      <c r="G234" s="157"/>
      <c r="H234" s="60" t="e">
        <f t="shared" si="4"/>
        <v>#DIV/0!</v>
      </c>
    </row>
    <row r="235" spans="1:8" ht="15" hidden="1">
      <c r="A235" s="64">
        <v>379</v>
      </c>
      <c r="B235" s="64"/>
      <c r="C235" s="64">
        <v>4122</v>
      </c>
      <c r="D235" s="64" t="s">
        <v>218</v>
      </c>
      <c r="E235" s="65">
        <v>0</v>
      </c>
      <c r="F235" s="158"/>
      <c r="G235" s="158"/>
      <c r="H235" s="60" t="e">
        <f t="shared" si="4"/>
        <v>#DIV/0!</v>
      </c>
    </row>
    <row r="236" spans="1:8" ht="15">
      <c r="A236" s="64"/>
      <c r="B236" s="64">
        <v>1014</v>
      </c>
      <c r="C236" s="64">
        <v>2132</v>
      </c>
      <c r="D236" s="64" t="s">
        <v>219</v>
      </c>
      <c r="E236" s="65">
        <v>24</v>
      </c>
      <c r="F236" s="158">
        <v>24</v>
      </c>
      <c r="G236" s="158">
        <v>14.7</v>
      </c>
      <c r="H236" s="60">
        <f t="shared" si="4"/>
        <v>61.24999999999999</v>
      </c>
    </row>
    <row r="237" spans="1:8" ht="15">
      <c r="A237" s="64"/>
      <c r="B237" s="64">
        <v>2119</v>
      </c>
      <c r="C237" s="64">
        <v>2343</v>
      </c>
      <c r="D237" s="64" t="s">
        <v>220</v>
      </c>
      <c r="E237" s="65">
        <v>15000</v>
      </c>
      <c r="F237" s="158">
        <v>15000</v>
      </c>
      <c r="G237" s="158">
        <v>8782.3</v>
      </c>
      <c r="H237" s="60">
        <f t="shared" si="4"/>
        <v>58.54866666666666</v>
      </c>
    </row>
    <row r="238" spans="1:8" ht="15" hidden="1">
      <c r="A238" s="64"/>
      <c r="B238" s="64">
        <v>3749</v>
      </c>
      <c r="C238" s="64">
        <v>2321</v>
      </c>
      <c r="D238" s="64" t="s">
        <v>221</v>
      </c>
      <c r="E238" s="65"/>
      <c r="F238" s="158"/>
      <c r="G238" s="158"/>
      <c r="H238" s="60" t="e">
        <f t="shared" si="4"/>
        <v>#DIV/0!</v>
      </c>
    </row>
    <row r="239" spans="1:8" ht="15">
      <c r="A239" s="59"/>
      <c r="B239" s="59">
        <v>6171</v>
      </c>
      <c r="C239" s="59">
        <v>2212</v>
      </c>
      <c r="D239" s="59" t="s">
        <v>165</v>
      </c>
      <c r="E239" s="60">
        <v>60</v>
      </c>
      <c r="F239" s="157">
        <v>60</v>
      </c>
      <c r="G239" s="157">
        <v>82.5</v>
      </c>
      <c r="H239" s="60">
        <f t="shared" si="4"/>
        <v>137.5</v>
      </c>
    </row>
    <row r="240" spans="1:8" ht="15">
      <c r="A240" s="59"/>
      <c r="B240" s="59">
        <v>6171</v>
      </c>
      <c r="C240" s="59">
        <v>2324</v>
      </c>
      <c r="D240" s="59" t="s">
        <v>222</v>
      </c>
      <c r="E240" s="60">
        <v>5</v>
      </c>
      <c r="F240" s="157">
        <v>5</v>
      </c>
      <c r="G240" s="157">
        <v>3.1</v>
      </c>
      <c r="H240" s="60">
        <f t="shared" si="4"/>
        <v>62</v>
      </c>
    </row>
    <row r="241" spans="1:8" ht="15" hidden="1">
      <c r="A241" s="59"/>
      <c r="B241" s="59">
        <v>6171</v>
      </c>
      <c r="C241" s="59">
        <v>2329</v>
      </c>
      <c r="D241" s="59" t="s">
        <v>73</v>
      </c>
      <c r="E241" s="60"/>
      <c r="F241" s="157"/>
      <c r="G241" s="157"/>
      <c r="H241" s="60"/>
    </row>
    <row r="242" spans="1:8" ht="15" customHeight="1" thickBot="1">
      <c r="A242" s="101"/>
      <c r="B242" s="101"/>
      <c r="C242" s="101"/>
      <c r="D242" s="101"/>
      <c r="E242" s="102"/>
      <c r="F242" s="167"/>
      <c r="G242" s="167"/>
      <c r="H242" s="102"/>
    </row>
    <row r="243" spans="1:8" s="72" customFormat="1" ht="21.75" customHeight="1" thickBot="1" thickTop="1">
      <c r="A243" s="104"/>
      <c r="B243" s="104"/>
      <c r="C243" s="104"/>
      <c r="D243" s="105" t="s">
        <v>223</v>
      </c>
      <c r="E243" s="106">
        <f>SUM(E226:E242)</f>
        <v>15914</v>
      </c>
      <c r="F243" s="168">
        <f>SUM(F226:F242)</f>
        <v>15978.2</v>
      </c>
      <c r="G243" s="168">
        <f>SUM(G226:G242)</f>
        <v>9850.1</v>
      </c>
      <c r="H243" s="71">
        <f>(G243/F243)*100</f>
        <v>61.64711919990987</v>
      </c>
    </row>
    <row r="244" spans="1:8" ht="14.25" customHeight="1">
      <c r="A244" s="91"/>
      <c r="B244" s="91"/>
      <c r="C244" s="91"/>
      <c r="D244" s="46"/>
      <c r="E244" s="92"/>
      <c r="F244" s="163"/>
      <c r="G244" s="163"/>
      <c r="H244" s="92"/>
    </row>
    <row r="245" spans="1:8" ht="14.25" customHeight="1" hidden="1">
      <c r="A245" s="91"/>
      <c r="B245" s="91"/>
      <c r="C245" s="91"/>
      <c r="D245" s="46"/>
      <c r="E245" s="92"/>
      <c r="F245" s="163"/>
      <c r="G245" s="163"/>
      <c r="H245" s="92"/>
    </row>
    <row r="246" spans="1:8" ht="14.25" customHeight="1" hidden="1">
      <c r="A246" s="91"/>
      <c r="B246" s="91"/>
      <c r="C246" s="91"/>
      <c r="D246" s="46"/>
      <c r="E246" s="92"/>
      <c r="F246" s="163"/>
      <c r="G246" s="163"/>
      <c r="H246" s="92"/>
    </row>
    <row r="247" spans="1:8" ht="14.25" customHeight="1" hidden="1">
      <c r="A247" s="91"/>
      <c r="B247" s="91"/>
      <c r="C247" s="91"/>
      <c r="D247" s="46"/>
      <c r="E247" s="92"/>
      <c r="F247" s="163"/>
      <c r="G247" s="163"/>
      <c r="H247" s="92"/>
    </row>
    <row r="248" spans="1:8" ht="15" customHeight="1">
      <c r="A248" s="91"/>
      <c r="B248" s="91"/>
      <c r="C248" s="91"/>
      <c r="D248" s="46"/>
      <c r="E248" s="92"/>
      <c r="F248" s="163"/>
      <c r="G248" s="163"/>
      <c r="H248" s="92"/>
    </row>
    <row r="249" spans="1:8" ht="15" customHeight="1" thickBot="1">
      <c r="A249" s="91"/>
      <c r="B249" s="91"/>
      <c r="C249" s="91"/>
      <c r="D249" s="46"/>
      <c r="E249" s="92"/>
      <c r="F249" s="163"/>
      <c r="G249" s="163"/>
      <c r="H249" s="92"/>
    </row>
    <row r="250" spans="1:8" ht="15.75">
      <c r="A250" s="50" t="s">
        <v>27</v>
      </c>
      <c r="B250" s="50" t="s">
        <v>28</v>
      </c>
      <c r="C250" s="50" t="s">
        <v>29</v>
      </c>
      <c r="D250" s="51" t="s">
        <v>30</v>
      </c>
      <c r="E250" s="52" t="s">
        <v>31</v>
      </c>
      <c r="F250" s="153" t="s">
        <v>31</v>
      </c>
      <c r="G250" s="153" t="s">
        <v>8</v>
      </c>
      <c r="H250" s="52" t="s">
        <v>32</v>
      </c>
    </row>
    <row r="251" spans="1:8" ht="15.75" customHeight="1" thickBot="1">
      <c r="A251" s="53"/>
      <c r="B251" s="53"/>
      <c r="C251" s="53"/>
      <c r="D251" s="54"/>
      <c r="E251" s="55" t="s">
        <v>33</v>
      </c>
      <c r="F251" s="154" t="s">
        <v>34</v>
      </c>
      <c r="G251" s="155" t="s">
        <v>35</v>
      </c>
      <c r="H251" s="55" t="s">
        <v>11</v>
      </c>
    </row>
    <row r="252" spans="1:8" ht="15.75" customHeight="1" thickTop="1">
      <c r="A252" s="56">
        <v>80</v>
      </c>
      <c r="B252" s="56"/>
      <c r="C252" s="56"/>
      <c r="D252" s="57" t="s">
        <v>224</v>
      </c>
      <c r="E252" s="58"/>
      <c r="F252" s="156"/>
      <c r="G252" s="156"/>
      <c r="H252" s="58"/>
    </row>
    <row r="253" spans="1:8" ht="15">
      <c r="A253" s="59"/>
      <c r="B253" s="59"/>
      <c r="C253" s="59"/>
      <c r="D253" s="59"/>
      <c r="E253" s="60"/>
      <c r="F253" s="157"/>
      <c r="G253" s="157"/>
      <c r="H253" s="60"/>
    </row>
    <row r="254" spans="1:8" ht="15">
      <c r="A254" s="59"/>
      <c r="B254" s="59"/>
      <c r="C254" s="59">
        <v>1353</v>
      </c>
      <c r="D254" s="59" t="s">
        <v>225</v>
      </c>
      <c r="E254" s="60">
        <v>750</v>
      </c>
      <c r="F254" s="157">
        <v>750</v>
      </c>
      <c r="G254" s="157">
        <v>497.5</v>
      </c>
      <c r="H254" s="60">
        <f aca="true" t="shared" si="5" ref="H254:H266">(G254/F254)*100</f>
        <v>66.33333333333333</v>
      </c>
    </row>
    <row r="255" spans="1:8" ht="15">
      <c r="A255" s="59"/>
      <c r="B255" s="59"/>
      <c r="C255" s="59">
        <v>1359</v>
      </c>
      <c r="D255" s="59" t="s">
        <v>226</v>
      </c>
      <c r="E255" s="60">
        <v>0</v>
      </c>
      <c r="F255" s="157">
        <v>0</v>
      </c>
      <c r="G255" s="157">
        <v>-59</v>
      </c>
      <c r="H255" s="60" t="e">
        <f t="shared" si="5"/>
        <v>#DIV/0!</v>
      </c>
    </row>
    <row r="256" spans="1:8" ht="15">
      <c r="A256" s="59"/>
      <c r="B256" s="59"/>
      <c r="C256" s="59">
        <v>1361</v>
      </c>
      <c r="D256" s="59" t="s">
        <v>37</v>
      </c>
      <c r="E256" s="60">
        <v>6200</v>
      </c>
      <c r="F256" s="157">
        <v>6263</v>
      </c>
      <c r="G256" s="157">
        <v>4959</v>
      </c>
      <c r="H256" s="60">
        <f t="shared" si="5"/>
        <v>79.17930704135398</v>
      </c>
    </row>
    <row r="257" spans="1:8" ht="15">
      <c r="A257" s="59"/>
      <c r="B257" s="59"/>
      <c r="C257" s="59">
        <v>4121</v>
      </c>
      <c r="D257" s="59" t="s">
        <v>227</v>
      </c>
      <c r="E257" s="65">
        <v>280</v>
      </c>
      <c r="F257" s="158">
        <v>280</v>
      </c>
      <c r="G257" s="158">
        <v>152</v>
      </c>
      <c r="H257" s="60">
        <f t="shared" si="5"/>
        <v>54.285714285714285</v>
      </c>
    </row>
    <row r="258" spans="1:8" ht="15" hidden="1">
      <c r="A258" s="59">
        <v>222</v>
      </c>
      <c r="B258" s="59"/>
      <c r="C258" s="59">
        <v>4122</v>
      </c>
      <c r="D258" s="59" t="s">
        <v>228</v>
      </c>
      <c r="E258" s="65">
        <v>0</v>
      </c>
      <c r="F258" s="158"/>
      <c r="G258" s="158"/>
      <c r="H258" s="60" t="e">
        <f t="shared" si="5"/>
        <v>#DIV/0!</v>
      </c>
    </row>
    <row r="259" spans="1:8" ht="15">
      <c r="A259" s="59"/>
      <c r="B259" s="59">
        <v>2219</v>
      </c>
      <c r="C259" s="59">
        <v>2324</v>
      </c>
      <c r="D259" s="59" t="s">
        <v>229</v>
      </c>
      <c r="E259" s="60">
        <v>0</v>
      </c>
      <c r="F259" s="157">
        <v>0</v>
      </c>
      <c r="G259" s="157">
        <v>13</v>
      </c>
      <c r="H259" s="60" t="e">
        <f t="shared" si="5"/>
        <v>#DIV/0!</v>
      </c>
    </row>
    <row r="260" spans="1:8" ht="15">
      <c r="A260" s="59"/>
      <c r="B260" s="59">
        <v>2219</v>
      </c>
      <c r="C260" s="59">
        <v>2329</v>
      </c>
      <c r="D260" s="59" t="s">
        <v>230</v>
      </c>
      <c r="E260" s="60">
        <v>0</v>
      </c>
      <c r="F260" s="157">
        <v>400</v>
      </c>
      <c r="G260" s="157">
        <v>415.2</v>
      </c>
      <c r="H260" s="60">
        <f t="shared" si="5"/>
        <v>103.8</v>
      </c>
    </row>
    <row r="261" spans="1:8" ht="15">
      <c r="A261" s="59"/>
      <c r="B261" s="59">
        <v>2229</v>
      </c>
      <c r="C261" s="59">
        <v>2212</v>
      </c>
      <c r="D261" s="59" t="s">
        <v>231</v>
      </c>
      <c r="E261" s="65">
        <v>0</v>
      </c>
      <c r="F261" s="158">
        <v>0</v>
      </c>
      <c r="G261" s="158">
        <v>230.1</v>
      </c>
      <c r="H261" s="60" t="e">
        <f t="shared" si="5"/>
        <v>#DIV/0!</v>
      </c>
    </row>
    <row r="262" spans="1:8" ht="15">
      <c r="A262" s="59"/>
      <c r="B262" s="59">
        <v>2229</v>
      </c>
      <c r="C262" s="59">
        <v>2324</v>
      </c>
      <c r="D262" s="59" t="s">
        <v>232</v>
      </c>
      <c r="E262" s="65">
        <v>0</v>
      </c>
      <c r="F262" s="158">
        <v>0</v>
      </c>
      <c r="G262" s="158">
        <v>55.9</v>
      </c>
      <c r="H262" s="60" t="e">
        <f t="shared" si="5"/>
        <v>#DIV/0!</v>
      </c>
    </row>
    <row r="263" spans="1:8" ht="15">
      <c r="A263" s="59"/>
      <c r="B263" s="59">
        <v>2299</v>
      </c>
      <c r="C263" s="59">
        <v>2212</v>
      </c>
      <c r="D263" s="59" t="s">
        <v>233</v>
      </c>
      <c r="E263" s="60">
        <v>2850</v>
      </c>
      <c r="F263" s="157">
        <v>2850</v>
      </c>
      <c r="G263" s="157">
        <v>1832.7</v>
      </c>
      <c r="H263" s="60">
        <f t="shared" si="5"/>
        <v>64.30526315789474</v>
      </c>
    </row>
    <row r="264" spans="1:8" ht="15" hidden="1">
      <c r="A264" s="59"/>
      <c r="B264" s="59">
        <v>2299</v>
      </c>
      <c r="C264" s="59">
        <v>2324</v>
      </c>
      <c r="D264" s="59" t="s">
        <v>234</v>
      </c>
      <c r="E264" s="65">
        <v>0</v>
      </c>
      <c r="F264" s="158">
        <v>0</v>
      </c>
      <c r="G264" s="158"/>
      <c r="H264" s="60" t="e">
        <f t="shared" si="5"/>
        <v>#DIV/0!</v>
      </c>
    </row>
    <row r="265" spans="1:8" ht="15">
      <c r="A265" s="64"/>
      <c r="B265" s="64">
        <v>6171</v>
      </c>
      <c r="C265" s="64">
        <v>2324</v>
      </c>
      <c r="D265" s="64" t="s">
        <v>235</v>
      </c>
      <c r="E265" s="65">
        <v>350</v>
      </c>
      <c r="F265" s="158">
        <v>350</v>
      </c>
      <c r="G265" s="158">
        <v>251.8</v>
      </c>
      <c r="H265" s="60">
        <f t="shared" si="5"/>
        <v>71.94285714285714</v>
      </c>
    </row>
    <row r="266" spans="1:8" ht="15">
      <c r="A266" s="59"/>
      <c r="B266" s="59">
        <v>6171</v>
      </c>
      <c r="C266" s="59">
        <v>2329</v>
      </c>
      <c r="D266" s="59" t="s">
        <v>236</v>
      </c>
      <c r="E266" s="65">
        <v>0</v>
      </c>
      <c r="F266" s="158">
        <v>0</v>
      </c>
      <c r="G266" s="158">
        <v>15</v>
      </c>
      <c r="H266" s="60" t="e">
        <f t="shared" si="5"/>
        <v>#DIV/0!</v>
      </c>
    </row>
    <row r="267" spans="1:8" ht="15.75" thickBot="1">
      <c r="A267" s="101"/>
      <c r="B267" s="101"/>
      <c r="C267" s="101"/>
      <c r="D267" s="101"/>
      <c r="E267" s="102"/>
      <c r="F267" s="167"/>
      <c r="G267" s="167"/>
      <c r="H267" s="102"/>
    </row>
    <row r="268" spans="1:8" s="72" customFormat="1" ht="21.75" customHeight="1" thickBot="1" thickTop="1">
      <c r="A268" s="104"/>
      <c r="B268" s="104"/>
      <c r="C268" s="104"/>
      <c r="D268" s="105" t="s">
        <v>237</v>
      </c>
      <c r="E268" s="106">
        <f>SUM(E253:E267)</f>
        <v>10430</v>
      </c>
      <c r="F268" s="168">
        <f>SUM(F253:F267)</f>
        <v>10893</v>
      </c>
      <c r="G268" s="168">
        <f>SUM(G254:G267)</f>
        <v>8363.199999999999</v>
      </c>
      <c r="H268" s="71">
        <f>(G268/F268)*100</f>
        <v>76.77591113559166</v>
      </c>
    </row>
    <row r="269" spans="1:8" ht="15" customHeight="1">
      <c r="A269" s="91"/>
      <c r="B269" s="91"/>
      <c r="C269" s="91"/>
      <c r="D269" s="46"/>
      <c r="E269" s="92"/>
      <c r="F269" s="163"/>
      <c r="G269" s="163"/>
      <c r="H269" s="92"/>
    </row>
    <row r="270" spans="1:8" ht="15" customHeight="1" hidden="1">
      <c r="A270" s="91"/>
      <c r="B270" s="91"/>
      <c r="C270" s="91"/>
      <c r="D270" s="46"/>
      <c r="E270" s="92"/>
      <c r="F270" s="163"/>
      <c r="G270" s="163"/>
      <c r="H270" s="92"/>
    </row>
    <row r="271" spans="1:8" ht="15" customHeight="1">
      <c r="A271" s="91"/>
      <c r="B271" s="91"/>
      <c r="C271" s="91"/>
      <c r="D271" s="46"/>
      <c r="E271" s="92"/>
      <c r="F271" s="163"/>
      <c r="G271" s="163"/>
      <c r="H271" s="92"/>
    </row>
    <row r="272" spans="1:8" ht="15" customHeight="1">
      <c r="A272" s="91"/>
      <c r="B272" s="91"/>
      <c r="C272" s="91"/>
      <c r="D272" s="46"/>
      <c r="E272" s="92"/>
      <c r="F272" s="163"/>
      <c r="G272" s="163"/>
      <c r="H272" s="92"/>
    </row>
    <row r="273" spans="1:8" ht="15" customHeight="1">
      <c r="A273" s="91"/>
      <c r="B273" s="91"/>
      <c r="C273" s="91"/>
      <c r="D273" s="46"/>
      <c r="E273" s="92"/>
      <c r="F273" s="163"/>
      <c r="G273" s="163"/>
      <c r="H273" s="92"/>
    </row>
    <row r="274" spans="1:8" ht="15" customHeight="1">
      <c r="A274" s="91"/>
      <c r="B274" s="91"/>
      <c r="C274" s="91"/>
      <c r="D274" s="46"/>
      <c r="E274" s="92"/>
      <c r="F274" s="163"/>
      <c r="G274" s="163"/>
      <c r="H274" s="92"/>
    </row>
    <row r="275" spans="1:8" ht="15" customHeight="1">
      <c r="A275" s="91"/>
      <c r="B275" s="91"/>
      <c r="C275" s="91"/>
      <c r="D275" s="46"/>
      <c r="E275" s="92"/>
      <c r="F275" s="163"/>
      <c r="G275" s="163"/>
      <c r="H275" s="92"/>
    </row>
    <row r="276" spans="1:8" ht="15" customHeight="1">
      <c r="A276" s="91"/>
      <c r="B276" s="91"/>
      <c r="C276" s="91"/>
      <c r="D276" s="46"/>
      <c r="E276" s="92"/>
      <c r="F276" s="163"/>
      <c r="G276" s="163"/>
      <c r="H276" s="92"/>
    </row>
    <row r="277" spans="1:8" ht="15" customHeight="1" thickBot="1">
      <c r="A277" s="91"/>
      <c r="B277" s="91"/>
      <c r="C277" s="91"/>
      <c r="D277" s="46"/>
      <c r="E277" s="92"/>
      <c r="F277" s="163"/>
      <c r="G277" s="163"/>
      <c r="H277" s="92"/>
    </row>
    <row r="278" spans="1:8" ht="15.75">
      <c r="A278" s="50" t="s">
        <v>27</v>
      </c>
      <c r="B278" s="50" t="s">
        <v>28</v>
      </c>
      <c r="C278" s="50" t="s">
        <v>29</v>
      </c>
      <c r="D278" s="51" t="s">
        <v>30</v>
      </c>
      <c r="E278" s="52" t="s">
        <v>31</v>
      </c>
      <c r="F278" s="153" t="s">
        <v>31</v>
      </c>
      <c r="G278" s="153" t="s">
        <v>8</v>
      </c>
      <c r="H278" s="52" t="s">
        <v>32</v>
      </c>
    </row>
    <row r="279" spans="1:8" ht="15.75" customHeight="1" thickBot="1">
      <c r="A279" s="53"/>
      <c r="B279" s="53"/>
      <c r="C279" s="53"/>
      <c r="D279" s="54"/>
      <c r="E279" s="55" t="s">
        <v>33</v>
      </c>
      <c r="F279" s="154" t="s">
        <v>34</v>
      </c>
      <c r="G279" s="155" t="s">
        <v>35</v>
      </c>
      <c r="H279" s="55" t="s">
        <v>11</v>
      </c>
    </row>
    <row r="280" spans="1:8" ht="16.5" customHeight="1" thickTop="1">
      <c r="A280" s="56">
        <v>90</v>
      </c>
      <c r="B280" s="56"/>
      <c r="C280" s="56"/>
      <c r="D280" s="57" t="s">
        <v>238</v>
      </c>
      <c r="E280" s="58"/>
      <c r="F280" s="156"/>
      <c r="G280" s="156"/>
      <c r="H280" s="58"/>
    </row>
    <row r="281" spans="1:8" ht="15.75">
      <c r="A281" s="56"/>
      <c r="B281" s="56"/>
      <c r="C281" s="56"/>
      <c r="D281" s="57"/>
      <c r="E281" s="58"/>
      <c r="F281" s="156"/>
      <c r="G281" s="156"/>
      <c r="H281" s="58"/>
    </row>
    <row r="282" spans="1:8" ht="15">
      <c r="A282" s="59">
        <v>1114</v>
      </c>
      <c r="B282" s="59"/>
      <c r="C282" s="59">
        <v>4116</v>
      </c>
      <c r="D282" s="59" t="s">
        <v>239</v>
      </c>
      <c r="E282" s="108">
        <v>0</v>
      </c>
      <c r="F282" s="169">
        <v>761</v>
      </c>
      <c r="G282" s="169">
        <v>558.6</v>
      </c>
      <c r="H282" s="60">
        <f aca="true" t="shared" si="6" ref="H282:H294">(G282/F282)*100</f>
        <v>73.40341655716162</v>
      </c>
    </row>
    <row r="283" spans="1:8" ht="15">
      <c r="A283" s="59">
        <v>1115</v>
      </c>
      <c r="B283" s="59"/>
      <c r="C283" s="59">
        <v>4116</v>
      </c>
      <c r="D283" s="59" t="s">
        <v>240</v>
      </c>
      <c r="E283" s="108">
        <v>0</v>
      </c>
      <c r="F283" s="169">
        <v>263</v>
      </c>
      <c r="G283" s="169">
        <v>263</v>
      </c>
      <c r="H283" s="60">
        <f t="shared" si="6"/>
        <v>100</v>
      </c>
    </row>
    <row r="284" spans="1:8" ht="15">
      <c r="A284" s="67"/>
      <c r="B284" s="67"/>
      <c r="C284" s="67">
        <v>4121</v>
      </c>
      <c r="D284" s="59" t="s">
        <v>241</v>
      </c>
      <c r="E284" s="109">
        <v>400</v>
      </c>
      <c r="F284" s="169">
        <v>400</v>
      </c>
      <c r="G284" s="169">
        <v>250</v>
      </c>
      <c r="H284" s="60">
        <f t="shared" si="6"/>
        <v>62.5</v>
      </c>
    </row>
    <row r="285" spans="1:8" ht="15">
      <c r="A285" s="59">
        <v>1117</v>
      </c>
      <c r="B285" s="59"/>
      <c r="C285" s="59">
        <v>4122</v>
      </c>
      <c r="D285" s="67" t="s">
        <v>242</v>
      </c>
      <c r="E285" s="110">
        <v>0</v>
      </c>
      <c r="F285" s="170">
        <v>70</v>
      </c>
      <c r="G285" s="170">
        <v>303</v>
      </c>
      <c r="H285" s="60">
        <f t="shared" si="6"/>
        <v>432.85714285714283</v>
      </c>
    </row>
    <row r="286" spans="1:8" ht="15">
      <c r="A286" s="59"/>
      <c r="B286" s="59">
        <v>2219</v>
      </c>
      <c r="C286" s="59">
        <v>2111</v>
      </c>
      <c r="D286" s="59" t="s">
        <v>243</v>
      </c>
      <c r="E286" s="110">
        <v>5200</v>
      </c>
      <c r="F286" s="170">
        <v>0</v>
      </c>
      <c r="G286" s="170">
        <v>0</v>
      </c>
      <c r="H286" s="60" t="e">
        <f t="shared" si="6"/>
        <v>#DIV/0!</v>
      </c>
    </row>
    <row r="287" spans="1:8" ht="15">
      <c r="A287" s="59"/>
      <c r="B287" s="59">
        <v>2219</v>
      </c>
      <c r="C287" s="59">
        <v>2329</v>
      </c>
      <c r="D287" s="59" t="s">
        <v>244</v>
      </c>
      <c r="E287" s="60">
        <v>0</v>
      </c>
      <c r="F287" s="170">
        <v>5200</v>
      </c>
      <c r="G287" s="157">
        <v>3181.1</v>
      </c>
      <c r="H287" s="60">
        <f t="shared" si="6"/>
        <v>61.175000000000004</v>
      </c>
    </row>
    <row r="288" spans="1:8" ht="15">
      <c r="A288" s="59" t="s">
        <v>245</v>
      </c>
      <c r="B288" s="59">
        <v>5311</v>
      </c>
      <c r="C288" s="59">
        <v>2111</v>
      </c>
      <c r="D288" s="59" t="s">
        <v>246</v>
      </c>
      <c r="E288" s="110">
        <v>540</v>
      </c>
      <c r="F288" s="170">
        <v>540</v>
      </c>
      <c r="G288" s="170">
        <v>326.7</v>
      </c>
      <c r="H288" s="60">
        <f t="shared" si="6"/>
        <v>60.5</v>
      </c>
    </row>
    <row r="289" spans="1:8" ht="15">
      <c r="A289" s="59"/>
      <c r="B289" s="59">
        <v>5311</v>
      </c>
      <c r="C289" s="59">
        <v>2212</v>
      </c>
      <c r="D289" s="59" t="s">
        <v>247</v>
      </c>
      <c r="E289" s="111">
        <v>1500</v>
      </c>
      <c r="F289" s="171">
        <v>1500</v>
      </c>
      <c r="G289" s="171">
        <v>602.9</v>
      </c>
      <c r="H289" s="60">
        <f t="shared" si="6"/>
        <v>40.19333333333333</v>
      </c>
    </row>
    <row r="290" spans="1:8" ht="15" hidden="1">
      <c r="A290" s="64"/>
      <c r="B290" s="64">
        <v>5311</v>
      </c>
      <c r="C290" s="64">
        <v>2310</v>
      </c>
      <c r="D290" s="64" t="s">
        <v>248</v>
      </c>
      <c r="E290" s="65"/>
      <c r="F290" s="158"/>
      <c r="G290" s="158"/>
      <c r="H290" s="60" t="e">
        <f t="shared" si="6"/>
        <v>#DIV/0!</v>
      </c>
    </row>
    <row r="291" spans="1:8" ht="15" hidden="1">
      <c r="A291" s="64"/>
      <c r="B291" s="64">
        <v>5311</v>
      </c>
      <c r="C291" s="64">
        <v>2322</v>
      </c>
      <c r="D291" s="64" t="s">
        <v>249</v>
      </c>
      <c r="E291" s="65"/>
      <c r="F291" s="158"/>
      <c r="G291" s="158"/>
      <c r="H291" s="60" t="e">
        <f t="shared" si="6"/>
        <v>#DIV/0!</v>
      </c>
    </row>
    <row r="292" spans="1:8" ht="15">
      <c r="A292" s="59"/>
      <c r="B292" s="59">
        <v>5311</v>
      </c>
      <c r="C292" s="59">
        <v>2324</v>
      </c>
      <c r="D292" s="59" t="s">
        <v>250</v>
      </c>
      <c r="E292" s="60">
        <v>0</v>
      </c>
      <c r="F292" s="157">
        <v>0</v>
      </c>
      <c r="G292" s="157">
        <v>1.9</v>
      </c>
      <c r="H292" s="60" t="e">
        <f t="shared" si="6"/>
        <v>#DIV/0!</v>
      </c>
    </row>
    <row r="293" spans="1:8" ht="15" hidden="1">
      <c r="A293" s="64"/>
      <c r="B293" s="64">
        <v>5311</v>
      </c>
      <c r="C293" s="64">
        <v>2329</v>
      </c>
      <c r="D293" s="64" t="s">
        <v>73</v>
      </c>
      <c r="E293" s="65"/>
      <c r="F293" s="158"/>
      <c r="G293" s="158"/>
      <c r="H293" s="60" t="e">
        <f t="shared" si="6"/>
        <v>#DIV/0!</v>
      </c>
    </row>
    <row r="294" spans="1:8" ht="15">
      <c r="A294" s="64"/>
      <c r="B294" s="64">
        <v>5311</v>
      </c>
      <c r="C294" s="64">
        <v>3113</v>
      </c>
      <c r="D294" s="64" t="s">
        <v>248</v>
      </c>
      <c r="E294" s="65">
        <v>0</v>
      </c>
      <c r="F294" s="158">
        <v>0</v>
      </c>
      <c r="G294" s="158">
        <v>38</v>
      </c>
      <c r="H294" s="60" t="e">
        <f t="shared" si="6"/>
        <v>#DIV/0!</v>
      </c>
    </row>
    <row r="295" spans="1:8" ht="15" hidden="1">
      <c r="A295" s="64"/>
      <c r="B295" s="64">
        <v>6409</v>
      </c>
      <c r="C295" s="64">
        <v>2328</v>
      </c>
      <c r="D295" s="64" t="s">
        <v>251</v>
      </c>
      <c r="E295" s="65">
        <v>0</v>
      </c>
      <c r="F295" s="158">
        <v>0</v>
      </c>
      <c r="G295" s="158"/>
      <c r="H295" s="60" t="e">
        <f>(#REF!/F295)*100</f>
        <v>#REF!</v>
      </c>
    </row>
    <row r="296" spans="1:8" ht="15.75" thickBot="1">
      <c r="A296" s="101"/>
      <c r="B296" s="101"/>
      <c r="C296" s="101"/>
      <c r="D296" s="101"/>
      <c r="E296" s="102"/>
      <c r="F296" s="167"/>
      <c r="G296" s="167"/>
      <c r="H296" s="102"/>
    </row>
    <row r="297" spans="1:8" s="72" customFormat="1" ht="21.75" customHeight="1" thickBot="1" thickTop="1">
      <c r="A297" s="104"/>
      <c r="B297" s="104"/>
      <c r="C297" s="104"/>
      <c r="D297" s="105" t="s">
        <v>252</v>
      </c>
      <c r="E297" s="106">
        <f>SUM(E282:E296)</f>
        <v>7640</v>
      </c>
      <c r="F297" s="168">
        <f>SUM(F282:F296)</f>
        <v>8734</v>
      </c>
      <c r="G297" s="168">
        <f>SUM(G282:G296)</f>
        <v>5525.199999999999</v>
      </c>
      <c r="H297" s="71">
        <f>(G297/F297)*100</f>
        <v>63.260819784749245</v>
      </c>
    </row>
    <row r="298" spans="1:8" ht="15" customHeight="1">
      <c r="A298" s="91"/>
      <c r="B298" s="91"/>
      <c r="C298" s="91"/>
      <c r="D298" s="46"/>
      <c r="E298" s="92"/>
      <c r="F298" s="163"/>
      <c r="G298" s="163"/>
      <c r="H298" s="92"/>
    </row>
    <row r="299" spans="1:8" ht="15" customHeight="1" hidden="1">
      <c r="A299" s="91"/>
      <c r="B299" s="91"/>
      <c r="C299" s="91"/>
      <c r="D299" s="46"/>
      <c r="E299" s="92"/>
      <c r="F299" s="163"/>
      <c r="G299" s="163"/>
      <c r="H299" s="92"/>
    </row>
    <row r="300" spans="1:8" ht="15" customHeight="1" hidden="1">
      <c r="A300" s="91"/>
      <c r="B300" s="91"/>
      <c r="C300" s="91"/>
      <c r="D300" s="46"/>
      <c r="E300" s="92"/>
      <c r="F300" s="163"/>
      <c r="G300" s="163"/>
      <c r="H300" s="92"/>
    </row>
    <row r="301" spans="1:8" ht="15" customHeight="1" hidden="1">
      <c r="A301" s="91"/>
      <c r="B301" s="91"/>
      <c r="C301" s="91"/>
      <c r="D301" s="46"/>
      <c r="E301" s="92"/>
      <c r="F301" s="163"/>
      <c r="G301" s="163"/>
      <c r="H301" s="92"/>
    </row>
    <row r="302" spans="1:8" ht="15" customHeight="1" hidden="1">
      <c r="A302" s="91"/>
      <c r="B302" s="91"/>
      <c r="C302" s="91"/>
      <c r="D302" s="46"/>
      <c r="E302" s="92"/>
      <c r="F302" s="163"/>
      <c r="G302" s="163"/>
      <c r="H302" s="92"/>
    </row>
    <row r="303" spans="1:8" ht="15" customHeight="1" hidden="1">
      <c r="A303" s="91"/>
      <c r="B303" s="91"/>
      <c r="C303" s="91"/>
      <c r="D303" s="46"/>
      <c r="E303" s="92"/>
      <c r="F303" s="163"/>
      <c r="G303" s="163"/>
      <c r="H303" s="92"/>
    </row>
    <row r="304" spans="1:8" ht="15" customHeight="1" hidden="1">
      <c r="A304" s="91"/>
      <c r="B304" s="91"/>
      <c r="C304" s="91"/>
      <c r="D304" s="46"/>
      <c r="E304" s="92"/>
      <c r="F304" s="163"/>
      <c r="G304" s="163"/>
      <c r="H304" s="92"/>
    </row>
    <row r="305" spans="1:8" ht="15" customHeight="1">
      <c r="A305" s="91"/>
      <c r="B305" s="91"/>
      <c r="C305" s="91"/>
      <c r="D305" s="46"/>
      <c r="E305" s="92"/>
      <c r="F305" s="163"/>
      <c r="G305" s="149"/>
      <c r="H305" s="42"/>
    </row>
    <row r="306" spans="1:8" ht="15" customHeight="1" thickBot="1">
      <c r="A306" s="91"/>
      <c r="B306" s="91"/>
      <c r="C306" s="91"/>
      <c r="D306" s="46"/>
      <c r="E306" s="92"/>
      <c r="F306" s="163"/>
      <c r="G306" s="163"/>
      <c r="H306" s="92"/>
    </row>
    <row r="307" spans="1:8" ht="15.75">
      <c r="A307" s="50" t="s">
        <v>27</v>
      </c>
      <c r="B307" s="50" t="s">
        <v>28</v>
      </c>
      <c r="C307" s="50" t="s">
        <v>29</v>
      </c>
      <c r="D307" s="51" t="s">
        <v>30</v>
      </c>
      <c r="E307" s="52" t="s">
        <v>31</v>
      </c>
      <c r="F307" s="153" t="s">
        <v>31</v>
      </c>
      <c r="G307" s="153" t="s">
        <v>8</v>
      </c>
      <c r="H307" s="52" t="s">
        <v>32</v>
      </c>
    </row>
    <row r="308" spans="1:8" ht="15.75" customHeight="1" thickBot="1">
      <c r="A308" s="53"/>
      <c r="B308" s="53"/>
      <c r="C308" s="53"/>
      <c r="D308" s="54"/>
      <c r="E308" s="55" t="s">
        <v>33</v>
      </c>
      <c r="F308" s="154" t="s">
        <v>34</v>
      </c>
      <c r="G308" s="155" t="s">
        <v>35</v>
      </c>
      <c r="H308" s="55" t="s">
        <v>11</v>
      </c>
    </row>
    <row r="309" spans="1:8" ht="15.75" customHeight="1" thickTop="1">
      <c r="A309" s="56">
        <v>100</v>
      </c>
      <c r="B309" s="56"/>
      <c r="C309" s="56"/>
      <c r="D309" s="112" t="s">
        <v>253</v>
      </c>
      <c r="E309" s="58"/>
      <c r="F309" s="156"/>
      <c r="G309" s="156"/>
      <c r="H309" s="58"/>
    </row>
    <row r="310" spans="1:8" ht="15">
      <c r="A310" s="59"/>
      <c r="B310" s="59"/>
      <c r="C310" s="59"/>
      <c r="D310" s="59"/>
      <c r="E310" s="63"/>
      <c r="F310" s="157"/>
      <c r="G310" s="157"/>
      <c r="H310" s="63"/>
    </row>
    <row r="311" spans="1:8" ht="15">
      <c r="A311" s="59"/>
      <c r="B311" s="59"/>
      <c r="C311" s="59">
        <v>1361</v>
      </c>
      <c r="D311" s="59" t="s">
        <v>37</v>
      </c>
      <c r="E311" s="63">
        <v>2550</v>
      </c>
      <c r="F311" s="157">
        <v>2550</v>
      </c>
      <c r="G311" s="157">
        <v>1906.8</v>
      </c>
      <c r="H311" s="60">
        <f>(G311/F311)*100</f>
        <v>74.77647058823528</v>
      </c>
    </row>
    <row r="312" spans="1:8" ht="15.75" hidden="1">
      <c r="A312" s="95"/>
      <c r="B312" s="95"/>
      <c r="C312" s="59">
        <v>4216</v>
      </c>
      <c r="D312" s="59" t="s">
        <v>254</v>
      </c>
      <c r="E312" s="60"/>
      <c r="F312" s="157"/>
      <c r="G312" s="157"/>
      <c r="H312" s="60" t="e">
        <f>(G312/F312)*100</f>
        <v>#DIV/0!</v>
      </c>
    </row>
    <row r="313" spans="1:8" ht="15">
      <c r="A313" s="59"/>
      <c r="B313" s="59">
        <v>2169</v>
      </c>
      <c r="C313" s="59">
        <v>2212</v>
      </c>
      <c r="D313" s="59" t="s">
        <v>247</v>
      </c>
      <c r="E313" s="63">
        <v>400</v>
      </c>
      <c r="F313" s="157">
        <v>400</v>
      </c>
      <c r="G313" s="157">
        <v>192.8</v>
      </c>
      <c r="H313" s="60">
        <f>(G313/F313)*100</f>
        <v>48.2</v>
      </c>
    </row>
    <row r="314" spans="1:8" ht="15" hidden="1">
      <c r="A314" s="64"/>
      <c r="B314" s="64">
        <v>3635</v>
      </c>
      <c r="C314" s="64">
        <v>3122</v>
      </c>
      <c r="D314" s="59" t="s">
        <v>255</v>
      </c>
      <c r="E314" s="63">
        <v>0</v>
      </c>
      <c r="F314" s="157">
        <v>0</v>
      </c>
      <c r="G314" s="157"/>
      <c r="H314" s="60" t="e">
        <f>(G314/F314)*100</f>
        <v>#DIV/0!</v>
      </c>
    </row>
    <row r="315" spans="1:8" ht="15">
      <c r="A315" s="64"/>
      <c r="B315" s="64">
        <v>6171</v>
      </c>
      <c r="C315" s="64">
        <v>2324</v>
      </c>
      <c r="D315" s="59" t="s">
        <v>256</v>
      </c>
      <c r="E315" s="113">
        <v>50</v>
      </c>
      <c r="F315" s="160">
        <v>50</v>
      </c>
      <c r="G315" s="160">
        <v>45.9</v>
      </c>
      <c r="H315" s="60">
        <f>(G315/F315)*100</f>
        <v>91.8</v>
      </c>
    </row>
    <row r="316" spans="1:8" ht="15" customHeight="1" thickBot="1">
      <c r="A316" s="101"/>
      <c r="B316" s="101"/>
      <c r="C316" s="101"/>
      <c r="D316" s="101"/>
      <c r="E316" s="102"/>
      <c r="F316" s="167"/>
      <c r="G316" s="167"/>
      <c r="H316" s="102"/>
    </row>
    <row r="317" spans="1:8" s="72" customFormat="1" ht="21.75" customHeight="1" thickBot="1" thickTop="1">
      <c r="A317" s="104"/>
      <c r="B317" s="104"/>
      <c r="C317" s="104"/>
      <c r="D317" s="105" t="s">
        <v>257</v>
      </c>
      <c r="E317" s="106">
        <f>SUM(E309:E315)</f>
        <v>3000</v>
      </c>
      <c r="F317" s="168">
        <f>SUM(F309:F315)</f>
        <v>3000</v>
      </c>
      <c r="G317" s="168">
        <f>SUM(G309:G315)</f>
        <v>2145.5</v>
      </c>
      <c r="H317" s="71">
        <f>(G317/F317)*100</f>
        <v>71.51666666666667</v>
      </c>
    </row>
    <row r="318" spans="1:8" ht="15" customHeight="1">
      <c r="A318" s="91"/>
      <c r="B318" s="91"/>
      <c r="C318" s="91"/>
      <c r="D318" s="46"/>
      <c r="E318" s="92"/>
      <c r="F318" s="163"/>
      <c r="G318" s="163"/>
      <c r="H318" s="92"/>
    </row>
    <row r="319" spans="1:8" ht="15" customHeight="1" hidden="1">
      <c r="A319" s="91"/>
      <c r="B319" s="91"/>
      <c r="C319" s="91"/>
      <c r="D319" s="46"/>
      <c r="E319" s="92"/>
      <c r="F319" s="163"/>
      <c r="G319" s="163"/>
      <c r="H319" s="92"/>
    </row>
    <row r="320" spans="1:8" ht="15" customHeight="1" hidden="1">
      <c r="A320" s="91"/>
      <c r="B320" s="91"/>
      <c r="C320" s="91"/>
      <c r="D320" s="46"/>
      <c r="E320" s="92"/>
      <c r="F320" s="163"/>
      <c r="G320" s="163"/>
      <c r="H320" s="92"/>
    </row>
    <row r="321" spans="1:8" ht="15" customHeight="1" thickBot="1">
      <c r="A321" s="91"/>
      <c r="B321" s="91"/>
      <c r="C321" s="91"/>
      <c r="D321" s="46"/>
      <c r="E321" s="92"/>
      <c r="F321" s="163"/>
      <c r="G321" s="163"/>
      <c r="H321" s="92"/>
    </row>
    <row r="322" spans="1:8" ht="15.75">
      <c r="A322" s="50" t="s">
        <v>27</v>
      </c>
      <c r="B322" s="50" t="s">
        <v>28</v>
      </c>
      <c r="C322" s="50" t="s">
        <v>29</v>
      </c>
      <c r="D322" s="51" t="s">
        <v>30</v>
      </c>
      <c r="E322" s="52" t="s">
        <v>31</v>
      </c>
      <c r="F322" s="153" t="s">
        <v>31</v>
      </c>
      <c r="G322" s="153" t="s">
        <v>8</v>
      </c>
      <c r="H322" s="52" t="s">
        <v>32</v>
      </c>
    </row>
    <row r="323" spans="1:8" ht="15.75" customHeight="1" thickBot="1">
      <c r="A323" s="53"/>
      <c r="B323" s="53"/>
      <c r="C323" s="53"/>
      <c r="D323" s="54"/>
      <c r="E323" s="55" t="s">
        <v>33</v>
      </c>
      <c r="F323" s="154" t="s">
        <v>34</v>
      </c>
      <c r="G323" s="155" t="s">
        <v>35</v>
      </c>
      <c r="H323" s="55" t="s">
        <v>11</v>
      </c>
    </row>
    <row r="324" spans="1:8" ht="15.75" customHeight="1" thickTop="1">
      <c r="A324" s="114">
        <v>110</v>
      </c>
      <c r="B324" s="95"/>
      <c r="C324" s="95"/>
      <c r="D324" s="95" t="s">
        <v>258</v>
      </c>
      <c r="E324" s="58"/>
      <c r="F324" s="156"/>
      <c r="G324" s="156"/>
      <c r="H324" s="58"/>
    </row>
    <row r="325" spans="1:8" ht="15.75">
      <c r="A325" s="114"/>
      <c r="B325" s="95"/>
      <c r="C325" s="95"/>
      <c r="D325" s="95"/>
      <c r="E325" s="58"/>
      <c r="F325" s="156"/>
      <c r="G325" s="156"/>
      <c r="H325" s="58"/>
    </row>
    <row r="326" spans="1:8" ht="15">
      <c r="A326" s="59"/>
      <c r="B326" s="59"/>
      <c r="C326" s="59">
        <v>1111</v>
      </c>
      <c r="D326" s="59" t="s">
        <v>259</v>
      </c>
      <c r="E326" s="99">
        <v>60000</v>
      </c>
      <c r="F326" s="166">
        <v>60000</v>
      </c>
      <c r="G326" s="166">
        <v>33329.1</v>
      </c>
      <c r="H326" s="60">
        <f aca="true" t="shared" si="7" ref="H326:H354">(G326/F326)*100</f>
        <v>55.548500000000004</v>
      </c>
    </row>
    <row r="327" spans="1:8" ht="15">
      <c r="A327" s="59"/>
      <c r="B327" s="59"/>
      <c r="C327" s="59">
        <v>1112</v>
      </c>
      <c r="D327" s="59" t="s">
        <v>260</v>
      </c>
      <c r="E327" s="96">
        <v>2500</v>
      </c>
      <c r="F327" s="165">
        <v>2500</v>
      </c>
      <c r="G327" s="165">
        <v>2936</v>
      </c>
      <c r="H327" s="60">
        <f t="shared" si="7"/>
        <v>117.44000000000001</v>
      </c>
    </row>
    <row r="328" spans="1:8" ht="15">
      <c r="A328" s="59"/>
      <c r="B328" s="59"/>
      <c r="C328" s="59">
        <v>1113</v>
      </c>
      <c r="D328" s="59" t="s">
        <v>261</v>
      </c>
      <c r="E328" s="96">
        <v>5500</v>
      </c>
      <c r="F328" s="165">
        <v>5500</v>
      </c>
      <c r="G328" s="165">
        <v>3705.7</v>
      </c>
      <c r="H328" s="60">
        <f t="shared" si="7"/>
        <v>67.37636363636364</v>
      </c>
    </row>
    <row r="329" spans="1:8" ht="15">
      <c r="A329" s="59"/>
      <c r="B329" s="59"/>
      <c r="C329" s="59">
        <v>1121</v>
      </c>
      <c r="D329" s="59" t="s">
        <v>262</v>
      </c>
      <c r="E329" s="96">
        <v>53800</v>
      </c>
      <c r="F329" s="165">
        <v>53800</v>
      </c>
      <c r="G329" s="166">
        <v>38100.6</v>
      </c>
      <c r="H329" s="60">
        <f t="shared" si="7"/>
        <v>70.81895910780669</v>
      </c>
    </row>
    <row r="330" spans="1:8" ht="15">
      <c r="A330" s="59"/>
      <c r="B330" s="59"/>
      <c r="C330" s="59">
        <v>1122</v>
      </c>
      <c r="D330" s="59" t="s">
        <v>263</v>
      </c>
      <c r="E330" s="99">
        <v>10000</v>
      </c>
      <c r="F330" s="166">
        <v>7152</v>
      </c>
      <c r="G330" s="166">
        <v>7151.4</v>
      </c>
      <c r="H330" s="60">
        <f t="shared" si="7"/>
        <v>99.99161073825503</v>
      </c>
    </row>
    <row r="331" spans="1:8" ht="15">
      <c r="A331" s="59"/>
      <c r="B331" s="59"/>
      <c r="C331" s="59">
        <v>1211</v>
      </c>
      <c r="D331" s="59" t="s">
        <v>264</v>
      </c>
      <c r="E331" s="99">
        <v>110000</v>
      </c>
      <c r="F331" s="166">
        <v>110000</v>
      </c>
      <c r="G331" s="166">
        <v>57588.4</v>
      </c>
      <c r="H331" s="60">
        <f t="shared" si="7"/>
        <v>52.353090909090916</v>
      </c>
    </row>
    <row r="332" spans="1:8" ht="15">
      <c r="A332" s="59"/>
      <c r="B332" s="59"/>
      <c r="C332" s="59">
        <v>1340</v>
      </c>
      <c r="D332" s="59" t="s">
        <v>265</v>
      </c>
      <c r="E332" s="99">
        <v>10700</v>
      </c>
      <c r="F332" s="166">
        <v>10700</v>
      </c>
      <c r="G332" s="172">
        <v>10057.3</v>
      </c>
      <c r="H332" s="60">
        <f t="shared" si="7"/>
        <v>93.99345794392524</v>
      </c>
    </row>
    <row r="333" spans="1:8" ht="15">
      <c r="A333" s="59"/>
      <c r="B333" s="59"/>
      <c r="C333" s="59">
        <v>1341</v>
      </c>
      <c r="D333" s="59" t="s">
        <v>266</v>
      </c>
      <c r="E333" s="115">
        <v>900</v>
      </c>
      <c r="F333" s="172">
        <v>900</v>
      </c>
      <c r="G333" s="172">
        <v>842.4</v>
      </c>
      <c r="H333" s="60">
        <f t="shared" si="7"/>
        <v>93.6</v>
      </c>
    </row>
    <row r="334" spans="1:8" ht="15" customHeight="1">
      <c r="A334" s="94"/>
      <c r="B334" s="95"/>
      <c r="C334" s="76">
        <v>1342</v>
      </c>
      <c r="D334" s="76" t="s">
        <v>267</v>
      </c>
      <c r="E334" s="97">
        <v>100</v>
      </c>
      <c r="F334" s="156">
        <v>100</v>
      </c>
      <c r="G334" s="156">
        <v>61.9</v>
      </c>
      <c r="H334" s="60">
        <f t="shared" si="7"/>
        <v>61.9</v>
      </c>
    </row>
    <row r="335" spans="1:8" ht="15">
      <c r="A335" s="116"/>
      <c r="B335" s="76"/>
      <c r="C335" s="76">
        <v>1343</v>
      </c>
      <c r="D335" s="76" t="s">
        <v>268</v>
      </c>
      <c r="E335" s="97">
        <v>1200</v>
      </c>
      <c r="F335" s="156">
        <v>1200</v>
      </c>
      <c r="G335" s="156">
        <v>941.6</v>
      </c>
      <c r="H335" s="60">
        <f t="shared" si="7"/>
        <v>78.46666666666667</v>
      </c>
    </row>
    <row r="336" spans="1:8" ht="15">
      <c r="A336" s="62"/>
      <c r="B336" s="59"/>
      <c r="C336" s="59">
        <v>1345</v>
      </c>
      <c r="D336" s="59" t="s">
        <v>269</v>
      </c>
      <c r="E336" s="117">
        <v>200</v>
      </c>
      <c r="F336" s="165">
        <v>200</v>
      </c>
      <c r="G336" s="165">
        <v>117.7</v>
      </c>
      <c r="H336" s="60">
        <f t="shared" si="7"/>
        <v>58.85</v>
      </c>
    </row>
    <row r="337" spans="1:8" ht="15">
      <c r="A337" s="59"/>
      <c r="B337" s="59"/>
      <c r="C337" s="59">
        <v>1351</v>
      </c>
      <c r="D337" s="59" t="s">
        <v>270</v>
      </c>
      <c r="E337" s="115">
        <v>0</v>
      </c>
      <c r="F337" s="172">
        <v>0</v>
      </c>
      <c r="G337" s="172">
        <v>501.5</v>
      </c>
      <c r="H337" s="60" t="e">
        <f t="shared" si="7"/>
        <v>#DIV/0!</v>
      </c>
    </row>
    <row r="338" spans="1:8" ht="15" hidden="1">
      <c r="A338" s="59"/>
      <c r="B338" s="59"/>
      <c r="C338" s="59">
        <v>1349</v>
      </c>
      <c r="D338" s="59" t="s">
        <v>271</v>
      </c>
      <c r="E338" s="99"/>
      <c r="F338" s="166"/>
      <c r="G338" s="166"/>
      <c r="H338" s="60" t="e">
        <f t="shared" si="7"/>
        <v>#DIV/0!</v>
      </c>
    </row>
    <row r="339" spans="1:8" ht="15">
      <c r="A339" s="59"/>
      <c r="B339" s="59"/>
      <c r="C339" s="59">
        <v>1355</v>
      </c>
      <c r="D339" s="59" t="s">
        <v>272</v>
      </c>
      <c r="E339" s="99">
        <v>0</v>
      </c>
      <c r="F339" s="166">
        <v>0</v>
      </c>
      <c r="G339" s="166">
        <v>7129.2</v>
      </c>
      <c r="H339" s="60" t="e">
        <f t="shared" si="7"/>
        <v>#DIV/0!</v>
      </c>
    </row>
    <row r="340" spans="1:8" ht="15" hidden="1">
      <c r="A340" s="59"/>
      <c r="B340" s="59"/>
      <c r="C340" s="59">
        <v>1361</v>
      </c>
      <c r="D340" s="59" t="s">
        <v>273</v>
      </c>
      <c r="E340" s="115">
        <v>0</v>
      </c>
      <c r="F340" s="172">
        <v>0</v>
      </c>
      <c r="G340" s="172"/>
      <c r="H340" s="60" t="e">
        <f t="shared" si="7"/>
        <v>#DIV/0!</v>
      </c>
    </row>
    <row r="341" spans="1:8" ht="15">
      <c r="A341" s="59"/>
      <c r="B341" s="59"/>
      <c r="C341" s="59">
        <v>1511</v>
      </c>
      <c r="D341" s="59" t="s">
        <v>274</v>
      </c>
      <c r="E341" s="60">
        <v>22000</v>
      </c>
      <c r="F341" s="157">
        <v>22000</v>
      </c>
      <c r="G341" s="157">
        <v>16070.5</v>
      </c>
      <c r="H341" s="60">
        <f t="shared" si="7"/>
        <v>73.04772727272727</v>
      </c>
    </row>
    <row r="342" spans="1:8" ht="15" customHeight="1" hidden="1">
      <c r="A342" s="59"/>
      <c r="B342" s="59"/>
      <c r="C342" s="59">
        <v>2460</v>
      </c>
      <c r="D342" s="59" t="s">
        <v>275</v>
      </c>
      <c r="E342" s="60"/>
      <c r="F342" s="157"/>
      <c r="G342" s="157"/>
      <c r="H342" s="60" t="e">
        <f t="shared" si="7"/>
        <v>#DIV/0!</v>
      </c>
    </row>
    <row r="343" spans="1:8" ht="15">
      <c r="A343" s="59"/>
      <c r="B343" s="59"/>
      <c r="C343" s="59">
        <v>4112</v>
      </c>
      <c r="D343" s="59" t="s">
        <v>276</v>
      </c>
      <c r="E343" s="60">
        <v>34500</v>
      </c>
      <c r="F343" s="157">
        <v>34700.5</v>
      </c>
      <c r="G343" s="157">
        <v>20242</v>
      </c>
      <c r="H343" s="60">
        <f t="shared" si="7"/>
        <v>58.33345340845233</v>
      </c>
    </row>
    <row r="344" spans="1:8" ht="15" hidden="1">
      <c r="A344" s="59"/>
      <c r="B344" s="59">
        <v>6171</v>
      </c>
      <c r="C344" s="59">
        <v>2212</v>
      </c>
      <c r="D344" s="59" t="s">
        <v>277</v>
      </c>
      <c r="E344" s="60"/>
      <c r="F344" s="157"/>
      <c r="G344" s="157"/>
      <c r="H344" s="60" t="e">
        <f t="shared" si="7"/>
        <v>#DIV/0!</v>
      </c>
    </row>
    <row r="345" spans="1:8" ht="15" hidden="1">
      <c r="A345" s="59"/>
      <c r="B345" s="59">
        <v>6171</v>
      </c>
      <c r="C345" s="59">
        <v>2212</v>
      </c>
      <c r="D345" s="59" t="s">
        <v>190</v>
      </c>
      <c r="E345" s="60">
        <v>0</v>
      </c>
      <c r="F345" s="157">
        <v>0</v>
      </c>
      <c r="G345" s="157"/>
      <c r="H345" s="60" t="e">
        <f t="shared" si="7"/>
        <v>#DIV/0!</v>
      </c>
    </row>
    <row r="346" spans="1:8" ht="15">
      <c r="A346" s="59"/>
      <c r="B346" s="59">
        <v>6171</v>
      </c>
      <c r="C346" s="59">
        <v>2212</v>
      </c>
      <c r="D346" s="59" t="s">
        <v>278</v>
      </c>
      <c r="E346" s="118">
        <v>0</v>
      </c>
      <c r="F346" s="173">
        <v>3</v>
      </c>
      <c r="G346" s="157">
        <v>11</v>
      </c>
      <c r="H346" s="60">
        <f t="shared" si="7"/>
        <v>366.66666666666663</v>
      </c>
    </row>
    <row r="347" spans="1:8" ht="15">
      <c r="A347" s="59"/>
      <c r="B347" s="59">
        <v>6171</v>
      </c>
      <c r="C347" s="59">
        <v>2324</v>
      </c>
      <c r="D347" s="59" t="s">
        <v>279</v>
      </c>
      <c r="E347" s="118">
        <v>0</v>
      </c>
      <c r="F347" s="173">
        <v>0</v>
      </c>
      <c r="G347" s="157">
        <v>2</v>
      </c>
      <c r="H347" s="60" t="e">
        <f t="shared" si="7"/>
        <v>#DIV/0!</v>
      </c>
    </row>
    <row r="348" spans="1:8" ht="15">
      <c r="A348" s="59"/>
      <c r="B348" s="59">
        <v>6310</v>
      </c>
      <c r="C348" s="59">
        <v>2141</v>
      </c>
      <c r="D348" s="59" t="s">
        <v>280</v>
      </c>
      <c r="E348" s="60">
        <v>150</v>
      </c>
      <c r="F348" s="157">
        <v>150</v>
      </c>
      <c r="G348" s="157">
        <v>36.6</v>
      </c>
      <c r="H348" s="60">
        <f t="shared" si="7"/>
        <v>24.400000000000002</v>
      </c>
    </row>
    <row r="349" spans="1:8" ht="15" hidden="1">
      <c r="A349" s="59"/>
      <c r="B349" s="59">
        <v>6310</v>
      </c>
      <c r="C349" s="59">
        <v>2324</v>
      </c>
      <c r="D349" s="59" t="s">
        <v>279</v>
      </c>
      <c r="E349" s="118">
        <v>0</v>
      </c>
      <c r="F349" s="173">
        <v>0</v>
      </c>
      <c r="G349" s="157"/>
      <c r="H349" s="60" t="e">
        <f t="shared" si="7"/>
        <v>#DIV/0!</v>
      </c>
    </row>
    <row r="350" spans="1:8" ht="15">
      <c r="A350" s="59"/>
      <c r="B350" s="59">
        <v>6310</v>
      </c>
      <c r="C350" s="59">
        <v>2142</v>
      </c>
      <c r="D350" s="59" t="s">
        <v>281</v>
      </c>
      <c r="E350" s="118">
        <v>0</v>
      </c>
      <c r="F350" s="173">
        <v>0</v>
      </c>
      <c r="G350" s="157">
        <v>3471.1</v>
      </c>
      <c r="H350" s="60" t="e">
        <f t="shared" si="7"/>
        <v>#DIV/0!</v>
      </c>
    </row>
    <row r="351" spans="1:8" ht="15" hidden="1">
      <c r="A351" s="59"/>
      <c r="B351" s="59">
        <v>6310</v>
      </c>
      <c r="C351" s="59">
        <v>2143</v>
      </c>
      <c r="D351" s="59" t="s">
        <v>282</v>
      </c>
      <c r="E351" s="118"/>
      <c r="F351" s="173"/>
      <c r="G351" s="157"/>
      <c r="H351" s="60" t="e">
        <f t="shared" si="7"/>
        <v>#DIV/0!</v>
      </c>
    </row>
    <row r="352" spans="1:8" ht="15" hidden="1">
      <c r="A352" s="59"/>
      <c r="B352" s="59">
        <v>6310</v>
      </c>
      <c r="C352" s="59">
        <v>2329</v>
      </c>
      <c r="D352" s="59" t="s">
        <v>283</v>
      </c>
      <c r="E352" s="118"/>
      <c r="F352" s="173"/>
      <c r="G352" s="157"/>
      <c r="H352" s="60" t="e">
        <f t="shared" si="7"/>
        <v>#DIV/0!</v>
      </c>
    </row>
    <row r="353" spans="1:8" ht="15">
      <c r="A353" s="59"/>
      <c r="B353" s="59">
        <v>6330</v>
      </c>
      <c r="C353" s="59">
        <v>4132</v>
      </c>
      <c r="D353" s="59" t="s">
        <v>284</v>
      </c>
      <c r="E353" s="60">
        <v>0</v>
      </c>
      <c r="F353" s="157">
        <v>0</v>
      </c>
      <c r="G353" s="157">
        <v>22</v>
      </c>
      <c r="H353" s="60" t="e">
        <f t="shared" si="7"/>
        <v>#DIV/0!</v>
      </c>
    </row>
    <row r="354" spans="1:8" ht="15">
      <c r="A354" s="59"/>
      <c r="B354" s="59">
        <v>6409</v>
      </c>
      <c r="C354" s="59">
        <v>2328</v>
      </c>
      <c r="D354" s="59" t="s">
        <v>285</v>
      </c>
      <c r="E354" s="118">
        <v>0</v>
      </c>
      <c r="F354" s="173">
        <v>0</v>
      </c>
      <c r="G354" s="157">
        <v>7.6</v>
      </c>
      <c r="H354" s="60" t="e">
        <f t="shared" si="7"/>
        <v>#DIV/0!</v>
      </c>
    </row>
    <row r="355" spans="1:8" ht="15.75" customHeight="1" thickBot="1">
      <c r="A355" s="101"/>
      <c r="B355" s="101"/>
      <c r="C355" s="101"/>
      <c r="D355" s="101"/>
      <c r="E355" s="119"/>
      <c r="F355" s="174"/>
      <c r="G355" s="174"/>
      <c r="H355" s="119"/>
    </row>
    <row r="356" spans="1:8" s="72" customFormat="1" ht="21.75" customHeight="1" thickBot="1" thickTop="1">
      <c r="A356" s="104"/>
      <c r="B356" s="104"/>
      <c r="C356" s="104"/>
      <c r="D356" s="105" t="s">
        <v>286</v>
      </c>
      <c r="E356" s="106">
        <f>SUM(E326:E355)</f>
        <v>311550</v>
      </c>
      <c r="F356" s="168">
        <f>SUM(F326:F355)</f>
        <v>308905.5</v>
      </c>
      <c r="G356" s="168">
        <f>SUM(G326:G355)</f>
        <v>202325.6</v>
      </c>
      <c r="H356" s="71">
        <f>(G356/F356)*100</f>
        <v>65.49757126370362</v>
      </c>
    </row>
    <row r="357" spans="1:8" ht="15" customHeight="1">
      <c r="A357" s="91"/>
      <c r="B357" s="91"/>
      <c r="C357" s="91"/>
      <c r="D357" s="46"/>
      <c r="E357" s="92"/>
      <c r="F357" s="163"/>
      <c r="G357" s="163"/>
      <c r="H357" s="92"/>
    </row>
    <row r="358" spans="1:8" ht="15" hidden="1">
      <c r="A358" s="72"/>
      <c r="B358" s="91"/>
      <c r="C358" s="91"/>
      <c r="D358" s="91"/>
      <c r="E358" s="120"/>
      <c r="F358" s="175"/>
      <c r="G358" s="175"/>
      <c r="H358" s="120"/>
    </row>
    <row r="359" spans="1:8" ht="15" hidden="1">
      <c r="A359" s="72"/>
      <c r="B359" s="91"/>
      <c r="C359" s="91"/>
      <c r="D359" s="91"/>
      <c r="E359" s="120"/>
      <c r="F359" s="175"/>
      <c r="G359" s="175"/>
      <c r="H359" s="120"/>
    </row>
    <row r="360" spans="1:8" ht="15" customHeight="1" thickBot="1">
      <c r="A360" s="72"/>
      <c r="B360" s="91"/>
      <c r="C360" s="91"/>
      <c r="D360" s="91"/>
      <c r="E360" s="120"/>
      <c r="F360" s="175"/>
      <c r="G360" s="175"/>
      <c r="H360" s="120"/>
    </row>
    <row r="361" spans="1:8" ht="15.75">
      <c r="A361" s="50" t="s">
        <v>27</v>
      </c>
      <c r="B361" s="50" t="s">
        <v>28</v>
      </c>
      <c r="C361" s="50" t="s">
        <v>29</v>
      </c>
      <c r="D361" s="51" t="s">
        <v>30</v>
      </c>
      <c r="E361" s="52" t="s">
        <v>31</v>
      </c>
      <c r="F361" s="153" t="s">
        <v>31</v>
      </c>
      <c r="G361" s="153" t="s">
        <v>8</v>
      </c>
      <c r="H361" s="52" t="s">
        <v>32</v>
      </c>
    </row>
    <row r="362" spans="1:8" ht="15.75" customHeight="1" thickBot="1">
      <c r="A362" s="53"/>
      <c r="B362" s="53"/>
      <c r="C362" s="53"/>
      <c r="D362" s="54"/>
      <c r="E362" s="55" t="s">
        <v>33</v>
      </c>
      <c r="F362" s="154" t="s">
        <v>34</v>
      </c>
      <c r="G362" s="155" t="s">
        <v>35</v>
      </c>
      <c r="H362" s="55" t="s">
        <v>11</v>
      </c>
    </row>
    <row r="363" spans="1:8" ht="16.5" customHeight="1" thickTop="1">
      <c r="A363" s="56">
        <v>120</v>
      </c>
      <c r="B363" s="56"/>
      <c r="C363" s="56"/>
      <c r="D363" s="95" t="s">
        <v>287</v>
      </c>
      <c r="E363" s="58"/>
      <c r="F363" s="156"/>
      <c r="G363" s="156"/>
      <c r="H363" s="58"/>
    </row>
    <row r="364" spans="1:8" ht="15.75">
      <c r="A364" s="95"/>
      <c r="B364" s="95"/>
      <c r="C364" s="95"/>
      <c r="D364" s="95"/>
      <c r="E364" s="60"/>
      <c r="F364" s="157"/>
      <c r="G364" s="157"/>
      <c r="H364" s="60"/>
    </row>
    <row r="365" spans="1:8" ht="15" hidden="1">
      <c r="A365" s="59"/>
      <c r="B365" s="59"/>
      <c r="C365" s="59">
        <v>1361</v>
      </c>
      <c r="D365" s="59" t="s">
        <v>37</v>
      </c>
      <c r="E365" s="121">
        <v>0</v>
      </c>
      <c r="F365" s="176">
        <v>0</v>
      </c>
      <c r="G365" s="176"/>
      <c r="H365" s="60" t="e">
        <f>(#REF!/F365)*100</f>
        <v>#REF!</v>
      </c>
    </row>
    <row r="366" spans="1:8" ht="15">
      <c r="A366" s="59"/>
      <c r="B366" s="59">
        <v>3612</v>
      </c>
      <c r="C366" s="59">
        <v>2111</v>
      </c>
      <c r="D366" s="59" t="s">
        <v>288</v>
      </c>
      <c r="E366" s="121">
        <v>3800</v>
      </c>
      <c r="F366" s="176">
        <v>3800</v>
      </c>
      <c r="G366" s="176">
        <v>2666</v>
      </c>
      <c r="H366" s="60">
        <f aca="true" t="shared" si="8" ref="H366:H397">(G366/F366)*100</f>
        <v>70.15789473684211</v>
      </c>
    </row>
    <row r="367" spans="1:8" ht="15">
      <c r="A367" s="59"/>
      <c r="B367" s="59">
        <v>3612</v>
      </c>
      <c r="C367" s="59">
        <v>2132</v>
      </c>
      <c r="D367" s="59" t="s">
        <v>289</v>
      </c>
      <c r="E367" s="121">
        <v>6900</v>
      </c>
      <c r="F367" s="176">
        <v>6900</v>
      </c>
      <c r="G367" s="176">
        <v>5052.6</v>
      </c>
      <c r="H367" s="60">
        <f t="shared" si="8"/>
        <v>73.22608695652174</v>
      </c>
    </row>
    <row r="368" spans="1:8" ht="15" hidden="1">
      <c r="A368" s="59"/>
      <c r="B368" s="59">
        <v>3612</v>
      </c>
      <c r="C368" s="59">
        <v>2322</v>
      </c>
      <c r="D368" s="59" t="s">
        <v>249</v>
      </c>
      <c r="E368" s="121"/>
      <c r="F368" s="176"/>
      <c r="G368" s="176"/>
      <c r="H368" s="60" t="e">
        <f t="shared" si="8"/>
        <v>#DIV/0!</v>
      </c>
    </row>
    <row r="369" spans="1:8" ht="15">
      <c r="A369" s="59"/>
      <c r="B369" s="59">
        <v>3612</v>
      </c>
      <c r="C369" s="59">
        <v>2324</v>
      </c>
      <c r="D369" s="59" t="s">
        <v>290</v>
      </c>
      <c r="E369" s="60">
        <v>0</v>
      </c>
      <c r="F369" s="157">
        <v>0</v>
      </c>
      <c r="G369" s="157">
        <v>260</v>
      </c>
      <c r="H369" s="60" t="e">
        <f t="shared" si="8"/>
        <v>#DIV/0!</v>
      </c>
    </row>
    <row r="370" spans="1:8" ht="15" hidden="1">
      <c r="A370" s="59"/>
      <c r="B370" s="59">
        <v>3612</v>
      </c>
      <c r="C370" s="59">
        <v>2329</v>
      </c>
      <c r="D370" s="59" t="s">
        <v>291</v>
      </c>
      <c r="E370" s="60"/>
      <c r="F370" s="157"/>
      <c r="G370" s="157"/>
      <c r="H370" s="60" t="e">
        <f t="shared" si="8"/>
        <v>#DIV/0!</v>
      </c>
    </row>
    <row r="371" spans="1:8" ht="15">
      <c r="A371" s="59"/>
      <c r="B371" s="59">
        <v>3612</v>
      </c>
      <c r="C371" s="59">
        <v>3112</v>
      </c>
      <c r="D371" s="59" t="s">
        <v>292</v>
      </c>
      <c r="E371" s="60">
        <v>4360</v>
      </c>
      <c r="F371" s="157">
        <v>4360</v>
      </c>
      <c r="G371" s="157">
        <v>3657</v>
      </c>
      <c r="H371" s="60">
        <f t="shared" si="8"/>
        <v>83.87614678899082</v>
      </c>
    </row>
    <row r="372" spans="1:8" ht="15">
      <c r="A372" s="59"/>
      <c r="B372" s="59">
        <v>3613</v>
      </c>
      <c r="C372" s="59">
        <v>2111</v>
      </c>
      <c r="D372" s="59" t="s">
        <v>293</v>
      </c>
      <c r="E372" s="121">
        <v>1800</v>
      </c>
      <c r="F372" s="176">
        <v>1800</v>
      </c>
      <c r="G372" s="176">
        <v>1036.3</v>
      </c>
      <c r="H372" s="60">
        <f t="shared" si="8"/>
        <v>57.57222222222222</v>
      </c>
    </row>
    <row r="373" spans="1:8" ht="15">
      <c r="A373" s="59"/>
      <c r="B373" s="59">
        <v>3613</v>
      </c>
      <c r="C373" s="59">
        <v>2132</v>
      </c>
      <c r="D373" s="59" t="s">
        <v>294</v>
      </c>
      <c r="E373" s="121">
        <v>4500</v>
      </c>
      <c r="F373" s="176">
        <v>4500</v>
      </c>
      <c r="G373" s="176">
        <v>2965.1</v>
      </c>
      <c r="H373" s="60">
        <f t="shared" si="8"/>
        <v>65.89111111111112</v>
      </c>
    </row>
    <row r="374" spans="1:8" ht="15" hidden="1">
      <c r="A374" s="64"/>
      <c r="B374" s="59">
        <v>3613</v>
      </c>
      <c r="C374" s="59">
        <v>2133</v>
      </c>
      <c r="D374" s="59" t="s">
        <v>295</v>
      </c>
      <c r="E374" s="60"/>
      <c r="F374" s="157"/>
      <c r="G374" s="157"/>
      <c r="H374" s="60" t="e">
        <f t="shared" si="8"/>
        <v>#DIV/0!</v>
      </c>
    </row>
    <row r="375" spans="1:8" ht="15" hidden="1">
      <c r="A375" s="64"/>
      <c r="B375" s="59">
        <v>3613</v>
      </c>
      <c r="C375" s="59">
        <v>2310</v>
      </c>
      <c r="D375" s="59" t="s">
        <v>296</v>
      </c>
      <c r="E375" s="60"/>
      <c r="F375" s="157"/>
      <c r="G375" s="157"/>
      <c r="H375" s="60" t="e">
        <f t="shared" si="8"/>
        <v>#DIV/0!</v>
      </c>
    </row>
    <row r="376" spans="1:8" ht="15" hidden="1">
      <c r="A376" s="64"/>
      <c r="B376" s="59">
        <v>3613</v>
      </c>
      <c r="C376" s="59">
        <v>2322</v>
      </c>
      <c r="D376" s="59" t="s">
        <v>297</v>
      </c>
      <c r="E376" s="60"/>
      <c r="F376" s="157"/>
      <c r="G376" s="157"/>
      <c r="H376" s="60" t="e">
        <f t="shared" si="8"/>
        <v>#DIV/0!</v>
      </c>
    </row>
    <row r="377" spans="1:8" ht="15">
      <c r="A377" s="64"/>
      <c r="B377" s="59">
        <v>3613</v>
      </c>
      <c r="C377" s="59">
        <v>2324</v>
      </c>
      <c r="D377" s="59" t="s">
        <v>298</v>
      </c>
      <c r="E377" s="60">
        <v>0</v>
      </c>
      <c r="F377" s="157">
        <v>0</v>
      </c>
      <c r="G377" s="157">
        <v>110.5</v>
      </c>
      <c r="H377" s="60" t="e">
        <f t="shared" si="8"/>
        <v>#DIV/0!</v>
      </c>
    </row>
    <row r="378" spans="1:8" ht="15">
      <c r="A378" s="64"/>
      <c r="B378" s="59">
        <v>3613</v>
      </c>
      <c r="C378" s="59">
        <v>3112</v>
      </c>
      <c r="D378" s="59" t="s">
        <v>299</v>
      </c>
      <c r="E378" s="60">
        <v>1425</v>
      </c>
      <c r="F378" s="157">
        <v>1425</v>
      </c>
      <c r="G378" s="157">
        <v>573.8</v>
      </c>
      <c r="H378" s="60">
        <f t="shared" si="8"/>
        <v>40.26666666666666</v>
      </c>
    </row>
    <row r="379" spans="1:8" ht="15">
      <c r="A379" s="64"/>
      <c r="B379" s="59">
        <v>3631</v>
      </c>
      <c r="C379" s="59">
        <v>2133</v>
      </c>
      <c r="D379" s="59" t="s">
        <v>300</v>
      </c>
      <c r="E379" s="60">
        <v>0</v>
      </c>
      <c r="F379" s="157">
        <v>0</v>
      </c>
      <c r="G379" s="157">
        <v>2</v>
      </c>
      <c r="H379" s="60" t="e">
        <f t="shared" si="8"/>
        <v>#DIV/0!</v>
      </c>
    </row>
    <row r="380" spans="1:8" ht="15">
      <c r="A380" s="64"/>
      <c r="B380" s="59">
        <v>3632</v>
      </c>
      <c r="C380" s="59">
        <v>2111</v>
      </c>
      <c r="D380" s="59" t="s">
        <v>301</v>
      </c>
      <c r="E380" s="60">
        <v>500</v>
      </c>
      <c r="F380" s="157">
        <v>500</v>
      </c>
      <c r="G380" s="157">
        <v>513.5</v>
      </c>
      <c r="H380" s="60">
        <f t="shared" si="8"/>
        <v>102.69999999999999</v>
      </c>
    </row>
    <row r="381" spans="1:8" ht="15">
      <c r="A381" s="64"/>
      <c r="B381" s="59">
        <v>3632</v>
      </c>
      <c r="C381" s="59">
        <v>2132</v>
      </c>
      <c r="D381" s="59" t="s">
        <v>302</v>
      </c>
      <c r="E381" s="60">
        <v>20</v>
      </c>
      <c r="F381" s="157">
        <v>20</v>
      </c>
      <c r="G381" s="157">
        <v>25</v>
      </c>
      <c r="H381" s="60">
        <f t="shared" si="8"/>
        <v>125</v>
      </c>
    </row>
    <row r="382" spans="1:8" ht="15">
      <c r="A382" s="64"/>
      <c r="B382" s="59">
        <v>3632</v>
      </c>
      <c r="C382" s="59">
        <v>2133</v>
      </c>
      <c r="D382" s="59" t="s">
        <v>303</v>
      </c>
      <c r="E382" s="60">
        <v>5</v>
      </c>
      <c r="F382" s="157">
        <v>5</v>
      </c>
      <c r="G382" s="157">
        <v>0</v>
      </c>
      <c r="H382" s="60">
        <f t="shared" si="8"/>
        <v>0</v>
      </c>
    </row>
    <row r="383" spans="1:8" ht="15">
      <c r="A383" s="64"/>
      <c r="B383" s="59">
        <v>3632</v>
      </c>
      <c r="C383" s="59">
        <v>2324</v>
      </c>
      <c r="D383" s="59" t="s">
        <v>304</v>
      </c>
      <c r="E383" s="60">
        <v>0</v>
      </c>
      <c r="F383" s="157">
        <v>0</v>
      </c>
      <c r="G383" s="157">
        <v>24</v>
      </c>
      <c r="H383" s="60" t="e">
        <f t="shared" si="8"/>
        <v>#DIV/0!</v>
      </c>
    </row>
    <row r="384" spans="1:8" ht="15">
      <c r="A384" s="64"/>
      <c r="B384" s="59">
        <v>3632</v>
      </c>
      <c r="C384" s="59">
        <v>2329</v>
      </c>
      <c r="D384" s="59" t="s">
        <v>305</v>
      </c>
      <c r="E384" s="60">
        <v>50</v>
      </c>
      <c r="F384" s="157">
        <v>50</v>
      </c>
      <c r="G384" s="157">
        <v>3.4</v>
      </c>
      <c r="H384" s="60">
        <f t="shared" si="8"/>
        <v>6.800000000000001</v>
      </c>
    </row>
    <row r="385" spans="1:8" ht="15">
      <c r="A385" s="64"/>
      <c r="B385" s="59">
        <v>3634</v>
      </c>
      <c r="C385" s="59">
        <v>2132</v>
      </c>
      <c r="D385" s="59" t="s">
        <v>306</v>
      </c>
      <c r="E385" s="60">
        <v>4205</v>
      </c>
      <c r="F385" s="157">
        <v>4205</v>
      </c>
      <c r="G385" s="157">
        <v>4046.9</v>
      </c>
      <c r="H385" s="60">
        <f t="shared" si="8"/>
        <v>96.24019024970274</v>
      </c>
    </row>
    <row r="386" spans="1:8" ht="15" hidden="1">
      <c r="A386" s="64"/>
      <c r="B386" s="59">
        <v>3636</v>
      </c>
      <c r="C386" s="59">
        <v>2131</v>
      </c>
      <c r="D386" s="59" t="s">
        <v>307</v>
      </c>
      <c r="E386" s="60"/>
      <c r="F386" s="157"/>
      <c r="G386" s="157"/>
      <c r="H386" s="60" t="e">
        <f t="shared" si="8"/>
        <v>#DIV/0!</v>
      </c>
    </row>
    <row r="387" spans="1:8" ht="15">
      <c r="A387" s="64"/>
      <c r="B387" s="59">
        <v>3639</v>
      </c>
      <c r="C387" s="59">
        <v>2119</v>
      </c>
      <c r="D387" s="59" t="s">
        <v>308</v>
      </c>
      <c r="E387" s="60">
        <v>200</v>
      </c>
      <c r="F387" s="157">
        <v>200</v>
      </c>
      <c r="G387" s="157">
        <v>1310.3</v>
      </c>
      <c r="H387" s="60">
        <f t="shared" si="8"/>
        <v>655.15</v>
      </c>
    </row>
    <row r="388" spans="1:8" ht="15">
      <c r="A388" s="59"/>
      <c r="B388" s="59">
        <v>3639</v>
      </c>
      <c r="C388" s="59">
        <v>2131</v>
      </c>
      <c r="D388" s="59" t="s">
        <v>309</v>
      </c>
      <c r="E388" s="60">
        <v>2300</v>
      </c>
      <c r="F388" s="157">
        <v>2300</v>
      </c>
      <c r="G388" s="157">
        <v>1666.5</v>
      </c>
      <c r="H388" s="60">
        <f t="shared" si="8"/>
        <v>72.45652173913044</v>
      </c>
    </row>
    <row r="389" spans="1:8" ht="15">
      <c r="A389" s="59"/>
      <c r="B389" s="59">
        <v>3639</v>
      </c>
      <c r="C389" s="59">
        <v>2132</v>
      </c>
      <c r="D389" s="59" t="s">
        <v>310</v>
      </c>
      <c r="E389" s="60">
        <v>27</v>
      </c>
      <c r="F389" s="157">
        <v>27</v>
      </c>
      <c r="G389" s="157">
        <v>20.1</v>
      </c>
      <c r="H389" s="60">
        <f t="shared" si="8"/>
        <v>74.44444444444444</v>
      </c>
    </row>
    <row r="390" spans="1:8" ht="15" customHeight="1">
      <c r="A390" s="59"/>
      <c r="B390" s="59">
        <v>3639</v>
      </c>
      <c r="C390" s="59">
        <v>2212</v>
      </c>
      <c r="D390" s="59" t="s">
        <v>190</v>
      </c>
      <c r="E390" s="60">
        <v>334</v>
      </c>
      <c r="F390" s="157">
        <v>334</v>
      </c>
      <c r="G390" s="157">
        <v>267</v>
      </c>
      <c r="H390" s="60">
        <f t="shared" si="8"/>
        <v>79.94011976047905</v>
      </c>
    </row>
    <row r="391" spans="1:8" ht="15">
      <c r="A391" s="59"/>
      <c r="B391" s="59">
        <v>3639</v>
      </c>
      <c r="C391" s="59">
        <v>2324</v>
      </c>
      <c r="D391" s="59" t="s">
        <v>72</v>
      </c>
      <c r="E391" s="60">
        <v>267</v>
      </c>
      <c r="F391" s="157">
        <v>267</v>
      </c>
      <c r="G391" s="157">
        <v>255.9</v>
      </c>
      <c r="H391" s="60">
        <f t="shared" si="8"/>
        <v>95.84269662921349</v>
      </c>
    </row>
    <row r="392" spans="1:8" ht="15" hidden="1">
      <c r="A392" s="59"/>
      <c r="B392" s="59">
        <v>3639</v>
      </c>
      <c r="C392" s="59">
        <v>2328</v>
      </c>
      <c r="D392" s="59" t="s">
        <v>311</v>
      </c>
      <c r="E392" s="60"/>
      <c r="F392" s="157"/>
      <c r="G392" s="157"/>
      <c r="H392" s="60" t="e">
        <f t="shared" si="8"/>
        <v>#DIV/0!</v>
      </c>
    </row>
    <row r="393" spans="1:8" ht="15" customHeight="1" hidden="1">
      <c r="A393" s="83"/>
      <c r="B393" s="83">
        <v>3639</v>
      </c>
      <c r="C393" s="83">
        <v>2329</v>
      </c>
      <c r="D393" s="83" t="s">
        <v>73</v>
      </c>
      <c r="E393" s="60"/>
      <c r="F393" s="157"/>
      <c r="G393" s="157"/>
      <c r="H393" s="60" t="e">
        <f t="shared" si="8"/>
        <v>#DIV/0!</v>
      </c>
    </row>
    <row r="394" spans="1:8" ht="15">
      <c r="A394" s="59"/>
      <c r="B394" s="59">
        <v>3639</v>
      </c>
      <c r="C394" s="59">
        <v>3111</v>
      </c>
      <c r="D394" s="59" t="s">
        <v>312</v>
      </c>
      <c r="E394" s="60">
        <v>1087</v>
      </c>
      <c r="F394" s="157">
        <v>1087</v>
      </c>
      <c r="G394" s="157">
        <v>353.5</v>
      </c>
      <c r="H394" s="60">
        <f t="shared" si="8"/>
        <v>32.52069917203312</v>
      </c>
    </row>
    <row r="395" spans="1:8" ht="15">
      <c r="A395" s="59"/>
      <c r="B395" s="59">
        <v>3639</v>
      </c>
      <c r="C395" s="59">
        <v>3112</v>
      </c>
      <c r="D395" s="59" t="s">
        <v>313</v>
      </c>
      <c r="E395" s="60">
        <v>0</v>
      </c>
      <c r="F395" s="157">
        <v>0</v>
      </c>
      <c r="G395" s="157">
        <v>26.4</v>
      </c>
      <c r="H395" s="60" t="e">
        <f t="shared" si="8"/>
        <v>#DIV/0!</v>
      </c>
    </row>
    <row r="396" spans="1:8" ht="15" customHeight="1" hidden="1">
      <c r="A396" s="83"/>
      <c r="B396" s="83">
        <v>6310</v>
      </c>
      <c r="C396" s="83">
        <v>2141</v>
      </c>
      <c r="D396" s="83" t="s">
        <v>314</v>
      </c>
      <c r="E396" s="60">
        <v>0</v>
      </c>
      <c r="F396" s="157">
        <v>0</v>
      </c>
      <c r="G396" s="157"/>
      <c r="H396" s="60" t="e">
        <f t="shared" si="8"/>
        <v>#DIV/0!</v>
      </c>
    </row>
    <row r="397" spans="1:8" ht="15" customHeight="1">
      <c r="A397" s="83"/>
      <c r="B397" s="83">
        <v>6409</v>
      </c>
      <c r="C397" s="83">
        <v>2328</v>
      </c>
      <c r="D397" s="83" t="s">
        <v>315</v>
      </c>
      <c r="E397" s="60">
        <v>0</v>
      </c>
      <c r="F397" s="157">
        <v>0</v>
      </c>
      <c r="G397" s="157">
        <v>-3.6</v>
      </c>
      <c r="H397" s="60" t="e">
        <f t="shared" si="8"/>
        <v>#DIV/0!</v>
      </c>
    </row>
    <row r="398" spans="1:8" ht="15.75" customHeight="1" thickBot="1">
      <c r="A398" s="122"/>
      <c r="B398" s="122"/>
      <c r="C398" s="122"/>
      <c r="D398" s="122"/>
      <c r="E398" s="123"/>
      <c r="F398" s="177"/>
      <c r="G398" s="177"/>
      <c r="H398" s="123"/>
    </row>
    <row r="399" spans="1:8" s="72" customFormat="1" ht="22.5" customHeight="1" thickBot="1" thickTop="1">
      <c r="A399" s="104"/>
      <c r="B399" s="104"/>
      <c r="C399" s="104"/>
      <c r="D399" s="105" t="s">
        <v>316</v>
      </c>
      <c r="E399" s="106">
        <f>SUM(E364:E398)</f>
        <v>31780</v>
      </c>
      <c r="F399" s="168">
        <f>SUM(F364:F398)</f>
        <v>31780</v>
      </c>
      <c r="G399" s="168">
        <f>SUM(G364:G398)</f>
        <v>24832.200000000004</v>
      </c>
      <c r="H399" s="71">
        <f>(G399/F399)*100</f>
        <v>78.13782252989303</v>
      </c>
    </row>
    <row r="400" spans="1:8" ht="15" customHeight="1">
      <c r="A400" s="72"/>
      <c r="B400" s="91"/>
      <c r="C400" s="91"/>
      <c r="D400" s="91"/>
      <c r="E400" s="120"/>
      <c r="F400" s="175"/>
      <c r="G400" s="175"/>
      <c r="H400" s="120"/>
    </row>
    <row r="401" spans="1:8" ht="15" customHeight="1" hidden="1">
      <c r="A401" s="72"/>
      <c r="B401" s="91"/>
      <c r="C401" s="91"/>
      <c r="D401" s="91"/>
      <c r="E401" s="120"/>
      <c r="F401" s="175"/>
      <c r="G401" s="175"/>
      <c r="H401" s="120"/>
    </row>
    <row r="402" spans="1:8" ht="15" customHeight="1" hidden="1">
      <c r="A402" s="72"/>
      <c r="B402" s="91"/>
      <c r="C402" s="91"/>
      <c r="D402" s="91"/>
      <c r="E402" s="120"/>
      <c r="F402" s="175"/>
      <c r="G402" s="175"/>
      <c r="H402" s="120"/>
    </row>
    <row r="403" spans="1:8" ht="15" customHeight="1" hidden="1">
      <c r="A403" s="72"/>
      <c r="B403" s="91"/>
      <c r="C403" s="91"/>
      <c r="D403" s="91"/>
      <c r="E403" s="120"/>
      <c r="F403" s="175"/>
      <c r="G403" s="149"/>
      <c r="H403" s="42"/>
    </row>
    <row r="404" spans="1:8" ht="15" customHeight="1" hidden="1">
      <c r="A404" s="72"/>
      <c r="B404" s="91"/>
      <c r="C404" s="91"/>
      <c r="D404" s="91"/>
      <c r="E404" s="120"/>
      <c r="F404" s="175"/>
      <c r="G404" s="175"/>
      <c r="H404" s="120"/>
    </row>
    <row r="405" spans="1:8" ht="15" customHeight="1">
      <c r="A405" s="72"/>
      <c r="B405" s="91"/>
      <c r="C405" s="91"/>
      <c r="D405" s="91"/>
      <c r="E405" s="120"/>
      <c r="F405" s="175"/>
      <c r="G405" s="175"/>
      <c r="H405" s="120"/>
    </row>
    <row r="406" spans="1:8" ht="15" customHeight="1">
      <c r="A406" s="72"/>
      <c r="B406" s="91"/>
      <c r="C406" s="91"/>
      <c r="D406" s="91"/>
      <c r="E406" s="120"/>
      <c r="F406" s="175"/>
      <c r="G406" s="175"/>
      <c r="H406" s="120"/>
    </row>
    <row r="407" spans="1:8" ht="15" customHeight="1">
      <c r="A407" s="72"/>
      <c r="B407" s="91"/>
      <c r="C407" s="91"/>
      <c r="D407" s="91"/>
      <c r="E407" s="120"/>
      <c r="F407" s="175"/>
      <c r="G407" s="175"/>
      <c r="H407" s="120"/>
    </row>
    <row r="408" spans="1:8" ht="15" customHeight="1">
      <c r="A408" s="72"/>
      <c r="B408" s="91"/>
      <c r="C408" s="91"/>
      <c r="D408" s="91"/>
      <c r="E408" s="120"/>
      <c r="F408" s="175"/>
      <c r="G408" s="175"/>
      <c r="H408" s="120"/>
    </row>
    <row r="409" spans="1:8" ht="15" customHeight="1">
      <c r="A409" s="72"/>
      <c r="B409" s="91"/>
      <c r="C409" s="91"/>
      <c r="D409" s="91"/>
      <c r="E409" s="120"/>
      <c r="F409" s="175"/>
      <c r="G409" s="175"/>
      <c r="H409" s="120"/>
    </row>
    <row r="410" spans="1:8" ht="15" customHeight="1" thickBot="1">
      <c r="A410" s="72"/>
      <c r="B410" s="91"/>
      <c r="C410" s="91"/>
      <c r="D410" s="91"/>
      <c r="E410" s="120"/>
      <c r="F410" s="175"/>
      <c r="G410" s="175"/>
      <c r="H410" s="120"/>
    </row>
    <row r="411" spans="1:8" ht="15.75">
      <c r="A411" s="50" t="s">
        <v>27</v>
      </c>
      <c r="B411" s="50" t="s">
        <v>28</v>
      </c>
      <c r="C411" s="50" t="s">
        <v>29</v>
      </c>
      <c r="D411" s="51" t="s">
        <v>30</v>
      </c>
      <c r="E411" s="52" t="s">
        <v>31</v>
      </c>
      <c r="F411" s="153" t="s">
        <v>31</v>
      </c>
      <c r="G411" s="153" t="s">
        <v>8</v>
      </c>
      <c r="H411" s="52" t="s">
        <v>32</v>
      </c>
    </row>
    <row r="412" spans="1:8" ht="15.75" customHeight="1" thickBot="1">
      <c r="A412" s="53"/>
      <c r="B412" s="53"/>
      <c r="C412" s="53"/>
      <c r="D412" s="54"/>
      <c r="E412" s="55" t="s">
        <v>33</v>
      </c>
      <c r="F412" s="154" t="s">
        <v>34</v>
      </c>
      <c r="G412" s="155" t="s">
        <v>35</v>
      </c>
      <c r="H412" s="55" t="s">
        <v>11</v>
      </c>
    </row>
    <row r="413" spans="1:8" ht="16.5" thickTop="1">
      <c r="A413" s="56">
        <v>8888</v>
      </c>
      <c r="B413" s="56"/>
      <c r="C413" s="56"/>
      <c r="D413" s="57"/>
      <c r="E413" s="58"/>
      <c r="F413" s="156"/>
      <c r="G413" s="156"/>
      <c r="H413" s="58"/>
    </row>
    <row r="414" spans="1:8" ht="15">
      <c r="A414" s="59"/>
      <c r="B414" s="59">
        <v>6171</v>
      </c>
      <c r="C414" s="59">
        <v>2329</v>
      </c>
      <c r="D414" s="59" t="s">
        <v>317</v>
      </c>
      <c r="E414" s="60">
        <v>0</v>
      </c>
      <c r="F414" s="157">
        <v>0</v>
      </c>
      <c r="G414" s="157">
        <v>0</v>
      </c>
      <c r="H414" s="60" t="e">
        <f>(G414/F414)*100</f>
        <v>#DIV/0!</v>
      </c>
    </row>
    <row r="415" spans="1:8" ht="15">
      <c r="A415" s="59"/>
      <c r="B415" s="59"/>
      <c r="C415" s="59"/>
      <c r="D415" s="59" t="s">
        <v>318</v>
      </c>
      <c r="E415" s="60"/>
      <c r="F415" s="157"/>
      <c r="G415" s="157"/>
      <c r="H415" s="60"/>
    </row>
    <row r="416" spans="1:8" ht="15.75" thickBot="1">
      <c r="A416" s="101"/>
      <c r="B416" s="101"/>
      <c r="C416" s="101"/>
      <c r="D416" s="101" t="s">
        <v>319</v>
      </c>
      <c r="E416" s="102"/>
      <c r="F416" s="167"/>
      <c r="G416" s="167"/>
      <c r="H416" s="102"/>
    </row>
    <row r="417" spans="1:8" s="72" customFormat="1" ht="22.5" customHeight="1" thickBot="1" thickTop="1">
      <c r="A417" s="104"/>
      <c r="B417" s="104"/>
      <c r="C417" s="104"/>
      <c r="D417" s="105" t="s">
        <v>320</v>
      </c>
      <c r="E417" s="106">
        <f>SUM(E414:E415)</f>
        <v>0</v>
      </c>
      <c r="F417" s="168">
        <f>SUM(F414:F415)</f>
        <v>0</v>
      </c>
      <c r="G417" s="168">
        <f>SUM(G414:G415)</f>
        <v>0</v>
      </c>
      <c r="H417" s="71" t="e">
        <f>(G417/F417)*100</f>
        <v>#DIV/0!</v>
      </c>
    </row>
    <row r="418" spans="1:8" ht="15">
      <c r="A418" s="72"/>
      <c r="B418" s="91"/>
      <c r="C418" s="91"/>
      <c r="D418" s="91"/>
      <c r="E418" s="120"/>
      <c r="F418" s="175"/>
      <c r="G418" s="175"/>
      <c r="H418" s="120"/>
    </row>
    <row r="419" spans="1:8" ht="15" hidden="1">
      <c r="A419" s="72"/>
      <c r="B419" s="91"/>
      <c r="C419" s="91"/>
      <c r="D419" s="91"/>
      <c r="E419" s="120"/>
      <c r="F419" s="175"/>
      <c r="G419" s="175"/>
      <c r="H419" s="120"/>
    </row>
    <row r="420" spans="1:8" ht="15" hidden="1">
      <c r="A420" s="72"/>
      <c r="B420" s="91"/>
      <c r="C420" s="91"/>
      <c r="D420" s="91"/>
      <c r="E420" s="120"/>
      <c r="F420" s="175"/>
      <c r="G420" s="175"/>
      <c r="H420" s="120"/>
    </row>
    <row r="421" spans="1:8" ht="15" hidden="1">
      <c r="A421" s="72"/>
      <c r="B421" s="91"/>
      <c r="C421" s="91"/>
      <c r="D421" s="91"/>
      <c r="E421" s="120"/>
      <c r="F421" s="175"/>
      <c r="G421" s="175"/>
      <c r="H421" s="120"/>
    </row>
    <row r="422" spans="1:8" ht="15" hidden="1">
      <c r="A422" s="72"/>
      <c r="B422" s="91"/>
      <c r="C422" s="91"/>
      <c r="D422" s="91"/>
      <c r="E422" s="120"/>
      <c r="F422" s="175"/>
      <c r="G422" s="175"/>
      <c r="H422" s="120"/>
    </row>
    <row r="423" spans="1:8" ht="15" hidden="1">
      <c r="A423" s="72"/>
      <c r="B423" s="91"/>
      <c r="C423" s="91"/>
      <c r="D423" s="91"/>
      <c r="E423" s="120"/>
      <c r="F423" s="175"/>
      <c r="G423" s="175"/>
      <c r="H423" s="120"/>
    </row>
    <row r="424" spans="1:8" ht="15" customHeight="1">
      <c r="A424" s="72"/>
      <c r="B424" s="91"/>
      <c r="C424" s="91"/>
      <c r="D424" s="91"/>
      <c r="E424" s="120"/>
      <c r="F424" s="175"/>
      <c r="G424" s="175"/>
      <c r="H424" s="120"/>
    </row>
    <row r="425" spans="1:8" ht="15" customHeight="1" thickBot="1">
      <c r="A425" s="72"/>
      <c r="B425" s="72"/>
      <c r="C425" s="72"/>
      <c r="D425" s="72"/>
      <c r="E425" s="73"/>
      <c r="F425" s="162"/>
      <c r="G425" s="162"/>
      <c r="H425" s="73"/>
    </row>
    <row r="426" spans="1:8" ht="15.75">
      <c r="A426" s="50" t="s">
        <v>27</v>
      </c>
      <c r="B426" s="50" t="s">
        <v>28</v>
      </c>
      <c r="C426" s="50" t="s">
        <v>29</v>
      </c>
      <c r="D426" s="51" t="s">
        <v>30</v>
      </c>
      <c r="E426" s="52" t="s">
        <v>31</v>
      </c>
      <c r="F426" s="153" t="s">
        <v>31</v>
      </c>
      <c r="G426" s="153" t="s">
        <v>8</v>
      </c>
      <c r="H426" s="52" t="s">
        <v>32</v>
      </c>
    </row>
    <row r="427" spans="1:8" ht="15.75" customHeight="1" thickBot="1">
      <c r="A427" s="53"/>
      <c r="B427" s="53"/>
      <c r="C427" s="53"/>
      <c r="D427" s="54"/>
      <c r="E427" s="55" t="s">
        <v>33</v>
      </c>
      <c r="F427" s="154" t="s">
        <v>34</v>
      </c>
      <c r="G427" s="155" t="s">
        <v>35</v>
      </c>
      <c r="H427" s="55" t="s">
        <v>11</v>
      </c>
    </row>
    <row r="428" spans="1:8" s="72" customFormat="1" ht="30.75" customHeight="1" thickBot="1" thickTop="1">
      <c r="A428" s="105"/>
      <c r="B428" s="124"/>
      <c r="C428" s="125"/>
      <c r="D428" s="126" t="s">
        <v>321</v>
      </c>
      <c r="E428" s="127">
        <f>SUM(E54,E125,E169,E216,E243,E268,E297,E317,E356,E399,E417)</f>
        <v>439083</v>
      </c>
      <c r="F428" s="178">
        <f>SUM(F54,F125,F169,F216,F243,F268,F297,F317,F356,F399,F417)</f>
        <v>458640.9</v>
      </c>
      <c r="G428" s="178">
        <f>SUM(G54,G125,G169,G216,G243,G268,G297,G317,G356,G399,G417)</f>
        <v>314527.8</v>
      </c>
      <c r="H428" s="127">
        <f>(G428/F428)*100</f>
        <v>68.57822754141638</v>
      </c>
    </row>
    <row r="429" spans="1:8" ht="15" customHeight="1">
      <c r="A429" s="46"/>
      <c r="B429" s="128"/>
      <c r="C429" s="129"/>
      <c r="D429" s="130"/>
      <c r="E429" s="131"/>
      <c r="F429" s="179"/>
      <c r="G429" s="179"/>
      <c r="H429" s="131"/>
    </row>
    <row r="430" spans="1:8" ht="15" customHeight="1" hidden="1">
      <c r="A430" s="46"/>
      <c r="B430" s="128"/>
      <c r="C430" s="129"/>
      <c r="D430" s="130"/>
      <c r="E430" s="131"/>
      <c r="F430" s="179"/>
      <c r="G430" s="179"/>
      <c r="H430" s="131"/>
    </row>
    <row r="431" spans="1:8" ht="12.75" customHeight="1" hidden="1">
      <c r="A431" s="46"/>
      <c r="B431" s="128"/>
      <c r="C431" s="129"/>
      <c r="D431" s="130"/>
      <c r="E431" s="131"/>
      <c r="F431" s="179"/>
      <c r="G431" s="179"/>
      <c r="H431" s="131"/>
    </row>
    <row r="432" spans="1:8" ht="12.75" customHeight="1" hidden="1">
      <c r="A432" s="46"/>
      <c r="B432" s="128"/>
      <c r="C432" s="129"/>
      <c r="D432" s="130"/>
      <c r="E432" s="131"/>
      <c r="F432" s="179"/>
      <c r="G432" s="179"/>
      <c r="H432" s="131"/>
    </row>
    <row r="433" spans="1:8" ht="12.75" customHeight="1" hidden="1">
      <c r="A433" s="46"/>
      <c r="B433" s="128"/>
      <c r="C433" s="129"/>
      <c r="D433" s="130"/>
      <c r="E433" s="131"/>
      <c r="F433" s="179"/>
      <c r="G433" s="179"/>
      <c r="H433" s="131"/>
    </row>
    <row r="434" spans="1:8" ht="12.75" customHeight="1" hidden="1">
      <c r="A434" s="46"/>
      <c r="B434" s="128"/>
      <c r="C434" s="129"/>
      <c r="D434" s="130"/>
      <c r="E434" s="131"/>
      <c r="F434" s="179"/>
      <c r="G434" s="179"/>
      <c r="H434" s="131"/>
    </row>
    <row r="435" spans="1:8" ht="12.75" customHeight="1" hidden="1">
      <c r="A435" s="46"/>
      <c r="B435" s="128"/>
      <c r="C435" s="129"/>
      <c r="D435" s="130"/>
      <c r="E435" s="131"/>
      <c r="F435" s="179"/>
      <c r="G435" s="179"/>
      <c r="H435" s="131"/>
    </row>
    <row r="436" spans="1:8" ht="12.75" customHeight="1" hidden="1">
      <c r="A436" s="46"/>
      <c r="B436" s="128"/>
      <c r="C436" s="129"/>
      <c r="D436" s="130"/>
      <c r="E436" s="131"/>
      <c r="F436" s="179"/>
      <c r="G436" s="179"/>
      <c r="H436" s="131"/>
    </row>
    <row r="437" spans="1:8" ht="15" customHeight="1">
      <c r="A437" s="46"/>
      <c r="B437" s="128"/>
      <c r="C437" s="129"/>
      <c r="D437" s="130"/>
      <c r="E437" s="131"/>
      <c r="F437" s="179"/>
      <c r="G437" s="179"/>
      <c r="H437" s="131"/>
    </row>
    <row r="438" spans="1:8" ht="15" customHeight="1" thickBot="1">
      <c r="A438" s="46"/>
      <c r="B438" s="128"/>
      <c r="C438" s="129"/>
      <c r="D438" s="130"/>
      <c r="E438" s="132"/>
      <c r="F438" s="180"/>
      <c r="G438" s="180"/>
      <c r="H438" s="132"/>
    </row>
    <row r="439" spans="1:8" ht="15.75">
      <c r="A439" s="50" t="s">
        <v>27</v>
      </c>
      <c r="B439" s="50" t="s">
        <v>28</v>
      </c>
      <c r="C439" s="50" t="s">
        <v>29</v>
      </c>
      <c r="D439" s="51" t="s">
        <v>30</v>
      </c>
      <c r="E439" s="52" t="s">
        <v>31</v>
      </c>
      <c r="F439" s="153" t="s">
        <v>31</v>
      </c>
      <c r="G439" s="153" t="s">
        <v>8</v>
      </c>
      <c r="H439" s="52" t="s">
        <v>32</v>
      </c>
    </row>
    <row r="440" spans="1:8" ht="15.75" customHeight="1" thickBot="1">
      <c r="A440" s="53"/>
      <c r="B440" s="53"/>
      <c r="C440" s="53"/>
      <c r="D440" s="54"/>
      <c r="E440" s="55" t="s">
        <v>33</v>
      </c>
      <c r="F440" s="154" t="s">
        <v>34</v>
      </c>
      <c r="G440" s="155" t="s">
        <v>35</v>
      </c>
      <c r="H440" s="55" t="s">
        <v>11</v>
      </c>
    </row>
    <row r="441" spans="1:8" ht="16.5" customHeight="1" thickTop="1">
      <c r="A441" s="114">
        <v>110</v>
      </c>
      <c r="B441" s="114"/>
      <c r="C441" s="114"/>
      <c r="D441" s="133" t="s">
        <v>322</v>
      </c>
      <c r="E441" s="134"/>
      <c r="F441" s="181"/>
      <c r="G441" s="181"/>
      <c r="H441" s="134"/>
    </row>
    <row r="442" spans="1:8" ht="14.25" customHeight="1">
      <c r="A442" s="135"/>
      <c r="B442" s="135"/>
      <c r="C442" s="135"/>
      <c r="D442" s="46"/>
      <c r="E442" s="134"/>
      <c r="F442" s="181"/>
      <c r="G442" s="181"/>
      <c r="H442" s="134"/>
    </row>
    <row r="443" spans="1:8" ht="15" customHeight="1">
      <c r="A443" s="59"/>
      <c r="B443" s="59"/>
      <c r="C443" s="59">
        <v>8115</v>
      </c>
      <c r="D443" s="62" t="s">
        <v>323</v>
      </c>
      <c r="E443" s="136">
        <v>5040</v>
      </c>
      <c r="F443" s="182">
        <v>34846.7</v>
      </c>
      <c r="G443" s="182">
        <v>-41155.2</v>
      </c>
      <c r="H443" s="60">
        <f aca="true" t="shared" si="9" ref="H443:H449">(G443/F443)*100</f>
        <v>-118.10357939202278</v>
      </c>
    </row>
    <row r="444" spans="1:8" ht="15" hidden="1">
      <c r="A444" s="59"/>
      <c r="B444" s="59"/>
      <c r="C444" s="59">
        <v>8123</v>
      </c>
      <c r="D444" s="137" t="s">
        <v>324</v>
      </c>
      <c r="E444" s="65"/>
      <c r="F444" s="158"/>
      <c r="G444" s="158"/>
      <c r="H444" s="60" t="e">
        <f t="shared" si="9"/>
        <v>#DIV/0!</v>
      </c>
    </row>
    <row r="445" spans="1:8" ht="15" hidden="1">
      <c r="A445" s="59"/>
      <c r="B445" s="59"/>
      <c r="C445" s="59">
        <v>8123</v>
      </c>
      <c r="D445" s="137" t="s">
        <v>325</v>
      </c>
      <c r="E445" s="65">
        <v>0</v>
      </c>
      <c r="F445" s="158">
        <v>0</v>
      </c>
      <c r="G445" s="182"/>
      <c r="H445" s="60" t="e">
        <f t="shared" si="9"/>
        <v>#DIV/0!</v>
      </c>
    </row>
    <row r="446" spans="1:8" ht="14.25" customHeight="1">
      <c r="A446" s="59"/>
      <c r="B446" s="59"/>
      <c r="C446" s="59">
        <v>8124</v>
      </c>
      <c r="D446" s="62" t="s">
        <v>326</v>
      </c>
      <c r="E446" s="60">
        <v>-5040</v>
      </c>
      <c r="F446" s="157">
        <v>-5040</v>
      </c>
      <c r="G446" s="157">
        <v>-2940</v>
      </c>
      <c r="H446" s="60">
        <f t="shared" si="9"/>
        <v>58.333333333333336</v>
      </c>
    </row>
    <row r="447" spans="1:8" ht="15" customHeight="1" hidden="1">
      <c r="A447" s="67"/>
      <c r="B447" s="67"/>
      <c r="C447" s="67">
        <v>8902</v>
      </c>
      <c r="D447" s="138" t="s">
        <v>327</v>
      </c>
      <c r="E447" s="68"/>
      <c r="F447" s="160"/>
      <c r="G447" s="160"/>
      <c r="H447" s="60" t="e">
        <f t="shared" si="9"/>
        <v>#DIV/0!</v>
      </c>
    </row>
    <row r="448" spans="1:8" ht="14.25" customHeight="1" hidden="1">
      <c r="A448" s="59"/>
      <c r="B448" s="59"/>
      <c r="C448" s="59">
        <v>8905</v>
      </c>
      <c r="D448" s="62" t="s">
        <v>328</v>
      </c>
      <c r="E448" s="60"/>
      <c r="F448" s="157"/>
      <c r="G448" s="157"/>
      <c r="H448" s="60" t="e">
        <f t="shared" si="9"/>
        <v>#DIV/0!</v>
      </c>
    </row>
    <row r="449" spans="1:8" ht="15" customHeight="1" thickBot="1">
      <c r="A449" s="101"/>
      <c r="B449" s="101"/>
      <c r="C449" s="101">
        <v>8901</v>
      </c>
      <c r="D449" s="100" t="s">
        <v>329</v>
      </c>
      <c r="E449" s="102">
        <v>0</v>
      </c>
      <c r="F449" s="167">
        <v>0</v>
      </c>
      <c r="G449" s="167">
        <v>39.4</v>
      </c>
      <c r="H449" s="102" t="e">
        <f t="shared" si="9"/>
        <v>#DIV/0!</v>
      </c>
    </row>
    <row r="450" spans="1:8" s="72" customFormat="1" ht="22.5" customHeight="1" thickBot="1" thickTop="1">
      <c r="A450" s="104"/>
      <c r="B450" s="104"/>
      <c r="C450" s="104"/>
      <c r="D450" s="139" t="s">
        <v>330</v>
      </c>
      <c r="E450" s="106">
        <f>SUM(E443:E449)</f>
        <v>0</v>
      </c>
      <c r="F450" s="168">
        <f>SUM(F443:F449)</f>
        <v>29806.699999999997</v>
      </c>
      <c r="G450" s="168">
        <f>SUM(G443:G449)</f>
        <v>-44055.799999999996</v>
      </c>
      <c r="H450" s="106">
        <f>SUM(G443/F443)*100</f>
        <v>-118.10357939202278</v>
      </c>
    </row>
    <row r="451" spans="1:8" s="72" customFormat="1" ht="22.5" customHeight="1">
      <c r="A451" s="91"/>
      <c r="B451" s="91"/>
      <c r="C451" s="91"/>
      <c r="D451" s="46"/>
      <c r="E451" s="92"/>
      <c r="F451" s="183"/>
      <c r="G451" s="163"/>
      <c r="H451" s="92"/>
    </row>
    <row r="452" spans="1:8" ht="15" customHeight="1">
      <c r="A452" s="72" t="s">
        <v>331</v>
      </c>
      <c r="B452" s="72"/>
      <c r="C452" s="72"/>
      <c r="D452" s="46"/>
      <c r="E452" s="92"/>
      <c r="F452" s="183"/>
      <c r="G452" s="163"/>
      <c r="H452" s="92"/>
    </row>
    <row r="453" spans="1:8" ht="15">
      <c r="A453" s="91"/>
      <c r="B453" s="72"/>
      <c r="C453" s="91"/>
      <c r="D453" s="72"/>
      <c r="E453" s="73"/>
      <c r="F453" s="184"/>
      <c r="G453" s="162"/>
      <c r="H453" s="73"/>
    </row>
    <row r="454" spans="1:8" ht="15">
      <c r="A454" s="91"/>
      <c r="B454" s="91"/>
      <c r="C454" s="91"/>
      <c r="D454" s="72"/>
      <c r="E454" s="73"/>
      <c r="F454" s="162"/>
      <c r="G454" s="162"/>
      <c r="H454" s="73"/>
    </row>
    <row r="455" spans="1:8" ht="15" hidden="1">
      <c r="A455" s="140"/>
      <c r="B455" s="140"/>
      <c r="C455" s="140"/>
      <c r="D455" s="141" t="s">
        <v>332</v>
      </c>
      <c r="E455" s="142" t="e">
        <f>SUM(#REF!,#REF!,#REF!,#REF!,E311,E343,#REF!)</f>
        <v>#REF!</v>
      </c>
      <c r="F455" s="185"/>
      <c r="G455" s="185"/>
      <c r="H455" s="142"/>
    </row>
    <row r="456" spans="1:8" ht="15">
      <c r="A456" s="140"/>
      <c r="B456" s="140"/>
      <c r="C456" s="140"/>
      <c r="D456" s="143" t="s">
        <v>333</v>
      </c>
      <c r="E456" s="144">
        <f>E428+E450</f>
        <v>439083</v>
      </c>
      <c r="F456" s="186">
        <f>F428+F450</f>
        <v>488447.60000000003</v>
      </c>
      <c r="G456" s="186">
        <f>G428+G450</f>
        <v>270472</v>
      </c>
      <c r="H456" s="60">
        <f>(G456/F456)*100</f>
        <v>55.3738005878215</v>
      </c>
    </row>
    <row r="457" spans="1:8" ht="15" hidden="1">
      <c r="A457" s="140"/>
      <c r="B457" s="140"/>
      <c r="C457" s="140"/>
      <c r="D457" s="143" t="s">
        <v>334</v>
      </c>
      <c r="E457" s="144"/>
      <c r="F457" s="186"/>
      <c r="G457" s="186"/>
      <c r="H457" s="144"/>
    </row>
    <row r="458" spans="1:8" ht="15" hidden="1">
      <c r="A458" s="140"/>
      <c r="B458" s="140"/>
      <c r="C458" s="140"/>
      <c r="D458" s="140" t="s">
        <v>335</v>
      </c>
      <c r="E458" s="145" t="e">
        <f>SUM(E314,E371,E378,E394,#REF!)</f>
        <v>#REF!</v>
      </c>
      <c r="F458" s="187"/>
      <c r="G458" s="187"/>
      <c r="H458" s="145"/>
    </row>
    <row r="459" spans="1:8" ht="15" hidden="1">
      <c r="A459" s="141"/>
      <c r="B459" s="141"/>
      <c r="C459" s="141"/>
      <c r="D459" s="141" t="s">
        <v>336</v>
      </c>
      <c r="E459" s="142"/>
      <c r="F459" s="185"/>
      <c r="G459" s="185"/>
      <c r="H459" s="142"/>
    </row>
    <row r="460" spans="1:8" ht="15" hidden="1">
      <c r="A460" s="141"/>
      <c r="B460" s="141"/>
      <c r="C460" s="141"/>
      <c r="D460" s="141" t="s">
        <v>335</v>
      </c>
      <c r="E460" s="142"/>
      <c r="F460" s="185"/>
      <c r="G460" s="185"/>
      <c r="H460" s="142"/>
    </row>
    <row r="461" spans="1:8" ht="15" hidden="1">
      <c r="A461" s="141"/>
      <c r="B461" s="141"/>
      <c r="C461" s="141"/>
      <c r="D461" s="141"/>
      <c r="E461" s="142"/>
      <c r="F461" s="185"/>
      <c r="G461" s="185"/>
      <c r="H461" s="142"/>
    </row>
    <row r="462" spans="1:8" ht="15" hidden="1">
      <c r="A462" s="141"/>
      <c r="B462" s="141"/>
      <c r="C462" s="141"/>
      <c r="D462" s="141" t="s">
        <v>337</v>
      </c>
      <c r="E462" s="142"/>
      <c r="F462" s="185"/>
      <c r="G462" s="185"/>
      <c r="H462" s="142"/>
    </row>
    <row r="463" spans="1:8" ht="15" hidden="1">
      <c r="A463" s="141"/>
      <c r="B463" s="141"/>
      <c r="C463" s="141"/>
      <c r="D463" s="141" t="s">
        <v>338</v>
      </c>
      <c r="E463" s="142"/>
      <c r="F463" s="185"/>
      <c r="G463" s="185"/>
      <c r="H463" s="142"/>
    </row>
    <row r="464" spans="1:8" ht="15" hidden="1">
      <c r="A464" s="141"/>
      <c r="B464" s="141"/>
      <c r="C464" s="141"/>
      <c r="D464" s="141" t="s">
        <v>339</v>
      </c>
      <c r="E464" s="142" t="e">
        <f>SUM(#REF!,E9,#REF!,#REF!,#REF!,E178,E227,E228,E229,E230,E231,#REF!,E254,E256,E312,E326,E327,E328,E329,E330,E331,#REF!,#REF!,E337,E339,E340,E341)</f>
        <v>#REF!</v>
      </c>
      <c r="F464" s="185"/>
      <c r="G464" s="185"/>
      <c r="H464" s="142"/>
    </row>
    <row r="465" spans="1:8" ht="15.75" hidden="1">
      <c r="A465" s="141"/>
      <c r="B465" s="141"/>
      <c r="C465" s="141"/>
      <c r="D465" s="146" t="s">
        <v>340</v>
      </c>
      <c r="E465" s="147">
        <v>0</v>
      </c>
      <c r="F465" s="188"/>
      <c r="G465" s="188"/>
      <c r="H465" s="147"/>
    </row>
    <row r="466" spans="1:8" ht="15" hidden="1">
      <c r="A466" s="141"/>
      <c r="B466" s="141"/>
      <c r="C466" s="141"/>
      <c r="D466" s="141"/>
      <c r="E466" s="142"/>
      <c r="F466" s="185"/>
      <c r="G466" s="185"/>
      <c r="H466" s="142"/>
    </row>
    <row r="467" spans="1:8" ht="15" hidden="1">
      <c r="A467" s="141"/>
      <c r="B467" s="141"/>
      <c r="C467" s="141"/>
      <c r="D467" s="141"/>
      <c r="E467" s="142"/>
      <c r="F467" s="185"/>
      <c r="G467" s="185"/>
      <c r="H467" s="142"/>
    </row>
    <row r="468" spans="1:8" ht="15">
      <c r="A468" s="141"/>
      <c r="B468" s="141"/>
      <c r="C468" s="141"/>
      <c r="D468" s="141"/>
      <c r="E468" s="142"/>
      <c r="F468" s="185"/>
      <c r="G468" s="185"/>
      <c r="H468" s="142"/>
    </row>
    <row r="469" spans="1:8" ht="15">
      <c r="A469" s="141"/>
      <c r="B469" s="141"/>
      <c r="C469" s="141"/>
      <c r="D469" s="141"/>
      <c r="E469" s="142"/>
      <c r="F469" s="185"/>
      <c r="G469" s="185"/>
      <c r="H469" s="142"/>
    </row>
    <row r="470" spans="1:8" ht="15.75" hidden="1">
      <c r="A470" s="141"/>
      <c r="B470" s="141"/>
      <c r="C470" s="141"/>
      <c r="D470" s="141" t="s">
        <v>336</v>
      </c>
      <c r="E470" s="147" t="e">
        <f>SUM(#REF!,E9,#REF!,#REF!,#REF!,E133,E178,E227,E228,E229,E230,E231,#REF!,E254,E255,E256,E311,E326,E327,E328,E329,E330,E331,#REF!,#REF!,E337,E339,E340,E341)</f>
        <v>#REF!</v>
      </c>
      <c r="F470" s="188" t="e">
        <f>SUM(#REF!,F9,#REF!,#REF!,#REF!,F133,F178,F227,F228,F229,F230,F231,#REF!,F254,F255,F256,F311,F326,F327,F328,F329,F330,F331,#REF!,#REF!,F337,F339,F340,F341)</f>
        <v>#REF!</v>
      </c>
      <c r="G470" s="188" t="e">
        <f>SUM(#REF!,G9,#REF!,#REF!,#REF!,G133,G178,G227,G228,G229,G230,G231,#REF!,G254,G255,G256,G311,G326,G327,G328,G329,G330,G331,#REF!,#REF!,G337,G339,G340,G341)</f>
        <v>#REF!</v>
      </c>
      <c r="H470" s="147" t="e">
        <f>SUM(#REF!,H9,#REF!,#REF!,#REF!,H133,H178,H227,H228,H229,H230,H231,#REF!,H254,H255,H256,H311,H326,H327,H328,H329,H330,H331,#REF!,#REF!,H337,H339,H340,H341)</f>
        <v>#REF!</v>
      </c>
    </row>
    <row r="471" spans="1:8" ht="15" hidden="1">
      <c r="A471" s="141"/>
      <c r="B471" s="141"/>
      <c r="C471" s="141"/>
      <c r="D471" s="141" t="s">
        <v>341</v>
      </c>
      <c r="E471" s="142">
        <f>SUM(E326,E327,E328,E329,E331)</f>
        <v>231800</v>
      </c>
      <c r="F471" s="185">
        <f>SUM(F326,F327,F328,F329,F331)</f>
        <v>231800</v>
      </c>
      <c r="G471" s="185">
        <f>SUM(G326,G327,G328,G329,G331)</f>
        <v>135659.8</v>
      </c>
      <c r="H471" s="142">
        <f>SUM(H326,H327,H328,H329,H331)</f>
        <v>363.53691365326125</v>
      </c>
    </row>
    <row r="472" spans="1:8" ht="15" hidden="1">
      <c r="A472" s="141"/>
      <c r="B472" s="141"/>
      <c r="C472" s="141"/>
      <c r="D472" s="141" t="s">
        <v>342</v>
      </c>
      <c r="E472" s="142" t="e">
        <f>SUM(#REF!,#REF!,#REF!,#REF!,#REF!,#REF!,E337)</f>
        <v>#REF!</v>
      </c>
      <c r="F472" s="185" t="e">
        <f>SUM(#REF!,#REF!,#REF!,#REF!,#REF!,#REF!,F337)</f>
        <v>#REF!</v>
      </c>
      <c r="G472" s="185" t="e">
        <f>SUM(#REF!,#REF!,#REF!,#REF!,#REF!,#REF!,G337)</f>
        <v>#REF!</v>
      </c>
      <c r="H472" s="142" t="e">
        <f>SUM(#REF!,#REF!,#REF!,#REF!,#REF!,#REF!,H337)</f>
        <v>#REF!</v>
      </c>
    </row>
    <row r="473" spans="1:8" ht="15" hidden="1">
      <c r="A473" s="141"/>
      <c r="B473" s="141"/>
      <c r="C473" s="141"/>
      <c r="D473" s="141" t="s">
        <v>343</v>
      </c>
      <c r="E473" s="142" t="e">
        <f>SUM(E9,E133,E178,E231,#REF!,E256,E311,E340)</f>
        <v>#REF!</v>
      </c>
      <c r="F473" s="185" t="e">
        <f>SUM(F9,F133,F178,F231,#REF!,F256,F311,F340)</f>
        <v>#REF!</v>
      </c>
      <c r="G473" s="185" t="e">
        <f>SUM(G9,G133,G178,G231,#REF!,G256,G311,G340)</f>
        <v>#REF!</v>
      </c>
      <c r="H473" s="142" t="e">
        <f>SUM(H9,H133,H178,H231,#REF!,H256,H311,H340)</f>
        <v>#REF!</v>
      </c>
    </row>
    <row r="474" spans="1:8" ht="15" hidden="1">
      <c r="A474" s="141"/>
      <c r="B474" s="141"/>
      <c r="C474" s="141"/>
      <c r="D474" s="141" t="s">
        <v>344</v>
      </c>
      <c r="E474" s="142"/>
      <c r="F474" s="185"/>
      <c r="G474" s="185"/>
      <c r="H474" s="142"/>
    </row>
    <row r="475" spans="1:8" ht="15" hidden="1">
      <c r="A475" s="141"/>
      <c r="B475" s="141"/>
      <c r="C475" s="141"/>
      <c r="D475" s="141" t="s">
        <v>345</v>
      </c>
      <c r="E475" s="142" t="e">
        <f>+E428-E470-E478-E479</f>
        <v>#REF!</v>
      </c>
      <c r="F475" s="185" t="e">
        <f>+F428-F470-F478-F479</f>
        <v>#REF!</v>
      </c>
      <c r="G475" s="185" t="e">
        <f>+G428-G470-G478-G479</f>
        <v>#REF!</v>
      </c>
      <c r="H475" s="142" t="e">
        <f>+H428-H470-H478-H479</f>
        <v>#REF!</v>
      </c>
    </row>
    <row r="476" spans="1:8" ht="15" hidden="1">
      <c r="A476" s="141"/>
      <c r="B476" s="141"/>
      <c r="C476" s="141"/>
      <c r="D476" s="141" t="s">
        <v>346</v>
      </c>
      <c r="E476" s="142" t="e">
        <f>SUM(E29,E41,#REF!,#REF!,#REF!,#REF!,#REF!,#REF!,#REF!,E159,E365,E373,E385,E388)</f>
        <v>#REF!</v>
      </c>
      <c r="F476" s="185" t="e">
        <f>SUM(F29,F41,#REF!,#REF!,#REF!,#REF!,#REF!,#REF!,#REF!,F159,F365,F373,F385,F388)</f>
        <v>#REF!</v>
      </c>
      <c r="G476" s="185" t="e">
        <f>SUM(G29,G41,#REF!,#REF!,#REF!,#REF!,#REF!,#REF!,#REF!,G159,G365,G373,G385,G388)</f>
        <v>#REF!</v>
      </c>
      <c r="H476" s="142" t="e">
        <f>SUM(H29,H41,#REF!,#REF!,#REF!,#REF!,#REF!,#REF!,#REF!,H159,H365,H373,H385,H388)</f>
        <v>#REF!</v>
      </c>
    </row>
    <row r="477" spans="1:8" ht="15" hidden="1">
      <c r="A477" s="141"/>
      <c r="B477" s="141"/>
      <c r="C477" s="141"/>
      <c r="D477" s="141" t="s">
        <v>347</v>
      </c>
      <c r="E477" s="142" t="e">
        <f>SUM(E119,#REF!,E212,E239,#REF!,E263,E289,E313)</f>
        <v>#REF!</v>
      </c>
      <c r="F477" s="185" t="e">
        <f>SUM(F119,#REF!,F212,F239,#REF!,F263,F289,F313)</f>
        <v>#REF!</v>
      </c>
      <c r="G477" s="185" t="e">
        <f>SUM(G119,#REF!,G212,G239,#REF!,G263,G289,G313)</f>
        <v>#REF!</v>
      </c>
      <c r="H477" s="142" t="e">
        <f>SUM(H119,#REF!,H212,H239,#REF!,H263,H289,H313)</f>
        <v>#REF!</v>
      </c>
    </row>
    <row r="478" spans="1:8" ht="15" hidden="1">
      <c r="A478" s="141"/>
      <c r="B478" s="141"/>
      <c r="C478" s="141"/>
      <c r="D478" s="141" t="s">
        <v>335</v>
      </c>
      <c r="E478" s="142" t="e">
        <f>SUM(#REF!,E314,E371,E378,E394,#REF!)</f>
        <v>#REF!</v>
      </c>
      <c r="F478" s="185" t="e">
        <f>SUM(#REF!,F314,F371,F378,F394,#REF!)</f>
        <v>#REF!</v>
      </c>
      <c r="G478" s="185" t="e">
        <f>SUM(#REF!,G314,G371,G378,G394,#REF!)</f>
        <v>#REF!</v>
      </c>
      <c r="H478" s="142" t="e">
        <f>SUM(#REF!,H314,H371,H378,H394,#REF!)</f>
        <v>#REF!</v>
      </c>
    </row>
    <row r="479" spans="1:8" ht="15" hidden="1">
      <c r="A479" s="141"/>
      <c r="B479" s="141"/>
      <c r="C479" s="141"/>
      <c r="D479" s="141" t="s">
        <v>337</v>
      </c>
      <c r="E479" s="142" t="e">
        <f>SUM(E11,#REF!,E18,E87,#REF!,#REF!,#REF!,#REF!,E122,#REF!,#REF!,#REF!,#REF!,#REF!,#REF!,#REF!,#REF!,#REF!,E140,#REF!,#REF!,E145,#REF!,#REF!,#REF!,E233,#REF!,E312,E343)</f>
        <v>#REF!</v>
      </c>
      <c r="F479" s="185" t="e">
        <f>SUM(F11,#REF!,F18,F87,#REF!,#REF!,#REF!,#REF!,F122,#REF!,#REF!,#REF!,#REF!,#REF!,#REF!,#REF!,#REF!,#REF!,F140,#REF!,#REF!,F145,#REF!,#REF!,#REF!,F233,#REF!,F312,F343)</f>
        <v>#REF!</v>
      </c>
      <c r="G479" s="185" t="e">
        <f>SUM(G11,#REF!,G18,G87,#REF!,#REF!,#REF!,#REF!,G122,#REF!,#REF!,#REF!,#REF!,#REF!,#REF!,#REF!,#REF!,#REF!,G140,#REF!,#REF!,G145,#REF!,#REF!,#REF!,G233,#REF!,G312,G343)</f>
        <v>#REF!</v>
      </c>
      <c r="H479" s="142" t="e">
        <f>SUM(H11,#REF!,H18,H87,#REF!,#REF!,#REF!,#REF!,H122,#REF!,#REF!,#REF!,#REF!,#REF!,#REF!,#REF!,#REF!,#REF!,H140,#REF!,#REF!,H145,#REF!,#REF!,#REF!,H233,#REF!,H312,H343)</f>
        <v>#REF!</v>
      </c>
    </row>
    <row r="480" spans="1:8" ht="15" hidden="1">
      <c r="A480" s="141"/>
      <c r="B480" s="141"/>
      <c r="C480" s="141"/>
      <c r="D480" s="141"/>
      <c r="E480" s="142"/>
      <c r="F480" s="185"/>
      <c r="G480" s="185"/>
      <c r="H480" s="142"/>
    </row>
    <row r="481" spans="1:8" ht="15" hidden="1">
      <c r="A481" s="141"/>
      <c r="B481" s="141"/>
      <c r="C481" s="141"/>
      <c r="D481" s="141"/>
      <c r="E481" s="142"/>
      <c r="F481" s="185"/>
      <c r="G481" s="185"/>
      <c r="H481" s="142"/>
    </row>
    <row r="482" spans="1:8" ht="15" hidden="1">
      <c r="A482" s="141"/>
      <c r="B482" s="141"/>
      <c r="C482" s="141"/>
      <c r="D482" s="141"/>
      <c r="E482" s="142" t="e">
        <f>SUM(E368,E371,E378,E394,#REF!)</f>
        <v>#REF!</v>
      </c>
      <c r="F482" s="185" t="e">
        <f>SUM(F368,F371,F378,F394,#REF!)</f>
        <v>#REF!</v>
      </c>
      <c r="G482" s="185" t="e">
        <f>SUM(G368,G371,G378,G394,#REF!)</f>
        <v>#REF!</v>
      </c>
      <c r="H482" s="142" t="e">
        <f>SUM(H368,H371,H378,H394,#REF!)</f>
        <v>#REF!</v>
      </c>
    </row>
    <row r="483" spans="1:8" ht="15" hidden="1">
      <c r="A483" s="141"/>
      <c r="B483" s="141"/>
      <c r="C483" s="141"/>
      <c r="D483" s="141"/>
      <c r="E483" s="142" t="e">
        <f>SUM(#REF!,#REF!,E122,#REF!,#REF!,#REF!,#REF!,#REF!,#REF!,E312)</f>
        <v>#REF!</v>
      </c>
      <c r="F483" s="185" t="e">
        <f>SUM(#REF!,#REF!,F122,#REF!,#REF!,#REF!,#REF!,#REF!,#REF!,F312)</f>
        <v>#REF!</v>
      </c>
      <c r="G483" s="185" t="e">
        <f>SUM(#REF!,#REF!,G122,#REF!,#REF!,#REF!,#REF!,#REF!,#REF!,G312)</f>
        <v>#REF!</v>
      </c>
      <c r="H483" s="142" t="e">
        <f>SUM(#REF!,#REF!,H122,#REF!,#REF!,#REF!,#REF!,#REF!,#REF!,H312)</f>
        <v>#REF!</v>
      </c>
    </row>
    <row r="484" spans="1:8" ht="15" hidden="1">
      <c r="A484" s="141"/>
      <c r="B484" s="141"/>
      <c r="C484" s="141"/>
      <c r="D484" s="141"/>
      <c r="E484" s="142"/>
      <c r="F484" s="185"/>
      <c r="G484" s="185"/>
      <c r="H484" s="142"/>
    </row>
    <row r="485" spans="1:8" ht="15" hidden="1">
      <c r="A485" s="141"/>
      <c r="B485" s="141"/>
      <c r="C485" s="141"/>
      <c r="D485" s="141"/>
      <c r="E485" s="142" t="e">
        <f>SUM(E482:E484)</f>
        <v>#REF!</v>
      </c>
      <c r="F485" s="185" t="e">
        <f>SUM(F482:F484)</f>
        <v>#REF!</v>
      </c>
      <c r="G485" s="185" t="e">
        <f>SUM(G482:G484)</f>
        <v>#REF!</v>
      </c>
      <c r="H485" s="142" t="e">
        <f>SUM(H482:H484)</f>
        <v>#REF!</v>
      </c>
    </row>
    <row r="486" spans="1:8" ht="15">
      <c r="A486" s="141"/>
      <c r="B486" s="141"/>
      <c r="C486" s="141"/>
      <c r="D486" s="141"/>
      <c r="E486" s="142"/>
      <c r="F486" s="185"/>
      <c r="G486" s="185"/>
      <c r="H486" s="142"/>
    </row>
    <row r="487" spans="1:8" ht="15">
      <c r="A487" s="141"/>
      <c r="B487" s="141"/>
      <c r="C487" s="141"/>
      <c r="D487" s="141"/>
      <c r="E487" s="142"/>
      <c r="F487" s="185"/>
      <c r="G487" s="185"/>
      <c r="H487" s="142"/>
    </row>
    <row r="488" spans="1:8" ht="15">
      <c r="A488" s="141"/>
      <c r="B488" s="141"/>
      <c r="C488" s="141"/>
      <c r="D488" s="141"/>
      <c r="E488" s="142"/>
      <c r="F488" s="185"/>
      <c r="G488" s="185"/>
      <c r="H488" s="142"/>
    </row>
    <row r="489" spans="1:8" ht="15">
      <c r="A489" s="141"/>
      <c r="B489" s="141"/>
      <c r="C489" s="141"/>
      <c r="D489" s="141"/>
      <c r="E489" s="142"/>
      <c r="F489" s="185"/>
      <c r="G489" s="185"/>
      <c r="H489" s="142"/>
    </row>
    <row r="490" spans="1:8" ht="15">
      <c r="A490" s="141"/>
      <c r="B490" s="141"/>
      <c r="C490" s="141"/>
      <c r="D490" s="141"/>
      <c r="E490" s="142"/>
      <c r="F490" s="185"/>
      <c r="G490" s="185"/>
      <c r="H490" s="142"/>
    </row>
    <row r="491" spans="1:8" ht="15">
      <c r="A491" s="141"/>
      <c r="B491" s="141"/>
      <c r="C491" s="141"/>
      <c r="D491" s="141"/>
      <c r="E491" s="142"/>
      <c r="F491" s="185"/>
      <c r="G491" s="185"/>
      <c r="H491" s="142"/>
    </row>
    <row r="492" spans="1:8" ht="15">
      <c r="A492" s="141"/>
      <c r="B492" s="141"/>
      <c r="C492" s="141"/>
      <c r="D492" s="141"/>
      <c r="E492" s="142"/>
      <c r="F492" s="185"/>
      <c r="G492" s="185"/>
      <c r="H492" s="142"/>
    </row>
    <row r="493" spans="1:8" ht="15">
      <c r="A493" s="141"/>
      <c r="B493" s="141"/>
      <c r="C493" s="141"/>
      <c r="D493" s="141"/>
      <c r="E493" s="142"/>
      <c r="F493" s="185"/>
      <c r="G493" s="185"/>
      <c r="H493" s="142"/>
    </row>
    <row r="494" spans="1:8" ht="15">
      <c r="A494" s="141"/>
      <c r="B494" s="141"/>
      <c r="C494" s="141"/>
      <c r="D494" s="141"/>
      <c r="E494" s="142"/>
      <c r="F494" s="185"/>
      <c r="G494" s="185"/>
      <c r="H494" s="142"/>
    </row>
    <row r="495" spans="1:8" ht="15">
      <c r="A495" s="141"/>
      <c r="B495" s="141"/>
      <c r="C495" s="141"/>
      <c r="D495" s="141"/>
      <c r="E495" s="142"/>
      <c r="F495" s="185"/>
      <c r="G495" s="185"/>
      <c r="H495" s="142"/>
    </row>
    <row r="496" spans="1:8" ht="15">
      <c r="A496" s="141"/>
      <c r="B496" s="141"/>
      <c r="C496" s="141"/>
      <c r="D496" s="141"/>
      <c r="E496" s="142"/>
      <c r="F496" s="185"/>
      <c r="G496" s="185"/>
      <c r="H496" s="142"/>
    </row>
    <row r="497" spans="1:8" ht="15">
      <c r="A497" s="141"/>
      <c r="B497" s="141"/>
      <c r="C497" s="141"/>
      <c r="D497" s="141"/>
      <c r="E497" s="142"/>
      <c r="F497" s="185"/>
      <c r="G497" s="185"/>
      <c r="H497" s="142"/>
    </row>
    <row r="498" spans="1:8" ht="15">
      <c r="A498" s="141"/>
      <c r="B498" s="141"/>
      <c r="C498" s="141"/>
      <c r="D498" s="141"/>
      <c r="E498" s="142"/>
      <c r="F498" s="185"/>
      <c r="G498" s="185"/>
      <c r="H498" s="142"/>
    </row>
    <row r="499" spans="1:8" ht="15">
      <c r="A499" s="141"/>
      <c r="B499" s="141"/>
      <c r="C499" s="141"/>
      <c r="D499" s="141"/>
      <c r="E499" s="142"/>
      <c r="F499" s="185"/>
      <c r="G499" s="185"/>
      <c r="H499" s="142"/>
    </row>
    <row r="500" spans="1:8" ht="15">
      <c r="A500" s="141"/>
      <c r="B500" s="141"/>
      <c r="C500" s="141"/>
      <c r="D500" s="141"/>
      <c r="E500" s="142"/>
      <c r="F500" s="185"/>
      <c r="G500" s="185"/>
      <c r="H500" s="142"/>
    </row>
    <row r="501" spans="1:8" ht="15">
      <c r="A501" s="141"/>
      <c r="B501" s="141"/>
      <c r="C501" s="141"/>
      <c r="D501" s="141"/>
      <c r="E501" s="142"/>
      <c r="F501" s="185"/>
      <c r="G501" s="185"/>
      <c r="H501" s="142"/>
    </row>
    <row r="502" spans="1:8" ht="15">
      <c r="A502" s="141"/>
      <c r="B502" s="141"/>
      <c r="C502" s="141"/>
      <c r="D502" s="141"/>
      <c r="E502" s="142"/>
      <c r="F502" s="185"/>
      <c r="G502" s="185"/>
      <c r="H502" s="142"/>
    </row>
    <row r="503" spans="1:8" ht="15">
      <c r="A503" s="141"/>
      <c r="B503" s="141"/>
      <c r="C503" s="141"/>
      <c r="D503" s="141"/>
      <c r="E503" s="142"/>
      <c r="F503" s="185"/>
      <c r="G503" s="185"/>
      <c r="H503" s="142"/>
    </row>
    <row r="504" spans="1:8" ht="15">
      <c r="A504" s="141"/>
      <c r="B504" s="141"/>
      <c r="C504" s="141"/>
      <c r="D504" s="141"/>
      <c r="E504" s="142"/>
      <c r="F504" s="185"/>
      <c r="G504" s="185"/>
      <c r="H504" s="142"/>
    </row>
    <row r="505" spans="1:8" ht="15">
      <c r="A505" s="141"/>
      <c r="B505" s="141"/>
      <c r="C505" s="141"/>
      <c r="D505" s="141"/>
      <c r="E505" s="142"/>
      <c r="F505" s="185"/>
      <c r="G505" s="185"/>
      <c r="H505" s="142"/>
    </row>
    <row r="506" spans="1:8" ht="15">
      <c r="A506" s="141"/>
      <c r="B506" s="141"/>
      <c r="C506" s="141"/>
      <c r="D506" s="141"/>
      <c r="E506" s="142"/>
      <c r="F506" s="185"/>
      <c r="G506" s="185"/>
      <c r="H506" s="142"/>
    </row>
    <row r="507" spans="1:8" ht="15">
      <c r="A507" s="141"/>
      <c r="B507" s="141"/>
      <c r="C507" s="141"/>
      <c r="D507" s="141"/>
      <c r="E507" s="142"/>
      <c r="F507" s="185"/>
      <c r="G507" s="185"/>
      <c r="H507" s="142"/>
    </row>
    <row r="508" spans="1:8" ht="15">
      <c r="A508" s="141"/>
      <c r="B508" s="141"/>
      <c r="C508" s="141"/>
      <c r="D508" s="141"/>
      <c r="E508" s="142"/>
      <c r="F508" s="185"/>
      <c r="G508" s="185"/>
      <c r="H508" s="142"/>
    </row>
    <row r="509" spans="1:8" ht="15">
      <c r="A509" s="141"/>
      <c r="B509" s="141"/>
      <c r="C509" s="141"/>
      <c r="D509" s="141"/>
      <c r="E509" s="142"/>
      <c r="F509" s="185"/>
      <c r="G509" s="185"/>
      <c r="H509" s="142"/>
    </row>
    <row r="510" spans="1:8" ht="15">
      <c r="A510" s="141"/>
      <c r="B510" s="141"/>
      <c r="C510" s="141"/>
      <c r="D510" s="141"/>
      <c r="E510" s="142"/>
      <c r="F510" s="185"/>
      <c r="G510" s="185"/>
      <c r="H510" s="142"/>
    </row>
    <row r="511" spans="1:8" ht="15">
      <c r="A511" s="141"/>
      <c r="B511" s="141"/>
      <c r="C511" s="141"/>
      <c r="D511" s="141"/>
      <c r="E511" s="142"/>
      <c r="F511" s="185"/>
      <c r="G511" s="185"/>
      <c r="H511" s="142"/>
    </row>
    <row r="512" spans="1:8" ht="15">
      <c r="A512" s="141"/>
      <c r="B512" s="141"/>
      <c r="C512" s="141"/>
      <c r="D512" s="141"/>
      <c r="E512" s="142"/>
      <c r="F512" s="185"/>
      <c r="G512" s="185"/>
      <c r="H512" s="142"/>
    </row>
    <row r="513" spans="1:8" ht="15">
      <c r="A513" s="141"/>
      <c r="B513" s="141"/>
      <c r="C513" s="141"/>
      <c r="D513" s="141"/>
      <c r="E513" s="142"/>
      <c r="F513" s="185"/>
      <c r="G513" s="185"/>
      <c r="H513" s="142"/>
    </row>
    <row r="514" spans="1:8" ht="15">
      <c r="A514" s="141"/>
      <c r="B514" s="141"/>
      <c r="C514" s="141"/>
      <c r="D514" s="141"/>
      <c r="E514" s="142"/>
      <c r="F514" s="185"/>
      <c r="G514" s="185"/>
      <c r="H514" s="142"/>
    </row>
    <row r="515" spans="1:8" ht="15">
      <c r="A515" s="141"/>
      <c r="B515" s="141"/>
      <c r="C515" s="141"/>
      <c r="D515" s="141"/>
      <c r="E515" s="142"/>
      <c r="F515" s="185"/>
      <c r="G515" s="185"/>
      <c r="H515" s="142"/>
    </row>
    <row r="516" spans="1:8" ht="15">
      <c r="A516" s="141"/>
      <c r="B516" s="141"/>
      <c r="C516" s="141"/>
      <c r="D516" s="141"/>
      <c r="E516" s="142"/>
      <c r="F516" s="185"/>
      <c r="G516" s="185"/>
      <c r="H516" s="142"/>
    </row>
    <row r="517" spans="1:8" ht="15">
      <c r="A517" s="141"/>
      <c r="B517" s="141"/>
      <c r="C517" s="141"/>
      <c r="D517" s="141"/>
      <c r="E517" s="142"/>
      <c r="F517" s="185"/>
      <c r="G517" s="185"/>
      <c r="H517" s="142"/>
    </row>
    <row r="518" spans="1:8" ht="15">
      <c r="A518" s="141"/>
      <c r="B518" s="141"/>
      <c r="C518" s="141"/>
      <c r="D518" s="141"/>
      <c r="E518" s="142"/>
      <c r="F518" s="185"/>
      <c r="G518" s="185"/>
      <c r="H518" s="142"/>
    </row>
    <row r="519" spans="1:8" ht="15">
      <c r="A519" s="141"/>
      <c r="B519" s="141"/>
      <c r="C519" s="141"/>
      <c r="D519" s="141"/>
      <c r="E519" s="142"/>
      <c r="F519" s="185"/>
      <c r="G519" s="185"/>
      <c r="H519" s="142"/>
    </row>
    <row r="520" spans="1:8" ht="15">
      <c r="A520" s="141"/>
      <c r="B520" s="141"/>
      <c r="C520" s="141"/>
      <c r="D520" s="141"/>
      <c r="E520" s="142"/>
      <c r="F520" s="185"/>
      <c r="G520" s="185"/>
      <c r="H520" s="142"/>
    </row>
    <row r="521" spans="1:8" ht="15">
      <c r="A521" s="141"/>
      <c r="B521" s="141"/>
      <c r="C521" s="141"/>
      <c r="D521" s="141"/>
      <c r="E521" s="142"/>
      <c r="F521" s="185"/>
      <c r="G521" s="185"/>
      <c r="H521" s="142"/>
    </row>
  </sheetData>
  <sheetProtection/>
  <mergeCells count="2">
    <mergeCell ref="A1:C1"/>
    <mergeCell ref="A3:E3"/>
  </mergeCells>
  <printOptions/>
  <pageMargins left="0.35433070866141736" right="0.1968503937007874" top="0.2362204724409449" bottom="0.2362204724409449" header="0.03937007874015748" footer="0.07874015748031496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84"/>
  <sheetViews>
    <sheetView zoomScale="80" zoomScaleNormal="80" zoomScaleSheetLayoutView="100" zoomScalePageLayoutView="0" workbookViewId="0" topLeftCell="A1">
      <selection activeCell="C349" sqref="C349"/>
    </sheetView>
  </sheetViews>
  <sheetFormatPr defaultColWidth="9.140625" defaultRowHeight="12.75"/>
  <cols>
    <col min="1" max="1" width="13.7109375" style="193" customWidth="1"/>
    <col min="2" max="2" width="12.7109375" style="193" customWidth="1"/>
    <col min="3" max="3" width="79.7109375" style="193" customWidth="1"/>
    <col min="4" max="4" width="15.7109375" style="193" customWidth="1"/>
    <col min="5" max="6" width="15.8515625" style="274" customWidth="1"/>
    <col min="7" max="7" width="13.28125" style="193" customWidth="1"/>
    <col min="8" max="8" width="9.140625" style="193" customWidth="1"/>
    <col min="9" max="9" width="10.140625" style="193" bestFit="1" customWidth="1"/>
    <col min="10" max="16384" width="9.140625" style="193" customWidth="1"/>
  </cols>
  <sheetData>
    <row r="1" spans="1:7" ht="21" customHeight="1">
      <c r="A1" s="44" t="s">
        <v>348</v>
      </c>
      <c r="B1" s="45"/>
      <c r="C1" s="190"/>
      <c r="D1" s="191"/>
      <c r="E1" s="272"/>
      <c r="F1" s="272"/>
      <c r="G1" s="192"/>
    </row>
    <row r="2" spans="1:5" ht="15.75" customHeight="1">
      <c r="A2" s="44"/>
      <c r="B2" s="45"/>
      <c r="C2" s="194"/>
      <c r="E2" s="273"/>
    </row>
    <row r="3" spans="1:7" s="198" customFormat="1" ht="24" customHeight="1">
      <c r="A3" s="195" t="s">
        <v>349</v>
      </c>
      <c r="B3" s="195"/>
      <c r="C3" s="195"/>
      <c r="D3" s="196"/>
      <c r="E3" s="275"/>
      <c r="F3" s="276"/>
      <c r="G3" s="197"/>
    </row>
    <row r="4" spans="4:7" s="141" customFormat="1" ht="15.75" customHeight="1" thickBot="1">
      <c r="D4" s="199"/>
      <c r="E4" s="277"/>
      <c r="F4" s="276" t="s">
        <v>4</v>
      </c>
      <c r="G4" s="199"/>
    </row>
    <row r="5" spans="1:7" s="141" customFormat="1" ht="15.75" customHeight="1">
      <c r="A5" s="200" t="s">
        <v>27</v>
      </c>
      <c r="B5" s="201" t="s">
        <v>28</v>
      </c>
      <c r="C5" s="200" t="s">
        <v>30</v>
      </c>
      <c r="D5" s="200" t="s">
        <v>31</v>
      </c>
      <c r="E5" s="278" t="s">
        <v>31</v>
      </c>
      <c r="F5" s="153" t="s">
        <v>8</v>
      </c>
      <c r="G5" s="200" t="s">
        <v>350</v>
      </c>
    </row>
    <row r="6" spans="1:7" s="141" customFormat="1" ht="15.75" customHeight="1" thickBot="1">
      <c r="A6" s="202"/>
      <c r="B6" s="203"/>
      <c r="C6" s="204"/>
      <c r="D6" s="205" t="s">
        <v>33</v>
      </c>
      <c r="E6" s="279" t="s">
        <v>34</v>
      </c>
      <c r="F6" s="155" t="s">
        <v>35</v>
      </c>
      <c r="G6" s="205" t="s">
        <v>351</v>
      </c>
    </row>
    <row r="7" spans="1:7" s="141" customFormat="1" ht="16.5" customHeight="1" thickTop="1">
      <c r="A7" s="206">
        <v>10</v>
      </c>
      <c r="B7" s="207"/>
      <c r="C7" s="208" t="s">
        <v>352</v>
      </c>
      <c r="D7" s="209"/>
      <c r="E7" s="280"/>
      <c r="F7" s="280"/>
      <c r="G7" s="209"/>
    </row>
    <row r="8" spans="1:7" s="141" customFormat="1" ht="15" customHeight="1">
      <c r="A8" s="112"/>
      <c r="B8" s="210"/>
      <c r="C8" s="112" t="s">
        <v>353</v>
      </c>
      <c r="D8" s="115"/>
      <c r="E8" s="172"/>
      <c r="F8" s="172"/>
      <c r="G8" s="115"/>
    </row>
    <row r="9" spans="1:7" s="141" customFormat="1" ht="15" customHeight="1">
      <c r="A9" s="112"/>
      <c r="B9" s="211">
        <v>2143</v>
      </c>
      <c r="C9" s="76" t="s">
        <v>354</v>
      </c>
      <c r="D9" s="115">
        <v>2860</v>
      </c>
      <c r="E9" s="172">
        <v>1718.7</v>
      </c>
      <c r="F9" s="172">
        <v>1853.5</v>
      </c>
      <c r="G9" s="115">
        <f>(F9/E9)*100</f>
        <v>107.84313725490196</v>
      </c>
    </row>
    <row r="10" spans="1:7" s="141" customFormat="1" ht="15">
      <c r="A10" s="76"/>
      <c r="B10" s="211">
        <v>3111</v>
      </c>
      <c r="C10" s="76" t="s">
        <v>355</v>
      </c>
      <c r="D10" s="212">
        <v>7600</v>
      </c>
      <c r="E10" s="281">
        <v>4027.2</v>
      </c>
      <c r="F10" s="281">
        <v>4027.2</v>
      </c>
      <c r="G10" s="115">
        <f aca="true" t="shared" si="0" ref="G10:G31">(F10/E10)*100</f>
        <v>100</v>
      </c>
    </row>
    <row r="11" spans="1:7" s="141" customFormat="1" ht="15">
      <c r="A11" s="76"/>
      <c r="B11" s="211">
        <v>3113</v>
      </c>
      <c r="C11" s="76" t="s">
        <v>356</v>
      </c>
      <c r="D11" s="212">
        <v>29150</v>
      </c>
      <c r="E11" s="281">
        <v>14849.9</v>
      </c>
      <c r="F11" s="281">
        <v>14849.9</v>
      </c>
      <c r="G11" s="115">
        <f t="shared" si="0"/>
        <v>100</v>
      </c>
    </row>
    <row r="12" spans="1:7" s="141" customFormat="1" ht="15" hidden="1">
      <c r="A12" s="76"/>
      <c r="B12" s="211">
        <v>3114</v>
      </c>
      <c r="C12" s="76" t="s">
        <v>357</v>
      </c>
      <c r="D12" s="212"/>
      <c r="E12" s="281"/>
      <c r="F12" s="281"/>
      <c r="G12" s="115" t="e">
        <f t="shared" si="0"/>
        <v>#DIV/0!</v>
      </c>
    </row>
    <row r="13" spans="1:7" s="141" customFormat="1" ht="15" hidden="1">
      <c r="A13" s="76"/>
      <c r="B13" s="211">
        <v>3122</v>
      </c>
      <c r="C13" s="76" t="s">
        <v>358</v>
      </c>
      <c r="D13" s="212"/>
      <c r="E13" s="281"/>
      <c r="F13" s="281"/>
      <c r="G13" s="115" t="e">
        <f t="shared" si="0"/>
        <v>#DIV/0!</v>
      </c>
    </row>
    <row r="14" spans="1:7" s="141" customFormat="1" ht="15">
      <c r="A14" s="76"/>
      <c r="B14" s="211">
        <v>3231</v>
      </c>
      <c r="C14" s="76" t="s">
        <v>359</v>
      </c>
      <c r="D14" s="212">
        <v>600</v>
      </c>
      <c r="E14" s="281">
        <v>300</v>
      </c>
      <c r="F14" s="281">
        <v>300</v>
      </c>
      <c r="G14" s="115">
        <f t="shared" si="0"/>
        <v>100</v>
      </c>
    </row>
    <row r="15" spans="1:7" s="141" customFormat="1" ht="15">
      <c r="A15" s="76"/>
      <c r="B15" s="211">
        <v>3313</v>
      </c>
      <c r="C15" s="76" t="s">
        <v>360</v>
      </c>
      <c r="D15" s="115">
        <v>1400</v>
      </c>
      <c r="E15" s="172">
        <v>855.8</v>
      </c>
      <c r="F15" s="172">
        <v>872.5</v>
      </c>
      <c r="G15" s="115">
        <f t="shared" si="0"/>
        <v>101.95139051180182</v>
      </c>
    </row>
    <row r="16" spans="1:7" s="141" customFormat="1" ht="15" customHeight="1" hidden="1">
      <c r="A16" s="76"/>
      <c r="B16" s="211">
        <v>3314</v>
      </c>
      <c r="C16" s="76" t="s">
        <v>361</v>
      </c>
      <c r="D16" s="115"/>
      <c r="E16" s="172"/>
      <c r="F16" s="172"/>
      <c r="G16" s="115" t="e">
        <f t="shared" si="0"/>
        <v>#DIV/0!</v>
      </c>
    </row>
    <row r="17" spans="1:7" s="141" customFormat="1" ht="15">
      <c r="A17" s="76"/>
      <c r="B17" s="211">
        <v>3314</v>
      </c>
      <c r="C17" s="76" t="s">
        <v>362</v>
      </c>
      <c r="D17" s="115">
        <v>7280</v>
      </c>
      <c r="E17" s="172">
        <v>4388</v>
      </c>
      <c r="F17" s="172">
        <v>4388</v>
      </c>
      <c r="G17" s="115">
        <f t="shared" si="0"/>
        <v>100</v>
      </c>
    </row>
    <row r="18" spans="1:7" s="141" customFormat="1" ht="13.5" customHeight="1" hidden="1">
      <c r="A18" s="76"/>
      <c r="B18" s="211">
        <v>3315</v>
      </c>
      <c r="C18" s="76" t="s">
        <v>363</v>
      </c>
      <c r="D18" s="115"/>
      <c r="E18" s="172"/>
      <c r="F18" s="172"/>
      <c r="G18" s="115" t="e">
        <f t="shared" si="0"/>
        <v>#DIV/0!</v>
      </c>
    </row>
    <row r="19" spans="1:7" s="141" customFormat="1" ht="15">
      <c r="A19" s="76"/>
      <c r="B19" s="211">
        <v>3315</v>
      </c>
      <c r="C19" s="76" t="s">
        <v>364</v>
      </c>
      <c r="D19" s="115">
        <v>6720</v>
      </c>
      <c r="E19" s="172">
        <v>9930.3</v>
      </c>
      <c r="F19" s="172">
        <v>4455</v>
      </c>
      <c r="G19" s="115">
        <f t="shared" si="0"/>
        <v>44.862692970000914</v>
      </c>
    </row>
    <row r="20" spans="1:7" s="141" customFormat="1" ht="15">
      <c r="A20" s="76"/>
      <c r="B20" s="211">
        <v>3319</v>
      </c>
      <c r="C20" s="76" t="s">
        <v>365</v>
      </c>
      <c r="D20" s="115">
        <v>900</v>
      </c>
      <c r="E20" s="172">
        <v>285</v>
      </c>
      <c r="F20" s="172">
        <v>298.5</v>
      </c>
      <c r="G20" s="115">
        <f t="shared" si="0"/>
        <v>104.73684210526315</v>
      </c>
    </row>
    <row r="21" spans="1:7" s="141" customFormat="1" ht="15">
      <c r="A21" s="76"/>
      <c r="B21" s="211">
        <v>3322</v>
      </c>
      <c r="C21" s="76" t="s">
        <v>366</v>
      </c>
      <c r="D21" s="115">
        <v>50</v>
      </c>
      <c r="E21" s="172">
        <v>0</v>
      </c>
      <c r="F21" s="172">
        <v>0</v>
      </c>
      <c r="G21" s="115" t="e">
        <f t="shared" si="0"/>
        <v>#DIV/0!</v>
      </c>
    </row>
    <row r="22" spans="1:7" s="141" customFormat="1" ht="15">
      <c r="A22" s="76"/>
      <c r="B22" s="211">
        <v>3326</v>
      </c>
      <c r="C22" s="76" t="s">
        <v>367</v>
      </c>
      <c r="D22" s="115">
        <v>20</v>
      </c>
      <c r="E22" s="172">
        <v>18.7</v>
      </c>
      <c r="F22" s="172">
        <v>18.6</v>
      </c>
      <c r="G22" s="115">
        <f t="shared" si="0"/>
        <v>99.46524064171123</v>
      </c>
    </row>
    <row r="23" spans="1:7" s="141" customFormat="1" ht="15">
      <c r="A23" s="76"/>
      <c r="B23" s="211">
        <v>3330</v>
      </c>
      <c r="C23" s="76" t="s">
        <v>368</v>
      </c>
      <c r="D23" s="115">
        <v>150</v>
      </c>
      <c r="E23" s="172">
        <v>5</v>
      </c>
      <c r="F23" s="172">
        <v>5</v>
      </c>
      <c r="G23" s="115">
        <f t="shared" si="0"/>
        <v>100</v>
      </c>
    </row>
    <row r="24" spans="1:7" s="141" customFormat="1" ht="15">
      <c r="A24" s="76"/>
      <c r="B24" s="211">
        <v>3392</v>
      </c>
      <c r="C24" s="76" t="s">
        <v>369</v>
      </c>
      <c r="D24" s="115">
        <v>800</v>
      </c>
      <c r="E24" s="172">
        <v>490</v>
      </c>
      <c r="F24" s="172">
        <v>498.3</v>
      </c>
      <c r="G24" s="115">
        <f t="shared" si="0"/>
        <v>101.69387755102042</v>
      </c>
    </row>
    <row r="25" spans="1:7" s="141" customFormat="1" ht="15">
      <c r="A25" s="76"/>
      <c r="B25" s="211">
        <v>3399</v>
      </c>
      <c r="C25" s="76" t="s">
        <v>370</v>
      </c>
      <c r="D25" s="115">
        <v>1750</v>
      </c>
      <c r="E25" s="172">
        <v>529.7</v>
      </c>
      <c r="F25" s="172">
        <v>555</v>
      </c>
      <c r="G25" s="115">
        <f t="shared" si="0"/>
        <v>104.77628846516896</v>
      </c>
    </row>
    <row r="26" spans="1:7" s="141" customFormat="1" ht="15">
      <c r="A26" s="76"/>
      <c r="B26" s="211">
        <v>3412</v>
      </c>
      <c r="C26" s="76" t="s">
        <v>371</v>
      </c>
      <c r="D26" s="115">
        <f>24707+0</f>
        <v>24707</v>
      </c>
      <c r="E26" s="172">
        <f>14526.5+60.5</f>
        <v>14587</v>
      </c>
      <c r="F26" s="172">
        <f>14526.4+60.5</f>
        <v>14586.9</v>
      </c>
      <c r="G26" s="115">
        <f t="shared" si="0"/>
        <v>99.99931445807911</v>
      </c>
    </row>
    <row r="27" spans="1:7" s="141" customFormat="1" ht="15">
      <c r="A27" s="76"/>
      <c r="B27" s="211">
        <v>3412</v>
      </c>
      <c r="C27" s="76" t="s">
        <v>372</v>
      </c>
      <c r="D27" s="115">
        <f>27207-24707</f>
        <v>2500</v>
      </c>
      <c r="E27" s="172">
        <f>15640.6-14526.5-60.5</f>
        <v>1053.6000000000004</v>
      </c>
      <c r="F27" s="172">
        <f>16794.2-14526.4-60.5</f>
        <v>2207.300000000001</v>
      </c>
      <c r="G27" s="115">
        <f t="shared" si="0"/>
        <v>209.5007593014427</v>
      </c>
    </row>
    <row r="28" spans="1:7" s="141" customFormat="1" ht="15">
      <c r="A28" s="76"/>
      <c r="B28" s="211">
        <v>3419</v>
      </c>
      <c r="C28" s="76" t="s">
        <v>373</v>
      </c>
      <c r="D28" s="212">
        <v>1600</v>
      </c>
      <c r="E28" s="281">
        <v>90.2</v>
      </c>
      <c r="F28" s="281">
        <v>90.2</v>
      </c>
      <c r="G28" s="115">
        <f t="shared" si="0"/>
        <v>100</v>
      </c>
    </row>
    <row r="29" spans="1:7" s="141" customFormat="1" ht="15">
      <c r="A29" s="76"/>
      <c r="B29" s="211">
        <v>3421</v>
      </c>
      <c r="C29" s="76" t="s">
        <v>374</v>
      </c>
      <c r="D29" s="212">
        <v>5300</v>
      </c>
      <c r="E29" s="281">
        <v>4826</v>
      </c>
      <c r="F29" s="281">
        <v>4835.7</v>
      </c>
      <c r="G29" s="115">
        <f t="shared" si="0"/>
        <v>100.20099461251553</v>
      </c>
    </row>
    <row r="30" spans="1:7" s="141" customFormat="1" ht="15">
      <c r="A30" s="76"/>
      <c r="B30" s="211">
        <v>3429</v>
      </c>
      <c r="C30" s="76" t="s">
        <v>375</v>
      </c>
      <c r="D30" s="212">
        <v>1500</v>
      </c>
      <c r="E30" s="281">
        <v>1598.5</v>
      </c>
      <c r="F30" s="281">
        <v>1598.4</v>
      </c>
      <c r="G30" s="115">
        <f t="shared" si="0"/>
        <v>99.99374413512669</v>
      </c>
    </row>
    <row r="31" spans="1:7" s="141" customFormat="1" ht="15">
      <c r="A31" s="76"/>
      <c r="B31" s="211">
        <v>6223</v>
      </c>
      <c r="C31" s="76" t="s">
        <v>376</v>
      </c>
      <c r="D31" s="115">
        <v>150</v>
      </c>
      <c r="E31" s="172">
        <v>15</v>
      </c>
      <c r="F31" s="172">
        <v>15</v>
      </c>
      <c r="G31" s="115">
        <f t="shared" si="0"/>
        <v>100</v>
      </c>
    </row>
    <row r="32" spans="1:7" s="141" customFormat="1" ht="15" hidden="1">
      <c r="A32" s="76"/>
      <c r="B32" s="211">
        <v>6402</v>
      </c>
      <c r="C32" s="76" t="s">
        <v>377</v>
      </c>
      <c r="D32" s="115"/>
      <c r="E32" s="172"/>
      <c r="F32" s="172"/>
      <c r="G32" s="115" t="e">
        <f>(#REF!/E32)*100</f>
        <v>#REF!</v>
      </c>
    </row>
    <row r="33" spans="1:7" s="141" customFormat="1" ht="15" hidden="1">
      <c r="A33" s="76"/>
      <c r="B33" s="211">
        <v>6409</v>
      </c>
      <c r="C33" s="76" t="s">
        <v>378</v>
      </c>
      <c r="D33" s="115"/>
      <c r="E33" s="172"/>
      <c r="F33" s="172"/>
      <c r="G33" s="115" t="e">
        <f>(#REF!/E33)*100</f>
        <v>#REF!</v>
      </c>
    </row>
    <row r="34" spans="1:7" s="141" customFormat="1" ht="14.25" customHeight="1" thickBot="1">
      <c r="A34" s="213"/>
      <c r="B34" s="214"/>
      <c r="C34" s="215"/>
      <c r="D34" s="216"/>
      <c r="E34" s="282"/>
      <c r="F34" s="282"/>
      <c r="G34" s="216"/>
    </row>
    <row r="35" spans="1:7" s="141" customFormat="1" ht="18.75" customHeight="1" thickBot="1" thickTop="1">
      <c r="A35" s="217"/>
      <c r="B35" s="218"/>
      <c r="C35" s="219" t="s">
        <v>379</v>
      </c>
      <c r="D35" s="220">
        <f>SUM(D9:D34)</f>
        <v>95037</v>
      </c>
      <c r="E35" s="283">
        <f>SUM(E9:E34)</f>
        <v>59568.599999999984</v>
      </c>
      <c r="F35" s="283">
        <f>SUM(F9:F34)</f>
        <v>55454.99999999999</v>
      </c>
      <c r="G35" s="220">
        <f>(F35/E35)*100</f>
        <v>93.0943483647425</v>
      </c>
    </row>
    <row r="36" spans="1:7" s="141" customFormat="1" ht="15.75" customHeight="1">
      <c r="A36" s="140"/>
      <c r="B36" s="143"/>
      <c r="C36" s="221"/>
      <c r="D36" s="222"/>
      <c r="E36" s="284"/>
      <c r="F36" s="284"/>
      <c r="G36" s="222"/>
    </row>
    <row r="37" spans="1:7" s="141" customFormat="1" ht="18.75" customHeight="1" hidden="1">
      <c r="A37" s="140"/>
      <c r="B37" s="143"/>
      <c r="C37" s="221"/>
      <c r="D37" s="222"/>
      <c r="E37" s="284"/>
      <c r="F37" s="284"/>
      <c r="G37" s="222"/>
    </row>
    <row r="38" spans="1:7" s="141" customFormat="1" ht="18.75" customHeight="1" hidden="1">
      <c r="A38" s="140"/>
      <c r="B38" s="143"/>
      <c r="C38" s="221"/>
      <c r="D38" s="222"/>
      <c r="E38" s="284"/>
      <c r="F38" s="284"/>
      <c r="G38" s="222"/>
    </row>
    <row r="39" spans="1:7" s="141" customFormat="1" ht="15.75" customHeight="1">
      <c r="A39" s="140"/>
      <c r="B39" s="143"/>
      <c r="C39" s="221"/>
      <c r="D39" s="222"/>
      <c r="E39" s="284"/>
      <c r="F39" s="284"/>
      <c r="G39" s="222"/>
    </row>
    <row r="40" spans="1:7" s="141" customFormat="1" ht="15.75" customHeight="1">
      <c r="A40" s="140"/>
      <c r="B40" s="143"/>
      <c r="C40" s="221"/>
      <c r="D40" s="223"/>
      <c r="E40" s="285"/>
      <c r="F40" s="285"/>
      <c r="G40" s="223"/>
    </row>
    <row r="41" spans="1:7" s="141" customFormat="1" ht="12.75" customHeight="1" hidden="1">
      <c r="A41" s="140"/>
      <c r="B41" s="143"/>
      <c r="C41" s="221"/>
      <c r="D41" s="223"/>
      <c r="E41" s="285"/>
      <c r="F41" s="285"/>
      <c r="G41" s="223"/>
    </row>
    <row r="42" spans="1:7" s="141" customFormat="1" ht="12.75" customHeight="1" hidden="1">
      <c r="A42" s="140"/>
      <c r="B42" s="143"/>
      <c r="C42" s="221"/>
      <c r="D42" s="223"/>
      <c r="E42" s="285"/>
      <c r="F42" s="285"/>
      <c r="G42" s="223"/>
    </row>
    <row r="43" spans="2:6" s="141" customFormat="1" ht="15.75" customHeight="1" thickBot="1">
      <c r="B43" s="224"/>
      <c r="E43" s="286"/>
      <c r="F43" s="286"/>
    </row>
    <row r="44" spans="1:7" s="141" customFormat="1" ht="15.75">
      <c r="A44" s="200" t="s">
        <v>27</v>
      </c>
      <c r="B44" s="201" t="s">
        <v>28</v>
      </c>
      <c r="C44" s="200" t="s">
        <v>30</v>
      </c>
      <c r="D44" s="200" t="s">
        <v>31</v>
      </c>
      <c r="E44" s="278" t="s">
        <v>31</v>
      </c>
      <c r="F44" s="153" t="s">
        <v>8</v>
      </c>
      <c r="G44" s="200" t="s">
        <v>350</v>
      </c>
    </row>
    <row r="45" spans="1:7" s="141" customFormat="1" ht="15.75" customHeight="1" thickBot="1">
      <c r="A45" s="202"/>
      <c r="B45" s="203"/>
      <c r="C45" s="204"/>
      <c r="D45" s="205" t="s">
        <v>33</v>
      </c>
      <c r="E45" s="279" t="s">
        <v>34</v>
      </c>
      <c r="F45" s="155" t="s">
        <v>35</v>
      </c>
      <c r="G45" s="205" t="s">
        <v>351</v>
      </c>
    </row>
    <row r="46" spans="1:7" s="141" customFormat="1" ht="16.5" customHeight="1" thickTop="1">
      <c r="A46" s="206">
        <v>20</v>
      </c>
      <c r="B46" s="207"/>
      <c r="C46" s="57" t="s">
        <v>380</v>
      </c>
      <c r="D46" s="99"/>
      <c r="E46" s="166"/>
      <c r="F46" s="166"/>
      <c r="G46" s="99"/>
    </row>
    <row r="47" spans="1:7" s="141" customFormat="1" ht="16.5" customHeight="1">
      <c r="A47" s="206"/>
      <c r="B47" s="207"/>
      <c r="C47" s="57"/>
      <c r="D47" s="99"/>
      <c r="E47" s="166"/>
      <c r="F47" s="166"/>
      <c r="G47" s="99"/>
    </row>
    <row r="48" spans="1:7" s="141" customFormat="1" ht="15" customHeight="1">
      <c r="A48" s="112"/>
      <c r="B48" s="210"/>
      <c r="C48" s="57" t="s">
        <v>381</v>
      </c>
      <c r="D48" s="115"/>
      <c r="E48" s="172"/>
      <c r="F48" s="172"/>
      <c r="G48" s="115"/>
    </row>
    <row r="49" spans="1:7" s="141" customFormat="1" ht="15">
      <c r="A49" s="76"/>
      <c r="B49" s="211">
        <v>2143</v>
      </c>
      <c r="C49" s="116" t="s">
        <v>382</v>
      </c>
      <c r="D49" s="63">
        <v>0</v>
      </c>
      <c r="E49" s="157">
        <v>5</v>
      </c>
      <c r="F49" s="157">
        <v>0</v>
      </c>
      <c r="G49" s="115">
        <f aca="true" t="shared" si="1" ref="G49:G91">(F49/E49)*100</f>
        <v>0</v>
      </c>
    </row>
    <row r="50" spans="1:7" s="141" customFormat="1" ht="15">
      <c r="A50" s="76"/>
      <c r="B50" s="211">
        <v>2212</v>
      </c>
      <c r="C50" s="116" t="s">
        <v>383</v>
      </c>
      <c r="D50" s="63">
        <v>13455</v>
      </c>
      <c r="E50" s="157">
        <v>14747.4</v>
      </c>
      <c r="F50" s="157">
        <v>5777.5</v>
      </c>
      <c r="G50" s="115">
        <f t="shared" si="1"/>
        <v>39.17639719543784</v>
      </c>
    </row>
    <row r="51" spans="1:7" s="141" customFormat="1" ht="15" customHeight="1">
      <c r="A51" s="76"/>
      <c r="B51" s="211">
        <v>2219</v>
      </c>
      <c r="C51" s="116" t="s">
        <v>384</v>
      </c>
      <c r="D51" s="63">
        <v>26323</v>
      </c>
      <c r="E51" s="157">
        <v>42366.1</v>
      </c>
      <c r="F51" s="157">
        <v>17888.8</v>
      </c>
      <c r="G51" s="115">
        <f t="shared" si="1"/>
        <v>42.22432558106599</v>
      </c>
    </row>
    <row r="52" spans="1:7" s="141" customFormat="1" ht="15">
      <c r="A52" s="76"/>
      <c r="B52" s="211">
        <v>2221</v>
      </c>
      <c r="C52" s="116" t="s">
        <v>385</v>
      </c>
      <c r="D52" s="63">
        <v>100</v>
      </c>
      <c r="E52" s="157">
        <v>102.9</v>
      </c>
      <c r="F52" s="157">
        <v>2.8</v>
      </c>
      <c r="G52" s="115">
        <f t="shared" si="1"/>
        <v>2.721088435374149</v>
      </c>
    </row>
    <row r="53" spans="1:7" s="141" customFormat="1" ht="15" hidden="1">
      <c r="A53" s="76"/>
      <c r="B53" s="211">
        <v>2229</v>
      </c>
      <c r="C53" s="116" t="s">
        <v>386</v>
      </c>
      <c r="D53" s="63">
        <v>400</v>
      </c>
      <c r="E53" s="157">
        <v>400</v>
      </c>
      <c r="F53" s="157">
        <v>0</v>
      </c>
      <c r="G53" s="115">
        <f t="shared" si="1"/>
        <v>0</v>
      </c>
    </row>
    <row r="54" spans="1:7" s="141" customFormat="1" ht="15" hidden="1">
      <c r="A54" s="76"/>
      <c r="B54" s="211">
        <v>2241</v>
      </c>
      <c r="C54" s="116" t="s">
        <v>387</v>
      </c>
      <c r="D54" s="63"/>
      <c r="E54" s="157"/>
      <c r="F54" s="157"/>
      <c r="G54" s="115" t="e">
        <f t="shared" si="1"/>
        <v>#DIV/0!</v>
      </c>
    </row>
    <row r="55" spans="1:7" s="146" customFormat="1" ht="15.75" hidden="1">
      <c r="A55" s="76"/>
      <c r="B55" s="211">
        <v>2249</v>
      </c>
      <c r="C55" s="116" t="s">
        <v>388</v>
      </c>
      <c r="D55" s="115">
        <f>727-727</f>
        <v>0</v>
      </c>
      <c r="E55" s="172">
        <v>0</v>
      </c>
      <c r="F55" s="172"/>
      <c r="G55" s="115" t="e">
        <f t="shared" si="1"/>
        <v>#DIV/0!</v>
      </c>
    </row>
    <row r="56" spans="1:7" s="141" customFormat="1" ht="15">
      <c r="A56" s="76"/>
      <c r="B56" s="211">
        <v>2310</v>
      </c>
      <c r="C56" s="116" t="s">
        <v>389</v>
      </c>
      <c r="D56" s="63">
        <v>0</v>
      </c>
      <c r="E56" s="157">
        <v>7.2</v>
      </c>
      <c r="F56" s="157">
        <v>0</v>
      </c>
      <c r="G56" s="115">
        <f t="shared" si="1"/>
        <v>0</v>
      </c>
    </row>
    <row r="57" spans="1:7" s="141" customFormat="1" ht="15">
      <c r="A57" s="76"/>
      <c r="B57" s="211">
        <v>2321</v>
      </c>
      <c r="C57" s="116" t="s">
        <v>390</v>
      </c>
      <c r="D57" s="63">
        <v>50</v>
      </c>
      <c r="E57" s="157">
        <v>299</v>
      </c>
      <c r="F57" s="157">
        <v>298.9</v>
      </c>
      <c r="G57" s="115">
        <f t="shared" si="1"/>
        <v>99.96655518394648</v>
      </c>
    </row>
    <row r="58" spans="1:7" s="146" customFormat="1" ht="15.75">
      <c r="A58" s="76"/>
      <c r="B58" s="211">
        <v>2331</v>
      </c>
      <c r="C58" s="116" t="s">
        <v>391</v>
      </c>
      <c r="D58" s="115">
        <v>1</v>
      </c>
      <c r="E58" s="172">
        <v>1</v>
      </c>
      <c r="F58" s="172">
        <v>0</v>
      </c>
      <c r="G58" s="115">
        <f t="shared" si="1"/>
        <v>0</v>
      </c>
    </row>
    <row r="59" spans="1:7" s="141" customFormat="1" ht="15">
      <c r="A59" s="76"/>
      <c r="B59" s="211">
        <v>3111</v>
      </c>
      <c r="C59" s="225" t="s">
        <v>392</v>
      </c>
      <c r="D59" s="63">
        <v>1594</v>
      </c>
      <c r="E59" s="157">
        <v>1869.1</v>
      </c>
      <c r="F59" s="156">
        <v>1836.3</v>
      </c>
      <c r="G59" s="115">
        <f t="shared" si="1"/>
        <v>98.24514472205875</v>
      </c>
    </row>
    <row r="60" spans="1:7" s="141" customFormat="1" ht="15">
      <c r="A60" s="76"/>
      <c r="B60" s="211">
        <v>3113</v>
      </c>
      <c r="C60" s="225" t="s">
        <v>393</v>
      </c>
      <c r="D60" s="63">
        <v>3900</v>
      </c>
      <c r="E60" s="157">
        <v>4606.3</v>
      </c>
      <c r="F60" s="156">
        <v>102.2</v>
      </c>
      <c r="G60" s="115">
        <f t="shared" si="1"/>
        <v>2.218700475435816</v>
      </c>
    </row>
    <row r="61" spans="1:7" s="146" customFormat="1" ht="15.75">
      <c r="A61" s="76"/>
      <c r="B61" s="211">
        <v>3231</v>
      </c>
      <c r="C61" s="116" t="s">
        <v>394</v>
      </c>
      <c r="D61" s="115">
        <v>950</v>
      </c>
      <c r="E61" s="172">
        <v>950</v>
      </c>
      <c r="F61" s="172">
        <v>0</v>
      </c>
      <c r="G61" s="115">
        <f t="shared" si="1"/>
        <v>0</v>
      </c>
    </row>
    <row r="62" spans="1:7" s="146" customFormat="1" ht="15.75" hidden="1">
      <c r="A62" s="76"/>
      <c r="B62" s="211">
        <v>3313</v>
      </c>
      <c r="C62" s="116" t="s">
        <v>395</v>
      </c>
      <c r="D62" s="115">
        <v>0</v>
      </c>
      <c r="E62" s="172">
        <v>0</v>
      </c>
      <c r="F62" s="172"/>
      <c r="G62" s="115" t="e">
        <f t="shared" si="1"/>
        <v>#DIV/0!</v>
      </c>
    </row>
    <row r="63" spans="1:7" s="146" customFormat="1" ht="15.75">
      <c r="A63" s="76"/>
      <c r="B63" s="211">
        <v>3319</v>
      </c>
      <c r="C63" s="225" t="s">
        <v>396</v>
      </c>
      <c r="D63" s="115">
        <v>0</v>
      </c>
      <c r="E63" s="172">
        <v>59.7</v>
      </c>
      <c r="F63" s="157">
        <v>59.7</v>
      </c>
      <c r="G63" s="115">
        <f t="shared" si="1"/>
        <v>100</v>
      </c>
    </row>
    <row r="64" spans="1:7" s="141" customFormat="1" ht="15">
      <c r="A64" s="76"/>
      <c r="B64" s="211">
        <v>3322</v>
      </c>
      <c r="C64" s="225" t="s">
        <v>397</v>
      </c>
      <c r="D64" s="63">
        <v>0</v>
      </c>
      <c r="E64" s="157">
        <v>179</v>
      </c>
      <c r="F64" s="157">
        <v>117.4</v>
      </c>
      <c r="G64" s="115">
        <f t="shared" si="1"/>
        <v>65.58659217877096</v>
      </c>
    </row>
    <row r="65" spans="1:7" s="141" customFormat="1" ht="15" hidden="1">
      <c r="A65" s="76"/>
      <c r="B65" s="211">
        <v>3326</v>
      </c>
      <c r="C65" s="225" t="s">
        <v>398</v>
      </c>
      <c r="D65" s="63">
        <v>0</v>
      </c>
      <c r="E65" s="157">
        <v>0</v>
      </c>
      <c r="F65" s="157"/>
      <c r="G65" s="115" t="e">
        <f t="shared" si="1"/>
        <v>#DIV/0!</v>
      </c>
    </row>
    <row r="66" spans="1:7" s="146" customFormat="1" ht="15.75" hidden="1">
      <c r="A66" s="76"/>
      <c r="B66" s="211">
        <v>3399</v>
      </c>
      <c r="C66" s="116" t="s">
        <v>396</v>
      </c>
      <c r="D66" s="115">
        <v>0</v>
      </c>
      <c r="E66" s="172">
        <v>0</v>
      </c>
      <c r="F66" s="172"/>
      <c r="G66" s="115" t="e">
        <f t="shared" si="1"/>
        <v>#DIV/0!</v>
      </c>
    </row>
    <row r="67" spans="1:7" s="141" customFormat="1" ht="15">
      <c r="A67" s="76"/>
      <c r="B67" s="211">
        <v>3412</v>
      </c>
      <c r="C67" s="225" t="s">
        <v>399</v>
      </c>
      <c r="D67" s="63">
        <v>0</v>
      </c>
      <c r="E67" s="157">
        <v>77</v>
      </c>
      <c r="F67" s="157">
        <v>76.9</v>
      </c>
      <c r="G67" s="115">
        <f t="shared" si="1"/>
        <v>99.87012987012987</v>
      </c>
    </row>
    <row r="68" spans="1:7" s="141" customFormat="1" ht="15">
      <c r="A68" s="76"/>
      <c r="B68" s="211">
        <v>3421</v>
      </c>
      <c r="C68" s="225" t="s">
        <v>400</v>
      </c>
      <c r="D68" s="63">
        <v>125</v>
      </c>
      <c r="E68" s="157">
        <v>638.6</v>
      </c>
      <c r="F68" s="157">
        <v>529.4</v>
      </c>
      <c r="G68" s="115">
        <f t="shared" si="1"/>
        <v>82.90009395552771</v>
      </c>
    </row>
    <row r="69" spans="1:7" s="141" customFormat="1" ht="15" hidden="1">
      <c r="A69" s="76"/>
      <c r="B69" s="211">
        <v>3612</v>
      </c>
      <c r="C69" s="225" t="s">
        <v>401</v>
      </c>
      <c r="D69" s="63"/>
      <c r="E69" s="157"/>
      <c r="F69" s="157"/>
      <c r="G69" s="115" t="e">
        <f t="shared" si="1"/>
        <v>#DIV/0!</v>
      </c>
    </row>
    <row r="70" spans="1:7" s="141" customFormat="1" ht="15">
      <c r="A70" s="76"/>
      <c r="B70" s="211">
        <v>3613</v>
      </c>
      <c r="C70" s="225" t="s">
        <v>402</v>
      </c>
      <c r="D70" s="63">
        <v>0</v>
      </c>
      <c r="E70" s="157">
        <v>1070</v>
      </c>
      <c r="F70" s="172">
        <v>0</v>
      </c>
      <c r="G70" s="115">
        <f t="shared" si="1"/>
        <v>0</v>
      </c>
    </row>
    <row r="71" spans="1:7" s="141" customFormat="1" ht="15">
      <c r="A71" s="76"/>
      <c r="B71" s="211">
        <v>3631</v>
      </c>
      <c r="C71" s="225" t="s">
        <v>403</v>
      </c>
      <c r="D71" s="63">
        <v>10100</v>
      </c>
      <c r="E71" s="157">
        <v>10264.6</v>
      </c>
      <c r="F71" s="157">
        <v>4265.9</v>
      </c>
      <c r="G71" s="115">
        <f t="shared" si="1"/>
        <v>41.5593398671161</v>
      </c>
    </row>
    <row r="72" spans="1:7" s="146" customFormat="1" ht="15.75">
      <c r="A72" s="76"/>
      <c r="B72" s="211">
        <v>3632</v>
      </c>
      <c r="C72" s="116" t="s">
        <v>404</v>
      </c>
      <c r="D72" s="115">
        <v>0</v>
      </c>
      <c r="E72" s="172">
        <v>858.2</v>
      </c>
      <c r="F72" s="172">
        <v>3</v>
      </c>
      <c r="G72" s="115">
        <f t="shared" si="1"/>
        <v>0.3495688650664181</v>
      </c>
    </row>
    <row r="73" spans="1:7" s="141" customFormat="1" ht="15">
      <c r="A73" s="76"/>
      <c r="B73" s="211">
        <v>3635</v>
      </c>
      <c r="C73" s="225" t="s">
        <v>405</v>
      </c>
      <c r="D73" s="63">
        <v>2717</v>
      </c>
      <c r="E73" s="157">
        <v>2129.3</v>
      </c>
      <c r="F73" s="157">
        <v>157.3</v>
      </c>
      <c r="G73" s="115">
        <f t="shared" si="1"/>
        <v>7.387404311276007</v>
      </c>
    </row>
    <row r="74" spans="1:7" s="146" customFormat="1" ht="15.75" hidden="1">
      <c r="A74" s="76"/>
      <c r="B74" s="211">
        <v>3639</v>
      </c>
      <c r="C74" s="116" t="s">
        <v>406</v>
      </c>
      <c r="D74" s="115"/>
      <c r="E74" s="172"/>
      <c r="F74" s="172"/>
      <c r="G74" s="115" t="e">
        <f t="shared" si="1"/>
        <v>#DIV/0!</v>
      </c>
    </row>
    <row r="75" spans="1:7" s="141" customFormat="1" ht="15">
      <c r="A75" s="76"/>
      <c r="B75" s="211">
        <v>3699</v>
      </c>
      <c r="C75" s="225" t="s">
        <v>407</v>
      </c>
      <c r="D75" s="97">
        <v>188</v>
      </c>
      <c r="E75" s="156">
        <v>214.1</v>
      </c>
      <c r="F75" s="156">
        <v>117.9</v>
      </c>
      <c r="G75" s="115">
        <f t="shared" si="1"/>
        <v>55.06772536198039</v>
      </c>
    </row>
    <row r="76" spans="1:7" s="141" customFormat="1" ht="15">
      <c r="A76" s="76"/>
      <c r="B76" s="211">
        <v>3722</v>
      </c>
      <c r="C76" s="225" t="s">
        <v>408</v>
      </c>
      <c r="D76" s="63">
        <v>20470</v>
      </c>
      <c r="E76" s="157">
        <v>20500</v>
      </c>
      <c r="F76" s="157">
        <v>11996.3</v>
      </c>
      <c r="G76" s="115">
        <f t="shared" si="1"/>
        <v>58.51853658536585</v>
      </c>
    </row>
    <row r="77" spans="1:7" s="146" customFormat="1" ht="15.75" hidden="1">
      <c r="A77" s="76"/>
      <c r="B77" s="211">
        <v>3726</v>
      </c>
      <c r="C77" s="116" t="s">
        <v>409</v>
      </c>
      <c r="D77" s="115"/>
      <c r="E77" s="172"/>
      <c r="F77" s="172"/>
      <c r="G77" s="115" t="e">
        <f t="shared" si="1"/>
        <v>#DIV/0!</v>
      </c>
    </row>
    <row r="78" spans="1:7" s="146" customFormat="1" ht="15.75">
      <c r="A78" s="76"/>
      <c r="B78" s="211">
        <v>3733</v>
      </c>
      <c r="C78" s="116" t="s">
        <v>410</v>
      </c>
      <c r="D78" s="115">
        <v>40</v>
      </c>
      <c r="E78" s="172">
        <v>40</v>
      </c>
      <c r="F78" s="172">
        <v>30.8</v>
      </c>
      <c r="G78" s="115">
        <f t="shared" si="1"/>
        <v>77</v>
      </c>
    </row>
    <row r="79" spans="1:7" s="146" customFormat="1" ht="15.75">
      <c r="A79" s="76"/>
      <c r="B79" s="211">
        <v>3744</v>
      </c>
      <c r="C79" s="116" t="s">
        <v>411</v>
      </c>
      <c r="D79" s="115">
        <v>390</v>
      </c>
      <c r="E79" s="172">
        <v>390</v>
      </c>
      <c r="F79" s="172">
        <v>0</v>
      </c>
      <c r="G79" s="115">
        <f t="shared" si="1"/>
        <v>0</v>
      </c>
    </row>
    <row r="80" spans="1:7" s="146" customFormat="1" ht="15.75">
      <c r="A80" s="76"/>
      <c r="B80" s="211">
        <v>3745</v>
      </c>
      <c r="C80" s="116" t="s">
        <v>412</v>
      </c>
      <c r="D80" s="172">
        <v>20106</v>
      </c>
      <c r="E80" s="172">
        <v>20846</v>
      </c>
      <c r="F80" s="172">
        <v>10682.4</v>
      </c>
      <c r="G80" s="115">
        <f t="shared" si="1"/>
        <v>51.244363427036355</v>
      </c>
    </row>
    <row r="81" spans="1:7" s="146" customFormat="1" ht="15.75">
      <c r="A81" s="76"/>
      <c r="B81" s="211">
        <v>4349</v>
      </c>
      <c r="C81" s="116" t="s">
        <v>413</v>
      </c>
      <c r="D81" s="97">
        <v>0</v>
      </c>
      <c r="E81" s="156">
        <v>1085.8</v>
      </c>
      <c r="F81" s="156">
        <v>1065.8</v>
      </c>
      <c r="G81" s="115">
        <f t="shared" si="1"/>
        <v>98.15804015472463</v>
      </c>
    </row>
    <row r="82" spans="1:7" s="146" customFormat="1" ht="15.75" hidden="1">
      <c r="A82" s="79"/>
      <c r="B82" s="211">
        <v>4357</v>
      </c>
      <c r="C82" s="225" t="s">
        <v>414</v>
      </c>
      <c r="D82" s="97">
        <f>500-500</f>
        <v>0</v>
      </c>
      <c r="E82" s="156">
        <v>0</v>
      </c>
      <c r="F82" s="172"/>
      <c r="G82" s="115" t="e">
        <f t="shared" si="1"/>
        <v>#DIV/0!</v>
      </c>
    </row>
    <row r="83" spans="1:7" s="146" customFormat="1" ht="15.75" hidden="1">
      <c r="A83" s="79"/>
      <c r="B83" s="211">
        <v>4374</v>
      </c>
      <c r="C83" s="225" t="s">
        <v>415</v>
      </c>
      <c r="D83" s="97">
        <v>0</v>
      </c>
      <c r="E83" s="156">
        <v>0</v>
      </c>
      <c r="F83" s="172"/>
      <c r="G83" s="115" t="e">
        <f t="shared" si="1"/>
        <v>#DIV/0!</v>
      </c>
    </row>
    <row r="84" spans="1:7" s="141" customFormat="1" ht="15">
      <c r="A84" s="79"/>
      <c r="B84" s="211">
        <v>5311</v>
      </c>
      <c r="C84" s="225" t="s">
        <v>416</v>
      </c>
      <c r="D84" s="97">
        <v>3571</v>
      </c>
      <c r="E84" s="156">
        <v>3902</v>
      </c>
      <c r="F84" s="172">
        <v>3901.1</v>
      </c>
      <c r="G84" s="115">
        <f t="shared" si="1"/>
        <v>99.97693490517683</v>
      </c>
    </row>
    <row r="85" spans="1:7" s="141" customFormat="1" ht="15" hidden="1">
      <c r="A85" s="79"/>
      <c r="B85" s="211">
        <v>6223</v>
      </c>
      <c r="C85" s="225" t="s">
        <v>417</v>
      </c>
      <c r="D85" s="97"/>
      <c r="E85" s="156"/>
      <c r="F85" s="156"/>
      <c r="G85" s="115" t="e">
        <f t="shared" si="1"/>
        <v>#DIV/0!</v>
      </c>
    </row>
    <row r="86" spans="1:7" s="141" customFormat="1" ht="15">
      <c r="A86" s="79"/>
      <c r="B86" s="211">
        <v>6171</v>
      </c>
      <c r="C86" s="225" t="s">
        <v>418</v>
      </c>
      <c r="D86" s="97">
        <v>2200</v>
      </c>
      <c r="E86" s="156">
        <v>3033.2</v>
      </c>
      <c r="F86" s="156">
        <v>2969.9</v>
      </c>
      <c r="G86" s="115">
        <f t="shared" si="1"/>
        <v>97.91309508110247</v>
      </c>
    </row>
    <row r="87" spans="1:7" s="141" customFormat="1" ht="15">
      <c r="A87" s="79"/>
      <c r="B87" s="211">
        <v>6399</v>
      </c>
      <c r="C87" s="225" t="s">
        <v>419</v>
      </c>
      <c r="D87" s="97">
        <v>0</v>
      </c>
      <c r="E87" s="156">
        <v>30</v>
      </c>
      <c r="F87" s="156">
        <v>30</v>
      </c>
      <c r="G87" s="115">
        <f t="shared" si="1"/>
        <v>100</v>
      </c>
    </row>
    <row r="88" spans="1:7" s="141" customFormat="1" ht="15">
      <c r="A88" s="79"/>
      <c r="B88" s="211">
        <v>6402</v>
      </c>
      <c r="C88" s="225" t="s">
        <v>420</v>
      </c>
      <c r="D88" s="97">
        <v>0</v>
      </c>
      <c r="E88" s="156">
        <v>5.6</v>
      </c>
      <c r="F88" s="156">
        <v>5.6</v>
      </c>
      <c r="G88" s="115">
        <f t="shared" si="1"/>
        <v>100</v>
      </c>
    </row>
    <row r="89" spans="1:7" s="141" customFormat="1" ht="15">
      <c r="A89" s="79">
        <v>6409</v>
      </c>
      <c r="B89" s="211">
        <v>6409</v>
      </c>
      <c r="C89" s="225" t="s">
        <v>421</v>
      </c>
      <c r="D89" s="97">
        <v>2400</v>
      </c>
      <c r="E89" s="156">
        <v>1323.8</v>
      </c>
      <c r="F89" s="156">
        <v>0</v>
      </c>
      <c r="G89" s="115">
        <f t="shared" si="1"/>
        <v>0</v>
      </c>
    </row>
    <row r="90" spans="1:7" s="146" customFormat="1" ht="15.75">
      <c r="A90" s="76"/>
      <c r="B90" s="211"/>
      <c r="C90" s="116"/>
      <c r="D90" s="115"/>
      <c r="E90" s="172"/>
      <c r="F90" s="172"/>
      <c r="G90" s="115"/>
    </row>
    <row r="91" spans="1:7" s="146" customFormat="1" ht="15.75">
      <c r="A91" s="208"/>
      <c r="B91" s="210"/>
      <c r="C91" s="226" t="s">
        <v>422</v>
      </c>
      <c r="D91" s="227">
        <f>SUM(D49:D90)</f>
        <v>109080</v>
      </c>
      <c r="E91" s="287">
        <f>SUM(E49:E90)</f>
        <v>132000.90000000002</v>
      </c>
      <c r="F91" s="287">
        <f>SUM(F49:F90)</f>
        <v>61915.90000000001</v>
      </c>
      <c r="G91" s="115">
        <f t="shared" si="1"/>
        <v>46.90566503713232</v>
      </c>
    </row>
    <row r="92" spans="1:7" s="146" customFormat="1" ht="15.75">
      <c r="A92" s="208"/>
      <c r="B92" s="210"/>
      <c r="C92" s="226"/>
      <c r="D92" s="227"/>
      <c r="E92" s="287"/>
      <c r="F92" s="287"/>
      <c r="G92" s="115"/>
    </row>
    <row r="93" spans="1:7" s="146" customFormat="1" ht="14.25" customHeight="1">
      <c r="A93" s="76"/>
      <c r="B93" s="211"/>
      <c r="C93" s="228" t="s">
        <v>423</v>
      </c>
      <c r="D93" s="229"/>
      <c r="E93" s="288"/>
      <c r="F93" s="288"/>
      <c r="G93" s="115"/>
    </row>
    <row r="94" spans="1:7" s="146" customFormat="1" ht="15.75">
      <c r="A94" s="76">
        <v>1068000000</v>
      </c>
      <c r="B94" s="211">
        <v>2212</v>
      </c>
      <c r="C94" s="116" t="s">
        <v>424</v>
      </c>
      <c r="D94" s="115">
        <v>650</v>
      </c>
      <c r="E94" s="172">
        <v>909.8</v>
      </c>
      <c r="F94" s="172">
        <v>448.9</v>
      </c>
      <c r="G94" s="115">
        <f aca="true" t="shared" si="2" ref="G94:G127">(F94/E94)*100</f>
        <v>49.34051439876896</v>
      </c>
    </row>
    <row r="95" spans="1:7" s="146" customFormat="1" ht="15.75">
      <c r="A95" s="76">
        <v>1100000000</v>
      </c>
      <c r="B95" s="211">
        <v>2212</v>
      </c>
      <c r="C95" s="116" t="s">
        <v>425</v>
      </c>
      <c r="D95" s="115">
        <v>3900</v>
      </c>
      <c r="E95" s="172">
        <v>3900</v>
      </c>
      <c r="F95" s="172">
        <v>0</v>
      </c>
      <c r="G95" s="115">
        <f t="shared" si="2"/>
        <v>0</v>
      </c>
    </row>
    <row r="96" spans="1:7" s="146" customFormat="1" ht="15.75">
      <c r="A96" s="76">
        <v>1044000000</v>
      </c>
      <c r="B96" s="211">
        <v>2219</v>
      </c>
      <c r="C96" s="116" t="s">
        <v>426</v>
      </c>
      <c r="D96" s="115">
        <v>100</v>
      </c>
      <c r="E96" s="172">
        <v>100</v>
      </c>
      <c r="F96" s="172">
        <v>0</v>
      </c>
      <c r="G96" s="115">
        <f t="shared" si="2"/>
        <v>0</v>
      </c>
    </row>
    <row r="97" spans="1:7" s="146" customFormat="1" ht="15.75">
      <c r="A97" s="59">
        <v>1051000000</v>
      </c>
      <c r="B97" s="230">
        <v>2219</v>
      </c>
      <c r="C97" s="62" t="s">
        <v>427</v>
      </c>
      <c r="D97" s="115">
        <v>0</v>
      </c>
      <c r="E97" s="172">
        <v>15</v>
      </c>
      <c r="F97" s="172">
        <v>15</v>
      </c>
      <c r="G97" s="115">
        <f t="shared" si="2"/>
        <v>100</v>
      </c>
    </row>
    <row r="98" spans="1:9" s="146" customFormat="1" ht="15.75">
      <c r="A98" s="76">
        <v>1054000000</v>
      </c>
      <c r="B98" s="211">
        <v>2219</v>
      </c>
      <c r="C98" s="116" t="s">
        <v>428</v>
      </c>
      <c r="D98" s="115">
        <v>585</v>
      </c>
      <c r="E98" s="172">
        <v>2327</v>
      </c>
      <c r="F98" s="172">
        <v>41.2</v>
      </c>
      <c r="G98" s="115">
        <f t="shared" si="2"/>
        <v>1.7705199828104856</v>
      </c>
      <c r="I98" s="231"/>
    </row>
    <row r="99" spans="1:9" s="146" customFormat="1" ht="15.75">
      <c r="A99" s="76">
        <v>1058000000</v>
      </c>
      <c r="B99" s="211">
        <v>2219</v>
      </c>
      <c r="C99" s="116" t="s">
        <v>429</v>
      </c>
      <c r="D99" s="115">
        <v>0</v>
      </c>
      <c r="E99" s="172">
        <v>7</v>
      </c>
      <c r="F99" s="172">
        <v>7</v>
      </c>
      <c r="G99" s="115">
        <f t="shared" si="2"/>
        <v>100</v>
      </c>
      <c r="I99" s="231"/>
    </row>
    <row r="100" spans="1:9" s="146" customFormat="1" ht="15.75">
      <c r="A100" s="76">
        <v>1101000000</v>
      </c>
      <c r="B100" s="211">
        <v>2219</v>
      </c>
      <c r="C100" s="116" t="s">
        <v>430</v>
      </c>
      <c r="D100" s="115">
        <v>3500</v>
      </c>
      <c r="E100" s="172">
        <v>3500</v>
      </c>
      <c r="F100" s="172">
        <v>59</v>
      </c>
      <c r="G100" s="115">
        <f t="shared" si="2"/>
        <v>1.685714285714286</v>
      </c>
      <c r="I100" s="231"/>
    </row>
    <row r="101" spans="1:7" s="146" customFormat="1" ht="15.75">
      <c r="A101" s="76">
        <v>1104000000</v>
      </c>
      <c r="B101" s="211">
        <v>2219</v>
      </c>
      <c r="C101" s="116" t="s">
        <v>431</v>
      </c>
      <c r="D101" s="115">
        <v>507</v>
      </c>
      <c r="E101" s="172">
        <v>507</v>
      </c>
      <c r="F101" s="172">
        <v>0</v>
      </c>
      <c r="G101" s="115">
        <f t="shared" si="2"/>
        <v>0</v>
      </c>
    </row>
    <row r="102" spans="1:7" s="146" customFormat="1" ht="15.75">
      <c r="A102" s="76">
        <v>1108000000</v>
      </c>
      <c r="B102" s="211">
        <v>2219</v>
      </c>
      <c r="C102" s="116" t="s">
        <v>432</v>
      </c>
      <c r="D102" s="115">
        <v>0</v>
      </c>
      <c r="E102" s="172">
        <v>3416.4</v>
      </c>
      <c r="F102" s="172">
        <v>3358</v>
      </c>
      <c r="G102" s="115">
        <f t="shared" si="2"/>
        <v>98.29059829059828</v>
      </c>
    </row>
    <row r="103" spans="1:7" s="146" customFormat="1" ht="15.75">
      <c r="A103" s="76">
        <v>1110000000</v>
      </c>
      <c r="B103" s="211">
        <v>2219</v>
      </c>
      <c r="C103" s="116" t="s">
        <v>433</v>
      </c>
      <c r="D103" s="115">
        <v>5200</v>
      </c>
      <c r="E103" s="172">
        <v>5200</v>
      </c>
      <c r="F103" s="172">
        <v>42.6</v>
      </c>
      <c r="G103" s="115">
        <f t="shared" si="2"/>
        <v>0.8192307692307693</v>
      </c>
    </row>
    <row r="104" spans="1:7" s="146" customFormat="1" ht="15.75">
      <c r="A104" s="76">
        <v>1118000000</v>
      </c>
      <c r="B104" s="211">
        <v>2219</v>
      </c>
      <c r="C104" s="116" t="s">
        <v>434</v>
      </c>
      <c r="D104" s="115">
        <v>0</v>
      </c>
      <c r="E104" s="172">
        <v>145.2</v>
      </c>
      <c r="F104" s="172">
        <v>0</v>
      </c>
      <c r="G104" s="115">
        <f t="shared" si="2"/>
        <v>0</v>
      </c>
    </row>
    <row r="105" spans="1:7" s="146" customFormat="1" ht="15.75">
      <c r="A105" s="76">
        <v>1111000000</v>
      </c>
      <c r="B105" s="211">
        <v>2219</v>
      </c>
      <c r="C105" s="116" t="s">
        <v>435</v>
      </c>
      <c r="D105" s="115">
        <v>2801</v>
      </c>
      <c r="E105" s="172">
        <v>2827.5</v>
      </c>
      <c r="F105" s="172">
        <v>2782.6</v>
      </c>
      <c r="G105" s="115">
        <f t="shared" si="2"/>
        <v>98.41202475685233</v>
      </c>
    </row>
    <row r="106" spans="1:7" s="146" customFormat="1" ht="15.75">
      <c r="A106" s="76">
        <v>1123000000</v>
      </c>
      <c r="B106" s="211">
        <v>2219</v>
      </c>
      <c r="C106" s="116" t="s">
        <v>436</v>
      </c>
      <c r="D106" s="115">
        <v>0</v>
      </c>
      <c r="E106" s="172">
        <v>1261.6</v>
      </c>
      <c r="F106" s="172">
        <v>0</v>
      </c>
      <c r="G106" s="115">
        <f t="shared" si="2"/>
        <v>0</v>
      </c>
    </row>
    <row r="107" spans="1:7" s="146" customFormat="1" ht="15.75">
      <c r="A107" s="76">
        <v>1112000000</v>
      </c>
      <c r="B107" s="211">
        <v>2219</v>
      </c>
      <c r="C107" s="116" t="s">
        <v>437</v>
      </c>
      <c r="D107" s="115">
        <v>910</v>
      </c>
      <c r="E107" s="172">
        <v>910</v>
      </c>
      <c r="F107" s="172">
        <v>0</v>
      </c>
      <c r="G107" s="115">
        <f t="shared" si="2"/>
        <v>0</v>
      </c>
    </row>
    <row r="108" spans="1:7" s="146" customFormat="1" ht="15.75">
      <c r="A108" s="76">
        <v>1122000000</v>
      </c>
      <c r="B108" s="211">
        <v>2219</v>
      </c>
      <c r="C108" s="116" t="s">
        <v>438</v>
      </c>
      <c r="D108" s="115">
        <v>0</v>
      </c>
      <c r="E108" s="172">
        <v>4000</v>
      </c>
      <c r="F108" s="172">
        <v>84.6</v>
      </c>
      <c r="G108" s="115">
        <f t="shared" si="2"/>
        <v>2.1149999999999998</v>
      </c>
    </row>
    <row r="109" spans="1:9" s="146" customFormat="1" ht="15.75">
      <c r="A109" s="76">
        <v>1045000000</v>
      </c>
      <c r="B109" s="211">
        <v>2219</v>
      </c>
      <c r="C109" s="116" t="s">
        <v>439</v>
      </c>
      <c r="D109" s="115">
        <v>0</v>
      </c>
      <c r="E109" s="172">
        <v>4934.4</v>
      </c>
      <c r="F109" s="172">
        <v>4934.3</v>
      </c>
      <c r="G109" s="115">
        <f t="shared" si="2"/>
        <v>99.99797341115435</v>
      </c>
      <c r="I109" s="231"/>
    </row>
    <row r="110" spans="1:7" s="146" customFormat="1" ht="15.75">
      <c r="A110" s="76">
        <v>1075000000</v>
      </c>
      <c r="B110" s="211">
        <v>3111</v>
      </c>
      <c r="C110" s="116" t="s">
        <v>440</v>
      </c>
      <c r="D110" s="115">
        <v>0</v>
      </c>
      <c r="E110" s="172">
        <v>254.9</v>
      </c>
      <c r="F110" s="172">
        <v>254.7</v>
      </c>
      <c r="G110" s="115">
        <f t="shared" si="2"/>
        <v>99.92153785798351</v>
      </c>
    </row>
    <row r="111" spans="1:7" s="146" customFormat="1" ht="15.75">
      <c r="A111" s="76">
        <v>1084000000</v>
      </c>
      <c r="B111" s="211">
        <v>3111</v>
      </c>
      <c r="C111" s="116" t="s">
        <v>441</v>
      </c>
      <c r="D111" s="115">
        <v>1594</v>
      </c>
      <c r="E111" s="172">
        <v>1575.7</v>
      </c>
      <c r="F111" s="158">
        <v>1575.5</v>
      </c>
      <c r="G111" s="115">
        <f t="shared" si="2"/>
        <v>99.98730722853335</v>
      </c>
    </row>
    <row r="112" spans="1:7" s="146" customFormat="1" ht="15.75">
      <c r="A112" s="76">
        <v>1121000000</v>
      </c>
      <c r="B112" s="211">
        <v>3113</v>
      </c>
      <c r="C112" s="116" t="s">
        <v>442</v>
      </c>
      <c r="D112" s="115">
        <v>0</v>
      </c>
      <c r="E112" s="172">
        <v>604</v>
      </c>
      <c r="F112" s="158">
        <v>0</v>
      </c>
      <c r="G112" s="115">
        <f t="shared" si="2"/>
        <v>0</v>
      </c>
    </row>
    <row r="113" spans="1:7" s="146" customFormat="1" ht="15.75">
      <c r="A113" s="59">
        <v>1085000000</v>
      </c>
      <c r="B113" s="230">
        <v>3231</v>
      </c>
      <c r="C113" s="62" t="s">
        <v>443</v>
      </c>
      <c r="D113" s="115">
        <v>950</v>
      </c>
      <c r="E113" s="172">
        <v>950</v>
      </c>
      <c r="F113" s="158">
        <v>0</v>
      </c>
      <c r="G113" s="115">
        <f t="shared" si="2"/>
        <v>0</v>
      </c>
    </row>
    <row r="114" spans="1:7" s="146" customFormat="1" ht="15.75">
      <c r="A114" s="59">
        <v>1106000000</v>
      </c>
      <c r="B114" s="230">
        <v>3421</v>
      </c>
      <c r="C114" s="62" t="s">
        <v>444</v>
      </c>
      <c r="D114" s="115">
        <v>0</v>
      </c>
      <c r="E114" s="172">
        <v>506.5</v>
      </c>
      <c r="F114" s="172">
        <v>506.3</v>
      </c>
      <c r="G114" s="115">
        <f t="shared" si="2"/>
        <v>99.96051332675222</v>
      </c>
    </row>
    <row r="115" spans="1:7" s="146" customFormat="1" ht="15.75">
      <c r="A115" s="76">
        <v>1120000000</v>
      </c>
      <c r="B115" s="211">
        <v>3613</v>
      </c>
      <c r="C115" s="116" t="s">
        <v>445</v>
      </c>
      <c r="D115" s="115">
        <v>0</v>
      </c>
      <c r="E115" s="172">
        <v>1070</v>
      </c>
      <c r="F115" s="172">
        <v>0</v>
      </c>
      <c r="G115" s="115">
        <f t="shared" si="2"/>
        <v>0</v>
      </c>
    </row>
    <row r="116" spans="1:7" s="146" customFormat="1" ht="15.75">
      <c r="A116" s="59">
        <v>1109000000</v>
      </c>
      <c r="B116" s="230">
        <v>3631</v>
      </c>
      <c r="C116" s="62" t="s">
        <v>446</v>
      </c>
      <c r="D116" s="115">
        <v>2000</v>
      </c>
      <c r="E116" s="172">
        <v>2000</v>
      </c>
      <c r="F116" s="158">
        <v>50.8</v>
      </c>
      <c r="G116" s="115">
        <f t="shared" si="2"/>
        <v>2.54</v>
      </c>
    </row>
    <row r="117" spans="1:7" s="146" customFormat="1" ht="15.75">
      <c r="A117" s="76">
        <v>1049000000</v>
      </c>
      <c r="B117" s="211">
        <v>3632</v>
      </c>
      <c r="C117" s="116" t="s">
        <v>447</v>
      </c>
      <c r="D117" s="115">
        <v>0</v>
      </c>
      <c r="E117" s="172">
        <v>831.2</v>
      </c>
      <c r="F117" s="172">
        <v>0</v>
      </c>
      <c r="G117" s="115">
        <f t="shared" si="2"/>
        <v>0</v>
      </c>
    </row>
    <row r="118" spans="1:7" s="146" customFormat="1" ht="15.75">
      <c r="A118" s="76">
        <v>1016092001</v>
      </c>
      <c r="B118" s="211">
        <v>3635</v>
      </c>
      <c r="C118" s="116" t="s">
        <v>448</v>
      </c>
      <c r="D118" s="115">
        <v>517</v>
      </c>
      <c r="E118" s="172">
        <v>517</v>
      </c>
      <c r="F118" s="172">
        <v>0</v>
      </c>
      <c r="G118" s="115">
        <f t="shared" si="2"/>
        <v>0</v>
      </c>
    </row>
    <row r="119" spans="1:7" s="146" customFormat="1" ht="15.75">
      <c r="A119" s="76">
        <v>1091000000</v>
      </c>
      <c r="B119" s="211">
        <v>3744</v>
      </c>
      <c r="C119" s="116" t="s">
        <v>449</v>
      </c>
      <c r="D119" s="115">
        <v>390</v>
      </c>
      <c r="E119" s="172">
        <v>390</v>
      </c>
      <c r="F119" s="172">
        <v>0</v>
      </c>
      <c r="G119" s="115">
        <f t="shared" si="2"/>
        <v>0</v>
      </c>
    </row>
    <row r="120" spans="1:7" s="146" customFormat="1" ht="15.75">
      <c r="A120" s="76">
        <v>1069000000</v>
      </c>
      <c r="B120" s="211">
        <v>3745</v>
      </c>
      <c r="C120" s="116" t="s">
        <v>450</v>
      </c>
      <c r="D120" s="115">
        <v>356</v>
      </c>
      <c r="E120" s="172">
        <v>1084.1</v>
      </c>
      <c r="F120" s="172">
        <v>1084</v>
      </c>
      <c r="G120" s="115">
        <f t="shared" si="2"/>
        <v>99.99077575869386</v>
      </c>
    </row>
    <row r="121" spans="1:7" s="146" customFormat="1" ht="15.75">
      <c r="A121" s="76">
        <v>1070000000</v>
      </c>
      <c r="B121" s="211">
        <v>3745</v>
      </c>
      <c r="C121" s="116" t="s">
        <v>451</v>
      </c>
      <c r="D121" s="115">
        <v>8</v>
      </c>
      <c r="E121" s="172">
        <v>9</v>
      </c>
      <c r="F121" s="172">
        <v>0</v>
      </c>
      <c r="G121" s="115">
        <f t="shared" si="2"/>
        <v>0</v>
      </c>
    </row>
    <row r="122" spans="1:7" s="146" customFormat="1" ht="15.75">
      <c r="A122" s="76">
        <v>1099000000</v>
      </c>
      <c r="B122" s="211">
        <v>3745</v>
      </c>
      <c r="C122" s="116" t="s">
        <v>452</v>
      </c>
      <c r="D122" s="115">
        <v>495</v>
      </c>
      <c r="E122" s="172">
        <v>495</v>
      </c>
      <c r="F122" s="158">
        <v>0</v>
      </c>
      <c r="G122" s="115">
        <f t="shared" si="2"/>
        <v>0</v>
      </c>
    </row>
    <row r="123" spans="1:7" s="146" customFormat="1" ht="15.75">
      <c r="A123" s="76">
        <v>1097000000</v>
      </c>
      <c r="B123" s="211">
        <v>4349</v>
      </c>
      <c r="C123" s="116" t="s">
        <v>453</v>
      </c>
      <c r="D123" s="115">
        <v>0</v>
      </c>
      <c r="E123" s="172">
        <v>1064.8</v>
      </c>
      <c r="F123" s="158">
        <v>1064.8</v>
      </c>
      <c r="G123" s="115">
        <f t="shared" si="2"/>
        <v>100</v>
      </c>
    </row>
    <row r="124" spans="1:7" s="146" customFormat="1" ht="15.75">
      <c r="A124" s="76">
        <v>1093000000</v>
      </c>
      <c r="B124" s="211">
        <v>5311</v>
      </c>
      <c r="C124" s="116" t="s">
        <v>454</v>
      </c>
      <c r="D124" s="115">
        <v>3571</v>
      </c>
      <c r="E124" s="172">
        <v>3571</v>
      </c>
      <c r="F124" s="172">
        <v>3901.1</v>
      </c>
      <c r="G124" s="115">
        <f t="shared" si="2"/>
        <v>109.2439092691123</v>
      </c>
    </row>
    <row r="125" spans="1:7" s="146" customFormat="1" ht="15.75">
      <c r="A125" s="76">
        <v>1092000000</v>
      </c>
      <c r="B125" s="211">
        <v>6171</v>
      </c>
      <c r="C125" s="116" t="s">
        <v>455</v>
      </c>
      <c r="D125" s="115">
        <v>2200</v>
      </c>
      <c r="E125" s="172">
        <v>2111.9</v>
      </c>
      <c r="F125" s="172">
        <v>2111.8</v>
      </c>
      <c r="G125" s="115">
        <f t="shared" si="2"/>
        <v>99.99526492731664</v>
      </c>
    </row>
    <row r="126" spans="1:7" s="146" customFormat="1" ht="15.75">
      <c r="A126" s="76"/>
      <c r="B126" s="211"/>
      <c r="C126" s="116"/>
      <c r="D126" s="115"/>
      <c r="E126" s="172"/>
      <c r="F126" s="172"/>
      <c r="G126" s="115"/>
    </row>
    <row r="127" spans="1:7" s="194" customFormat="1" ht="16.5" customHeight="1">
      <c r="A127" s="95"/>
      <c r="B127" s="232"/>
      <c r="C127" s="94" t="s">
        <v>456</v>
      </c>
      <c r="D127" s="233">
        <f>SUM(D94:D126)</f>
        <v>30234</v>
      </c>
      <c r="E127" s="289">
        <f>SUM(E94:E126)</f>
        <v>50995.99999999999</v>
      </c>
      <c r="F127" s="289">
        <f>SUM(F94:F126)</f>
        <v>22322.199999999997</v>
      </c>
      <c r="G127" s="115">
        <f t="shared" si="2"/>
        <v>43.77245274139148</v>
      </c>
    </row>
    <row r="128" spans="1:7" s="194" customFormat="1" ht="16.5" customHeight="1" hidden="1">
      <c r="A128" s="95"/>
      <c r="B128" s="232"/>
      <c r="C128" s="94" t="s">
        <v>457</v>
      </c>
      <c r="D128" s="233" t="e">
        <f>SUM(#REF!+#REF!+#REF!+#REF!)</f>
        <v>#REF!</v>
      </c>
      <c r="E128" s="289" t="e">
        <f>SUM(#REF!+92+#REF!+#REF!)</f>
        <v>#REF!</v>
      </c>
      <c r="F128" s="289" t="e">
        <f>SUM(#REF!+#REF!+#REF!+#REF!)</f>
        <v>#REF!</v>
      </c>
      <c r="G128" s="115" t="e">
        <f>(#REF!/E128)*100</f>
        <v>#REF!</v>
      </c>
    </row>
    <row r="129" spans="1:7" s="146" customFormat="1" ht="15.75" customHeight="1" thickBot="1">
      <c r="A129" s="76"/>
      <c r="B129" s="211"/>
      <c r="C129" s="116"/>
      <c r="D129" s="115"/>
      <c r="E129" s="172"/>
      <c r="F129" s="172"/>
      <c r="G129" s="115"/>
    </row>
    <row r="130" spans="1:7" s="146" customFormat="1" ht="12.75" customHeight="1" hidden="1" thickBot="1">
      <c r="A130" s="234"/>
      <c r="B130" s="235"/>
      <c r="C130" s="236"/>
      <c r="D130" s="237"/>
      <c r="E130" s="290"/>
      <c r="F130" s="290"/>
      <c r="G130" s="237"/>
    </row>
    <row r="131" spans="1:7" s="141" customFormat="1" ht="18.75" customHeight="1" thickBot="1" thickTop="1">
      <c r="A131" s="238"/>
      <c r="B131" s="218"/>
      <c r="C131" s="239" t="s">
        <v>458</v>
      </c>
      <c r="D131" s="220">
        <f>SUM(D91)</f>
        <v>109080</v>
      </c>
      <c r="E131" s="283">
        <f>SUM(E91)</f>
        <v>132000.90000000002</v>
      </c>
      <c r="F131" s="283">
        <f>SUM(F91)</f>
        <v>61915.90000000001</v>
      </c>
      <c r="G131" s="220">
        <f>(F131/E131)*100</f>
        <v>46.90566503713232</v>
      </c>
    </row>
    <row r="132" spans="1:7" s="146" customFormat="1" ht="16.5" customHeight="1">
      <c r="A132" s="221"/>
      <c r="B132" s="240"/>
      <c r="C132" s="221"/>
      <c r="D132" s="223"/>
      <c r="E132" s="291"/>
      <c r="F132" s="272"/>
      <c r="G132" s="192"/>
    </row>
    <row r="133" spans="1:7" s="141" customFormat="1" ht="12.75" customHeight="1" hidden="1">
      <c r="A133" s="140"/>
      <c r="B133" s="143"/>
      <c r="C133" s="221"/>
      <c r="D133" s="223"/>
      <c r="E133" s="285"/>
      <c r="F133" s="285"/>
      <c r="G133" s="223"/>
    </row>
    <row r="134" spans="1:7" s="141" customFormat="1" ht="12.75" customHeight="1" hidden="1">
      <c r="A134" s="140"/>
      <c r="B134" s="143"/>
      <c r="C134" s="221"/>
      <c r="D134" s="223"/>
      <c r="E134" s="285"/>
      <c r="F134" s="285"/>
      <c r="G134" s="223"/>
    </row>
    <row r="135" spans="1:7" s="141" customFormat="1" ht="12.75" customHeight="1" hidden="1">
      <c r="A135" s="140"/>
      <c r="B135" s="143"/>
      <c r="C135" s="221"/>
      <c r="D135" s="223"/>
      <c r="E135" s="285"/>
      <c r="F135" s="285"/>
      <c r="G135" s="223"/>
    </row>
    <row r="136" spans="1:7" s="141" customFormat="1" ht="12.75" customHeight="1" hidden="1">
      <c r="A136" s="140"/>
      <c r="B136" s="143"/>
      <c r="C136" s="221"/>
      <c r="D136" s="223"/>
      <c r="E136" s="285"/>
      <c r="F136" s="285"/>
      <c r="G136" s="223"/>
    </row>
    <row r="137" spans="1:7" s="141" customFormat="1" ht="12.75" customHeight="1" hidden="1">
      <c r="A137" s="140"/>
      <c r="B137" s="143"/>
      <c r="C137" s="221"/>
      <c r="D137" s="223"/>
      <c r="E137" s="285"/>
      <c r="F137" s="285"/>
      <c r="G137" s="223"/>
    </row>
    <row r="138" spans="1:7" s="141" customFormat="1" ht="12.75" customHeight="1" hidden="1">
      <c r="A138" s="140"/>
      <c r="B138" s="143"/>
      <c r="C138" s="221"/>
      <c r="D138" s="223"/>
      <c r="E138" s="285"/>
      <c r="F138" s="285"/>
      <c r="G138" s="223"/>
    </row>
    <row r="139" spans="1:7" s="141" customFormat="1" ht="15.75" customHeight="1" thickBot="1">
      <c r="A139" s="140"/>
      <c r="B139" s="143"/>
      <c r="C139" s="221"/>
      <c r="D139" s="223"/>
      <c r="E139" s="276"/>
      <c r="F139" s="276"/>
      <c r="G139" s="197"/>
    </row>
    <row r="140" spans="1:7" s="141" customFormat="1" ht="15.75">
      <c r="A140" s="200" t="s">
        <v>27</v>
      </c>
      <c r="B140" s="201" t="s">
        <v>28</v>
      </c>
      <c r="C140" s="200" t="s">
        <v>30</v>
      </c>
      <c r="D140" s="200" t="s">
        <v>31</v>
      </c>
      <c r="E140" s="278" t="s">
        <v>31</v>
      </c>
      <c r="F140" s="153" t="s">
        <v>8</v>
      </c>
      <c r="G140" s="200" t="s">
        <v>350</v>
      </c>
    </row>
    <row r="141" spans="1:7" s="141" customFormat="1" ht="15.75" customHeight="1" thickBot="1">
      <c r="A141" s="202"/>
      <c r="B141" s="203"/>
      <c r="C141" s="204"/>
      <c r="D141" s="205" t="s">
        <v>33</v>
      </c>
      <c r="E141" s="279" t="s">
        <v>34</v>
      </c>
      <c r="F141" s="155" t="s">
        <v>35</v>
      </c>
      <c r="G141" s="205" t="s">
        <v>351</v>
      </c>
    </row>
    <row r="142" spans="1:7" s="141" customFormat="1" ht="16.5" customHeight="1" thickTop="1">
      <c r="A142" s="206">
        <v>30</v>
      </c>
      <c r="B142" s="206"/>
      <c r="C142" s="95" t="s">
        <v>138</v>
      </c>
      <c r="D142" s="99"/>
      <c r="E142" s="166"/>
      <c r="F142" s="166"/>
      <c r="G142" s="99"/>
    </row>
    <row r="143" spans="1:7" s="141" customFormat="1" ht="16.5" customHeight="1">
      <c r="A143" s="241">
        <v>31</v>
      </c>
      <c r="B143" s="241"/>
      <c r="C143" s="95"/>
      <c r="D143" s="115"/>
      <c r="E143" s="172"/>
      <c r="F143" s="172"/>
      <c r="G143" s="115"/>
    </row>
    <row r="144" spans="1:7" s="141" customFormat="1" ht="15">
      <c r="A144" s="76"/>
      <c r="B144" s="242">
        <v>3341</v>
      </c>
      <c r="C144" s="140" t="s">
        <v>459</v>
      </c>
      <c r="D144" s="115">
        <v>30</v>
      </c>
      <c r="E144" s="172">
        <v>30</v>
      </c>
      <c r="F144" s="172">
        <v>0</v>
      </c>
      <c r="G144" s="115">
        <f aca="true" t="shared" si="3" ref="G144:G157">(F144/E144)*100</f>
        <v>0</v>
      </c>
    </row>
    <row r="145" spans="1:7" s="141" customFormat="1" ht="15.75" customHeight="1">
      <c r="A145" s="76"/>
      <c r="B145" s="242">
        <v>3349</v>
      </c>
      <c r="C145" s="116" t="s">
        <v>460</v>
      </c>
      <c r="D145" s="115">
        <v>760</v>
      </c>
      <c r="E145" s="172">
        <v>760</v>
      </c>
      <c r="F145" s="172">
        <v>480.9</v>
      </c>
      <c r="G145" s="115">
        <f t="shared" si="3"/>
        <v>63.27631578947368</v>
      </c>
    </row>
    <row r="146" spans="1:7" s="141" customFormat="1" ht="15.75" customHeight="1">
      <c r="A146" s="76"/>
      <c r="B146" s="242">
        <v>5212</v>
      </c>
      <c r="C146" s="76" t="s">
        <v>461</v>
      </c>
      <c r="D146" s="243">
        <v>20</v>
      </c>
      <c r="E146" s="292">
        <v>20</v>
      </c>
      <c r="F146" s="172">
        <v>0</v>
      </c>
      <c r="G146" s="115">
        <f t="shared" si="3"/>
        <v>0</v>
      </c>
    </row>
    <row r="147" spans="1:7" s="141" customFormat="1" ht="15.75" customHeight="1" hidden="1">
      <c r="A147" s="76"/>
      <c r="B147" s="242">
        <v>5272</v>
      </c>
      <c r="C147" s="76" t="s">
        <v>462</v>
      </c>
      <c r="D147" s="243">
        <v>0</v>
      </c>
      <c r="E147" s="292">
        <v>0</v>
      </c>
      <c r="F147" s="172"/>
      <c r="G147" s="115" t="e">
        <f t="shared" si="3"/>
        <v>#DIV/0!</v>
      </c>
    </row>
    <row r="148" spans="1:7" s="141" customFormat="1" ht="15.75" customHeight="1">
      <c r="A148" s="76"/>
      <c r="B148" s="242">
        <v>5279</v>
      </c>
      <c r="C148" s="76" t="s">
        <v>463</v>
      </c>
      <c r="D148" s="243">
        <v>50</v>
      </c>
      <c r="E148" s="292">
        <v>50</v>
      </c>
      <c r="F148" s="172">
        <v>16.2</v>
      </c>
      <c r="G148" s="115">
        <f t="shared" si="3"/>
        <v>32.4</v>
      </c>
    </row>
    <row r="149" spans="1:7" s="141" customFormat="1" ht="15">
      <c r="A149" s="76"/>
      <c r="B149" s="242">
        <v>5512</v>
      </c>
      <c r="C149" s="140" t="s">
        <v>464</v>
      </c>
      <c r="D149" s="115">
        <v>2243</v>
      </c>
      <c r="E149" s="172">
        <v>2243</v>
      </c>
      <c r="F149" s="172">
        <v>808.6</v>
      </c>
      <c r="G149" s="115">
        <f t="shared" si="3"/>
        <v>36.04993312527864</v>
      </c>
    </row>
    <row r="150" spans="1:7" s="141" customFormat="1" ht="15.75" customHeight="1">
      <c r="A150" s="76"/>
      <c r="B150" s="242">
        <v>6112</v>
      </c>
      <c r="C150" s="116" t="s">
        <v>465</v>
      </c>
      <c r="D150" s="115">
        <v>5321</v>
      </c>
      <c r="E150" s="172">
        <v>5321</v>
      </c>
      <c r="F150" s="172">
        <v>3235.5</v>
      </c>
      <c r="G150" s="115">
        <f t="shared" si="3"/>
        <v>60.80623942867882</v>
      </c>
    </row>
    <row r="151" spans="1:7" s="141" customFormat="1" ht="15.75" customHeight="1" hidden="1">
      <c r="A151" s="76"/>
      <c r="B151" s="242">
        <v>6114</v>
      </c>
      <c r="C151" s="116" t="s">
        <v>466</v>
      </c>
      <c r="D151" s="115">
        <v>0</v>
      </c>
      <c r="E151" s="172">
        <v>0</v>
      </c>
      <c r="F151" s="172"/>
      <c r="G151" s="115" t="e">
        <f t="shared" si="3"/>
        <v>#DIV/0!</v>
      </c>
    </row>
    <row r="152" spans="1:7" s="141" customFormat="1" ht="15.75" customHeight="1" hidden="1">
      <c r="A152" s="76"/>
      <c r="B152" s="242">
        <v>6115</v>
      </c>
      <c r="C152" s="116" t="s">
        <v>467</v>
      </c>
      <c r="D152" s="115">
        <v>0</v>
      </c>
      <c r="E152" s="172">
        <v>0</v>
      </c>
      <c r="F152" s="172"/>
      <c r="G152" s="115" t="e">
        <f t="shared" si="3"/>
        <v>#DIV/0!</v>
      </c>
    </row>
    <row r="153" spans="1:7" s="141" customFormat="1" ht="15.75" customHeight="1" hidden="1">
      <c r="A153" s="76"/>
      <c r="B153" s="242">
        <v>6117</v>
      </c>
      <c r="C153" s="116" t="s">
        <v>468</v>
      </c>
      <c r="D153" s="115">
        <v>0</v>
      </c>
      <c r="E153" s="172">
        <v>0</v>
      </c>
      <c r="F153" s="172"/>
      <c r="G153" s="115" t="e">
        <f t="shared" si="3"/>
        <v>#DIV/0!</v>
      </c>
    </row>
    <row r="154" spans="1:7" s="141" customFormat="1" ht="15.75" customHeight="1" hidden="1">
      <c r="A154" s="76"/>
      <c r="B154" s="242">
        <v>6118</v>
      </c>
      <c r="C154" s="116" t="s">
        <v>469</v>
      </c>
      <c r="D154" s="243">
        <v>0</v>
      </c>
      <c r="E154" s="292">
        <v>0</v>
      </c>
      <c r="F154" s="172"/>
      <c r="G154" s="115" t="e">
        <f t="shared" si="3"/>
        <v>#DIV/0!</v>
      </c>
    </row>
    <row r="155" spans="1:7" s="141" customFormat="1" ht="15.75" customHeight="1" hidden="1">
      <c r="A155" s="76"/>
      <c r="B155" s="242">
        <v>6149</v>
      </c>
      <c r="C155" s="116" t="s">
        <v>470</v>
      </c>
      <c r="D155" s="243">
        <v>0</v>
      </c>
      <c r="E155" s="292">
        <v>0</v>
      </c>
      <c r="F155" s="172"/>
      <c r="G155" s="115" t="e">
        <f t="shared" si="3"/>
        <v>#DIV/0!</v>
      </c>
    </row>
    <row r="156" spans="1:7" s="141" customFormat="1" ht="17.25" customHeight="1">
      <c r="A156" s="242" t="s">
        <v>471</v>
      </c>
      <c r="B156" s="242">
        <v>6171</v>
      </c>
      <c r="C156" s="116" t="s">
        <v>472</v>
      </c>
      <c r="D156" s="115">
        <v>110708</v>
      </c>
      <c r="E156" s="172">
        <v>119940.5</v>
      </c>
      <c r="F156" s="172">
        <v>56715.1</v>
      </c>
      <c r="G156" s="115">
        <f t="shared" si="3"/>
        <v>47.286029322872594</v>
      </c>
    </row>
    <row r="157" spans="1:7" s="141" customFormat="1" ht="17.25" customHeight="1">
      <c r="A157" s="242"/>
      <c r="B157" s="242">
        <v>6402</v>
      </c>
      <c r="C157" s="116" t="s">
        <v>377</v>
      </c>
      <c r="D157" s="115">
        <v>0</v>
      </c>
      <c r="E157" s="172">
        <v>188.9</v>
      </c>
      <c r="F157" s="172">
        <v>188.9</v>
      </c>
      <c r="G157" s="115">
        <f t="shared" si="3"/>
        <v>100</v>
      </c>
    </row>
    <row r="158" spans="1:7" s="141" customFormat="1" ht="15.75" customHeight="1" thickBot="1">
      <c r="A158" s="244"/>
      <c r="B158" s="245"/>
      <c r="C158" s="246"/>
      <c r="D158" s="243"/>
      <c r="E158" s="292"/>
      <c r="F158" s="292"/>
      <c r="G158" s="243"/>
    </row>
    <row r="159" spans="1:7" s="141" customFormat="1" ht="18.75" customHeight="1" thickBot="1" thickTop="1">
      <c r="A159" s="238"/>
      <c r="B159" s="247"/>
      <c r="C159" s="248" t="s">
        <v>473</v>
      </c>
      <c r="D159" s="220">
        <f>SUM(D144:D158)</f>
        <v>119132</v>
      </c>
      <c r="E159" s="283">
        <f>SUM(E144:E158)</f>
        <v>128553.4</v>
      </c>
      <c r="F159" s="283">
        <f>SUM(F144:F158)</f>
        <v>61445.2</v>
      </c>
      <c r="G159" s="220">
        <f>(F159/E159)*100</f>
        <v>47.797413370630416</v>
      </c>
    </row>
    <row r="160" spans="1:7" s="141" customFormat="1" ht="15.75" customHeight="1">
      <c r="A160" s="140"/>
      <c r="B160" s="143"/>
      <c r="C160" s="221"/>
      <c r="D160" s="223"/>
      <c r="E160" s="293"/>
      <c r="F160" s="285"/>
      <c r="G160" s="223"/>
    </row>
    <row r="161" spans="1:7" s="141" customFormat="1" ht="12.75" customHeight="1" hidden="1">
      <c r="A161" s="140"/>
      <c r="B161" s="143"/>
      <c r="C161" s="221"/>
      <c r="D161" s="223"/>
      <c r="E161" s="285"/>
      <c r="F161" s="285"/>
      <c r="G161" s="223"/>
    </row>
    <row r="162" spans="1:7" s="141" customFormat="1" ht="12.75" customHeight="1" hidden="1">
      <c r="A162" s="140"/>
      <c r="B162" s="143"/>
      <c r="C162" s="221"/>
      <c r="D162" s="223"/>
      <c r="E162" s="285"/>
      <c r="F162" s="285"/>
      <c r="G162" s="223"/>
    </row>
    <row r="163" spans="1:7" s="141" customFormat="1" ht="12.75" customHeight="1" hidden="1">
      <c r="A163" s="140"/>
      <c r="B163" s="143"/>
      <c r="C163" s="221"/>
      <c r="D163" s="223"/>
      <c r="E163" s="285"/>
      <c r="F163" s="285"/>
      <c r="G163" s="223"/>
    </row>
    <row r="164" spans="1:7" s="141" customFormat="1" ht="12.75" customHeight="1" hidden="1">
      <c r="A164" s="140"/>
      <c r="B164" s="143"/>
      <c r="C164" s="221"/>
      <c r="D164" s="223"/>
      <c r="E164" s="285"/>
      <c r="F164" s="285"/>
      <c r="G164" s="223"/>
    </row>
    <row r="165" spans="1:7" s="141" customFormat="1" ht="15.75" customHeight="1" thickBot="1">
      <c r="A165" s="140"/>
      <c r="B165" s="143"/>
      <c r="C165" s="221"/>
      <c r="D165" s="223"/>
      <c r="E165" s="285"/>
      <c r="F165" s="285"/>
      <c r="G165" s="223"/>
    </row>
    <row r="166" spans="1:7" s="141" customFormat="1" ht="15.75">
      <c r="A166" s="200" t="s">
        <v>27</v>
      </c>
      <c r="B166" s="201" t="s">
        <v>28</v>
      </c>
      <c r="C166" s="200" t="s">
        <v>30</v>
      </c>
      <c r="D166" s="200" t="s">
        <v>31</v>
      </c>
      <c r="E166" s="278" t="s">
        <v>31</v>
      </c>
      <c r="F166" s="153" t="s">
        <v>8</v>
      </c>
      <c r="G166" s="200" t="s">
        <v>350</v>
      </c>
    </row>
    <row r="167" spans="1:7" s="141" customFormat="1" ht="15.75" customHeight="1" thickBot="1">
      <c r="A167" s="202"/>
      <c r="B167" s="203"/>
      <c r="C167" s="204"/>
      <c r="D167" s="205" t="s">
        <v>33</v>
      </c>
      <c r="E167" s="279" t="s">
        <v>34</v>
      </c>
      <c r="F167" s="155" t="s">
        <v>35</v>
      </c>
      <c r="G167" s="205" t="s">
        <v>351</v>
      </c>
    </row>
    <row r="168" spans="1:7" s="141" customFormat="1" ht="16.5" thickTop="1">
      <c r="A168" s="206">
        <v>50</v>
      </c>
      <c r="B168" s="207"/>
      <c r="C168" s="208" t="s">
        <v>173</v>
      </c>
      <c r="D168" s="99"/>
      <c r="E168" s="166"/>
      <c r="F168" s="166"/>
      <c r="G168" s="99"/>
    </row>
    <row r="169" spans="1:7" s="141" customFormat="1" ht="14.25" customHeight="1">
      <c r="A169" s="206"/>
      <c r="B169" s="207"/>
      <c r="C169" s="112" t="s">
        <v>552</v>
      </c>
      <c r="D169" s="99"/>
      <c r="E169" s="166"/>
      <c r="F169" s="166"/>
      <c r="G169" s="99"/>
    </row>
    <row r="170" spans="1:7" s="141" customFormat="1" ht="15">
      <c r="A170" s="76"/>
      <c r="B170" s="211">
        <v>2143</v>
      </c>
      <c r="C170" s="76" t="s">
        <v>551</v>
      </c>
      <c r="D170" s="63">
        <v>0</v>
      </c>
      <c r="E170" s="157">
        <v>0</v>
      </c>
      <c r="F170" s="157">
        <v>48.6</v>
      </c>
      <c r="G170" s="115" t="e">
        <f aca="true" t="shared" si="4" ref="G170:G213">(F170/E170)*100</f>
        <v>#DIV/0!</v>
      </c>
    </row>
    <row r="171" spans="1:7" s="141" customFormat="1" ht="15">
      <c r="A171" s="76"/>
      <c r="B171" s="211">
        <v>3111</v>
      </c>
      <c r="C171" s="76" t="s">
        <v>355</v>
      </c>
      <c r="D171" s="63">
        <v>0</v>
      </c>
      <c r="E171" s="157">
        <v>3708</v>
      </c>
      <c r="F171" s="157">
        <v>625</v>
      </c>
      <c r="G171" s="115">
        <f t="shared" si="4"/>
        <v>16.8554476806904</v>
      </c>
    </row>
    <row r="172" spans="1:7" s="141" customFormat="1" ht="15">
      <c r="A172" s="76"/>
      <c r="B172" s="211">
        <v>3113</v>
      </c>
      <c r="C172" s="76" t="s">
        <v>356</v>
      </c>
      <c r="D172" s="63">
        <v>0</v>
      </c>
      <c r="E172" s="157">
        <v>15970.8</v>
      </c>
      <c r="F172" s="157">
        <v>4080.3</v>
      </c>
      <c r="G172" s="115">
        <f t="shared" si="4"/>
        <v>25.548501014351192</v>
      </c>
    </row>
    <row r="173" spans="1:7" s="141" customFormat="1" ht="15" hidden="1">
      <c r="A173" s="76"/>
      <c r="B173" s="211">
        <v>3114</v>
      </c>
      <c r="C173" s="76" t="s">
        <v>474</v>
      </c>
      <c r="D173" s="63">
        <v>0</v>
      </c>
      <c r="E173" s="157"/>
      <c r="F173" s="157">
        <v>0</v>
      </c>
      <c r="G173" s="115" t="e">
        <f t="shared" si="4"/>
        <v>#DIV/0!</v>
      </c>
    </row>
    <row r="174" spans="1:7" s="141" customFormat="1" ht="15" hidden="1">
      <c r="A174" s="76"/>
      <c r="B174" s="211">
        <v>3122</v>
      </c>
      <c r="C174" s="76" t="s">
        <v>475</v>
      </c>
      <c r="D174" s="63">
        <v>0</v>
      </c>
      <c r="E174" s="157"/>
      <c r="F174" s="157">
        <v>0</v>
      </c>
      <c r="G174" s="115" t="e">
        <f t="shared" si="4"/>
        <v>#DIV/0!</v>
      </c>
    </row>
    <row r="175" spans="1:7" s="141" customFormat="1" ht="15">
      <c r="A175" s="76"/>
      <c r="B175" s="211">
        <v>3231</v>
      </c>
      <c r="C175" s="76" t="s">
        <v>359</v>
      </c>
      <c r="D175" s="63">
        <v>0</v>
      </c>
      <c r="E175" s="157">
        <v>300</v>
      </c>
      <c r="F175" s="157">
        <v>50</v>
      </c>
      <c r="G175" s="115">
        <f t="shared" si="4"/>
        <v>16.666666666666664</v>
      </c>
    </row>
    <row r="176" spans="1:7" s="141" customFormat="1" ht="15">
      <c r="A176" s="76"/>
      <c r="B176" s="211">
        <v>3313</v>
      </c>
      <c r="C176" s="76" t="s">
        <v>360</v>
      </c>
      <c r="D176" s="63">
        <v>0</v>
      </c>
      <c r="E176" s="157">
        <v>544.2</v>
      </c>
      <c r="F176" s="157">
        <v>53.5</v>
      </c>
      <c r="G176" s="115">
        <f t="shared" si="4"/>
        <v>9.830944505696435</v>
      </c>
    </row>
    <row r="177" spans="1:7" s="141" customFormat="1" ht="15">
      <c r="A177" s="76"/>
      <c r="B177" s="211">
        <v>3314</v>
      </c>
      <c r="C177" s="76" t="s">
        <v>476</v>
      </c>
      <c r="D177" s="63">
        <v>0</v>
      </c>
      <c r="E177" s="157">
        <v>3020</v>
      </c>
      <c r="F177" s="157">
        <v>0</v>
      </c>
      <c r="G177" s="115">
        <f t="shared" si="4"/>
        <v>0</v>
      </c>
    </row>
    <row r="178" spans="1:7" s="141" customFormat="1" ht="15">
      <c r="A178" s="76"/>
      <c r="B178" s="211">
        <v>3315</v>
      </c>
      <c r="C178" s="76" t="s">
        <v>477</v>
      </c>
      <c r="D178" s="63">
        <v>0</v>
      </c>
      <c r="E178" s="157">
        <v>60</v>
      </c>
      <c r="F178" s="157">
        <v>0</v>
      </c>
      <c r="G178" s="115">
        <f t="shared" si="4"/>
        <v>0</v>
      </c>
    </row>
    <row r="179" spans="1:7" s="141" customFormat="1" ht="15">
      <c r="A179" s="76"/>
      <c r="B179" s="211">
        <v>3319</v>
      </c>
      <c r="C179" s="76" t="s">
        <v>365</v>
      </c>
      <c r="D179" s="63">
        <v>0</v>
      </c>
      <c r="E179" s="157">
        <v>266</v>
      </c>
      <c r="F179" s="157">
        <v>2.3</v>
      </c>
      <c r="G179" s="115">
        <f t="shared" si="4"/>
        <v>0.8646616541353384</v>
      </c>
    </row>
    <row r="180" spans="1:7" s="141" customFormat="1" ht="15">
      <c r="A180" s="76"/>
      <c r="B180" s="211">
        <v>3322</v>
      </c>
      <c r="C180" s="76" t="s">
        <v>366</v>
      </c>
      <c r="D180" s="63">
        <v>0</v>
      </c>
      <c r="E180" s="157">
        <v>50</v>
      </c>
      <c r="F180" s="157">
        <v>0</v>
      </c>
      <c r="G180" s="115">
        <f t="shared" si="4"/>
        <v>0</v>
      </c>
    </row>
    <row r="181" spans="1:7" s="141" customFormat="1" ht="15">
      <c r="A181" s="76"/>
      <c r="B181" s="211">
        <v>3326</v>
      </c>
      <c r="C181" s="76" t="s">
        <v>367</v>
      </c>
      <c r="D181" s="63">
        <v>0</v>
      </c>
      <c r="E181" s="157">
        <v>1.3</v>
      </c>
      <c r="F181" s="157">
        <v>0</v>
      </c>
      <c r="G181" s="115">
        <f t="shared" si="4"/>
        <v>0</v>
      </c>
    </row>
    <row r="182" spans="1:7" s="141" customFormat="1" ht="15">
      <c r="A182" s="76"/>
      <c r="B182" s="211">
        <v>3330</v>
      </c>
      <c r="C182" s="76" t="s">
        <v>368</v>
      </c>
      <c r="D182" s="63">
        <v>0</v>
      </c>
      <c r="E182" s="157">
        <v>145</v>
      </c>
      <c r="F182" s="157">
        <v>0</v>
      </c>
      <c r="G182" s="115">
        <f t="shared" si="4"/>
        <v>0</v>
      </c>
    </row>
    <row r="183" spans="1:7" s="141" customFormat="1" ht="15">
      <c r="A183" s="76"/>
      <c r="B183" s="211">
        <v>3392</v>
      </c>
      <c r="C183" s="76" t="s">
        <v>369</v>
      </c>
      <c r="D183" s="63">
        <v>0</v>
      </c>
      <c r="E183" s="157">
        <v>400</v>
      </c>
      <c r="F183" s="157">
        <v>200</v>
      </c>
      <c r="G183" s="115">
        <f t="shared" si="4"/>
        <v>50</v>
      </c>
    </row>
    <row r="184" spans="1:7" s="141" customFormat="1" ht="15">
      <c r="A184" s="76"/>
      <c r="B184" s="211">
        <v>3399</v>
      </c>
      <c r="C184" s="76" t="s">
        <v>478</v>
      </c>
      <c r="D184" s="63">
        <v>0</v>
      </c>
      <c r="E184" s="157">
        <v>268.6</v>
      </c>
      <c r="F184" s="157">
        <v>203.8</v>
      </c>
      <c r="G184" s="115">
        <f t="shared" si="4"/>
        <v>75.87490692479524</v>
      </c>
    </row>
    <row r="185" spans="1:7" s="141" customFormat="1" ht="15">
      <c r="A185" s="76"/>
      <c r="B185" s="211">
        <v>3412</v>
      </c>
      <c r="C185" s="76" t="s">
        <v>371</v>
      </c>
      <c r="D185" s="63">
        <v>0</v>
      </c>
      <c r="E185" s="157">
        <v>8216</v>
      </c>
      <c r="F185" s="157">
        <v>0</v>
      </c>
      <c r="G185" s="115">
        <f t="shared" si="4"/>
        <v>0</v>
      </c>
    </row>
    <row r="186" spans="1:7" s="141" customFormat="1" ht="15">
      <c r="A186" s="76"/>
      <c r="B186" s="211">
        <v>3412</v>
      </c>
      <c r="C186" s="76" t="s">
        <v>372</v>
      </c>
      <c r="D186" s="63">
        <v>0</v>
      </c>
      <c r="E186" s="157">
        <f>9662.4-8216</f>
        <v>1446.3999999999996</v>
      </c>
      <c r="F186" s="157">
        <f>0.3+0</f>
        <v>0.3</v>
      </c>
      <c r="G186" s="115">
        <f t="shared" si="4"/>
        <v>0.02074115044247788</v>
      </c>
    </row>
    <row r="187" spans="1:7" s="141" customFormat="1" ht="15">
      <c r="A187" s="76"/>
      <c r="B187" s="211">
        <v>3419</v>
      </c>
      <c r="C187" s="76" t="s">
        <v>373</v>
      </c>
      <c r="D187" s="63">
        <v>0</v>
      </c>
      <c r="E187" s="157">
        <v>1975.8</v>
      </c>
      <c r="F187" s="157">
        <v>405</v>
      </c>
      <c r="G187" s="115">
        <f t="shared" si="4"/>
        <v>20.498026116003647</v>
      </c>
    </row>
    <row r="188" spans="1:7" s="141" customFormat="1" ht="15">
      <c r="A188" s="76"/>
      <c r="B188" s="211">
        <v>3421</v>
      </c>
      <c r="C188" s="76" t="s">
        <v>374</v>
      </c>
      <c r="D188" s="63">
        <v>0</v>
      </c>
      <c r="E188" s="157">
        <v>1966.2</v>
      </c>
      <c r="F188" s="157">
        <v>1667.3</v>
      </c>
      <c r="G188" s="115">
        <f t="shared" si="4"/>
        <v>84.79808768182279</v>
      </c>
    </row>
    <row r="189" spans="1:7" s="141" customFormat="1" ht="15">
      <c r="A189" s="76"/>
      <c r="B189" s="211">
        <v>3429</v>
      </c>
      <c r="C189" s="76" t="s">
        <v>375</v>
      </c>
      <c r="D189" s="63">
        <v>0</v>
      </c>
      <c r="E189" s="157">
        <v>144</v>
      </c>
      <c r="F189" s="157">
        <v>117.4</v>
      </c>
      <c r="G189" s="115">
        <f t="shared" si="4"/>
        <v>81.52777777777777</v>
      </c>
    </row>
    <row r="190" spans="1:7" s="141" customFormat="1" ht="15">
      <c r="A190" s="76"/>
      <c r="B190" s="211">
        <v>3541</v>
      </c>
      <c r="C190" s="76" t="s">
        <v>479</v>
      </c>
      <c r="D190" s="63">
        <v>420</v>
      </c>
      <c r="E190" s="157">
        <v>420</v>
      </c>
      <c r="F190" s="157">
        <v>315</v>
      </c>
      <c r="G190" s="115">
        <f t="shared" si="4"/>
        <v>75</v>
      </c>
    </row>
    <row r="191" spans="1:7" s="141" customFormat="1" ht="15">
      <c r="A191" s="76"/>
      <c r="B191" s="211">
        <v>3599</v>
      </c>
      <c r="C191" s="76" t="s">
        <v>480</v>
      </c>
      <c r="D191" s="63">
        <v>5</v>
      </c>
      <c r="E191" s="157">
        <v>5</v>
      </c>
      <c r="F191" s="157">
        <v>2.3</v>
      </c>
      <c r="G191" s="115">
        <f t="shared" si="4"/>
        <v>46</v>
      </c>
    </row>
    <row r="192" spans="1:7" s="141" customFormat="1" ht="15" hidden="1">
      <c r="A192" s="76"/>
      <c r="B192" s="211">
        <v>4193</v>
      </c>
      <c r="C192" s="76" t="s">
        <v>481</v>
      </c>
      <c r="D192" s="63"/>
      <c r="E192" s="157"/>
      <c r="F192" s="157"/>
      <c r="G192" s="115" t="e">
        <f t="shared" si="4"/>
        <v>#DIV/0!</v>
      </c>
    </row>
    <row r="193" spans="1:7" s="141" customFormat="1" ht="15">
      <c r="A193" s="249"/>
      <c r="B193" s="211">
        <v>4312</v>
      </c>
      <c r="C193" s="76" t="s">
        <v>482</v>
      </c>
      <c r="D193" s="63">
        <v>0</v>
      </c>
      <c r="E193" s="157">
        <v>263.5</v>
      </c>
      <c r="F193" s="157">
        <v>263.5</v>
      </c>
      <c r="G193" s="115">
        <f t="shared" si="4"/>
        <v>100</v>
      </c>
    </row>
    <row r="194" spans="1:7" s="141" customFormat="1" ht="15">
      <c r="A194" s="249"/>
      <c r="B194" s="211">
        <v>4329</v>
      </c>
      <c r="C194" s="76" t="s">
        <v>483</v>
      </c>
      <c r="D194" s="63">
        <v>40</v>
      </c>
      <c r="E194" s="157">
        <v>40</v>
      </c>
      <c r="F194" s="157">
        <v>34</v>
      </c>
      <c r="G194" s="115">
        <f t="shared" si="4"/>
        <v>85</v>
      </c>
    </row>
    <row r="195" spans="1:7" s="141" customFormat="1" ht="15">
      <c r="A195" s="76"/>
      <c r="B195" s="211">
        <v>4333</v>
      </c>
      <c r="C195" s="76" t="s">
        <v>484</v>
      </c>
      <c r="D195" s="63">
        <v>136</v>
      </c>
      <c r="E195" s="157">
        <v>136</v>
      </c>
      <c r="F195" s="157">
        <v>102</v>
      </c>
      <c r="G195" s="115">
        <f t="shared" si="4"/>
        <v>75</v>
      </c>
    </row>
    <row r="196" spans="1:7" s="141" customFormat="1" ht="15" customHeight="1">
      <c r="A196" s="76"/>
      <c r="B196" s="211">
        <v>4339</v>
      </c>
      <c r="C196" s="76" t="s">
        <v>485</v>
      </c>
      <c r="D196" s="63">
        <v>1749</v>
      </c>
      <c r="E196" s="157">
        <v>2987</v>
      </c>
      <c r="F196" s="157">
        <v>1254.9</v>
      </c>
      <c r="G196" s="115">
        <f t="shared" si="4"/>
        <v>42.012052226314026</v>
      </c>
    </row>
    <row r="197" spans="1:7" s="141" customFormat="1" ht="15">
      <c r="A197" s="76"/>
      <c r="B197" s="211">
        <v>4342</v>
      </c>
      <c r="C197" s="76" t="s">
        <v>486</v>
      </c>
      <c r="D197" s="63">
        <v>20</v>
      </c>
      <c r="E197" s="157">
        <v>20</v>
      </c>
      <c r="F197" s="157">
        <v>0</v>
      </c>
      <c r="G197" s="115">
        <f t="shared" si="4"/>
        <v>0</v>
      </c>
    </row>
    <row r="198" spans="1:7" s="141" customFormat="1" ht="15">
      <c r="A198" s="76"/>
      <c r="B198" s="211">
        <v>4343</v>
      </c>
      <c r="C198" s="76" t="s">
        <v>487</v>
      </c>
      <c r="D198" s="63">
        <v>50</v>
      </c>
      <c r="E198" s="157">
        <v>50</v>
      </c>
      <c r="F198" s="157">
        <v>0</v>
      </c>
      <c r="G198" s="115">
        <f t="shared" si="4"/>
        <v>0</v>
      </c>
    </row>
    <row r="199" spans="1:7" s="141" customFormat="1" ht="15">
      <c r="A199" s="76"/>
      <c r="B199" s="211">
        <v>4349</v>
      </c>
      <c r="C199" s="76" t="s">
        <v>488</v>
      </c>
      <c r="D199" s="63">
        <v>1090</v>
      </c>
      <c r="E199" s="157">
        <v>1195.7</v>
      </c>
      <c r="F199" s="157">
        <v>865.4</v>
      </c>
      <c r="G199" s="115">
        <f t="shared" si="4"/>
        <v>72.37601405034707</v>
      </c>
    </row>
    <row r="200" spans="1:7" s="141" customFormat="1" ht="15">
      <c r="A200" s="249"/>
      <c r="B200" s="250">
        <v>4351</v>
      </c>
      <c r="C200" s="249" t="s">
        <v>489</v>
      </c>
      <c r="D200" s="63">
        <v>2124</v>
      </c>
      <c r="E200" s="157">
        <v>2124</v>
      </c>
      <c r="F200" s="157">
        <v>1594.5</v>
      </c>
      <c r="G200" s="115">
        <f t="shared" si="4"/>
        <v>75.07062146892656</v>
      </c>
    </row>
    <row r="201" spans="1:7" s="141" customFormat="1" ht="15">
      <c r="A201" s="249"/>
      <c r="B201" s="250">
        <v>4356</v>
      </c>
      <c r="C201" s="249" t="s">
        <v>490</v>
      </c>
      <c r="D201" s="63">
        <v>0</v>
      </c>
      <c r="E201" s="157">
        <v>430.4</v>
      </c>
      <c r="F201" s="157">
        <v>430.4</v>
      </c>
      <c r="G201" s="115">
        <f t="shared" si="4"/>
        <v>100</v>
      </c>
    </row>
    <row r="202" spans="1:7" s="141" customFormat="1" ht="15">
      <c r="A202" s="249"/>
      <c r="B202" s="250">
        <v>4356</v>
      </c>
      <c r="C202" s="249" t="s">
        <v>491</v>
      </c>
      <c r="D202" s="63">
        <v>570</v>
      </c>
      <c r="E202" s="157">
        <v>570</v>
      </c>
      <c r="F202" s="157">
        <v>427.5</v>
      </c>
      <c r="G202" s="115">
        <f t="shared" si="4"/>
        <v>75</v>
      </c>
    </row>
    <row r="203" spans="1:7" s="141" customFormat="1" ht="15">
      <c r="A203" s="249"/>
      <c r="B203" s="250">
        <v>4357</v>
      </c>
      <c r="C203" s="249" t="s">
        <v>492</v>
      </c>
      <c r="D203" s="63">
        <f>8700-500</f>
        <v>8200</v>
      </c>
      <c r="E203" s="157">
        <f>24088.3-644</f>
        <v>23444.3</v>
      </c>
      <c r="F203" s="157">
        <f>23927.3-483</f>
        <v>23444.3</v>
      </c>
      <c r="G203" s="115">
        <f t="shared" si="4"/>
        <v>100</v>
      </c>
    </row>
    <row r="204" spans="1:7" s="141" customFormat="1" ht="15">
      <c r="A204" s="249"/>
      <c r="B204" s="250">
        <v>4357</v>
      </c>
      <c r="C204" s="249" t="s">
        <v>493</v>
      </c>
      <c r="D204" s="63">
        <v>500</v>
      </c>
      <c r="E204" s="157">
        <v>644</v>
      </c>
      <c r="F204" s="157">
        <v>483</v>
      </c>
      <c r="G204" s="115">
        <f t="shared" si="4"/>
        <v>75</v>
      </c>
    </row>
    <row r="205" spans="1:7" s="141" customFormat="1" ht="15">
      <c r="A205" s="249"/>
      <c r="B205" s="250">
        <v>4359</v>
      </c>
      <c r="C205" s="251" t="s">
        <v>494</v>
      </c>
      <c r="D205" s="63">
        <v>0</v>
      </c>
      <c r="E205" s="157">
        <v>258.2</v>
      </c>
      <c r="F205" s="157">
        <v>258.2</v>
      </c>
      <c r="G205" s="115">
        <f t="shared" si="4"/>
        <v>100</v>
      </c>
    </row>
    <row r="206" spans="1:7" s="141" customFormat="1" ht="15">
      <c r="A206" s="249"/>
      <c r="B206" s="252">
        <v>4359</v>
      </c>
      <c r="C206" s="251" t="s">
        <v>495</v>
      </c>
      <c r="D206" s="158">
        <v>100</v>
      </c>
      <c r="E206" s="158">
        <v>100</v>
      </c>
      <c r="F206" s="158">
        <v>100</v>
      </c>
      <c r="G206" s="115">
        <f t="shared" si="4"/>
        <v>100</v>
      </c>
    </row>
    <row r="207" spans="1:7" s="141" customFormat="1" ht="15">
      <c r="A207" s="76"/>
      <c r="B207" s="211">
        <v>4371</v>
      </c>
      <c r="C207" s="253" t="s">
        <v>496</v>
      </c>
      <c r="D207" s="63">
        <v>486</v>
      </c>
      <c r="E207" s="157">
        <v>486</v>
      </c>
      <c r="F207" s="157">
        <v>364.5</v>
      </c>
      <c r="G207" s="115">
        <f t="shared" si="4"/>
        <v>75</v>
      </c>
    </row>
    <row r="208" spans="1:7" s="141" customFormat="1" ht="15">
      <c r="A208" s="76"/>
      <c r="B208" s="211">
        <v>4374</v>
      </c>
      <c r="C208" s="76" t="s">
        <v>497</v>
      </c>
      <c r="D208" s="63">
        <v>143</v>
      </c>
      <c r="E208" s="157">
        <v>143</v>
      </c>
      <c r="F208" s="157">
        <v>109.8</v>
      </c>
      <c r="G208" s="115">
        <f t="shared" si="4"/>
        <v>76.78321678321677</v>
      </c>
    </row>
    <row r="209" spans="1:7" s="141" customFormat="1" ht="15">
      <c r="A209" s="249"/>
      <c r="B209" s="250">
        <v>4399</v>
      </c>
      <c r="C209" s="249" t="s">
        <v>498</v>
      </c>
      <c r="D209" s="158">
        <v>55</v>
      </c>
      <c r="E209" s="158">
        <v>75</v>
      </c>
      <c r="F209" s="158">
        <v>3</v>
      </c>
      <c r="G209" s="115">
        <f t="shared" si="4"/>
        <v>4</v>
      </c>
    </row>
    <row r="210" spans="1:7" s="141" customFormat="1" ht="15" hidden="1">
      <c r="A210" s="249"/>
      <c r="B210" s="250">
        <v>6402</v>
      </c>
      <c r="C210" s="249" t="s">
        <v>499</v>
      </c>
      <c r="D210" s="243"/>
      <c r="E210" s="292"/>
      <c r="F210" s="158"/>
      <c r="G210" s="115" t="e">
        <f t="shared" si="4"/>
        <v>#DIV/0!</v>
      </c>
    </row>
    <row r="211" spans="1:7" s="141" customFormat="1" ht="15" customHeight="1" hidden="1">
      <c r="A211" s="249"/>
      <c r="B211" s="250">
        <v>6409</v>
      </c>
      <c r="C211" s="249" t="s">
        <v>500</v>
      </c>
      <c r="D211" s="243">
        <v>0</v>
      </c>
      <c r="E211" s="292">
        <v>0</v>
      </c>
      <c r="F211" s="292"/>
      <c r="G211" s="115" t="e">
        <f t="shared" si="4"/>
        <v>#DIV/0!</v>
      </c>
    </row>
    <row r="212" spans="1:7" s="141" customFormat="1" ht="15">
      <c r="A212" s="76"/>
      <c r="B212" s="211">
        <v>6223</v>
      </c>
      <c r="C212" s="76" t="s">
        <v>376</v>
      </c>
      <c r="D212" s="63">
        <v>0</v>
      </c>
      <c r="E212" s="157">
        <v>25</v>
      </c>
      <c r="F212" s="157">
        <v>0</v>
      </c>
      <c r="G212" s="115">
        <f t="shared" si="4"/>
        <v>0</v>
      </c>
    </row>
    <row r="213" spans="1:7" s="141" customFormat="1" ht="15">
      <c r="A213" s="76"/>
      <c r="B213" s="211">
        <v>6409</v>
      </c>
      <c r="C213" s="76" t="s">
        <v>501</v>
      </c>
      <c r="D213" s="63">
        <v>0</v>
      </c>
      <c r="E213" s="157">
        <v>488.7</v>
      </c>
      <c r="F213" s="157">
        <v>0</v>
      </c>
      <c r="G213" s="115">
        <f t="shared" si="4"/>
        <v>0</v>
      </c>
    </row>
    <row r="214" spans="1:7" s="141" customFormat="1" ht="15" customHeight="1" thickBot="1">
      <c r="A214" s="249"/>
      <c r="B214" s="250"/>
      <c r="C214" s="249"/>
      <c r="D214" s="243"/>
      <c r="E214" s="292"/>
      <c r="F214" s="292"/>
      <c r="G214" s="115"/>
    </row>
    <row r="215" spans="1:7" s="141" customFormat="1" ht="18.75" customHeight="1" thickBot="1" thickTop="1">
      <c r="A215" s="238"/>
      <c r="B215" s="218"/>
      <c r="C215" s="219" t="s">
        <v>502</v>
      </c>
      <c r="D215" s="220">
        <f>SUM(D170:D214)</f>
        <v>15688</v>
      </c>
      <c r="E215" s="283">
        <f>SUM(E170:E214)</f>
        <v>72388.09999999999</v>
      </c>
      <c r="F215" s="283">
        <f>SUM(F170:F214)</f>
        <v>37505.8</v>
      </c>
      <c r="G215" s="220">
        <f>(F215/E215)*100</f>
        <v>51.81210723862072</v>
      </c>
    </row>
    <row r="216" spans="1:7" s="141" customFormat="1" ht="15.75" customHeight="1">
      <c r="A216" s="140"/>
      <c r="B216" s="143"/>
      <c r="C216" s="221"/>
      <c r="D216" s="222"/>
      <c r="E216" s="284"/>
      <c r="F216" s="284"/>
      <c r="G216" s="222"/>
    </row>
    <row r="217" spans="1:7" s="141" customFormat="1" ht="15.75" customHeight="1">
      <c r="A217" s="140"/>
      <c r="B217" s="143"/>
      <c r="C217" s="221"/>
      <c r="D217" s="223"/>
      <c r="E217" s="285"/>
      <c r="F217" s="285"/>
      <c r="G217" s="223"/>
    </row>
    <row r="218" spans="1:7" s="141" customFormat="1" ht="12.75" customHeight="1" hidden="1">
      <c r="A218" s="140"/>
      <c r="C218" s="143"/>
      <c r="D218" s="223"/>
      <c r="E218" s="285"/>
      <c r="F218" s="285"/>
      <c r="G218" s="223"/>
    </row>
    <row r="219" spans="1:7" s="141" customFormat="1" ht="12.75" customHeight="1" hidden="1">
      <c r="A219" s="140"/>
      <c r="B219" s="143"/>
      <c r="C219" s="221"/>
      <c r="D219" s="223"/>
      <c r="E219" s="285"/>
      <c r="F219" s="285"/>
      <c r="G219" s="223"/>
    </row>
    <row r="220" spans="1:7" s="141" customFormat="1" ht="12.75" customHeight="1" hidden="1">
      <c r="A220" s="140"/>
      <c r="B220" s="143"/>
      <c r="C220" s="221"/>
      <c r="D220" s="223"/>
      <c r="E220" s="285"/>
      <c r="F220" s="285"/>
      <c r="G220" s="223"/>
    </row>
    <row r="221" spans="1:7" s="141" customFormat="1" ht="12.75" customHeight="1" hidden="1">
      <c r="A221" s="140"/>
      <c r="B221" s="143"/>
      <c r="C221" s="221"/>
      <c r="D221" s="223"/>
      <c r="E221" s="285"/>
      <c r="F221" s="285"/>
      <c r="G221" s="223"/>
    </row>
    <row r="222" spans="1:7" s="141" customFormat="1" ht="12.75" customHeight="1" hidden="1">
      <c r="A222" s="140"/>
      <c r="B222" s="143"/>
      <c r="C222" s="221"/>
      <c r="D222" s="223"/>
      <c r="E222" s="285"/>
      <c r="F222" s="285"/>
      <c r="G222" s="223"/>
    </row>
    <row r="223" spans="1:7" s="141" customFormat="1" ht="12.75" customHeight="1" hidden="1">
      <c r="A223" s="140"/>
      <c r="B223" s="143"/>
      <c r="C223" s="221"/>
      <c r="D223" s="223"/>
      <c r="E223" s="285"/>
      <c r="F223" s="285"/>
      <c r="G223" s="223"/>
    </row>
    <row r="224" spans="1:7" s="141" customFormat="1" ht="12.75" customHeight="1" hidden="1">
      <c r="A224" s="140"/>
      <c r="B224" s="143"/>
      <c r="C224" s="221"/>
      <c r="D224" s="223"/>
      <c r="E224" s="272"/>
      <c r="F224" s="272"/>
      <c r="G224" s="192"/>
    </row>
    <row r="225" spans="1:7" s="141" customFormat="1" ht="12.75" customHeight="1" hidden="1">
      <c r="A225" s="140"/>
      <c r="B225" s="143"/>
      <c r="C225" s="221"/>
      <c r="D225" s="223"/>
      <c r="E225" s="285"/>
      <c r="F225" s="285"/>
      <c r="G225" s="223"/>
    </row>
    <row r="226" spans="1:7" s="141" customFormat="1" ht="12.75" customHeight="1" hidden="1">
      <c r="A226" s="140"/>
      <c r="B226" s="143"/>
      <c r="C226" s="221"/>
      <c r="D226" s="223"/>
      <c r="E226" s="285"/>
      <c r="F226" s="285"/>
      <c r="G226" s="223"/>
    </row>
    <row r="227" spans="1:7" s="141" customFormat="1" ht="18" customHeight="1" hidden="1">
      <c r="A227" s="140"/>
      <c r="B227" s="143"/>
      <c r="C227" s="221"/>
      <c r="D227" s="223"/>
      <c r="E227" s="272"/>
      <c r="F227" s="272"/>
      <c r="G227" s="192"/>
    </row>
    <row r="228" spans="1:7" s="141" customFormat="1" ht="18" customHeight="1">
      <c r="A228" s="140"/>
      <c r="B228" s="143"/>
      <c r="C228" s="221"/>
      <c r="D228" s="223"/>
      <c r="E228" s="272"/>
      <c r="F228" s="272"/>
      <c r="G228" s="192"/>
    </row>
    <row r="229" spans="1:7" s="141" customFormat="1" ht="18" customHeight="1">
      <c r="A229" s="140"/>
      <c r="B229" s="143"/>
      <c r="C229" s="221"/>
      <c r="D229" s="223"/>
      <c r="E229" s="272"/>
      <c r="F229" s="272"/>
      <c r="G229" s="192"/>
    </row>
    <row r="230" spans="1:7" s="141" customFormat="1" ht="18" customHeight="1">
      <c r="A230" s="140"/>
      <c r="B230" s="143"/>
      <c r="C230" s="221"/>
      <c r="D230" s="223"/>
      <c r="E230" s="272"/>
      <c r="F230" s="272"/>
      <c r="G230" s="192"/>
    </row>
    <row r="231" spans="1:7" s="141" customFormat="1" ht="15.75" customHeight="1" thickBot="1">
      <c r="A231" s="140"/>
      <c r="B231" s="143"/>
      <c r="C231" s="221"/>
      <c r="D231" s="223"/>
      <c r="E231" s="276"/>
      <c r="F231" s="276"/>
      <c r="G231" s="197"/>
    </row>
    <row r="232" spans="1:7" s="141" customFormat="1" ht="15.75">
      <c r="A232" s="200" t="s">
        <v>27</v>
      </c>
      <c r="B232" s="201" t="s">
        <v>28</v>
      </c>
      <c r="C232" s="200" t="s">
        <v>30</v>
      </c>
      <c r="D232" s="200" t="s">
        <v>31</v>
      </c>
      <c r="E232" s="278" t="s">
        <v>31</v>
      </c>
      <c r="F232" s="153" t="s">
        <v>8</v>
      </c>
      <c r="G232" s="200" t="s">
        <v>350</v>
      </c>
    </row>
    <row r="233" spans="1:7" s="141" customFormat="1" ht="15.75" customHeight="1" thickBot="1">
      <c r="A233" s="202"/>
      <c r="B233" s="203"/>
      <c r="C233" s="204"/>
      <c r="D233" s="205" t="s">
        <v>33</v>
      </c>
      <c r="E233" s="279" t="s">
        <v>34</v>
      </c>
      <c r="F233" s="155" t="s">
        <v>35</v>
      </c>
      <c r="G233" s="205" t="s">
        <v>351</v>
      </c>
    </row>
    <row r="234" spans="1:7" s="141" customFormat="1" ht="16.5" thickTop="1">
      <c r="A234" s="206">
        <v>60</v>
      </c>
      <c r="B234" s="207"/>
      <c r="C234" s="208" t="s">
        <v>210</v>
      </c>
      <c r="D234" s="99"/>
      <c r="E234" s="166"/>
      <c r="F234" s="166"/>
      <c r="G234" s="99"/>
    </row>
    <row r="235" spans="1:7" s="141" customFormat="1" ht="15.75">
      <c r="A235" s="112"/>
      <c r="B235" s="210"/>
      <c r="C235" s="112"/>
      <c r="D235" s="115"/>
      <c r="E235" s="172"/>
      <c r="F235" s="172"/>
      <c r="G235" s="115"/>
    </row>
    <row r="236" spans="1:7" s="141" customFormat="1" ht="15">
      <c r="A236" s="76"/>
      <c r="B236" s="211">
        <v>1014</v>
      </c>
      <c r="C236" s="76" t="s">
        <v>503</v>
      </c>
      <c r="D236" s="60">
        <v>650</v>
      </c>
      <c r="E236" s="157">
        <v>650</v>
      </c>
      <c r="F236" s="157">
        <v>223.8</v>
      </c>
      <c r="G236" s="115">
        <f aca="true" t="shared" si="5" ref="G236:G246">(F236/E236)*100</f>
        <v>34.43076923076923</v>
      </c>
    </row>
    <row r="237" spans="1:7" s="141" customFormat="1" ht="15" customHeight="1" hidden="1">
      <c r="A237" s="249"/>
      <c r="B237" s="250">
        <v>1031</v>
      </c>
      <c r="C237" s="249" t="s">
        <v>504</v>
      </c>
      <c r="D237" s="65"/>
      <c r="E237" s="158"/>
      <c r="F237" s="158"/>
      <c r="G237" s="115" t="e">
        <f t="shared" si="5"/>
        <v>#DIV/0!</v>
      </c>
    </row>
    <row r="238" spans="1:7" s="141" customFormat="1" ht="15">
      <c r="A238" s="76"/>
      <c r="B238" s="211">
        <v>1036</v>
      </c>
      <c r="C238" s="76" t="s">
        <v>505</v>
      </c>
      <c r="D238" s="60">
        <v>0</v>
      </c>
      <c r="E238" s="157">
        <v>50.2</v>
      </c>
      <c r="F238" s="157">
        <v>50.2</v>
      </c>
      <c r="G238" s="115">
        <f t="shared" si="5"/>
        <v>100</v>
      </c>
    </row>
    <row r="239" spans="1:7" s="141" customFormat="1" ht="15" customHeight="1">
      <c r="A239" s="249"/>
      <c r="B239" s="250">
        <v>1037</v>
      </c>
      <c r="C239" s="249" t="s">
        <v>506</v>
      </c>
      <c r="D239" s="65">
        <v>0</v>
      </c>
      <c r="E239" s="158">
        <v>14</v>
      </c>
      <c r="F239" s="158">
        <v>13.6</v>
      </c>
      <c r="G239" s="115">
        <f t="shared" si="5"/>
        <v>97.14285714285714</v>
      </c>
    </row>
    <row r="240" spans="1:7" s="141" customFormat="1" ht="15" hidden="1">
      <c r="A240" s="249"/>
      <c r="B240" s="250">
        <v>1039</v>
      </c>
      <c r="C240" s="249" t="s">
        <v>507</v>
      </c>
      <c r="D240" s="65">
        <v>0</v>
      </c>
      <c r="E240" s="158"/>
      <c r="F240" s="158"/>
      <c r="G240" s="115" t="e">
        <f t="shared" si="5"/>
        <v>#DIV/0!</v>
      </c>
    </row>
    <row r="241" spans="1:7" s="141" customFormat="1" ht="15">
      <c r="A241" s="249"/>
      <c r="B241" s="250">
        <v>1070</v>
      </c>
      <c r="C241" s="249" t="s">
        <v>508</v>
      </c>
      <c r="D241" s="65">
        <v>7</v>
      </c>
      <c r="E241" s="158">
        <v>7</v>
      </c>
      <c r="F241" s="158">
        <v>7</v>
      </c>
      <c r="G241" s="115">
        <f t="shared" si="5"/>
        <v>100</v>
      </c>
    </row>
    <row r="242" spans="1:7" s="141" customFormat="1" ht="15" hidden="1">
      <c r="A242" s="249"/>
      <c r="B242" s="250">
        <v>2331</v>
      </c>
      <c r="C242" s="249" t="s">
        <v>509</v>
      </c>
      <c r="D242" s="65"/>
      <c r="E242" s="158"/>
      <c r="F242" s="157"/>
      <c r="G242" s="115" t="e">
        <f t="shared" si="5"/>
        <v>#DIV/0!</v>
      </c>
    </row>
    <row r="243" spans="1:7" s="141" customFormat="1" ht="15">
      <c r="A243" s="249"/>
      <c r="B243" s="250">
        <v>3739</v>
      </c>
      <c r="C243" s="249" t="s">
        <v>510</v>
      </c>
      <c r="D243" s="60">
        <v>50</v>
      </c>
      <c r="E243" s="157">
        <v>50</v>
      </c>
      <c r="F243" s="157">
        <v>0</v>
      </c>
      <c r="G243" s="115">
        <f t="shared" si="5"/>
        <v>0</v>
      </c>
    </row>
    <row r="244" spans="1:7" s="141" customFormat="1" ht="15">
      <c r="A244" s="76"/>
      <c r="B244" s="211">
        <v>3749</v>
      </c>
      <c r="C244" s="76" t="s">
        <v>511</v>
      </c>
      <c r="D244" s="60">
        <v>100</v>
      </c>
      <c r="E244" s="157">
        <v>100</v>
      </c>
      <c r="F244" s="157">
        <v>1.9</v>
      </c>
      <c r="G244" s="115">
        <f t="shared" si="5"/>
        <v>1.9</v>
      </c>
    </row>
    <row r="245" spans="1:7" s="141" customFormat="1" ht="15" hidden="1">
      <c r="A245" s="76"/>
      <c r="B245" s="211">
        <v>5272</v>
      </c>
      <c r="C245" s="76" t="s">
        <v>512</v>
      </c>
      <c r="D245" s="60"/>
      <c r="E245" s="157"/>
      <c r="F245" s="157"/>
      <c r="G245" s="115" t="e">
        <f t="shared" si="5"/>
        <v>#DIV/0!</v>
      </c>
    </row>
    <row r="246" spans="1:7" s="141" customFormat="1" ht="15">
      <c r="A246" s="76"/>
      <c r="B246" s="211">
        <v>6171</v>
      </c>
      <c r="C246" s="76" t="s">
        <v>513</v>
      </c>
      <c r="D246" s="60">
        <v>10</v>
      </c>
      <c r="E246" s="157">
        <v>10</v>
      </c>
      <c r="F246" s="157">
        <v>0</v>
      </c>
      <c r="G246" s="115">
        <f t="shared" si="5"/>
        <v>0</v>
      </c>
    </row>
    <row r="247" spans="1:7" s="141" customFormat="1" ht="15.75" thickBot="1">
      <c r="A247" s="213"/>
      <c r="B247" s="254"/>
      <c r="C247" s="213"/>
      <c r="D247" s="243"/>
      <c r="E247" s="292"/>
      <c r="F247" s="292"/>
      <c r="G247" s="243"/>
    </row>
    <row r="248" spans="1:7" s="141" customFormat="1" ht="18.75" customHeight="1" thickBot="1" thickTop="1">
      <c r="A248" s="217"/>
      <c r="B248" s="255"/>
      <c r="C248" s="256" t="s">
        <v>514</v>
      </c>
      <c r="D248" s="220">
        <f>SUM(D234:D247)</f>
        <v>817</v>
      </c>
      <c r="E248" s="283">
        <f>SUM(E235:E247)</f>
        <v>881.2</v>
      </c>
      <c r="F248" s="283">
        <f>SUM(F234:F247)</f>
        <v>296.5</v>
      </c>
      <c r="G248" s="220">
        <f>(F248/E248)*100</f>
        <v>33.64729913753972</v>
      </c>
    </row>
    <row r="249" spans="1:7" s="141" customFormat="1" ht="12.75" customHeight="1">
      <c r="A249" s="140"/>
      <c r="B249" s="143"/>
      <c r="C249" s="221"/>
      <c r="D249" s="223"/>
      <c r="E249" s="285"/>
      <c r="F249" s="285"/>
      <c r="G249" s="223"/>
    </row>
    <row r="250" spans="1:7" s="141" customFormat="1" ht="12.75" customHeight="1">
      <c r="A250" s="140"/>
      <c r="B250" s="143"/>
      <c r="C250" s="221"/>
      <c r="D250" s="223"/>
      <c r="E250" s="285"/>
      <c r="F250" s="285"/>
      <c r="G250" s="223"/>
    </row>
    <row r="251" spans="1:7" s="141" customFormat="1" ht="12.75" customHeight="1" hidden="1">
      <c r="A251" s="140"/>
      <c r="B251" s="143"/>
      <c r="C251" s="221"/>
      <c r="D251" s="223"/>
      <c r="E251" s="285"/>
      <c r="F251" s="285"/>
      <c r="G251" s="223"/>
    </row>
    <row r="252" spans="1:7" s="141" customFormat="1" ht="12.75" customHeight="1" hidden="1">
      <c r="A252" s="140"/>
      <c r="B252" s="143"/>
      <c r="C252" s="221"/>
      <c r="D252" s="223"/>
      <c r="E252" s="285"/>
      <c r="F252" s="285"/>
      <c r="G252" s="223"/>
    </row>
    <row r="253" spans="2:6" s="141" customFormat="1" ht="12.75" customHeight="1" hidden="1">
      <c r="B253" s="224"/>
      <c r="E253" s="286"/>
      <c r="F253" s="286"/>
    </row>
    <row r="254" spans="2:6" s="141" customFormat="1" ht="12.75" customHeight="1">
      <c r="B254" s="224"/>
      <c r="E254" s="286"/>
      <c r="F254" s="286"/>
    </row>
    <row r="255" spans="2:6" s="141" customFormat="1" ht="12.75" customHeight="1" thickBot="1">
      <c r="B255" s="224"/>
      <c r="E255" s="286"/>
      <c r="F255" s="286"/>
    </row>
    <row r="256" spans="1:7" s="141" customFormat="1" ht="15.75">
      <c r="A256" s="200" t="s">
        <v>27</v>
      </c>
      <c r="B256" s="201" t="s">
        <v>28</v>
      </c>
      <c r="C256" s="200" t="s">
        <v>30</v>
      </c>
      <c r="D256" s="200" t="s">
        <v>31</v>
      </c>
      <c r="E256" s="278" t="s">
        <v>31</v>
      </c>
      <c r="F256" s="153" t="s">
        <v>8</v>
      </c>
      <c r="G256" s="200" t="s">
        <v>350</v>
      </c>
    </row>
    <row r="257" spans="1:7" s="141" customFormat="1" ht="15.75" customHeight="1" thickBot="1">
      <c r="A257" s="202"/>
      <c r="B257" s="203"/>
      <c r="C257" s="204"/>
      <c r="D257" s="205" t="s">
        <v>33</v>
      </c>
      <c r="E257" s="279" t="s">
        <v>34</v>
      </c>
      <c r="F257" s="155" t="s">
        <v>35</v>
      </c>
      <c r="G257" s="205" t="s">
        <v>351</v>
      </c>
    </row>
    <row r="258" spans="1:7" s="141" customFormat="1" ht="16.5" thickTop="1">
      <c r="A258" s="206">
        <v>80</v>
      </c>
      <c r="B258" s="206"/>
      <c r="C258" s="208" t="s">
        <v>224</v>
      </c>
      <c r="D258" s="99"/>
      <c r="E258" s="166"/>
      <c r="F258" s="166"/>
      <c r="G258" s="99"/>
    </row>
    <row r="259" spans="1:7" s="141" customFormat="1" ht="15.75">
      <c r="A259" s="112"/>
      <c r="B259" s="241"/>
      <c r="C259" s="112"/>
      <c r="D259" s="115"/>
      <c r="E259" s="172"/>
      <c r="F259" s="172"/>
      <c r="G259" s="115"/>
    </row>
    <row r="260" spans="1:7" s="141" customFormat="1" ht="15">
      <c r="A260" s="76"/>
      <c r="B260" s="242">
        <v>2219</v>
      </c>
      <c r="C260" s="76" t="s">
        <v>515</v>
      </c>
      <c r="D260" s="118">
        <v>400</v>
      </c>
      <c r="E260" s="157">
        <v>701</v>
      </c>
      <c r="F260" s="157">
        <v>448.7</v>
      </c>
      <c r="G260" s="115">
        <f aca="true" t="shared" si="6" ref="G260:G267">(F260/E260)*100</f>
        <v>64.00855920114122</v>
      </c>
    </row>
    <row r="261" spans="1:82" s="140" customFormat="1" ht="15">
      <c r="A261" s="76"/>
      <c r="B261" s="242">
        <v>2221</v>
      </c>
      <c r="C261" s="76" t="s">
        <v>516</v>
      </c>
      <c r="D261" s="118">
        <v>19280</v>
      </c>
      <c r="E261" s="157">
        <v>19519</v>
      </c>
      <c r="F261" s="157">
        <v>11906.8</v>
      </c>
      <c r="G261" s="115">
        <f t="shared" si="6"/>
        <v>61.00107587478867</v>
      </c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  <c r="BP261" s="141"/>
      <c r="BQ261" s="141"/>
      <c r="BR261" s="141"/>
      <c r="BS261" s="141"/>
      <c r="BT261" s="141"/>
      <c r="BU261" s="141"/>
      <c r="BV261" s="141"/>
      <c r="BW261" s="141"/>
      <c r="BX261" s="141"/>
      <c r="BY261" s="141"/>
      <c r="BZ261" s="141"/>
      <c r="CA261" s="141"/>
      <c r="CB261" s="141"/>
      <c r="CC261" s="141"/>
      <c r="CD261" s="141"/>
    </row>
    <row r="262" spans="1:82" s="140" customFormat="1" ht="15">
      <c r="A262" s="76"/>
      <c r="B262" s="242">
        <v>2229</v>
      </c>
      <c r="C262" s="76" t="s">
        <v>517</v>
      </c>
      <c r="D262" s="118">
        <v>0</v>
      </c>
      <c r="E262" s="157">
        <v>47</v>
      </c>
      <c r="F262" s="157">
        <v>46.8</v>
      </c>
      <c r="G262" s="115">
        <f t="shared" si="6"/>
        <v>99.57446808510639</v>
      </c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  <c r="BP262" s="141"/>
      <c r="BQ262" s="141"/>
      <c r="BR262" s="141"/>
      <c r="BS262" s="141"/>
      <c r="BT262" s="141"/>
      <c r="BU262" s="141"/>
      <c r="BV262" s="141"/>
      <c r="BW262" s="141"/>
      <c r="BX262" s="141"/>
      <c r="BY262" s="141"/>
      <c r="BZ262" s="141"/>
      <c r="CA262" s="141"/>
      <c r="CB262" s="141"/>
      <c r="CC262" s="141"/>
      <c r="CD262" s="141"/>
    </row>
    <row r="263" spans="1:82" s="140" customFormat="1" ht="15" hidden="1">
      <c r="A263" s="76"/>
      <c r="B263" s="242">
        <v>2232</v>
      </c>
      <c r="C263" s="76" t="s">
        <v>518</v>
      </c>
      <c r="D263" s="60">
        <v>0</v>
      </c>
      <c r="E263" s="157"/>
      <c r="F263" s="157"/>
      <c r="G263" s="115" t="e">
        <f t="shared" si="6"/>
        <v>#DIV/0!</v>
      </c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141"/>
      <c r="AO263" s="141"/>
      <c r="AP263" s="141"/>
      <c r="AQ263" s="141"/>
      <c r="AR263" s="141"/>
      <c r="AS263" s="141"/>
      <c r="AT263" s="141"/>
      <c r="AU263" s="141"/>
      <c r="AV263" s="141"/>
      <c r="AW263" s="141"/>
      <c r="AX263" s="141"/>
      <c r="AY263" s="141"/>
      <c r="AZ263" s="141"/>
      <c r="BA263" s="141"/>
      <c r="BB263" s="141"/>
      <c r="BC263" s="141"/>
      <c r="BD263" s="141"/>
      <c r="BE263" s="141"/>
      <c r="BF263" s="141"/>
      <c r="BG263" s="141"/>
      <c r="BH263" s="141"/>
      <c r="BI263" s="141"/>
      <c r="BJ263" s="141"/>
      <c r="BK263" s="141"/>
      <c r="BL263" s="141"/>
      <c r="BM263" s="141"/>
      <c r="BN263" s="141"/>
      <c r="BO263" s="141"/>
      <c r="BP263" s="141"/>
      <c r="BQ263" s="141"/>
      <c r="BR263" s="141"/>
      <c r="BS263" s="141"/>
      <c r="BT263" s="141"/>
      <c r="BU263" s="141"/>
      <c r="BV263" s="141"/>
      <c r="BW263" s="141"/>
      <c r="BX263" s="141"/>
      <c r="BY263" s="141"/>
      <c r="BZ263" s="141"/>
      <c r="CA263" s="141"/>
      <c r="CB263" s="141"/>
      <c r="CC263" s="141"/>
      <c r="CD263" s="141"/>
    </row>
    <row r="264" spans="1:82" s="140" customFormat="1" ht="15">
      <c r="A264" s="76"/>
      <c r="B264" s="242">
        <v>2299</v>
      </c>
      <c r="C264" s="76" t="s">
        <v>517</v>
      </c>
      <c r="D264" s="60">
        <v>0</v>
      </c>
      <c r="E264" s="157">
        <v>2</v>
      </c>
      <c r="F264" s="157">
        <v>1.5</v>
      </c>
      <c r="G264" s="115">
        <f t="shared" si="6"/>
        <v>75</v>
      </c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  <c r="AP264" s="141"/>
      <c r="AQ264" s="141"/>
      <c r="AR264" s="141"/>
      <c r="AS264" s="141"/>
      <c r="AT264" s="141"/>
      <c r="AU264" s="141"/>
      <c r="AV264" s="141"/>
      <c r="AW264" s="141"/>
      <c r="AX264" s="141"/>
      <c r="AY264" s="141"/>
      <c r="AZ264" s="141"/>
      <c r="BA264" s="141"/>
      <c r="BB264" s="141"/>
      <c r="BC264" s="141"/>
      <c r="BD264" s="141"/>
      <c r="BE264" s="141"/>
      <c r="BF264" s="141"/>
      <c r="BG264" s="141"/>
      <c r="BH264" s="141"/>
      <c r="BI264" s="141"/>
      <c r="BJ264" s="141"/>
      <c r="BK264" s="141"/>
      <c r="BL264" s="141"/>
      <c r="BM264" s="141"/>
      <c r="BN264" s="141"/>
      <c r="BO264" s="141"/>
      <c r="BP264" s="141"/>
      <c r="BQ264" s="141"/>
      <c r="BR264" s="141"/>
      <c r="BS264" s="141"/>
      <c r="BT264" s="141"/>
      <c r="BU264" s="141"/>
      <c r="BV264" s="141"/>
      <c r="BW264" s="141"/>
      <c r="BX264" s="141"/>
      <c r="BY264" s="141"/>
      <c r="BZ264" s="141"/>
      <c r="CA264" s="141"/>
      <c r="CB264" s="141"/>
      <c r="CC264" s="141"/>
      <c r="CD264" s="141"/>
    </row>
    <row r="265" spans="1:82" s="140" customFormat="1" ht="15">
      <c r="A265" s="249"/>
      <c r="B265" s="257">
        <v>3399</v>
      </c>
      <c r="C265" s="249" t="s">
        <v>519</v>
      </c>
      <c r="D265" s="115">
        <v>0</v>
      </c>
      <c r="E265" s="172">
        <v>70</v>
      </c>
      <c r="F265" s="172">
        <v>0.9</v>
      </c>
      <c r="G265" s="115">
        <f t="shared" si="6"/>
        <v>1.2857142857142856</v>
      </c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  <c r="AJ265" s="141"/>
      <c r="AK265" s="141"/>
      <c r="AL265" s="141"/>
      <c r="AM265" s="141"/>
      <c r="AN265" s="141"/>
      <c r="AO265" s="141"/>
      <c r="AP265" s="141"/>
      <c r="AQ265" s="141"/>
      <c r="AR265" s="141"/>
      <c r="AS265" s="141"/>
      <c r="AT265" s="141"/>
      <c r="AU265" s="141"/>
      <c r="AV265" s="141"/>
      <c r="AW265" s="141"/>
      <c r="AX265" s="141"/>
      <c r="AY265" s="141"/>
      <c r="AZ265" s="141"/>
      <c r="BA265" s="141"/>
      <c r="BB265" s="141"/>
      <c r="BC265" s="141"/>
      <c r="BD265" s="141"/>
      <c r="BE265" s="141"/>
      <c r="BF265" s="141"/>
      <c r="BG265" s="141"/>
      <c r="BH265" s="141"/>
      <c r="BI265" s="141"/>
      <c r="BJ265" s="141"/>
      <c r="BK265" s="141"/>
      <c r="BL265" s="141"/>
      <c r="BM265" s="141"/>
      <c r="BN265" s="141"/>
      <c r="BO265" s="141"/>
      <c r="BP265" s="141"/>
      <c r="BQ265" s="141"/>
      <c r="BR265" s="141"/>
      <c r="BS265" s="141"/>
      <c r="BT265" s="141"/>
      <c r="BU265" s="141"/>
      <c r="BV265" s="141"/>
      <c r="BW265" s="141"/>
      <c r="BX265" s="141"/>
      <c r="BY265" s="141"/>
      <c r="BZ265" s="141"/>
      <c r="CA265" s="141"/>
      <c r="CB265" s="141"/>
      <c r="CC265" s="141"/>
      <c r="CD265" s="141"/>
    </row>
    <row r="266" spans="1:82" s="140" customFormat="1" ht="15">
      <c r="A266" s="249"/>
      <c r="B266" s="257">
        <v>6171</v>
      </c>
      <c r="C266" s="249" t="s">
        <v>520</v>
      </c>
      <c r="D266" s="115">
        <v>0</v>
      </c>
      <c r="E266" s="172">
        <v>16</v>
      </c>
      <c r="F266" s="172">
        <v>27</v>
      </c>
      <c r="G266" s="115">
        <f t="shared" si="6"/>
        <v>168.75</v>
      </c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  <c r="AJ266" s="141"/>
      <c r="AK266" s="141"/>
      <c r="AL266" s="141"/>
      <c r="AM266" s="141"/>
      <c r="AN266" s="141"/>
      <c r="AO266" s="141"/>
      <c r="AP266" s="141"/>
      <c r="AQ266" s="141"/>
      <c r="AR266" s="141"/>
      <c r="AS266" s="141"/>
      <c r="AT266" s="141"/>
      <c r="AU266" s="141"/>
      <c r="AV266" s="141"/>
      <c r="AW266" s="141"/>
      <c r="AX266" s="141"/>
      <c r="AY266" s="141"/>
      <c r="AZ266" s="141"/>
      <c r="BA266" s="141"/>
      <c r="BB266" s="141"/>
      <c r="BC266" s="141"/>
      <c r="BD266" s="141"/>
      <c r="BE266" s="141"/>
      <c r="BF266" s="141"/>
      <c r="BG266" s="141"/>
      <c r="BH266" s="141"/>
      <c r="BI266" s="141"/>
      <c r="BJ266" s="141"/>
      <c r="BK266" s="141"/>
      <c r="BL266" s="141"/>
      <c r="BM266" s="141"/>
      <c r="BN266" s="141"/>
      <c r="BO266" s="141"/>
      <c r="BP266" s="141"/>
      <c r="BQ266" s="141"/>
      <c r="BR266" s="141"/>
      <c r="BS266" s="141"/>
      <c r="BT266" s="141"/>
      <c r="BU266" s="141"/>
      <c r="BV266" s="141"/>
      <c r="BW266" s="141"/>
      <c r="BX266" s="141"/>
      <c r="BY266" s="141"/>
      <c r="BZ266" s="141"/>
      <c r="CA266" s="141"/>
      <c r="CB266" s="141"/>
      <c r="CC266" s="141"/>
      <c r="CD266" s="141"/>
    </row>
    <row r="267" spans="1:82" s="140" customFormat="1" ht="15">
      <c r="A267" s="249"/>
      <c r="B267" s="257">
        <v>6402</v>
      </c>
      <c r="C267" s="249" t="s">
        <v>521</v>
      </c>
      <c r="D267" s="115">
        <v>0</v>
      </c>
      <c r="E267" s="172">
        <v>55</v>
      </c>
      <c r="F267" s="172">
        <v>54.1</v>
      </c>
      <c r="G267" s="115">
        <f t="shared" si="6"/>
        <v>98.36363636363636</v>
      </c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141"/>
      <c r="AO267" s="141"/>
      <c r="AP267" s="141"/>
      <c r="AQ267" s="141"/>
      <c r="AR267" s="141"/>
      <c r="AS267" s="141"/>
      <c r="AT267" s="141"/>
      <c r="AU267" s="141"/>
      <c r="AV267" s="141"/>
      <c r="AW267" s="141"/>
      <c r="AX267" s="141"/>
      <c r="AY267" s="141"/>
      <c r="AZ267" s="141"/>
      <c r="BA267" s="141"/>
      <c r="BB267" s="141"/>
      <c r="BC267" s="141"/>
      <c r="BD267" s="141"/>
      <c r="BE267" s="141"/>
      <c r="BF267" s="141"/>
      <c r="BG267" s="141"/>
      <c r="BH267" s="141"/>
      <c r="BI267" s="141"/>
      <c r="BJ267" s="141"/>
      <c r="BK267" s="141"/>
      <c r="BL267" s="141"/>
      <c r="BM267" s="141"/>
      <c r="BN267" s="141"/>
      <c r="BO267" s="141"/>
      <c r="BP267" s="141"/>
      <c r="BQ267" s="141"/>
      <c r="BR267" s="141"/>
      <c r="BS267" s="141"/>
      <c r="BT267" s="141"/>
      <c r="BU267" s="141"/>
      <c r="BV267" s="141"/>
      <c r="BW267" s="141"/>
      <c r="BX267" s="141"/>
      <c r="BY267" s="141"/>
      <c r="BZ267" s="141"/>
      <c r="CA267" s="141"/>
      <c r="CB267" s="141"/>
      <c r="CC267" s="141"/>
      <c r="CD267" s="141"/>
    </row>
    <row r="268" spans="1:82" s="140" customFormat="1" ht="15" hidden="1">
      <c r="A268" s="249"/>
      <c r="B268" s="257">
        <v>6409</v>
      </c>
      <c r="C268" s="249" t="s">
        <v>522</v>
      </c>
      <c r="D268" s="115">
        <v>0</v>
      </c>
      <c r="E268" s="172"/>
      <c r="F268" s="172"/>
      <c r="G268" s="115" t="e">
        <f>(#REF!/E268)*100</f>
        <v>#REF!</v>
      </c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  <c r="AI268" s="141"/>
      <c r="AJ268" s="141"/>
      <c r="AK268" s="141"/>
      <c r="AL268" s="141"/>
      <c r="AM268" s="141"/>
      <c r="AN268" s="141"/>
      <c r="AO268" s="141"/>
      <c r="AP268" s="141"/>
      <c r="AQ268" s="141"/>
      <c r="AR268" s="141"/>
      <c r="AS268" s="141"/>
      <c r="AT268" s="141"/>
      <c r="AU268" s="141"/>
      <c r="AV268" s="141"/>
      <c r="AW268" s="141"/>
      <c r="AX268" s="141"/>
      <c r="AY268" s="141"/>
      <c r="AZ268" s="141"/>
      <c r="BA268" s="141"/>
      <c r="BB268" s="141"/>
      <c r="BC268" s="141"/>
      <c r="BD268" s="141"/>
      <c r="BE268" s="141"/>
      <c r="BF268" s="141"/>
      <c r="BG268" s="141"/>
      <c r="BH268" s="141"/>
      <c r="BI268" s="141"/>
      <c r="BJ268" s="141"/>
      <c r="BK268" s="141"/>
      <c r="BL268" s="141"/>
      <c r="BM268" s="141"/>
      <c r="BN268" s="141"/>
      <c r="BO268" s="141"/>
      <c r="BP268" s="141"/>
      <c r="BQ268" s="141"/>
      <c r="BR268" s="141"/>
      <c r="BS268" s="141"/>
      <c r="BT268" s="141"/>
      <c r="BU268" s="141"/>
      <c r="BV268" s="141"/>
      <c r="BW268" s="141"/>
      <c r="BX268" s="141"/>
      <c r="BY268" s="141"/>
      <c r="BZ268" s="141"/>
      <c r="CA268" s="141"/>
      <c r="CB268" s="141"/>
      <c r="CC268" s="141"/>
      <c r="CD268" s="141"/>
    </row>
    <row r="269" spans="1:82" s="140" customFormat="1" ht="15.75" thickBot="1">
      <c r="A269" s="246"/>
      <c r="B269" s="245"/>
      <c r="C269" s="246"/>
      <c r="D269" s="216"/>
      <c r="E269" s="282"/>
      <c r="F269" s="282"/>
      <c r="G269" s="216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  <c r="AI269" s="141"/>
      <c r="AJ269" s="141"/>
      <c r="AK269" s="141"/>
      <c r="AL269" s="141"/>
      <c r="AM269" s="141"/>
      <c r="AN269" s="141"/>
      <c r="AO269" s="141"/>
      <c r="AP269" s="141"/>
      <c r="AQ269" s="141"/>
      <c r="AR269" s="141"/>
      <c r="AS269" s="141"/>
      <c r="AT269" s="141"/>
      <c r="AU269" s="141"/>
      <c r="AV269" s="141"/>
      <c r="AW269" s="141"/>
      <c r="AX269" s="141"/>
      <c r="AY269" s="141"/>
      <c r="AZ269" s="141"/>
      <c r="BA269" s="141"/>
      <c r="BB269" s="141"/>
      <c r="BC269" s="141"/>
      <c r="BD269" s="141"/>
      <c r="BE269" s="141"/>
      <c r="BF269" s="141"/>
      <c r="BG269" s="141"/>
      <c r="BH269" s="141"/>
      <c r="BI269" s="141"/>
      <c r="BJ269" s="141"/>
      <c r="BK269" s="141"/>
      <c r="BL269" s="141"/>
      <c r="BM269" s="141"/>
      <c r="BN269" s="141"/>
      <c r="BO269" s="141"/>
      <c r="BP269" s="141"/>
      <c r="BQ269" s="141"/>
      <c r="BR269" s="141"/>
      <c r="BS269" s="141"/>
      <c r="BT269" s="141"/>
      <c r="BU269" s="141"/>
      <c r="BV269" s="141"/>
      <c r="BW269" s="141"/>
      <c r="BX269" s="141"/>
      <c r="BY269" s="141"/>
      <c r="BZ269" s="141"/>
      <c r="CA269" s="141"/>
      <c r="CB269" s="141"/>
      <c r="CC269" s="141"/>
      <c r="CD269" s="141"/>
    </row>
    <row r="270" spans="1:82" s="140" customFormat="1" ht="18.75" customHeight="1" thickBot="1" thickTop="1">
      <c r="A270" s="217"/>
      <c r="B270" s="258"/>
      <c r="C270" s="256" t="s">
        <v>523</v>
      </c>
      <c r="D270" s="220">
        <f>SUM(D260:D268)</f>
        <v>19680</v>
      </c>
      <c r="E270" s="283">
        <f>SUM(E260:E268)</f>
        <v>20410</v>
      </c>
      <c r="F270" s="283">
        <f>SUM(F260:F268)</f>
        <v>12485.8</v>
      </c>
      <c r="G270" s="220">
        <f>(F270/E270)*100</f>
        <v>61.17491425771681</v>
      </c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141"/>
      <c r="AO270" s="141"/>
      <c r="AP270" s="141"/>
      <c r="AQ270" s="141"/>
      <c r="AR270" s="141"/>
      <c r="AS270" s="141"/>
      <c r="AT270" s="141"/>
      <c r="AU270" s="141"/>
      <c r="AV270" s="141"/>
      <c r="AW270" s="141"/>
      <c r="AX270" s="141"/>
      <c r="AY270" s="141"/>
      <c r="AZ270" s="141"/>
      <c r="BA270" s="141"/>
      <c r="BB270" s="141"/>
      <c r="BC270" s="141"/>
      <c r="BD270" s="141"/>
      <c r="BE270" s="141"/>
      <c r="BF270" s="141"/>
      <c r="BG270" s="141"/>
      <c r="BH270" s="141"/>
      <c r="BI270" s="141"/>
      <c r="BJ270" s="141"/>
      <c r="BK270" s="141"/>
      <c r="BL270" s="141"/>
      <c r="BM270" s="141"/>
      <c r="BN270" s="141"/>
      <c r="BO270" s="141"/>
      <c r="BP270" s="141"/>
      <c r="BQ270" s="141"/>
      <c r="BR270" s="141"/>
      <c r="BS270" s="141"/>
      <c r="BT270" s="141"/>
      <c r="BU270" s="141"/>
      <c r="BV270" s="141"/>
      <c r="BW270" s="141"/>
      <c r="BX270" s="141"/>
      <c r="BY270" s="141"/>
      <c r="BZ270" s="141"/>
      <c r="CA270" s="141"/>
      <c r="CB270" s="141"/>
      <c r="CC270" s="141"/>
      <c r="CD270" s="141"/>
    </row>
    <row r="271" spans="2:82" s="140" customFormat="1" ht="15.75" customHeight="1">
      <c r="B271" s="143"/>
      <c r="C271" s="221"/>
      <c r="D271" s="223"/>
      <c r="E271" s="285"/>
      <c r="F271" s="285"/>
      <c r="G271" s="223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  <c r="AI271" s="141"/>
      <c r="AJ271" s="141"/>
      <c r="AK271" s="141"/>
      <c r="AL271" s="141"/>
      <c r="AM271" s="141"/>
      <c r="AN271" s="141"/>
      <c r="AO271" s="141"/>
      <c r="AP271" s="141"/>
      <c r="AQ271" s="141"/>
      <c r="AR271" s="141"/>
      <c r="AS271" s="141"/>
      <c r="AT271" s="141"/>
      <c r="AU271" s="141"/>
      <c r="AV271" s="141"/>
      <c r="AW271" s="141"/>
      <c r="AX271" s="141"/>
      <c r="AY271" s="141"/>
      <c r="AZ271" s="141"/>
      <c r="BA271" s="141"/>
      <c r="BB271" s="141"/>
      <c r="BC271" s="141"/>
      <c r="BD271" s="141"/>
      <c r="BE271" s="141"/>
      <c r="BF271" s="141"/>
      <c r="BG271" s="141"/>
      <c r="BH271" s="141"/>
      <c r="BI271" s="141"/>
      <c r="BJ271" s="141"/>
      <c r="BK271" s="141"/>
      <c r="BL271" s="141"/>
      <c r="BM271" s="141"/>
      <c r="BN271" s="141"/>
      <c r="BO271" s="141"/>
      <c r="BP271" s="141"/>
      <c r="BQ271" s="141"/>
      <c r="BR271" s="141"/>
      <c r="BS271" s="141"/>
      <c r="BT271" s="141"/>
      <c r="BU271" s="141"/>
      <c r="BV271" s="141"/>
      <c r="BW271" s="141"/>
      <c r="BX271" s="141"/>
      <c r="BY271" s="141"/>
      <c r="BZ271" s="141"/>
      <c r="CA271" s="141"/>
      <c r="CB271" s="141"/>
      <c r="CC271" s="141"/>
      <c r="CD271" s="141"/>
    </row>
    <row r="272" spans="2:82" s="140" customFormat="1" ht="12.75" customHeight="1" hidden="1">
      <c r="B272" s="143"/>
      <c r="C272" s="221"/>
      <c r="D272" s="223"/>
      <c r="E272" s="285"/>
      <c r="F272" s="285"/>
      <c r="G272" s="223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1"/>
      <c r="AK272" s="141"/>
      <c r="AL272" s="141"/>
      <c r="AM272" s="141"/>
      <c r="AN272" s="141"/>
      <c r="AO272" s="141"/>
      <c r="AP272" s="141"/>
      <c r="AQ272" s="141"/>
      <c r="AR272" s="141"/>
      <c r="AS272" s="141"/>
      <c r="AT272" s="141"/>
      <c r="AU272" s="141"/>
      <c r="AV272" s="141"/>
      <c r="AW272" s="141"/>
      <c r="AX272" s="141"/>
      <c r="AY272" s="141"/>
      <c r="AZ272" s="141"/>
      <c r="BA272" s="141"/>
      <c r="BB272" s="141"/>
      <c r="BC272" s="141"/>
      <c r="BD272" s="141"/>
      <c r="BE272" s="141"/>
      <c r="BF272" s="141"/>
      <c r="BG272" s="141"/>
      <c r="BH272" s="141"/>
      <c r="BI272" s="141"/>
      <c r="BJ272" s="141"/>
      <c r="BK272" s="141"/>
      <c r="BL272" s="141"/>
      <c r="BM272" s="141"/>
      <c r="BN272" s="141"/>
      <c r="BO272" s="141"/>
      <c r="BP272" s="141"/>
      <c r="BQ272" s="141"/>
      <c r="BR272" s="141"/>
      <c r="BS272" s="141"/>
      <c r="BT272" s="141"/>
      <c r="BU272" s="141"/>
      <c r="BV272" s="141"/>
      <c r="BW272" s="141"/>
      <c r="BX272" s="141"/>
      <c r="BY272" s="141"/>
      <c r="BZ272" s="141"/>
      <c r="CA272" s="141"/>
      <c r="CB272" s="141"/>
      <c r="CC272" s="141"/>
      <c r="CD272" s="141"/>
    </row>
    <row r="273" spans="2:82" s="140" customFormat="1" ht="12.75" customHeight="1" hidden="1">
      <c r="B273" s="143"/>
      <c r="C273" s="221"/>
      <c r="D273" s="223"/>
      <c r="E273" s="285"/>
      <c r="F273" s="285"/>
      <c r="G273" s="223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  <c r="AR273" s="141"/>
      <c r="AS273" s="141"/>
      <c r="AT273" s="141"/>
      <c r="AU273" s="141"/>
      <c r="AV273" s="141"/>
      <c r="AW273" s="141"/>
      <c r="AX273" s="141"/>
      <c r="AY273" s="141"/>
      <c r="AZ273" s="141"/>
      <c r="BA273" s="141"/>
      <c r="BB273" s="141"/>
      <c r="BC273" s="141"/>
      <c r="BD273" s="141"/>
      <c r="BE273" s="141"/>
      <c r="BF273" s="141"/>
      <c r="BG273" s="141"/>
      <c r="BH273" s="141"/>
      <c r="BI273" s="141"/>
      <c r="BJ273" s="141"/>
      <c r="BK273" s="141"/>
      <c r="BL273" s="141"/>
      <c r="BM273" s="141"/>
      <c r="BN273" s="141"/>
      <c r="BO273" s="141"/>
      <c r="BP273" s="141"/>
      <c r="BQ273" s="141"/>
      <c r="BR273" s="141"/>
      <c r="BS273" s="141"/>
      <c r="BT273" s="141"/>
      <c r="BU273" s="141"/>
      <c r="BV273" s="141"/>
      <c r="BW273" s="141"/>
      <c r="BX273" s="141"/>
      <c r="BY273" s="141"/>
      <c r="BZ273" s="141"/>
      <c r="CA273" s="141"/>
      <c r="CB273" s="141"/>
      <c r="CC273" s="141"/>
      <c r="CD273" s="141"/>
    </row>
    <row r="274" spans="2:82" s="140" customFormat="1" ht="12.75" customHeight="1" hidden="1">
      <c r="B274" s="143"/>
      <c r="C274" s="221"/>
      <c r="D274" s="223"/>
      <c r="E274" s="285"/>
      <c r="F274" s="285"/>
      <c r="G274" s="223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1"/>
      <c r="AK274" s="141"/>
      <c r="AL274" s="141"/>
      <c r="AM274" s="141"/>
      <c r="AN274" s="141"/>
      <c r="AO274" s="141"/>
      <c r="AP274" s="141"/>
      <c r="AQ274" s="141"/>
      <c r="AR274" s="141"/>
      <c r="AS274" s="141"/>
      <c r="AT274" s="141"/>
      <c r="AU274" s="141"/>
      <c r="AV274" s="141"/>
      <c r="AW274" s="141"/>
      <c r="AX274" s="141"/>
      <c r="AY274" s="141"/>
      <c r="AZ274" s="141"/>
      <c r="BA274" s="141"/>
      <c r="BB274" s="141"/>
      <c r="BC274" s="141"/>
      <c r="BD274" s="141"/>
      <c r="BE274" s="141"/>
      <c r="BF274" s="141"/>
      <c r="BG274" s="141"/>
      <c r="BH274" s="141"/>
      <c r="BI274" s="141"/>
      <c r="BJ274" s="141"/>
      <c r="BK274" s="141"/>
      <c r="BL274" s="141"/>
      <c r="BM274" s="141"/>
      <c r="BN274" s="141"/>
      <c r="BO274" s="141"/>
      <c r="BP274" s="141"/>
      <c r="BQ274" s="141"/>
      <c r="BR274" s="141"/>
      <c r="BS274" s="141"/>
      <c r="BT274" s="141"/>
      <c r="BU274" s="141"/>
      <c r="BV274" s="141"/>
      <c r="BW274" s="141"/>
      <c r="BX274" s="141"/>
      <c r="BY274" s="141"/>
      <c r="BZ274" s="141"/>
      <c r="CA274" s="141"/>
      <c r="CB274" s="141"/>
      <c r="CC274" s="141"/>
      <c r="CD274" s="141"/>
    </row>
    <row r="275" spans="2:82" s="140" customFormat="1" ht="12.75" customHeight="1" hidden="1">
      <c r="B275" s="143"/>
      <c r="C275" s="221"/>
      <c r="D275" s="223"/>
      <c r="E275" s="285"/>
      <c r="F275" s="285"/>
      <c r="G275" s="223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  <c r="AZ275" s="141"/>
      <c r="BA275" s="141"/>
      <c r="BB275" s="141"/>
      <c r="BC275" s="141"/>
      <c r="BD275" s="141"/>
      <c r="BE275" s="141"/>
      <c r="BF275" s="141"/>
      <c r="BG275" s="141"/>
      <c r="BH275" s="141"/>
      <c r="BI275" s="141"/>
      <c r="BJ275" s="141"/>
      <c r="BK275" s="141"/>
      <c r="BL275" s="141"/>
      <c r="BM275" s="141"/>
      <c r="BN275" s="141"/>
      <c r="BO275" s="141"/>
      <c r="BP275" s="141"/>
      <c r="BQ275" s="141"/>
      <c r="BR275" s="141"/>
      <c r="BS275" s="141"/>
      <c r="BT275" s="141"/>
      <c r="BU275" s="141"/>
      <c r="BV275" s="141"/>
      <c r="BW275" s="141"/>
      <c r="BX275" s="141"/>
      <c r="BY275" s="141"/>
      <c r="BZ275" s="141"/>
      <c r="CA275" s="141"/>
      <c r="CB275" s="141"/>
      <c r="CC275" s="141"/>
      <c r="CD275" s="141"/>
    </row>
    <row r="276" spans="2:82" s="140" customFormat="1" ht="12.75" customHeight="1" hidden="1">
      <c r="B276" s="143"/>
      <c r="C276" s="221"/>
      <c r="D276" s="223"/>
      <c r="E276" s="285"/>
      <c r="F276" s="285"/>
      <c r="G276" s="223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  <c r="AZ276" s="141"/>
      <c r="BA276" s="141"/>
      <c r="BB276" s="141"/>
      <c r="BC276" s="141"/>
      <c r="BD276" s="141"/>
      <c r="BE276" s="141"/>
      <c r="BF276" s="141"/>
      <c r="BG276" s="141"/>
      <c r="BH276" s="141"/>
      <c r="BI276" s="141"/>
      <c r="BJ276" s="141"/>
      <c r="BK276" s="141"/>
      <c r="BL276" s="141"/>
      <c r="BM276" s="141"/>
      <c r="BN276" s="141"/>
      <c r="BO276" s="141"/>
      <c r="BP276" s="141"/>
      <c r="BQ276" s="141"/>
      <c r="BR276" s="141"/>
      <c r="BS276" s="141"/>
      <c r="BT276" s="141"/>
      <c r="BU276" s="141"/>
      <c r="BV276" s="141"/>
      <c r="BW276" s="141"/>
      <c r="BX276" s="141"/>
      <c r="BY276" s="141"/>
      <c r="BZ276" s="141"/>
      <c r="CA276" s="141"/>
      <c r="CB276" s="141"/>
      <c r="CC276" s="141"/>
      <c r="CD276" s="141"/>
    </row>
    <row r="277" spans="2:82" s="140" customFormat="1" ht="12.75" customHeight="1" hidden="1">
      <c r="B277" s="143"/>
      <c r="C277" s="221"/>
      <c r="D277" s="223"/>
      <c r="E277" s="285"/>
      <c r="F277" s="285"/>
      <c r="G277" s="223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/>
      <c r="AN277" s="141"/>
      <c r="AO277" s="141"/>
      <c r="AP277" s="141"/>
      <c r="AQ277" s="141"/>
      <c r="AR277" s="141"/>
      <c r="AS277" s="141"/>
      <c r="AT277" s="141"/>
      <c r="AU277" s="141"/>
      <c r="AV277" s="141"/>
      <c r="AW277" s="141"/>
      <c r="AX277" s="141"/>
      <c r="AY277" s="141"/>
      <c r="AZ277" s="141"/>
      <c r="BA277" s="141"/>
      <c r="BB277" s="141"/>
      <c r="BC277" s="141"/>
      <c r="BD277" s="141"/>
      <c r="BE277" s="141"/>
      <c r="BF277" s="141"/>
      <c r="BG277" s="141"/>
      <c r="BH277" s="141"/>
      <c r="BI277" s="141"/>
      <c r="BJ277" s="141"/>
      <c r="BK277" s="141"/>
      <c r="BL277" s="141"/>
      <c r="BM277" s="141"/>
      <c r="BN277" s="141"/>
      <c r="BO277" s="141"/>
      <c r="BP277" s="141"/>
      <c r="BQ277" s="141"/>
      <c r="BR277" s="141"/>
      <c r="BS277" s="141"/>
      <c r="BT277" s="141"/>
      <c r="BU277" s="141"/>
      <c r="BV277" s="141"/>
      <c r="BW277" s="141"/>
      <c r="BX277" s="141"/>
      <c r="BY277" s="141"/>
      <c r="BZ277" s="141"/>
      <c r="CA277" s="141"/>
      <c r="CB277" s="141"/>
      <c r="CC277" s="141"/>
      <c r="CD277" s="141"/>
    </row>
    <row r="278" spans="2:82" s="140" customFormat="1" ht="12.75" customHeight="1" hidden="1">
      <c r="B278" s="143"/>
      <c r="C278" s="221"/>
      <c r="D278" s="223"/>
      <c r="E278" s="285"/>
      <c r="F278" s="285"/>
      <c r="G278" s="223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  <c r="AR278" s="141"/>
      <c r="AS278" s="141"/>
      <c r="AT278" s="141"/>
      <c r="AU278" s="141"/>
      <c r="AV278" s="141"/>
      <c r="AW278" s="141"/>
      <c r="AX278" s="141"/>
      <c r="AY278" s="141"/>
      <c r="AZ278" s="141"/>
      <c r="BA278" s="141"/>
      <c r="BB278" s="141"/>
      <c r="BC278" s="141"/>
      <c r="BD278" s="141"/>
      <c r="BE278" s="141"/>
      <c r="BF278" s="141"/>
      <c r="BG278" s="141"/>
      <c r="BH278" s="141"/>
      <c r="BI278" s="141"/>
      <c r="BJ278" s="141"/>
      <c r="BK278" s="141"/>
      <c r="BL278" s="141"/>
      <c r="BM278" s="141"/>
      <c r="BN278" s="141"/>
      <c r="BO278" s="141"/>
      <c r="BP278" s="141"/>
      <c r="BQ278" s="141"/>
      <c r="BR278" s="141"/>
      <c r="BS278" s="141"/>
      <c r="BT278" s="141"/>
      <c r="BU278" s="141"/>
      <c r="BV278" s="141"/>
      <c r="BW278" s="141"/>
      <c r="BX278" s="141"/>
      <c r="BY278" s="141"/>
      <c r="BZ278" s="141"/>
      <c r="CA278" s="141"/>
      <c r="CB278" s="141"/>
      <c r="CC278" s="141"/>
      <c r="CD278" s="141"/>
    </row>
    <row r="279" spans="2:82" s="140" customFormat="1" ht="15.75" customHeight="1">
      <c r="B279" s="143"/>
      <c r="C279" s="221"/>
      <c r="D279" s="223"/>
      <c r="E279" s="272"/>
      <c r="F279" s="272"/>
      <c r="G279" s="192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  <c r="AR279" s="141"/>
      <c r="AS279" s="141"/>
      <c r="AT279" s="141"/>
      <c r="AU279" s="141"/>
      <c r="AV279" s="141"/>
      <c r="AW279" s="141"/>
      <c r="AX279" s="141"/>
      <c r="AY279" s="141"/>
      <c r="AZ279" s="141"/>
      <c r="BA279" s="141"/>
      <c r="BB279" s="141"/>
      <c r="BC279" s="141"/>
      <c r="BD279" s="141"/>
      <c r="BE279" s="141"/>
      <c r="BF279" s="141"/>
      <c r="BG279" s="141"/>
      <c r="BH279" s="141"/>
      <c r="BI279" s="141"/>
      <c r="BJ279" s="141"/>
      <c r="BK279" s="141"/>
      <c r="BL279" s="141"/>
      <c r="BM279" s="141"/>
      <c r="BN279" s="141"/>
      <c r="BO279" s="141"/>
      <c r="BP279" s="141"/>
      <c r="BQ279" s="141"/>
      <c r="BR279" s="141"/>
      <c r="BS279" s="141"/>
      <c r="BT279" s="141"/>
      <c r="BU279" s="141"/>
      <c r="BV279" s="141"/>
      <c r="BW279" s="141"/>
      <c r="BX279" s="141"/>
      <c r="BY279" s="141"/>
      <c r="BZ279" s="141"/>
      <c r="CA279" s="141"/>
      <c r="CB279" s="141"/>
      <c r="CC279" s="141"/>
      <c r="CD279" s="141"/>
    </row>
    <row r="280" spans="2:82" s="140" customFormat="1" ht="15.75" customHeight="1">
      <c r="B280" s="143"/>
      <c r="C280" s="221"/>
      <c r="D280" s="223"/>
      <c r="E280" s="285"/>
      <c r="F280" s="285"/>
      <c r="G280" s="223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141"/>
      <c r="AR280" s="141"/>
      <c r="AS280" s="141"/>
      <c r="AT280" s="141"/>
      <c r="AU280" s="141"/>
      <c r="AV280" s="141"/>
      <c r="AW280" s="141"/>
      <c r="AX280" s="141"/>
      <c r="AY280" s="141"/>
      <c r="AZ280" s="141"/>
      <c r="BA280" s="141"/>
      <c r="BB280" s="141"/>
      <c r="BC280" s="141"/>
      <c r="BD280" s="141"/>
      <c r="BE280" s="141"/>
      <c r="BF280" s="141"/>
      <c r="BG280" s="141"/>
      <c r="BH280" s="141"/>
      <c r="BI280" s="141"/>
      <c r="BJ280" s="141"/>
      <c r="BK280" s="141"/>
      <c r="BL280" s="141"/>
      <c r="BM280" s="141"/>
      <c r="BN280" s="141"/>
      <c r="BO280" s="141"/>
      <c r="BP280" s="141"/>
      <c r="BQ280" s="141"/>
      <c r="BR280" s="141"/>
      <c r="BS280" s="141"/>
      <c r="BT280" s="141"/>
      <c r="BU280" s="141"/>
      <c r="BV280" s="141"/>
      <c r="BW280" s="141"/>
      <c r="BX280" s="141"/>
      <c r="BY280" s="141"/>
      <c r="BZ280" s="141"/>
      <c r="CA280" s="141"/>
      <c r="CB280" s="141"/>
      <c r="CC280" s="141"/>
      <c r="CD280" s="141"/>
    </row>
    <row r="281" spans="2:82" s="140" customFormat="1" ht="15.75" customHeight="1" thickBot="1">
      <c r="B281" s="143"/>
      <c r="C281" s="221"/>
      <c r="D281" s="223"/>
      <c r="E281" s="276"/>
      <c r="F281" s="276"/>
      <c r="G281" s="197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141"/>
      <c r="AO281" s="141"/>
      <c r="AP281" s="141"/>
      <c r="AQ281" s="141"/>
      <c r="AR281" s="141"/>
      <c r="AS281" s="141"/>
      <c r="AT281" s="141"/>
      <c r="AU281" s="141"/>
      <c r="AV281" s="141"/>
      <c r="AW281" s="141"/>
      <c r="AX281" s="141"/>
      <c r="AY281" s="141"/>
      <c r="AZ281" s="141"/>
      <c r="BA281" s="141"/>
      <c r="BB281" s="141"/>
      <c r="BC281" s="141"/>
      <c r="BD281" s="141"/>
      <c r="BE281" s="141"/>
      <c r="BF281" s="141"/>
      <c r="BG281" s="141"/>
      <c r="BH281" s="141"/>
      <c r="BI281" s="141"/>
      <c r="BJ281" s="141"/>
      <c r="BK281" s="141"/>
      <c r="BL281" s="141"/>
      <c r="BM281" s="141"/>
      <c r="BN281" s="141"/>
      <c r="BO281" s="141"/>
      <c r="BP281" s="141"/>
      <c r="BQ281" s="141"/>
      <c r="BR281" s="141"/>
      <c r="BS281" s="141"/>
      <c r="BT281" s="141"/>
      <c r="BU281" s="141"/>
      <c r="BV281" s="141"/>
      <c r="BW281" s="141"/>
      <c r="BX281" s="141"/>
      <c r="BY281" s="141"/>
      <c r="BZ281" s="141"/>
      <c r="CA281" s="141"/>
      <c r="CB281" s="141"/>
      <c r="CC281" s="141"/>
      <c r="CD281" s="141"/>
    </row>
    <row r="282" spans="1:82" s="140" customFormat="1" ht="15.75" customHeight="1">
      <c r="A282" s="200" t="s">
        <v>27</v>
      </c>
      <c r="B282" s="201" t="s">
        <v>28</v>
      </c>
      <c r="C282" s="200" t="s">
        <v>30</v>
      </c>
      <c r="D282" s="200" t="s">
        <v>31</v>
      </c>
      <c r="E282" s="278" t="s">
        <v>31</v>
      </c>
      <c r="F282" s="153" t="s">
        <v>8</v>
      </c>
      <c r="G282" s="200" t="s">
        <v>350</v>
      </c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41"/>
      <c r="AH282" s="141"/>
      <c r="AI282" s="141"/>
      <c r="AJ282" s="141"/>
      <c r="AK282" s="141"/>
      <c r="AL282" s="141"/>
      <c r="AM282" s="141"/>
      <c r="AN282" s="141"/>
      <c r="AO282" s="141"/>
      <c r="AP282" s="141"/>
      <c r="AQ282" s="141"/>
      <c r="AR282" s="141"/>
      <c r="AS282" s="141"/>
      <c r="AT282" s="141"/>
      <c r="AU282" s="141"/>
      <c r="AV282" s="141"/>
      <c r="AW282" s="141"/>
      <c r="AX282" s="141"/>
      <c r="AY282" s="141"/>
      <c r="AZ282" s="141"/>
      <c r="BA282" s="141"/>
      <c r="BB282" s="141"/>
      <c r="BC282" s="141"/>
      <c r="BD282" s="141"/>
      <c r="BE282" s="141"/>
      <c r="BF282" s="141"/>
      <c r="BG282" s="141"/>
      <c r="BH282" s="141"/>
      <c r="BI282" s="141"/>
      <c r="BJ282" s="141"/>
      <c r="BK282" s="141"/>
      <c r="BL282" s="141"/>
      <c r="BM282" s="141"/>
      <c r="BN282" s="141"/>
      <c r="BO282" s="141"/>
      <c r="BP282" s="141"/>
      <c r="BQ282" s="141"/>
      <c r="BR282" s="141"/>
      <c r="BS282" s="141"/>
      <c r="BT282" s="141"/>
      <c r="BU282" s="141"/>
      <c r="BV282" s="141"/>
      <c r="BW282" s="141"/>
      <c r="BX282" s="141"/>
      <c r="BY282" s="141"/>
      <c r="BZ282" s="141"/>
      <c r="CA282" s="141"/>
      <c r="CB282" s="141"/>
      <c r="CC282" s="141"/>
      <c r="CD282" s="141"/>
    </row>
    <row r="283" spans="1:7" s="141" customFormat="1" ht="15.75" customHeight="1" thickBot="1">
      <c r="A283" s="202"/>
      <c r="B283" s="203"/>
      <c r="C283" s="204"/>
      <c r="D283" s="205" t="s">
        <v>33</v>
      </c>
      <c r="E283" s="279" t="s">
        <v>34</v>
      </c>
      <c r="F283" s="155" t="s">
        <v>35</v>
      </c>
      <c r="G283" s="205" t="s">
        <v>351</v>
      </c>
    </row>
    <row r="284" spans="1:7" s="141" customFormat="1" ht="16.5" thickTop="1">
      <c r="A284" s="206">
        <v>90</v>
      </c>
      <c r="B284" s="206"/>
      <c r="C284" s="208" t="s">
        <v>238</v>
      </c>
      <c r="D284" s="99"/>
      <c r="E284" s="166"/>
      <c r="F284" s="166"/>
      <c r="G284" s="99"/>
    </row>
    <row r="285" spans="1:7" s="141" customFormat="1" ht="15.75">
      <c r="A285" s="112"/>
      <c r="B285" s="241"/>
      <c r="C285" s="112"/>
      <c r="D285" s="115"/>
      <c r="E285" s="172"/>
      <c r="F285" s="172"/>
      <c r="G285" s="115"/>
    </row>
    <row r="286" spans="1:7" s="141" customFormat="1" ht="15">
      <c r="A286" s="76"/>
      <c r="B286" s="242">
        <v>2219</v>
      </c>
      <c r="C286" s="76" t="s">
        <v>384</v>
      </c>
      <c r="D286" s="115">
        <v>3159</v>
      </c>
      <c r="E286" s="172">
        <v>3770</v>
      </c>
      <c r="F286" s="172">
        <v>2615.8</v>
      </c>
      <c r="G286" s="115">
        <f>(F286/E286)*100</f>
        <v>69.38461538461539</v>
      </c>
    </row>
    <row r="287" spans="1:7" s="141" customFormat="1" ht="15">
      <c r="A287" s="76"/>
      <c r="B287" s="242">
        <v>4349</v>
      </c>
      <c r="C287" s="76" t="s">
        <v>524</v>
      </c>
      <c r="D287" s="115">
        <v>0</v>
      </c>
      <c r="E287" s="172">
        <v>1877.2</v>
      </c>
      <c r="F287" s="172">
        <v>538.8</v>
      </c>
      <c r="G287" s="115">
        <f>(F287/E287)*100</f>
        <v>28.70232260813978</v>
      </c>
    </row>
    <row r="288" spans="1:7" s="141" customFormat="1" ht="15">
      <c r="A288" s="76"/>
      <c r="B288" s="242">
        <v>5311</v>
      </c>
      <c r="C288" s="76" t="s">
        <v>525</v>
      </c>
      <c r="D288" s="115">
        <v>20166</v>
      </c>
      <c r="E288" s="172">
        <v>20458</v>
      </c>
      <c r="F288" s="172">
        <v>12088.4</v>
      </c>
      <c r="G288" s="115">
        <f>(F288/E288)*100</f>
        <v>59.08886499169029</v>
      </c>
    </row>
    <row r="289" spans="1:7" s="141" customFormat="1" ht="15.75">
      <c r="A289" s="241"/>
      <c r="B289" s="259">
        <v>6409</v>
      </c>
      <c r="C289" s="260" t="s">
        <v>526</v>
      </c>
      <c r="D289" s="63">
        <v>0</v>
      </c>
      <c r="E289" s="157">
        <v>0</v>
      </c>
      <c r="F289" s="157">
        <v>-0.8</v>
      </c>
      <c r="G289" s="115" t="e">
        <f>(F289/E289)*100</f>
        <v>#DIV/0!</v>
      </c>
    </row>
    <row r="290" spans="1:7" s="141" customFormat="1" ht="16.5" thickBot="1">
      <c r="A290" s="244"/>
      <c r="B290" s="244"/>
      <c r="C290" s="261"/>
      <c r="D290" s="262"/>
      <c r="E290" s="294"/>
      <c r="F290" s="294"/>
      <c r="G290" s="262"/>
    </row>
    <row r="291" spans="1:7" s="141" customFormat="1" ht="18.75" customHeight="1" thickBot="1" thickTop="1">
      <c r="A291" s="217"/>
      <c r="B291" s="258"/>
      <c r="C291" s="256" t="s">
        <v>527</v>
      </c>
      <c r="D291" s="220">
        <f>SUM(D284:D290)</f>
        <v>23325</v>
      </c>
      <c r="E291" s="283">
        <f>SUM(E284:E290)</f>
        <v>26105.2</v>
      </c>
      <c r="F291" s="283">
        <f>SUM(F284:F290)</f>
        <v>15242.2</v>
      </c>
      <c r="G291" s="220">
        <f>(F291/E291)*100</f>
        <v>58.38760093774421</v>
      </c>
    </row>
    <row r="292" spans="1:7" s="141" customFormat="1" ht="15.75" customHeight="1">
      <c r="A292" s="140"/>
      <c r="B292" s="143"/>
      <c r="C292" s="221"/>
      <c r="D292" s="223"/>
      <c r="E292" s="285"/>
      <c r="F292" s="285"/>
      <c r="G292" s="223"/>
    </row>
    <row r="293" spans="1:7" s="141" customFormat="1" ht="15.75" customHeight="1" thickBot="1">
      <c r="A293" s="140"/>
      <c r="B293" s="143"/>
      <c r="C293" s="221"/>
      <c r="D293" s="223"/>
      <c r="E293" s="285"/>
      <c r="F293" s="285"/>
      <c r="G293" s="223"/>
    </row>
    <row r="294" spans="1:82" s="140" customFormat="1" ht="15.75" customHeight="1">
      <c r="A294" s="200" t="s">
        <v>27</v>
      </c>
      <c r="B294" s="201" t="s">
        <v>28</v>
      </c>
      <c r="C294" s="200" t="s">
        <v>30</v>
      </c>
      <c r="D294" s="200" t="s">
        <v>31</v>
      </c>
      <c r="E294" s="278" t="s">
        <v>31</v>
      </c>
      <c r="F294" s="153" t="s">
        <v>8</v>
      </c>
      <c r="G294" s="200" t="s">
        <v>350</v>
      </c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141"/>
      <c r="AO294" s="141"/>
      <c r="AP294" s="141"/>
      <c r="AQ294" s="141"/>
      <c r="AR294" s="141"/>
      <c r="AS294" s="141"/>
      <c r="AT294" s="141"/>
      <c r="AU294" s="141"/>
      <c r="AV294" s="141"/>
      <c r="AW294" s="141"/>
      <c r="AX294" s="141"/>
      <c r="AY294" s="141"/>
      <c r="AZ294" s="141"/>
      <c r="BA294" s="141"/>
      <c r="BB294" s="141"/>
      <c r="BC294" s="141"/>
      <c r="BD294" s="141"/>
      <c r="BE294" s="141"/>
      <c r="BF294" s="141"/>
      <c r="BG294" s="141"/>
      <c r="BH294" s="141"/>
      <c r="BI294" s="141"/>
      <c r="BJ294" s="141"/>
      <c r="BK294" s="141"/>
      <c r="BL294" s="141"/>
      <c r="BM294" s="141"/>
      <c r="BN294" s="141"/>
      <c r="BO294" s="141"/>
      <c r="BP294" s="141"/>
      <c r="BQ294" s="141"/>
      <c r="BR294" s="141"/>
      <c r="BS294" s="141"/>
      <c r="BT294" s="141"/>
      <c r="BU294" s="141"/>
      <c r="BV294" s="141"/>
      <c r="BW294" s="141"/>
      <c r="BX294" s="141"/>
      <c r="BY294" s="141"/>
      <c r="BZ294" s="141"/>
      <c r="CA294" s="141"/>
      <c r="CB294" s="141"/>
      <c r="CC294" s="141"/>
      <c r="CD294" s="141"/>
    </row>
    <row r="295" spans="1:7" s="141" customFormat="1" ht="15.75" customHeight="1" thickBot="1">
      <c r="A295" s="202"/>
      <c r="B295" s="203"/>
      <c r="C295" s="204"/>
      <c r="D295" s="205" t="s">
        <v>33</v>
      </c>
      <c r="E295" s="279" t="s">
        <v>34</v>
      </c>
      <c r="F295" s="155" t="s">
        <v>35</v>
      </c>
      <c r="G295" s="205" t="s">
        <v>351</v>
      </c>
    </row>
    <row r="296" spans="1:7" s="141" customFormat="1" ht="16.5" thickTop="1">
      <c r="A296" s="206">
        <v>100</v>
      </c>
      <c r="B296" s="206"/>
      <c r="C296" s="112" t="s">
        <v>253</v>
      </c>
      <c r="D296" s="99"/>
      <c r="E296" s="166"/>
      <c r="F296" s="166"/>
      <c r="G296" s="99"/>
    </row>
    <row r="297" spans="1:7" s="141" customFormat="1" ht="15.75">
      <c r="A297" s="112"/>
      <c r="B297" s="241"/>
      <c r="C297" s="112"/>
      <c r="D297" s="115"/>
      <c r="E297" s="172"/>
      <c r="F297" s="172"/>
      <c r="G297" s="115"/>
    </row>
    <row r="298" spans="1:7" s="141" customFormat="1" ht="15.75">
      <c r="A298" s="112"/>
      <c r="B298" s="241"/>
      <c r="C298" s="112"/>
      <c r="D298" s="115"/>
      <c r="E298" s="172"/>
      <c r="F298" s="172"/>
      <c r="G298" s="115"/>
    </row>
    <row r="299" spans="1:7" s="141" customFormat="1" ht="15.75">
      <c r="A299" s="241"/>
      <c r="B299" s="259">
        <v>2169</v>
      </c>
      <c r="C299" s="260" t="s">
        <v>528</v>
      </c>
      <c r="D299" s="63">
        <v>300</v>
      </c>
      <c r="E299" s="157">
        <v>300</v>
      </c>
      <c r="F299" s="157">
        <v>3.4</v>
      </c>
      <c r="G299" s="115">
        <f>(F299/E299)*100</f>
        <v>1.1333333333333333</v>
      </c>
    </row>
    <row r="300" spans="1:7" s="141" customFormat="1" ht="15.75">
      <c r="A300" s="241"/>
      <c r="B300" s="259">
        <v>6171</v>
      </c>
      <c r="C300" s="260" t="s">
        <v>529</v>
      </c>
      <c r="D300" s="63">
        <v>0</v>
      </c>
      <c r="E300" s="157">
        <v>0</v>
      </c>
      <c r="F300" s="157">
        <v>0</v>
      </c>
      <c r="G300" s="115" t="e">
        <f>(F300/E300)*100</f>
        <v>#DIV/0!</v>
      </c>
    </row>
    <row r="301" spans="1:7" s="141" customFormat="1" ht="16.5" thickBot="1">
      <c r="A301" s="244"/>
      <c r="B301" s="263"/>
      <c r="C301" s="264"/>
      <c r="D301" s="177"/>
      <c r="E301" s="177"/>
      <c r="F301" s="177"/>
      <c r="G301" s="115"/>
    </row>
    <row r="302" spans="1:7" s="141" customFormat="1" ht="18.75" customHeight="1" thickBot="1" thickTop="1">
      <c r="A302" s="217"/>
      <c r="B302" s="258"/>
      <c r="C302" s="256" t="s">
        <v>530</v>
      </c>
      <c r="D302" s="220">
        <f>SUM(D296:D301)</f>
        <v>300</v>
      </c>
      <c r="E302" s="283">
        <f>SUM(E296:E301)</f>
        <v>300</v>
      </c>
      <c r="F302" s="283">
        <f>SUM(F296:F301)</f>
        <v>3.4</v>
      </c>
      <c r="G302" s="220">
        <f>(F302/E302)*100</f>
        <v>1.1333333333333333</v>
      </c>
    </row>
    <row r="303" spans="1:7" s="141" customFormat="1" ht="15.75" customHeight="1">
      <c r="A303" s="140"/>
      <c r="B303" s="143"/>
      <c r="C303" s="221"/>
      <c r="D303" s="223"/>
      <c r="E303" s="285"/>
      <c r="F303" s="285"/>
      <c r="G303" s="223"/>
    </row>
    <row r="304" spans="1:7" s="141" customFormat="1" ht="15.75" customHeight="1">
      <c r="A304" s="140"/>
      <c r="B304" s="143"/>
      <c r="C304" s="221"/>
      <c r="D304" s="223"/>
      <c r="E304" s="285"/>
      <c r="F304" s="285"/>
      <c r="G304" s="223"/>
    </row>
    <row r="305" spans="1:7" s="141" customFormat="1" ht="15.75" customHeight="1">
      <c r="A305" s="140"/>
      <c r="B305" s="143"/>
      <c r="C305" s="221"/>
      <c r="D305" s="223"/>
      <c r="E305" s="285"/>
      <c r="F305" s="285"/>
      <c r="G305" s="223"/>
    </row>
    <row r="306" spans="2:6" s="141" customFormat="1" ht="15.75" customHeight="1" thickBot="1">
      <c r="B306" s="224"/>
      <c r="E306" s="286"/>
      <c r="F306" s="286"/>
    </row>
    <row r="307" spans="1:7" s="141" customFormat="1" ht="15.75">
      <c r="A307" s="200" t="s">
        <v>27</v>
      </c>
      <c r="B307" s="201" t="s">
        <v>28</v>
      </c>
      <c r="C307" s="200" t="s">
        <v>30</v>
      </c>
      <c r="D307" s="200" t="s">
        <v>31</v>
      </c>
      <c r="E307" s="278" t="s">
        <v>31</v>
      </c>
      <c r="F307" s="153" t="s">
        <v>8</v>
      </c>
      <c r="G307" s="200" t="s">
        <v>350</v>
      </c>
    </row>
    <row r="308" spans="1:7" s="141" customFormat="1" ht="15.75" customHeight="1" thickBot="1">
      <c r="A308" s="202"/>
      <c r="B308" s="203"/>
      <c r="C308" s="204"/>
      <c r="D308" s="205" t="s">
        <v>33</v>
      </c>
      <c r="E308" s="279" t="s">
        <v>34</v>
      </c>
      <c r="F308" s="155" t="s">
        <v>35</v>
      </c>
      <c r="G308" s="205" t="s">
        <v>351</v>
      </c>
    </row>
    <row r="309" spans="1:7" s="141" customFormat="1" ht="16.5" thickTop="1">
      <c r="A309" s="206">
        <v>110</v>
      </c>
      <c r="B309" s="206"/>
      <c r="C309" s="208" t="s">
        <v>258</v>
      </c>
      <c r="D309" s="99"/>
      <c r="E309" s="166"/>
      <c r="F309" s="166"/>
      <c r="G309" s="99"/>
    </row>
    <row r="310" spans="1:7" s="141" customFormat="1" ht="15" customHeight="1">
      <c r="A310" s="112"/>
      <c r="B310" s="241"/>
      <c r="C310" s="112"/>
      <c r="D310" s="115"/>
      <c r="E310" s="172"/>
      <c r="F310" s="172"/>
      <c r="G310" s="115"/>
    </row>
    <row r="311" spans="1:7" s="141" customFormat="1" ht="15" customHeight="1">
      <c r="A311" s="76"/>
      <c r="B311" s="242">
        <v>6171</v>
      </c>
      <c r="C311" s="76" t="s">
        <v>531</v>
      </c>
      <c r="D311" s="115">
        <v>0</v>
      </c>
      <c r="E311" s="172">
        <v>3</v>
      </c>
      <c r="F311" s="292">
        <v>62.6</v>
      </c>
      <c r="G311" s="115">
        <f aca="true" t="shared" si="7" ref="G311:G316">(F311/E311)*100</f>
        <v>2086.6666666666665</v>
      </c>
    </row>
    <row r="312" spans="1:7" s="141" customFormat="1" ht="15">
      <c r="A312" s="76"/>
      <c r="B312" s="242">
        <v>6310</v>
      </c>
      <c r="C312" s="76" t="s">
        <v>532</v>
      </c>
      <c r="D312" s="115">
        <v>1020</v>
      </c>
      <c r="E312" s="172">
        <v>1020</v>
      </c>
      <c r="F312" s="172">
        <v>548.9</v>
      </c>
      <c r="G312" s="115">
        <f t="shared" si="7"/>
        <v>53.81372549019608</v>
      </c>
    </row>
    <row r="313" spans="1:7" s="141" customFormat="1" ht="15">
      <c r="A313" s="76"/>
      <c r="B313" s="242">
        <v>6399</v>
      </c>
      <c r="C313" s="76" t="s">
        <v>533</v>
      </c>
      <c r="D313" s="115">
        <v>12411</v>
      </c>
      <c r="E313" s="172">
        <v>9323</v>
      </c>
      <c r="F313" s="172">
        <v>8550.7</v>
      </c>
      <c r="G313" s="115">
        <f t="shared" si="7"/>
        <v>91.71618577711038</v>
      </c>
    </row>
    <row r="314" spans="1:7" s="141" customFormat="1" ht="15">
      <c r="A314" s="76"/>
      <c r="B314" s="242">
        <v>6402</v>
      </c>
      <c r="C314" s="76" t="s">
        <v>534</v>
      </c>
      <c r="D314" s="115">
        <v>0</v>
      </c>
      <c r="E314" s="172">
        <v>0</v>
      </c>
      <c r="F314" s="172">
        <v>0</v>
      </c>
      <c r="G314" s="115" t="e">
        <f t="shared" si="7"/>
        <v>#DIV/0!</v>
      </c>
    </row>
    <row r="315" spans="1:7" s="141" customFormat="1" ht="15">
      <c r="A315" s="76"/>
      <c r="B315" s="242">
        <v>6409</v>
      </c>
      <c r="C315" s="76" t="s">
        <v>535</v>
      </c>
      <c r="D315" s="115">
        <v>0</v>
      </c>
      <c r="E315" s="172">
        <v>0</v>
      </c>
      <c r="F315" s="172">
        <v>0.5</v>
      </c>
      <c r="G315" s="115" t="e">
        <f t="shared" si="7"/>
        <v>#DIV/0!</v>
      </c>
    </row>
    <row r="316" spans="1:7" s="146" customFormat="1" ht="15.75" customHeight="1">
      <c r="A316" s="208"/>
      <c r="B316" s="206">
        <v>6409</v>
      </c>
      <c r="C316" s="208" t="s">
        <v>536</v>
      </c>
      <c r="D316" s="265">
        <v>8416</v>
      </c>
      <c r="E316" s="295">
        <v>3484.2</v>
      </c>
      <c r="F316" s="287">
        <v>0</v>
      </c>
      <c r="G316" s="115">
        <f t="shared" si="7"/>
        <v>0</v>
      </c>
    </row>
    <row r="317" spans="1:7" s="141" customFormat="1" ht="15.75" thickBot="1">
      <c r="A317" s="246"/>
      <c r="B317" s="245"/>
      <c r="C317" s="246"/>
      <c r="D317" s="266"/>
      <c r="E317" s="296"/>
      <c r="F317" s="296"/>
      <c r="G317" s="266"/>
    </row>
    <row r="318" spans="1:7" s="141" customFormat="1" ht="18.75" customHeight="1" thickBot="1" thickTop="1">
      <c r="A318" s="217"/>
      <c r="B318" s="258"/>
      <c r="C318" s="256" t="s">
        <v>537</v>
      </c>
      <c r="D318" s="267">
        <f>SUM(D310:D316)</f>
        <v>21847</v>
      </c>
      <c r="E318" s="297">
        <f>SUM(E310:E316)</f>
        <v>13830.2</v>
      </c>
      <c r="F318" s="297">
        <f>SUM(F310:F316)</f>
        <v>9162.7</v>
      </c>
      <c r="G318" s="220">
        <f>(F318/E318)*100</f>
        <v>66.25139188153462</v>
      </c>
    </row>
    <row r="319" spans="1:7" s="141" customFormat="1" ht="18.75" customHeight="1">
      <c r="A319" s="140"/>
      <c r="B319" s="143"/>
      <c r="C319" s="221"/>
      <c r="D319" s="223"/>
      <c r="E319" s="285"/>
      <c r="F319" s="285"/>
      <c r="G319" s="223"/>
    </row>
    <row r="320" spans="1:7" s="141" customFormat="1" ht="13.5" customHeight="1" hidden="1">
      <c r="A320" s="140"/>
      <c r="B320" s="143"/>
      <c r="C320" s="221"/>
      <c r="D320" s="223"/>
      <c r="E320" s="285"/>
      <c r="F320" s="285"/>
      <c r="G320" s="223"/>
    </row>
    <row r="321" spans="1:7" s="141" customFormat="1" ht="13.5" customHeight="1" hidden="1">
      <c r="A321" s="140"/>
      <c r="B321" s="143"/>
      <c r="C321" s="221"/>
      <c r="D321" s="223"/>
      <c r="E321" s="285"/>
      <c r="F321" s="285"/>
      <c r="G321" s="223"/>
    </row>
    <row r="322" spans="1:7" s="141" customFormat="1" ht="13.5" customHeight="1" hidden="1">
      <c r="A322" s="140"/>
      <c r="B322" s="143"/>
      <c r="C322" s="221"/>
      <c r="D322" s="223"/>
      <c r="E322" s="285"/>
      <c r="F322" s="285"/>
      <c r="G322" s="223"/>
    </row>
    <row r="323" spans="1:7" s="141" customFormat="1" ht="13.5" customHeight="1" hidden="1">
      <c r="A323" s="140"/>
      <c r="B323" s="143"/>
      <c r="C323" s="221"/>
      <c r="D323" s="223"/>
      <c r="E323" s="285"/>
      <c r="F323" s="285"/>
      <c r="G323" s="223"/>
    </row>
    <row r="324" spans="1:7" s="141" customFormat="1" ht="13.5" customHeight="1" hidden="1">
      <c r="A324" s="140"/>
      <c r="B324" s="143"/>
      <c r="C324" s="221"/>
      <c r="D324" s="223"/>
      <c r="E324" s="285"/>
      <c r="F324" s="285"/>
      <c r="G324" s="223"/>
    </row>
    <row r="325" spans="1:7" s="141" customFormat="1" ht="16.5" customHeight="1">
      <c r="A325" s="140"/>
      <c r="B325" s="143"/>
      <c r="C325" s="221"/>
      <c r="D325" s="223"/>
      <c r="E325" s="285"/>
      <c r="F325" s="285"/>
      <c r="G325" s="223"/>
    </row>
    <row r="326" spans="1:7" s="141" customFormat="1" ht="15.75" customHeight="1">
      <c r="A326" s="140"/>
      <c r="B326" s="143"/>
      <c r="C326" s="221"/>
      <c r="D326" s="223"/>
      <c r="E326" s="285"/>
      <c r="F326" s="285"/>
      <c r="G326" s="223"/>
    </row>
    <row r="327" spans="1:7" s="141" customFormat="1" ht="15.75" customHeight="1">
      <c r="A327" s="140"/>
      <c r="B327" s="143"/>
      <c r="C327" s="221"/>
      <c r="D327" s="223"/>
      <c r="E327" s="285"/>
      <c r="F327" s="285"/>
      <c r="G327" s="223"/>
    </row>
    <row r="328" spans="1:7" s="141" customFormat="1" ht="15.75" customHeight="1">
      <c r="A328" s="140"/>
      <c r="B328" s="143"/>
      <c r="C328" s="221"/>
      <c r="D328" s="223"/>
      <c r="E328" s="285"/>
      <c r="F328" s="285"/>
      <c r="G328" s="223"/>
    </row>
    <row r="329" spans="1:7" s="141" customFormat="1" ht="15.75" customHeight="1">
      <c r="A329" s="140"/>
      <c r="B329" s="143"/>
      <c r="C329" s="221"/>
      <c r="D329" s="223"/>
      <c r="E329" s="285"/>
      <c r="F329" s="285"/>
      <c r="G329" s="223"/>
    </row>
    <row r="330" spans="1:7" s="141" customFormat="1" ht="15.75" customHeight="1">
      <c r="A330" s="140"/>
      <c r="B330" s="143"/>
      <c r="C330" s="221"/>
      <c r="D330" s="223"/>
      <c r="E330" s="285"/>
      <c r="F330" s="285"/>
      <c r="G330" s="223"/>
    </row>
    <row r="331" spans="1:7" s="141" customFormat="1" ht="15.75" customHeight="1">
      <c r="A331" s="140"/>
      <c r="B331" s="143"/>
      <c r="C331" s="221"/>
      <c r="D331" s="223"/>
      <c r="E331" s="285"/>
      <c r="F331" s="285"/>
      <c r="G331" s="223"/>
    </row>
    <row r="332" spans="1:7" s="141" customFormat="1" ht="15.75" customHeight="1">
      <c r="A332" s="140"/>
      <c r="B332" s="143"/>
      <c r="C332" s="221"/>
      <c r="D332" s="223"/>
      <c r="E332" s="285"/>
      <c r="F332" s="285"/>
      <c r="G332" s="223"/>
    </row>
    <row r="333" spans="1:7" s="141" customFormat="1" ht="15.75" customHeight="1">
      <c r="A333" s="140"/>
      <c r="B333" s="143"/>
      <c r="C333" s="221"/>
      <c r="D333" s="223"/>
      <c r="E333" s="285"/>
      <c r="F333" s="285"/>
      <c r="G333" s="223"/>
    </row>
    <row r="334" spans="1:7" s="141" customFormat="1" ht="15.75" customHeight="1">
      <c r="A334" s="140"/>
      <c r="B334" s="143"/>
      <c r="C334" s="221"/>
      <c r="D334" s="223"/>
      <c r="E334" s="285"/>
      <c r="F334" s="285"/>
      <c r="G334" s="223"/>
    </row>
    <row r="335" spans="1:7" s="141" customFormat="1" ht="15.75" customHeight="1">
      <c r="A335" s="140"/>
      <c r="B335" s="143"/>
      <c r="C335" s="221"/>
      <c r="D335" s="223"/>
      <c r="E335" s="285"/>
      <c r="F335" s="285"/>
      <c r="G335" s="223"/>
    </row>
    <row r="336" spans="1:7" s="141" customFormat="1" ht="15.75" customHeight="1">
      <c r="A336" s="140"/>
      <c r="B336" s="143"/>
      <c r="C336" s="221"/>
      <c r="D336" s="223"/>
      <c r="E336" s="285"/>
      <c r="F336" s="285"/>
      <c r="G336" s="223"/>
    </row>
    <row r="337" spans="1:7" s="141" customFormat="1" ht="15.75" customHeight="1">
      <c r="A337" s="140"/>
      <c r="B337" s="143"/>
      <c r="C337" s="221"/>
      <c r="D337" s="223"/>
      <c r="E337" s="285"/>
      <c r="F337" s="285"/>
      <c r="G337" s="223"/>
    </row>
    <row r="338" spans="1:7" s="141" customFormat="1" ht="15.75" customHeight="1" thickBot="1">
      <c r="A338" s="140"/>
      <c r="B338" s="143"/>
      <c r="C338" s="221"/>
      <c r="D338" s="223"/>
      <c r="E338" s="285"/>
      <c r="F338" s="285"/>
      <c r="G338" s="223"/>
    </row>
    <row r="339" spans="1:7" s="141" customFormat="1" ht="15.75">
      <c r="A339" s="200" t="s">
        <v>27</v>
      </c>
      <c r="B339" s="201" t="s">
        <v>28</v>
      </c>
      <c r="C339" s="200" t="s">
        <v>30</v>
      </c>
      <c r="D339" s="200" t="s">
        <v>31</v>
      </c>
      <c r="E339" s="278" t="s">
        <v>31</v>
      </c>
      <c r="F339" s="153" t="s">
        <v>8</v>
      </c>
      <c r="G339" s="200" t="s">
        <v>350</v>
      </c>
    </row>
    <row r="340" spans="1:7" s="141" customFormat="1" ht="15.75" customHeight="1" thickBot="1">
      <c r="A340" s="202"/>
      <c r="B340" s="203"/>
      <c r="C340" s="204"/>
      <c r="D340" s="205" t="s">
        <v>33</v>
      </c>
      <c r="E340" s="279" t="s">
        <v>34</v>
      </c>
      <c r="F340" s="155" t="s">
        <v>35</v>
      </c>
      <c r="G340" s="205" t="s">
        <v>351</v>
      </c>
    </row>
    <row r="341" spans="1:7" s="141" customFormat="1" ht="16.5" thickTop="1">
      <c r="A341" s="206">
        <v>120</v>
      </c>
      <c r="B341" s="206"/>
      <c r="C341" s="95" t="s">
        <v>287</v>
      </c>
      <c r="D341" s="99"/>
      <c r="E341" s="166"/>
      <c r="F341" s="166"/>
      <c r="G341" s="99"/>
    </row>
    <row r="342" spans="1:7" s="141" customFormat="1" ht="15" customHeight="1">
      <c r="A342" s="112"/>
      <c r="B342" s="241"/>
      <c r="C342" s="95"/>
      <c r="D342" s="115"/>
      <c r="E342" s="172"/>
      <c r="F342" s="172"/>
      <c r="G342" s="115"/>
    </row>
    <row r="343" spans="1:7" s="146" customFormat="1" ht="15.75" hidden="1">
      <c r="A343" s="76"/>
      <c r="B343" s="211">
        <v>2221</v>
      </c>
      <c r="C343" s="116" t="s">
        <v>385</v>
      </c>
      <c r="D343" s="115">
        <v>0</v>
      </c>
      <c r="E343" s="172"/>
      <c r="F343" s="292"/>
      <c r="G343" s="115" t="e">
        <f>(#REF!/E343)*100</f>
        <v>#REF!</v>
      </c>
    </row>
    <row r="344" spans="1:7" s="141" customFormat="1" ht="15.75">
      <c r="A344" s="112"/>
      <c r="B344" s="242">
        <v>2310</v>
      </c>
      <c r="C344" s="76" t="s">
        <v>538</v>
      </c>
      <c r="D344" s="243">
        <v>20</v>
      </c>
      <c r="E344" s="292">
        <v>20</v>
      </c>
      <c r="F344" s="292">
        <v>0</v>
      </c>
      <c r="G344" s="115">
        <f aca="true" t="shared" si="8" ref="G344:G355">(F344/E344)*100</f>
        <v>0</v>
      </c>
    </row>
    <row r="345" spans="1:7" s="141" customFormat="1" ht="15.75" customHeight="1" hidden="1">
      <c r="A345" s="112"/>
      <c r="B345" s="242">
        <v>2321</v>
      </c>
      <c r="C345" s="76" t="s">
        <v>539</v>
      </c>
      <c r="D345" s="243">
        <v>0</v>
      </c>
      <c r="E345" s="292"/>
      <c r="F345" s="292"/>
      <c r="G345" s="115" t="e">
        <f t="shared" si="8"/>
        <v>#DIV/0!</v>
      </c>
    </row>
    <row r="346" spans="1:7" s="141" customFormat="1" ht="15">
      <c r="A346" s="76"/>
      <c r="B346" s="242">
        <v>3612</v>
      </c>
      <c r="C346" s="76" t="s">
        <v>540</v>
      </c>
      <c r="D346" s="115">
        <v>10952</v>
      </c>
      <c r="E346" s="172">
        <v>10918.3</v>
      </c>
      <c r="F346" s="172">
        <v>5251.6</v>
      </c>
      <c r="G346" s="115">
        <f t="shared" si="8"/>
        <v>48.0990630409496</v>
      </c>
    </row>
    <row r="347" spans="1:7" s="141" customFormat="1" ht="15">
      <c r="A347" s="76"/>
      <c r="B347" s="242">
        <v>3613</v>
      </c>
      <c r="C347" s="76" t="s">
        <v>541</v>
      </c>
      <c r="D347" s="115">
        <v>6575</v>
      </c>
      <c r="E347" s="172">
        <v>8049.6</v>
      </c>
      <c r="F347" s="172">
        <v>4996.1</v>
      </c>
      <c r="G347" s="115">
        <f t="shared" si="8"/>
        <v>62.06643808387995</v>
      </c>
    </row>
    <row r="348" spans="1:7" s="141" customFormat="1" ht="15">
      <c r="A348" s="76"/>
      <c r="B348" s="242">
        <v>3632</v>
      </c>
      <c r="C348" s="76" t="s">
        <v>404</v>
      </c>
      <c r="D348" s="115">
        <v>1222</v>
      </c>
      <c r="E348" s="172">
        <v>1222</v>
      </c>
      <c r="F348" s="172">
        <v>368</v>
      </c>
      <c r="G348" s="115">
        <f t="shared" si="8"/>
        <v>30.11456628477905</v>
      </c>
    </row>
    <row r="349" spans="1:7" s="141" customFormat="1" ht="15">
      <c r="A349" s="76"/>
      <c r="B349" s="242">
        <v>3634</v>
      </c>
      <c r="C349" s="76" t="s">
        <v>542</v>
      </c>
      <c r="D349" s="115">
        <v>800</v>
      </c>
      <c r="E349" s="172">
        <v>800</v>
      </c>
      <c r="F349" s="172">
        <v>219.4</v>
      </c>
      <c r="G349" s="115">
        <f t="shared" si="8"/>
        <v>27.425</v>
      </c>
    </row>
    <row r="350" spans="1:7" s="141" customFormat="1" ht="15">
      <c r="A350" s="76"/>
      <c r="B350" s="242">
        <v>3639</v>
      </c>
      <c r="C350" s="76" t="s">
        <v>543</v>
      </c>
      <c r="D350" s="115">
        <f>14607-10740</f>
        <v>3867</v>
      </c>
      <c r="E350" s="172">
        <f>13347-9137</f>
        <v>4210</v>
      </c>
      <c r="F350" s="172">
        <f>6076.1-2789.1</f>
        <v>3287.0000000000005</v>
      </c>
      <c r="G350" s="115">
        <f t="shared" si="8"/>
        <v>78.07600950118766</v>
      </c>
    </row>
    <row r="351" spans="1:7" s="141" customFormat="1" ht="15" customHeight="1" hidden="1">
      <c r="A351" s="76"/>
      <c r="B351" s="242">
        <v>3639</v>
      </c>
      <c r="C351" s="76" t="s">
        <v>544</v>
      </c>
      <c r="D351" s="115">
        <v>0</v>
      </c>
      <c r="E351" s="172"/>
      <c r="F351" s="172"/>
      <c r="G351" s="115" t="e">
        <f t="shared" si="8"/>
        <v>#DIV/0!</v>
      </c>
    </row>
    <row r="352" spans="1:7" s="141" customFormat="1" ht="15">
      <c r="A352" s="76"/>
      <c r="B352" s="242">
        <v>3639</v>
      </c>
      <c r="C352" s="76" t="s">
        <v>545</v>
      </c>
      <c r="D352" s="115">
        <v>10740</v>
      </c>
      <c r="E352" s="172">
        <v>9137</v>
      </c>
      <c r="F352" s="172">
        <v>2789.1</v>
      </c>
      <c r="G352" s="115">
        <f t="shared" si="8"/>
        <v>30.52533654372332</v>
      </c>
    </row>
    <row r="353" spans="1:7" s="141" customFormat="1" ht="15">
      <c r="A353" s="76"/>
      <c r="B353" s="242">
        <v>3729</v>
      </c>
      <c r="C353" s="76" t="s">
        <v>546</v>
      </c>
      <c r="D353" s="115">
        <v>1</v>
      </c>
      <c r="E353" s="172">
        <v>1</v>
      </c>
      <c r="F353" s="172">
        <v>0</v>
      </c>
      <c r="G353" s="115">
        <f t="shared" si="8"/>
        <v>0</v>
      </c>
    </row>
    <row r="354" spans="1:7" s="141" customFormat="1" ht="15">
      <c r="A354" s="249"/>
      <c r="B354" s="257">
        <v>4349</v>
      </c>
      <c r="C354" s="249" t="s">
        <v>547</v>
      </c>
      <c r="D354" s="243">
        <v>0</v>
      </c>
      <c r="E354" s="292">
        <v>48.4</v>
      </c>
      <c r="F354" s="292">
        <v>48.3</v>
      </c>
      <c r="G354" s="115">
        <f t="shared" si="8"/>
        <v>99.79338842975206</v>
      </c>
    </row>
    <row r="355" spans="1:7" s="141" customFormat="1" ht="15">
      <c r="A355" s="249"/>
      <c r="B355" s="257">
        <v>6409</v>
      </c>
      <c r="C355" s="249" t="s">
        <v>548</v>
      </c>
      <c r="D355" s="243">
        <v>0</v>
      </c>
      <c r="E355" s="292">
        <v>3.7</v>
      </c>
      <c r="F355" s="292">
        <v>0</v>
      </c>
      <c r="G355" s="115">
        <f t="shared" si="8"/>
        <v>0</v>
      </c>
    </row>
    <row r="356" spans="1:7" s="141" customFormat="1" ht="15" customHeight="1" thickBot="1">
      <c r="A356" s="244"/>
      <c r="B356" s="244"/>
      <c r="C356" s="261"/>
      <c r="D356" s="266"/>
      <c r="E356" s="296"/>
      <c r="F356" s="296"/>
      <c r="G356" s="266"/>
    </row>
    <row r="357" spans="1:7" s="141" customFormat="1" ht="18.75" customHeight="1" thickBot="1" thickTop="1">
      <c r="A357" s="238"/>
      <c r="B357" s="258"/>
      <c r="C357" s="256" t="s">
        <v>549</v>
      </c>
      <c r="D357" s="267">
        <f>SUM(D343:D355)</f>
        <v>34177</v>
      </c>
      <c r="E357" s="297">
        <f>SUM(E343:E355)</f>
        <v>34410</v>
      </c>
      <c r="F357" s="297">
        <f>SUM(F343:F355)</f>
        <v>16959.5</v>
      </c>
      <c r="G357" s="220">
        <f>(F357/E357)*100</f>
        <v>49.28654460912526</v>
      </c>
    </row>
    <row r="358" spans="1:7" s="141" customFormat="1" ht="15.75" customHeight="1">
      <c r="A358" s="140"/>
      <c r="B358" s="143"/>
      <c r="C358" s="221"/>
      <c r="D358" s="223"/>
      <c r="E358" s="285"/>
      <c r="F358" s="285"/>
      <c r="G358" s="223"/>
    </row>
    <row r="359" spans="1:7" s="141" customFormat="1" ht="15.75" customHeight="1">
      <c r="A359" s="140"/>
      <c r="B359" s="143"/>
      <c r="C359" s="221"/>
      <c r="D359" s="223"/>
      <c r="E359" s="285"/>
      <c r="F359" s="285"/>
      <c r="G359" s="223"/>
    </row>
    <row r="360" spans="5:6" s="141" customFormat="1" ht="15.75" customHeight="1" thickBot="1">
      <c r="E360" s="286"/>
      <c r="F360" s="286"/>
    </row>
    <row r="361" spans="1:7" s="141" customFormat="1" ht="15.75">
      <c r="A361" s="200" t="s">
        <v>27</v>
      </c>
      <c r="B361" s="201" t="s">
        <v>28</v>
      </c>
      <c r="C361" s="200" t="s">
        <v>30</v>
      </c>
      <c r="D361" s="200" t="s">
        <v>31</v>
      </c>
      <c r="E361" s="278" t="s">
        <v>31</v>
      </c>
      <c r="F361" s="153" t="s">
        <v>8</v>
      </c>
      <c r="G361" s="200" t="s">
        <v>350</v>
      </c>
    </row>
    <row r="362" spans="1:7" s="141" customFormat="1" ht="15.75" customHeight="1" thickBot="1">
      <c r="A362" s="202"/>
      <c r="B362" s="203"/>
      <c r="C362" s="204"/>
      <c r="D362" s="205" t="s">
        <v>33</v>
      </c>
      <c r="E362" s="279" t="s">
        <v>34</v>
      </c>
      <c r="F362" s="155" t="s">
        <v>35</v>
      </c>
      <c r="G362" s="205" t="s">
        <v>351</v>
      </c>
    </row>
    <row r="363" spans="1:7" s="141" customFormat="1" ht="38.25" customHeight="1" thickBot="1" thickTop="1">
      <c r="A363" s="256"/>
      <c r="B363" s="268"/>
      <c r="C363" s="269" t="s">
        <v>550</v>
      </c>
      <c r="D363" s="270">
        <f>SUM(D35,D131,D159,D215,D248,D270,D291,D302,D318,D357,)</f>
        <v>439083</v>
      </c>
      <c r="E363" s="298">
        <f>SUM(E35,E131,E159,E215,E248,E270,E291,E302,E318,E357)</f>
        <v>488447.60000000003</v>
      </c>
      <c r="F363" s="298">
        <f>SUM(F35,F131,F159,F215,F248,F270,F291,F302,F318,F357,)</f>
        <v>270472</v>
      </c>
      <c r="G363" s="271">
        <f>(F363/E363)*100</f>
        <v>55.3738005878215</v>
      </c>
    </row>
    <row r="364" spans="1:7" ht="15">
      <c r="A364" s="72"/>
      <c r="B364" s="72"/>
      <c r="C364" s="72"/>
      <c r="D364" s="72"/>
      <c r="E364" s="299"/>
      <c r="F364" s="299"/>
      <c r="G364" s="72"/>
    </row>
    <row r="365" spans="1:7" ht="15" customHeight="1">
      <c r="A365" s="72"/>
      <c r="B365" s="72"/>
      <c r="C365" s="72"/>
      <c r="D365" s="72"/>
      <c r="E365" s="299"/>
      <c r="F365" s="299"/>
      <c r="G365" s="72"/>
    </row>
    <row r="366" spans="1:7" ht="15" customHeight="1">
      <c r="A366" s="72"/>
      <c r="B366" s="72"/>
      <c r="C366" s="72"/>
      <c r="D366" s="72"/>
      <c r="E366" s="299"/>
      <c r="F366" s="299"/>
      <c r="G366" s="72"/>
    </row>
    <row r="367" spans="1:7" ht="15" customHeight="1">
      <c r="A367" s="72"/>
      <c r="B367" s="72"/>
      <c r="C367" s="72"/>
      <c r="D367" s="72"/>
      <c r="E367" s="299"/>
      <c r="F367" s="299"/>
      <c r="G367" s="72"/>
    </row>
    <row r="368" spans="1:7" ht="15">
      <c r="A368" s="72"/>
      <c r="B368" s="72"/>
      <c r="C368" s="72"/>
      <c r="D368" s="72"/>
      <c r="E368" s="299"/>
      <c r="F368" s="299"/>
      <c r="G368" s="72"/>
    </row>
    <row r="369" spans="1:7" ht="15">
      <c r="A369" s="72"/>
      <c r="B369" s="72"/>
      <c r="C369" s="72"/>
      <c r="D369" s="72"/>
      <c r="E369" s="299"/>
      <c r="F369" s="299"/>
      <c r="G369" s="72"/>
    </row>
    <row r="370" spans="1:7" ht="15">
      <c r="A370" s="72"/>
      <c r="B370" s="72"/>
      <c r="C370" s="73"/>
      <c r="D370" s="72"/>
      <c r="E370" s="299"/>
      <c r="F370" s="299"/>
      <c r="G370" s="72"/>
    </row>
    <row r="371" spans="1:7" ht="15">
      <c r="A371" s="72"/>
      <c r="B371" s="72"/>
      <c r="C371" s="72"/>
      <c r="D371" s="72"/>
      <c r="E371" s="299"/>
      <c r="F371" s="299"/>
      <c r="G371" s="72"/>
    </row>
    <row r="372" spans="1:7" ht="15">
      <c r="A372" s="72"/>
      <c r="B372" s="72"/>
      <c r="C372" s="72"/>
      <c r="D372" s="72"/>
      <c r="E372" s="299"/>
      <c r="F372" s="299"/>
      <c r="G372" s="72"/>
    </row>
    <row r="373" spans="1:7" ht="15">
      <c r="A373" s="72"/>
      <c r="B373" s="72"/>
      <c r="C373" s="72"/>
      <c r="D373" s="72"/>
      <c r="E373" s="299"/>
      <c r="F373" s="299"/>
      <c r="G373" s="72"/>
    </row>
    <row r="374" spans="1:7" ht="15">
      <c r="A374" s="72"/>
      <c r="B374" s="72"/>
      <c r="C374" s="72"/>
      <c r="D374" s="72"/>
      <c r="E374" s="299"/>
      <c r="F374" s="299"/>
      <c r="G374" s="72"/>
    </row>
    <row r="375" spans="1:7" ht="15">
      <c r="A375" s="72"/>
      <c r="B375" s="72"/>
      <c r="C375" s="72"/>
      <c r="D375" s="72"/>
      <c r="E375" s="299"/>
      <c r="F375" s="299"/>
      <c r="G375" s="72"/>
    </row>
    <row r="376" spans="1:7" ht="15">
      <c r="A376" s="72"/>
      <c r="B376" s="72"/>
      <c r="C376" s="72"/>
      <c r="D376" s="72"/>
      <c r="E376" s="299"/>
      <c r="F376" s="299"/>
      <c r="G376" s="72"/>
    </row>
    <row r="377" spans="1:7" ht="15">
      <c r="A377" s="72"/>
      <c r="B377" s="72"/>
      <c r="C377" s="72"/>
      <c r="D377" s="72"/>
      <c r="E377" s="299"/>
      <c r="F377" s="299"/>
      <c r="G377" s="72"/>
    </row>
    <row r="378" spans="1:7" ht="15">
      <c r="A378" s="72"/>
      <c r="B378" s="72"/>
      <c r="C378" s="72"/>
      <c r="D378" s="72"/>
      <c r="E378" s="299"/>
      <c r="F378" s="299"/>
      <c r="G378" s="72"/>
    </row>
    <row r="379" spans="1:7" ht="15">
      <c r="A379" s="72"/>
      <c r="B379" s="72"/>
      <c r="C379" s="72"/>
      <c r="D379" s="72"/>
      <c r="E379" s="299"/>
      <c r="F379" s="299"/>
      <c r="G379" s="72"/>
    </row>
    <row r="380" spans="1:7" ht="15">
      <c r="A380" s="72"/>
      <c r="B380" s="72"/>
      <c r="C380" s="72"/>
      <c r="D380" s="72"/>
      <c r="E380" s="299"/>
      <c r="F380" s="299"/>
      <c r="G380" s="72"/>
    </row>
    <row r="381" spans="1:7" ht="15">
      <c r="A381" s="72"/>
      <c r="B381" s="72"/>
      <c r="C381" s="72"/>
      <c r="D381" s="72"/>
      <c r="E381" s="299"/>
      <c r="F381" s="299"/>
      <c r="G381" s="72"/>
    </row>
    <row r="382" spans="1:7" ht="15">
      <c r="A382" s="72"/>
      <c r="B382" s="72"/>
      <c r="C382" s="72"/>
      <c r="D382" s="72"/>
      <c r="E382" s="299"/>
      <c r="F382" s="299"/>
      <c r="G382" s="72"/>
    </row>
    <row r="383" spans="1:7" ht="15">
      <c r="A383" s="72"/>
      <c r="B383" s="72"/>
      <c r="C383" s="72"/>
      <c r="D383" s="72"/>
      <c r="E383" s="299"/>
      <c r="F383" s="299"/>
      <c r="G383" s="72"/>
    </row>
    <row r="384" spans="1:7" ht="15">
      <c r="A384" s="72"/>
      <c r="B384" s="72"/>
      <c r="C384" s="72"/>
      <c r="D384" s="72"/>
      <c r="E384" s="299"/>
      <c r="F384" s="299"/>
      <c r="G384" s="72"/>
    </row>
  </sheetData>
  <sheetProtection/>
  <printOptions/>
  <pageMargins left="0.3" right="0.17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6"/>
  <sheetViews>
    <sheetView zoomScalePageLayoutView="0" workbookViewId="0" topLeftCell="A3">
      <selection activeCell="C11" sqref="C10:C11"/>
    </sheetView>
  </sheetViews>
  <sheetFormatPr defaultColWidth="9.140625" defaultRowHeight="12.75"/>
  <cols>
    <col min="1" max="1" width="4.8515625" style="323" customWidth="1"/>
    <col min="2" max="2" width="10.421875" style="323" customWidth="1"/>
    <col min="3" max="3" width="11.57421875" style="323" customWidth="1"/>
    <col min="4" max="4" width="90.00390625" style="323" customWidth="1"/>
    <col min="5" max="5" width="13.00390625" style="323" customWidth="1"/>
    <col min="6" max="6" width="11.28125" style="323" hidden="1" customWidth="1"/>
    <col min="7" max="7" width="12.28125" style="323" hidden="1" customWidth="1"/>
    <col min="8" max="8" width="9.7109375" style="323" bestFit="1" customWidth="1"/>
    <col min="9" max="16384" width="9.140625" style="323" customWidth="1"/>
  </cols>
  <sheetData>
    <row r="2" spans="1:7" ht="12.75">
      <c r="A2" s="793" t="s">
        <v>659</v>
      </c>
      <c r="B2" s="793"/>
      <c r="C2" s="793"/>
      <c r="D2" s="793"/>
      <c r="E2" s="793"/>
      <c r="F2" s="793"/>
      <c r="G2" s="793"/>
    </row>
    <row r="3" spans="1:7" ht="12" customHeight="1">
      <c r="A3" s="322"/>
      <c r="B3" s="322"/>
      <c r="C3" s="322"/>
      <c r="D3" s="322"/>
      <c r="E3" s="322"/>
      <c r="F3" s="322"/>
      <c r="G3" s="322"/>
    </row>
    <row r="4" spans="3:7" ht="12.75">
      <c r="C4" s="794" t="s">
        <v>4</v>
      </c>
      <c r="D4" s="794"/>
      <c r="E4" s="794"/>
      <c r="F4" s="794"/>
      <c r="G4" s="794"/>
    </row>
    <row r="5" spans="1:7" ht="23.25" customHeight="1">
      <c r="A5" s="324" t="s">
        <v>660</v>
      </c>
      <c r="B5" s="324" t="s">
        <v>661</v>
      </c>
      <c r="C5" s="324" t="s">
        <v>4</v>
      </c>
      <c r="D5" s="324" t="s">
        <v>662</v>
      </c>
      <c r="E5" s="324" t="s">
        <v>27</v>
      </c>
      <c r="F5" s="324" t="s">
        <v>663</v>
      </c>
      <c r="G5" s="324" t="s">
        <v>664</v>
      </c>
    </row>
    <row r="6" spans="1:7" ht="17.25" customHeight="1">
      <c r="A6" s="325"/>
      <c r="B6" s="326"/>
      <c r="C6" s="327">
        <v>8416</v>
      </c>
      <c r="D6" s="328" t="s">
        <v>665</v>
      </c>
      <c r="E6" s="329" t="s">
        <v>666</v>
      </c>
      <c r="F6" s="330"/>
      <c r="G6" s="330"/>
    </row>
    <row r="7" spans="1:7" ht="12.75">
      <c r="A7" s="325">
        <v>5</v>
      </c>
      <c r="B7" s="331">
        <v>42032</v>
      </c>
      <c r="C7" s="330">
        <v>200.5</v>
      </c>
      <c r="D7" s="326" t="s">
        <v>667</v>
      </c>
      <c r="E7" s="332" t="s">
        <v>666</v>
      </c>
      <c r="F7" s="330"/>
      <c r="G7" s="330"/>
    </row>
    <row r="8" spans="1:7" ht="12.75">
      <c r="A8" s="325"/>
      <c r="B8" s="326"/>
      <c r="C8" s="330">
        <v>-144</v>
      </c>
      <c r="D8" s="326" t="s">
        <v>668</v>
      </c>
      <c r="E8" s="332" t="s">
        <v>669</v>
      </c>
      <c r="F8" s="330"/>
      <c r="G8" s="330"/>
    </row>
    <row r="9" spans="1:7" ht="12.75">
      <c r="A9" s="325"/>
      <c r="B9" s="326"/>
      <c r="C9" s="327">
        <f>SUM(C6:C8)</f>
        <v>8472.5</v>
      </c>
      <c r="D9" s="328" t="s">
        <v>670</v>
      </c>
      <c r="E9" s="332"/>
      <c r="F9" s="330"/>
      <c r="G9" s="330"/>
    </row>
    <row r="10" spans="1:7" ht="12.75">
      <c r="A10" s="325">
        <v>7</v>
      </c>
      <c r="B10" s="331">
        <v>42067</v>
      </c>
      <c r="C10" s="330">
        <v>-655</v>
      </c>
      <c r="D10" s="326" t="s">
        <v>671</v>
      </c>
      <c r="E10" s="332" t="s">
        <v>672</v>
      </c>
      <c r="F10" s="330"/>
      <c r="G10" s="330"/>
    </row>
    <row r="11" spans="1:7" ht="12.75">
      <c r="A11" s="325"/>
      <c r="B11" s="326"/>
      <c r="C11" s="330">
        <v>-111.2</v>
      </c>
      <c r="D11" s="326" t="s">
        <v>673</v>
      </c>
      <c r="E11" s="332" t="s">
        <v>674</v>
      </c>
      <c r="F11" s="330"/>
      <c r="G11" s="330"/>
    </row>
    <row r="12" spans="1:7" ht="12.75">
      <c r="A12" s="325"/>
      <c r="B12" s="326"/>
      <c r="C12" s="327">
        <f>SUM(C9:C11)</f>
        <v>7706.3</v>
      </c>
      <c r="D12" s="328" t="s">
        <v>675</v>
      </c>
      <c r="E12" s="332"/>
      <c r="F12" s="330"/>
      <c r="G12" s="330"/>
    </row>
    <row r="13" spans="1:7" s="334" customFormat="1" ht="12.75">
      <c r="A13" s="325">
        <v>9</v>
      </c>
      <c r="B13" s="333">
        <v>42095</v>
      </c>
      <c r="C13" s="330">
        <v>-88</v>
      </c>
      <c r="D13" s="326" t="s">
        <v>676</v>
      </c>
      <c r="E13" s="332" t="s">
        <v>669</v>
      </c>
      <c r="F13" s="327"/>
      <c r="G13" s="327"/>
    </row>
    <row r="14" spans="1:7" ht="12.75">
      <c r="A14" s="325"/>
      <c r="B14" s="326"/>
      <c r="C14" s="330">
        <v>-20</v>
      </c>
      <c r="D14" s="326" t="s">
        <v>677</v>
      </c>
      <c r="E14" s="332" t="s">
        <v>669</v>
      </c>
      <c r="F14" s="330"/>
      <c r="G14" s="330"/>
    </row>
    <row r="15" spans="1:7" ht="12.75">
      <c r="A15" s="325"/>
      <c r="B15" s="326"/>
      <c r="C15" s="330">
        <v>-170</v>
      </c>
      <c r="D15" s="326" t="s">
        <v>678</v>
      </c>
      <c r="E15" s="332" t="s">
        <v>674</v>
      </c>
      <c r="F15" s="330"/>
      <c r="G15" s="330"/>
    </row>
    <row r="16" spans="1:7" ht="12.75">
      <c r="A16" s="325">
        <v>10</v>
      </c>
      <c r="B16" s="331">
        <v>42109</v>
      </c>
      <c r="C16" s="330">
        <v>-135</v>
      </c>
      <c r="D16" s="326" t="s">
        <v>679</v>
      </c>
      <c r="E16" s="332" t="s">
        <v>680</v>
      </c>
      <c r="F16" s="330"/>
      <c r="G16" s="330"/>
    </row>
    <row r="17" spans="1:7" ht="12.75">
      <c r="A17" s="325"/>
      <c r="B17" s="331"/>
      <c r="C17" s="335">
        <v>-72.6</v>
      </c>
      <c r="D17" s="326" t="s">
        <v>681</v>
      </c>
      <c r="E17" s="332" t="s">
        <v>680</v>
      </c>
      <c r="F17" s="330"/>
      <c r="G17" s="330"/>
    </row>
    <row r="18" spans="1:7" ht="12.75">
      <c r="A18" s="325"/>
      <c r="B18" s="326"/>
      <c r="C18" s="330">
        <v>-145.2</v>
      </c>
      <c r="D18" s="326" t="s">
        <v>682</v>
      </c>
      <c r="E18" s="332" t="s">
        <v>683</v>
      </c>
      <c r="F18" s="330"/>
      <c r="G18" s="330"/>
    </row>
    <row r="19" spans="1:7" ht="12.75">
      <c r="A19" s="325"/>
      <c r="B19" s="326"/>
      <c r="C19" s="330">
        <v>-589.7</v>
      </c>
      <c r="D19" s="326" t="s">
        <v>684</v>
      </c>
      <c r="E19" s="332" t="s">
        <v>683</v>
      </c>
      <c r="F19" s="330"/>
      <c r="G19" s="330"/>
    </row>
    <row r="20" spans="1:7" ht="12.75">
      <c r="A20" s="325"/>
      <c r="B20" s="326"/>
      <c r="C20" s="330">
        <v>-66</v>
      </c>
      <c r="D20" s="326" t="s">
        <v>673</v>
      </c>
      <c r="E20" s="332" t="s">
        <v>674</v>
      </c>
      <c r="F20" s="330"/>
      <c r="G20" s="330"/>
    </row>
    <row r="21" spans="1:7" ht="12.75">
      <c r="A21" s="325"/>
      <c r="B21" s="326"/>
      <c r="C21" s="335">
        <v>-960</v>
      </c>
      <c r="D21" s="326" t="s">
        <v>685</v>
      </c>
      <c r="E21" s="332" t="s">
        <v>686</v>
      </c>
      <c r="F21" s="330"/>
      <c r="G21" s="330"/>
    </row>
    <row r="22" spans="1:7" ht="12.75">
      <c r="A22" s="325"/>
      <c r="B22" s="326"/>
      <c r="C22" s="335">
        <v>-32</v>
      </c>
      <c r="D22" s="326" t="s">
        <v>687</v>
      </c>
      <c r="E22" s="332" t="s">
        <v>674</v>
      </c>
      <c r="F22" s="330"/>
      <c r="G22" s="330"/>
    </row>
    <row r="23" spans="1:7" ht="12.75">
      <c r="A23" s="325">
        <v>11</v>
      </c>
      <c r="B23" s="331">
        <v>42123</v>
      </c>
      <c r="C23" s="335">
        <v>-171</v>
      </c>
      <c r="D23" s="326" t="s">
        <v>688</v>
      </c>
      <c r="E23" s="332" t="s">
        <v>674</v>
      </c>
      <c r="F23" s="330"/>
      <c r="G23" s="330"/>
    </row>
    <row r="24" spans="1:7" ht="12.75">
      <c r="A24" s="331"/>
      <c r="B24" s="326"/>
      <c r="C24" s="330">
        <v>-100</v>
      </c>
      <c r="D24" s="326" t="s">
        <v>689</v>
      </c>
      <c r="E24" s="332" t="s">
        <v>674</v>
      </c>
      <c r="F24" s="330"/>
      <c r="G24" s="330"/>
    </row>
    <row r="25" spans="1:7" s="334" customFormat="1" ht="12.75">
      <c r="A25" s="336"/>
      <c r="B25" s="328"/>
      <c r="C25" s="327">
        <f>SUM(C12:C24)</f>
        <v>5156.8</v>
      </c>
      <c r="D25" s="328" t="s">
        <v>690</v>
      </c>
      <c r="E25" s="329"/>
      <c r="F25" s="327"/>
      <c r="G25" s="327"/>
    </row>
    <row r="26" spans="1:7" ht="12.75">
      <c r="A26" s="325">
        <v>12</v>
      </c>
      <c r="B26" s="331">
        <v>42137</v>
      </c>
      <c r="C26" s="330">
        <v>-25</v>
      </c>
      <c r="D26" s="326" t="s">
        <v>691</v>
      </c>
      <c r="E26" s="332" t="s">
        <v>680</v>
      </c>
      <c r="F26" s="330"/>
      <c r="G26" s="330"/>
    </row>
    <row r="27" spans="1:7" ht="12.75">
      <c r="A27" s="325"/>
      <c r="B27" s="326"/>
      <c r="C27" s="330">
        <v>-250</v>
      </c>
      <c r="D27" s="326" t="s">
        <v>692</v>
      </c>
      <c r="E27" s="332" t="s">
        <v>680</v>
      </c>
      <c r="F27" s="330"/>
      <c r="G27" s="330"/>
    </row>
    <row r="28" spans="1:7" ht="12.75">
      <c r="A28" s="331"/>
      <c r="B28" s="326"/>
      <c r="C28" s="327">
        <f>SUM(C25:C27)</f>
        <v>4881.8</v>
      </c>
      <c r="D28" s="328" t="s">
        <v>693</v>
      </c>
      <c r="E28" s="337"/>
      <c r="F28" s="330"/>
      <c r="G28" s="330"/>
    </row>
    <row r="29" spans="1:7" ht="12.75">
      <c r="A29" s="338">
        <v>14</v>
      </c>
      <c r="B29" s="331">
        <v>42165</v>
      </c>
      <c r="C29" s="330">
        <v>-41</v>
      </c>
      <c r="D29" s="326" t="s">
        <v>694</v>
      </c>
      <c r="E29" s="332" t="s">
        <v>680</v>
      </c>
      <c r="F29" s="330"/>
      <c r="G29" s="330"/>
    </row>
    <row r="30" spans="1:7" s="334" customFormat="1" ht="12.75">
      <c r="A30" s="336"/>
      <c r="B30" s="328"/>
      <c r="C30" s="330">
        <v>-112.5</v>
      </c>
      <c r="D30" s="326" t="s">
        <v>695</v>
      </c>
      <c r="E30" s="332" t="s">
        <v>680</v>
      </c>
      <c r="F30" s="327"/>
      <c r="G30" s="327"/>
    </row>
    <row r="31" spans="1:7" s="334" customFormat="1" ht="12.75">
      <c r="A31" s="336"/>
      <c r="B31" s="328"/>
      <c r="C31" s="330">
        <v>-17.7</v>
      </c>
      <c r="D31" s="326" t="s">
        <v>696</v>
      </c>
      <c r="E31" s="332" t="s">
        <v>669</v>
      </c>
      <c r="F31" s="327"/>
      <c r="G31" s="327"/>
    </row>
    <row r="32" spans="1:7" ht="12.75">
      <c r="A32" s="338">
        <v>15</v>
      </c>
      <c r="B32" s="331">
        <v>42179</v>
      </c>
      <c r="C32" s="330">
        <v>-405</v>
      </c>
      <c r="D32" s="326" t="s">
        <v>697</v>
      </c>
      <c r="E32" s="332" t="s">
        <v>680</v>
      </c>
      <c r="F32" s="330"/>
      <c r="G32" s="330"/>
    </row>
    <row r="33" spans="1:7" ht="12.75">
      <c r="A33" s="331"/>
      <c r="B33" s="326"/>
      <c r="C33" s="330">
        <v>-550.3</v>
      </c>
      <c r="D33" s="326" t="s">
        <v>698</v>
      </c>
      <c r="E33" s="332" t="s">
        <v>680</v>
      </c>
      <c r="F33" s="330"/>
      <c r="G33" s="330"/>
    </row>
    <row r="34" spans="1:7" ht="12.75" hidden="1">
      <c r="A34" s="331"/>
      <c r="B34" s="326"/>
      <c r="C34" s="330"/>
      <c r="D34" s="326"/>
      <c r="E34" s="337"/>
      <c r="F34" s="330"/>
      <c r="G34" s="330"/>
    </row>
    <row r="35" spans="1:7" ht="12.75" hidden="1">
      <c r="A35" s="331"/>
      <c r="B35" s="326"/>
      <c r="C35" s="330"/>
      <c r="D35" s="326"/>
      <c r="E35" s="337"/>
      <c r="F35" s="330"/>
      <c r="G35" s="330"/>
    </row>
    <row r="36" spans="1:7" ht="12.75" hidden="1">
      <c r="A36" s="331"/>
      <c r="B36" s="326"/>
      <c r="C36" s="327"/>
      <c r="D36" s="328"/>
      <c r="E36" s="337"/>
      <c r="F36" s="330"/>
      <c r="G36" s="330"/>
    </row>
    <row r="37" spans="1:7" ht="12.75" hidden="1">
      <c r="A37" s="331"/>
      <c r="B37" s="326"/>
      <c r="C37" s="330"/>
      <c r="D37" s="326"/>
      <c r="E37" s="337"/>
      <c r="F37" s="330"/>
      <c r="G37" s="330"/>
    </row>
    <row r="38" spans="1:7" ht="12.75" hidden="1">
      <c r="A38" s="331"/>
      <c r="B38" s="326"/>
      <c r="C38" s="330"/>
      <c r="D38" s="326"/>
      <c r="E38" s="337"/>
      <c r="F38" s="330"/>
      <c r="G38" s="330"/>
    </row>
    <row r="39" spans="1:7" ht="12.75" hidden="1">
      <c r="A39" s="331"/>
      <c r="B39" s="326"/>
      <c r="C39" s="330"/>
      <c r="D39" s="326"/>
      <c r="E39" s="337"/>
      <c r="F39" s="330"/>
      <c r="G39" s="330"/>
    </row>
    <row r="40" spans="1:7" ht="12.75" hidden="1">
      <c r="A40" s="331"/>
      <c r="B40" s="326"/>
      <c r="C40" s="327"/>
      <c r="D40" s="328"/>
      <c r="E40" s="337"/>
      <c r="F40" s="330"/>
      <c r="G40" s="330"/>
    </row>
    <row r="41" spans="1:7" ht="12.75" hidden="1">
      <c r="A41" s="331"/>
      <c r="B41" s="326"/>
      <c r="C41" s="330"/>
      <c r="D41" s="326"/>
      <c r="E41" s="337"/>
      <c r="F41" s="330"/>
      <c r="G41" s="330"/>
    </row>
    <row r="42" spans="1:7" ht="12.75" hidden="1">
      <c r="A42" s="331"/>
      <c r="B42" s="326"/>
      <c r="C42" s="330"/>
      <c r="D42" s="326"/>
      <c r="E42" s="337"/>
      <c r="F42" s="330"/>
      <c r="G42" s="330"/>
    </row>
    <row r="43" spans="1:7" ht="12.75" hidden="1">
      <c r="A43" s="331"/>
      <c r="B43" s="326"/>
      <c r="C43" s="330"/>
      <c r="D43" s="326"/>
      <c r="E43" s="337"/>
      <c r="F43" s="330"/>
      <c r="G43" s="330"/>
    </row>
    <row r="44" spans="1:7" ht="12.75" hidden="1">
      <c r="A44" s="331"/>
      <c r="B44" s="326"/>
      <c r="C44" s="330"/>
      <c r="D44" s="326"/>
      <c r="E44" s="337"/>
      <c r="F44" s="330"/>
      <c r="G44" s="330"/>
    </row>
    <row r="45" spans="1:7" s="334" customFormat="1" ht="12.75" hidden="1">
      <c r="A45" s="336"/>
      <c r="B45" s="328"/>
      <c r="C45" s="330"/>
      <c r="D45" s="326"/>
      <c r="E45" s="339"/>
      <c r="F45" s="327"/>
      <c r="G45" s="327"/>
    </row>
    <row r="46" spans="1:7" s="334" customFormat="1" ht="12.75">
      <c r="A46" s="336"/>
      <c r="B46" s="328"/>
      <c r="C46" s="327">
        <f>SUM(C28:C33)</f>
        <v>3755.3</v>
      </c>
      <c r="D46" s="328" t="s">
        <v>699</v>
      </c>
      <c r="E46" s="329"/>
      <c r="F46" s="327"/>
      <c r="G46" s="327"/>
    </row>
    <row r="47" spans="1:7" ht="12.75">
      <c r="A47" s="338">
        <v>16</v>
      </c>
      <c r="B47" s="331">
        <v>42200</v>
      </c>
      <c r="C47" s="330">
        <v>278.9</v>
      </c>
      <c r="D47" s="326" t="s">
        <v>700</v>
      </c>
      <c r="E47" s="332" t="s">
        <v>669</v>
      </c>
      <c r="F47" s="330"/>
      <c r="G47" s="330"/>
    </row>
    <row r="48" spans="1:7" ht="12.75">
      <c r="A48" s="331"/>
      <c r="B48" s="326"/>
      <c r="C48" s="330">
        <v>177.2</v>
      </c>
      <c r="D48" s="326" t="s">
        <v>701</v>
      </c>
      <c r="E48" s="332" t="s">
        <v>674</v>
      </c>
      <c r="F48" s="330"/>
      <c r="G48" s="330"/>
    </row>
    <row r="49" spans="1:7" ht="12.75">
      <c r="A49" s="331"/>
      <c r="B49" s="326"/>
      <c r="C49" s="330">
        <v>-34.2</v>
      </c>
      <c r="D49" s="326" t="s">
        <v>702</v>
      </c>
      <c r="E49" s="332" t="s">
        <v>674</v>
      </c>
      <c r="F49" s="330"/>
      <c r="G49" s="330"/>
    </row>
    <row r="50" spans="1:7" ht="12.75">
      <c r="A50" s="331"/>
      <c r="B50" s="326"/>
      <c r="C50" s="330">
        <v>-13</v>
      </c>
      <c r="D50" s="326" t="s">
        <v>703</v>
      </c>
      <c r="E50" s="332" t="s">
        <v>674</v>
      </c>
      <c r="F50" s="330"/>
      <c r="G50" s="330"/>
    </row>
    <row r="51" spans="1:7" ht="12.75">
      <c r="A51" s="331"/>
      <c r="B51" s="326"/>
      <c r="C51" s="330">
        <v>-50</v>
      </c>
      <c r="D51" s="326" t="s">
        <v>704</v>
      </c>
      <c r="E51" s="332" t="s">
        <v>674</v>
      </c>
      <c r="F51" s="330"/>
      <c r="G51" s="330"/>
    </row>
    <row r="52" spans="1:7" ht="12.75">
      <c r="A52" s="331"/>
      <c r="B52" s="326"/>
      <c r="C52" s="330">
        <v>100</v>
      </c>
      <c r="D52" s="326" t="s">
        <v>705</v>
      </c>
      <c r="E52" s="332" t="s">
        <v>674</v>
      </c>
      <c r="F52" s="330"/>
      <c r="G52" s="330"/>
    </row>
    <row r="53" spans="1:7" ht="12.75">
      <c r="A53" s="331"/>
      <c r="B53" s="326"/>
      <c r="C53" s="330">
        <v>-30</v>
      </c>
      <c r="D53" s="326" t="s">
        <v>706</v>
      </c>
      <c r="E53" s="332" t="s">
        <v>674</v>
      </c>
      <c r="F53" s="330"/>
      <c r="G53" s="330"/>
    </row>
    <row r="54" spans="1:7" ht="12.75">
      <c r="A54" s="338">
        <v>17</v>
      </c>
      <c r="B54" s="331">
        <v>42214</v>
      </c>
      <c r="C54" s="330">
        <v>-700</v>
      </c>
      <c r="D54" s="326" t="s">
        <v>707</v>
      </c>
      <c r="E54" s="332" t="s">
        <v>672</v>
      </c>
      <c r="F54" s="330"/>
      <c r="G54" s="330"/>
    </row>
    <row r="55" spans="1:7" s="334" customFormat="1" ht="12.75">
      <c r="A55" s="336"/>
      <c r="B55" s="328"/>
      <c r="C55" s="327">
        <f>SUM(C46:C54)</f>
        <v>3484.2000000000007</v>
      </c>
      <c r="D55" s="328" t="s">
        <v>708</v>
      </c>
      <c r="E55" s="339"/>
      <c r="F55" s="327"/>
      <c r="G55" s="327"/>
    </row>
    <row r="56" spans="1:7" ht="12.75">
      <c r="A56" s="338">
        <v>18</v>
      </c>
      <c r="B56" s="331">
        <v>42228</v>
      </c>
      <c r="C56" s="330">
        <v>-150</v>
      </c>
      <c r="D56" s="326" t="s">
        <v>709</v>
      </c>
      <c r="E56" s="332" t="s">
        <v>710</v>
      </c>
      <c r="F56" s="330"/>
      <c r="G56" s="330"/>
    </row>
    <row r="57" spans="1:7" ht="12.75">
      <c r="A57" s="340"/>
      <c r="B57" s="331"/>
      <c r="C57" s="330">
        <v>-170</v>
      </c>
      <c r="D57" s="341" t="s">
        <v>711</v>
      </c>
      <c r="E57" s="332" t="s">
        <v>674</v>
      </c>
      <c r="F57" s="342"/>
      <c r="G57" s="342"/>
    </row>
    <row r="58" spans="2:5" ht="12.75">
      <c r="B58" s="326"/>
      <c r="C58" s="343">
        <f>SUM(C55:C57)</f>
        <v>3164.2000000000007</v>
      </c>
      <c r="D58" s="344" t="s">
        <v>712</v>
      </c>
      <c r="E58" s="326"/>
    </row>
    <row r="59" spans="1:7" ht="12.75">
      <c r="A59" s="338">
        <v>19</v>
      </c>
      <c r="B59" s="331">
        <v>42242</v>
      </c>
      <c r="C59" s="330">
        <v>-45</v>
      </c>
      <c r="D59" s="326" t="s">
        <v>713</v>
      </c>
      <c r="E59" s="332" t="s">
        <v>710</v>
      </c>
      <c r="F59" s="330"/>
      <c r="G59" s="330"/>
    </row>
    <row r="60" spans="1:7" ht="12.75">
      <c r="A60" s="338"/>
      <c r="B60" s="331"/>
      <c r="C60" s="330">
        <v>-10</v>
      </c>
      <c r="D60" s="326" t="s">
        <v>714</v>
      </c>
      <c r="E60" s="332" t="s">
        <v>710</v>
      </c>
      <c r="F60" s="330"/>
      <c r="G60" s="330"/>
    </row>
    <row r="61" spans="1:7" ht="12.75">
      <c r="A61" s="338"/>
      <c r="B61" s="331"/>
      <c r="C61" s="330">
        <v>-10</v>
      </c>
      <c r="D61" s="326" t="s">
        <v>715</v>
      </c>
      <c r="E61" s="332" t="s">
        <v>710</v>
      </c>
      <c r="F61" s="330"/>
      <c r="G61" s="330"/>
    </row>
    <row r="62" spans="1:7" ht="12.75">
      <c r="A62" s="338"/>
      <c r="B62" s="331"/>
      <c r="C62" s="330">
        <v>-200</v>
      </c>
      <c r="D62" s="326" t="s">
        <v>716</v>
      </c>
      <c r="E62" s="332" t="s">
        <v>710</v>
      </c>
      <c r="F62" s="330"/>
      <c r="G62" s="330"/>
    </row>
    <row r="63" spans="1:7" ht="12.75">
      <c r="A63" s="338"/>
      <c r="B63" s="331"/>
      <c r="C63" s="330">
        <v>-150</v>
      </c>
      <c r="D63" s="326" t="s">
        <v>717</v>
      </c>
      <c r="E63" s="332" t="s">
        <v>710</v>
      </c>
      <c r="F63" s="330"/>
      <c r="G63" s="330"/>
    </row>
    <row r="64" spans="1:7" ht="12.75">
      <c r="A64" s="338"/>
      <c r="B64" s="331"/>
      <c r="C64" s="330">
        <v>-520</v>
      </c>
      <c r="D64" s="326" t="s">
        <v>718</v>
      </c>
      <c r="E64" s="332" t="s">
        <v>710</v>
      </c>
      <c r="F64" s="330"/>
      <c r="G64" s="330"/>
    </row>
    <row r="65" spans="1:7" s="334" customFormat="1" ht="12.75">
      <c r="A65" s="345"/>
      <c r="B65" s="336"/>
      <c r="C65" s="327">
        <f>SUM(C58:C64)</f>
        <v>2229.2000000000007</v>
      </c>
      <c r="D65" s="328" t="s">
        <v>719</v>
      </c>
      <c r="E65" s="329"/>
      <c r="F65" s="327"/>
      <c r="G65" s="327"/>
    </row>
    <row r="66" spans="1:7" ht="12.75">
      <c r="A66" s="338"/>
      <c r="B66" s="331"/>
      <c r="C66" s="330"/>
      <c r="D66" s="328"/>
      <c r="E66" s="332"/>
      <c r="F66" s="330"/>
      <c r="G66" s="330"/>
    </row>
    <row r="67" spans="1:7" ht="12.75">
      <c r="A67" s="338"/>
      <c r="B67" s="331"/>
      <c r="C67" s="330"/>
      <c r="D67" s="334" t="s">
        <v>720</v>
      </c>
      <c r="E67" s="332"/>
      <c r="F67" s="330"/>
      <c r="G67" s="330"/>
    </row>
    <row r="68" spans="1:7" ht="12.75">
      <c r="A68" s="338">
        <v>15</v>
      </c>
      <c r="B68" s="331">
        <v>42179</v>
      </c>
      <c r="C68" s="330">
        <v>-500</v>
      </c>
      <c r="D68" s="326" t="s">
        <v>721</v>
      </c>
      <c r="E68" s="332" t="s">
        <v>683</v>
      </c>
      <c r="F68" s="330"/>
      <c r="G68" s="330"/>
    </row>
    <row r="69" spans="1:7" ht="12.75">
      <c r="A69" s="331"/>
      <c r="B69" s="326"/>
      <c r="C69" s="330">
        <v>-100</v>
      </c>
      <c r="D69" s="326" t="s">
        <v>722</v>
      </c>
      <c r="E69" s="332" t="s">
        <v>683</v>
      </c>
      <c r="F69" s="330"/>
      <c r="G69" s="330"/>
    </row>
    <row r="70" spans="1:7" ht="12.75">
      <c r="A70" s="338"/>
      <c r="B70" s="326"/>
      <c r="C70" s="330">
        <v>-50</v>
      </c>
      <c r="D70" s="326" t="s">
        <v>723</v>
      </c>
      <c r="E70" s="332" t="s">
        <v>710</v>
      </c>
      <c r="F70" s="330"/>
      <c r="G70" s="330"/>
    </row>
    <row r="71" spans="1:7" ht="12.75">
      <c r="A71" s="338"/>
      <c r="B71" s="331"/>
      <c r="C71" s="330"/>
      <c r="D71" s="326" t="s">
        <v>724</v>
      </c>
      <c r="E71" s="332" t="s">
        <v>710</v>
      </c>
      <c r="F71" s="330"/>
      <c r="G71" s="330"/>
    </row>
    <row r="72" spans="1:7" ht="12.75">
      <c r="A72" s="338"/>
      <c r="B72" s="331"/>
      <c r="C72" s="330">
        <v>-40</v>
      </c>
      <c r="D72" s="326" t="s">
        <v>725</v>
      </c>
      <c r="E72" s="332" t="s">
        <v>710</v>
      </c>
      <c r="F72" s="330"/>
      <c r="G72" s="330"/>
    </row>
    <row r="73" spans="1:7" ht="12.75">
      <c r="A73" s="338"/>
      <c r="B73" s="331"/>
      <c r="C73" s="330">
        <v>-500</v>
      </c>
      <c r="D73" s="326" t="s">
        <v>726</v>
      </c>
      <c r="E73" s="332" t="s">
        <v>710</v>
      </c>
      <c r="F73" s="330"/>
      <c r="G73" s="330"/>
    </row>
    <row r="74" spans="1:7" ht="12.75">
      <c r="A74" s="338"/>
      <c r="B74" s="326"/>
      <c r="C74" s="330">
        <v>-993</v>
      </c>
      <c r="D74" s="326" t="s">
        <v>727</v>
      </c>
      <c r="E74" s="332" t="s">
        <v>710</v>
      </c>
      <c r="F74" s="330"/>
      <c r="G74" s="330"/>
    </row>
    <row r="75" spans="1:7" ht="12.75">
      <c r="A75" s="338"/>
      <c r="B75" s="331"/>
      <c r="C75" s="330">
        <v>-35</v>
      </c>
      <c r="D75" s="326" t="s">
        <v>728</v>
      </c>
      <c r="E75" s="332" t="s">
        <v>710</v>
      </c>
      <c r="F75" s="330"/>
      <c r="G75" s="330"/>
    </row>
    <row r="76" spans="1:7" s="334" customFormat="1" ht="12.75">
      <c r="A76" s="336"/>
      <c r="B76" s="328"/>
      <c r="C76" s="327">
        <f>SUM(C65:C75)</f>
        <v>11.200000000000728</v>
      </c>
      <c r="D76" s="328" t="s">
        <v>729</v>
      </c>
      <c r="E76" s="329"/>
      <c r="F76" s="327"/>
      <c r="G76" s="327"/>
    </row>
  </sheetData>
  <sheetProtection/>
  <mergeCells count="2">
    <mergeCell ref="A2:G2"/>
    <mergeCell ref="C4:G4"/>
  </mergeCells>
  <printOptions/>
  <pageMargins left="0.7086614173228347" right="0.31496062992125984" top="0.984251968503937" bottom="0.3937007874015748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3"/>
  <sheetViews>
    <sheetView zoomScalePageLayoutView="0" workbookViewId="0" topLeftCell="A1">
      <selection activeCell="E61" sqref="E61"/>
    </sheetView>
  </sheetViews>
  <sheetFormatPr defaultColWidth="9.140625" defaultRowHeight="12.75"/>
  <cols>
    <col min="1" max="1" width="9.140625" style="347" customWidth="1"/>
    <col min="2" max="2" width="10.28125" style="347" customWidth="1"/>
    <col min="3" max="3" width="15.7109375" style="348" customWidth="1"/>
    <col min="4" max="4" width="15.7109375" style="349" customWidth="1"/>
    <col min="5" max="5" width="90.28125" style="346" customWidth="1"/>
    <col min="6" max="6" width="14.421875" style="346" customWidth="1"/>
    <col min="7" max="7" width="14.57421875" style="346" hidden="1" customWidth="1"/>
    <col min="8" max="16384" width="9.140625" style="346" customWidth="1"/>
  </cols>
  <sheetData>
    <row r="2" spans="1:6" ht="12.75">
      <c r="A2" s="796" t="s">
        <v>730</v>
      </c>
      <c r="B2" s="796"/>
      <c r="C2" s="796"/>
      <c r="D2" s="796"/>
      <c r="E2" s="796"/>
      <c r="F2" s="796"/>
    </row>
    <row r="4" spans="1:7" s="353" customFormat="1" ht="21.75" customHeight="1">
      <c r="A4" s="350" t="s">
        <v>660</v>
      </c>
      <c r="B4" s="350" t="s">
        <v>661</v>
      </c>
      <c r="C4" s="351" t="s">
        <v>731</v>
      </c>
      <c r="D4" s="352" t="s">
        <v>732</v>
      </c>
      <c r="E4" s="350" t="s">
        <v>662</v>
      </c>
      <c r="F4" s="350" t="s">
        <v>27</v>
      </c>
      <c r="G4" s="350" t="s">
        <v>733</v>
      </c>
    </row>
    <row r="5" spans="1:7" ht="12.75">
      <c r="A5" s="354"/>
      <c r="B5" s="355"/>
      <c r="C5" s="356"/>
      <c r="D5" s="357">
        <v>5040</v>
      </c>
      <c r="E5" s="358" t="s">
        <v>734</v>
      </c>
      <c r="F5" s="359" t="s">
        <v>666</v>
      </c>
      <c r="G5" s="354" t="s">
        <v>735</v>
      </c>
    </row>
    <row r="6" spans="1:7" ht="12.75">
      <c r="A6" s="354">
        <v>5</v>
      </c>
      <c r="B6" s="355">
        <v>42032</v>
      </c>
      <c r="C6" s="356"/>
      <c r="D6" s="360">
        <v>6287.5</v>
      </c>
      <c r="E6" s="358" t="s">
        <v>736</v>
      </c>
      <c r="F6" s="359" t="s">
        <v>683</v>
      </c>
      <c r="G6" s="359"/>
    </row>
    <row r="7" spans="1:7" ht="12.75">
      <c r="A7" s="354"/>
      <c r="B7" s="354"/>
      <c r="C7" s="356"/>
      <c r="D7" s="360">
        <v>4866.7</v>
      </c>
      <c r="E7" s="358" t="s">
        <v>737</v>
      </c>
      <c r="F7" s="359" t="s">
        <v>683</v>
      </c>
      <c r="G7" s="359"/>
    </row>
    <row r="8" spans="1:7" ht="12.75">
      <c r="A8" s="354"/>
      <c r="B8" s="354"/>
      <c r="C8" s="356"/>
      <c r="D8" s="360">
        <v>23</v>
      </c>
      <c r="E8" s="358" t="s">
        <v>738</v>
      </c>
      <c r="F8" s="359" t="s">
        <v>683</v>
      </c>
      <c r="G8" s="359"/>
    </row>
    <row r="9" spans="1:7" ht="12.75">
      <c r="A9" s="354"/>
      <c r="B9" s="354"/>
      <c r="C9" s="356"/>
      <c r="D9" s="360">
        <v>265.4</v>
      </c>
      <c r="E9" s="358" t="s">
        <v>739</v>
      </c>
      <c r="F9" s="359" t="s">
        <v>683</v>
      </c>
      <c r="G9" s="359"/>
    </row>
    <row r="10" spans="1:7" ht="12.75">
      <c r="A10" s="354"/>
      <c r="B10" s="354"/>
      <c r="C10" s="356"/>
      <c r="D10" s="360">
        <v>243</v>
      </c>
      <c r="E10" s="358" t="s">
        <v>740</v>
      </c>
      <c r="F10" s="359" t="s">
        <v>683</v>
      </c>
      <c r="G10" s="359"/>
    </row>
    <row r="11" spans="1:7" ht="12.75">
      <c r="A11" s="354"/>
      <c r="B11" s="354"/>
      <c r="C11" s="356"/>
      <c r="D11" s="360">
        <v>228.5</v>
      </c>
      <c r="E11" s="358" t="s">
        <v>741</v>
      </c>
      <c r="F11" s="359" t="s">
        <v>683</v>
      </c>
      <c r="G11" s="359"/>
    </row>
    <row r="12" spans="1:7" ht="12.75">
      <c r="A12" s="354"/>
      <c r="B12" s="354"/>
      <c r="C12" s="356"/>
      <c r="D12" s="360">
        <v>764.8</v>
      </c>
      <c r="E12" s="358" t="s">
        <v>742</v>
      </c>
      <c r="F12" s="359" t="s">
        <v>683</v>
      </c>
      <c r="G12" s="354" t="s">
        <v>743</v>
      </c>
    </row>
    <row r="13" spans="1:7" ht="12.75">
      <c r="A13" s="354"/>
      <c r="B13" s="354"/>
      <c r="C13" s="356"/>
      <c r="D13" s="360">
        <v>596</v>
      </c>
      <c r="E13" s="358" t="s">
        <v>744</v>
      </c>
      <c r="F13" s="359" t="s">
        <v>672</v>
      </c>
      <c r="G13" s="359"/>
    </row>
    <row r="14" spans="1:7" ht="12.75">
      <c r="A14" s="354"/>
      <c r="B14" s="354"/>
      <c r="C14" s="356"/>
      <c r="D14" s="360">
        <v>3137</v>
      </c>
      <c r="E14" s="358" t="s">
        <v>745</v>
      </c>
      <c r="F14" s="359" t="s">
        <v>672</v>
      </c>
      <c r="G14" s="359"/>
    </row>
    <row r="15" spans="1:7" ht="12.75">
      <c r="A15" s="354"/>
      <c r="B15" s="354"/>
      <c r="C15" s="356"/>
      <c r="D15" s="360">
        <v>259.7</v>
      </c>
      <c r="E15" s="358" t="s">
        <v>746</v>
      </c>
      <c r="F15" s="359" t="s">
        <v>672</v>
      </c>
      <c r="G15" s="359"/>
    </row>
    <row r="16" spans="1:7" ht="12.75">
      <c r="A16" s="354"/>
      <c r="B16" s="354"/>
      <c r="C16" s="356"/>
      <c r="D16" s="360">
        <v>509</v>
      </c>
      <c r="E16" s="358" t="s">
        <v>747</v>
      </c>
      <c r="F16" s="359" t="s">
        <v>669</v>
      </c>
      <c r="G16" s="359"/>
    </row>
    <row r="17" spans="1:7" ht="12.75">
      <c r="A17" s="354"/>
      <c r="B17" s="354"/>
      <c r="C17" s="356"/>
      <c r="D17" s="360">
        <v>729</v>
      </c>
      <c r="E17" s="358" t="s">
        <v>748</v>
      </c>
      <c r="F17" s="359" t="s">
        <v>669</v>
      </c>
      <c r="G17" s="359"/>
    </row>
    <row r="18" spans="1:7" ht="12.75">
      <c r="A18" s="354"/>
      <c r="B18" s="354"/>
      <c r="C18" s="356"/>
      <c r="D18" s="360">
        <v>188.9</v>
      </c>
      <c r="E18" s="361" t="s">
        <v>749</v>
      </c>
      <c r="F18" s="359" t="s">
        <v>666</v>
      </c>
      <c r="G18" s="354" t="s">
        <v>750</v>
      </c>
    </row>
    <row r="19" spans="1:7" ht="12.75" hidden="1">
      <c r="A19" s="354">
        <v>32</v>
      </c>
      <c r="B19" s="355">
        <v>40954</v>
      </c>
      <c r="C19" s="356"/>
      <c r="D19" s="360">
        <v>0</v>
      </c>
      <c r="E19" s="358"/>
      <c r="F19" s="359"/>
      <c r="G19" s="359"/>
    </row>
    <row r="20" spans="1:7" ht="12.75" hidden="1">
      <c r="A20" s="354">
        <v>33</v>
      </c>
      <c r="B20" s="355">
        <v>40968</v>
      </c>
      <c r="C20" s="356"/>
      <c r="D20" s="360">
        <v>0</v>
      </c>
      <c r="E20" s="358"/>
      <c r="F20" s="359"/>
      <c r="G20" s="359"/>
    </row>
    <row r="21" spans="1:7" ht="12.75">
      <c r="A21" s="354"/>
      <c r="B21" s="355"/>
      <c r="C21" s="356"/>
      <c r="D21" s="360">
        <v>343</v>
      </c>
      <c r="E21" s="358" t="s">
        <v>751</v>
      </c>
      <c r="F21" s="359" t="s">
        <v>686</v>
      </c>
      <c r="G21" s="359"/>
    </row>
    <row r="22" spans="1:7" ht="12.75">
      <c r="A22" s="354"/>
      <c r="B22" s="355"/>
      <c r="C22" s="356"/>
      <c r="D22" s="357">
        <f>SUM(D5:D21)</f>
        <v>23481.500000000004</v>
      </c>
      <c r="E22" s="362" t="s">
        <v>752</v>
      </c>
      <c r="F22" s="363">
        <v>23481.5</v>
      </c>
      <c r="G22" s="359"/>
    </row>
    <row r="23" spans="1:7" ht="12.75">
      <c r="A23" s="354">
        <v>7</v>
      </c>
      <c r="B23" s="355">
        <v>42067</v>
      </c>
      <c r="C23" s="356"/>
      <c r="D23" s="360">
        <v>706</v>
      </c>
      <c r="E23" s="358" t="s">
        <v>753</v>
      </c>
      <c r="F23" s="359" t="s">
        <v>674</v>
      </c>
      <c r="G23" s="359"/>
    </row>
    <row r="24" spans="1:7" ht="12.75">
      <c r="A24" s="354"/>
      <c r="B24" s="354"/>
      <c r="C24" s="356"/>
      <c r="D24" s="360">
        <v>200</v>
      </c>
      <c r="E24" s="358" t="s">
        <v>754</v>
      </c>
      <c r="F24" s="359" t="s">
        <v>674</v>
      </c>
      <c r="G24" s="354" t="s">
        <v>755</v>
      </c>
    </row>
    <row r="25" spans="1:7" ht="12.75">
      <c r="A25" s="354">
        <v>8</v>
      </c>
      <c r="B25" s="355">
        <v>42071</v>
      </c>
      <c r="C25" s="356"/>
      <c r="D25" s="360">
        <v>40</v>
      </c>
      <c r="E25" s="358" t="s">
        <v>756</v>
      </c>
      <c r="F25" s="359" t="s">
        <v>674</v>
      </c>
      <c r="G25" s="354" t="s">
        <v>757</v>
      </c>
    </row>
    <row r="26" spans="1:7" ht="12.75">
      <c r="A26" s="354"/>
      <c r="B26" s="354"/>
      <c r="C26" s="356"/>
      <c r="D26" s="357">
        <f>SUM(D22:D25)</f>
        <v>24427.500000000004</v>
      </c>
      <c r="E26" s="362" t="s">
        <v>675</v>
      </c>
      <c r="F26" s="363">
        <v>24427.5</v>
      </c>
      <c r="G26" s="354" t="s">
        <v>758</v>
      </c>
    </row>
    <row r="27" spans="1:7" ht="12.75">
      <c r="A27" s="354">
        <v>10</v>
      </c>
      <c r="B27" s="355">
        <v>42109</v>
      </c>
      <c r="C27" s="356"/>
      <c r="D27" s="360">
        <v>3470</v>
      </c>
      <c r="E27" s="361" t="s">
        <v>759</v>
      </c>
      <c r="F27" s="359" t="s">
        <v>683</v>
      </c>
      <c r="G27" s="359"/>
    </row>
    <row r="28" spans="1:7" ht="12.75">
      <c r="A28" s="354"/>
      <c r="B28" s="354"/>
      <c r="C28" s="356"/>
      <c r="D28" s="360">
        <v>792</v>
      </c>
      <c r="E28" s="358" t="s">
        <v>760</v>
      </c>
      <c r="F28" s="359" t="s">
        <v>683</v>
      </c>
      <c r="G28" s="359"/>
    </row>
    <row r="29" spans="1:7" ht="12.75">
      <c r="A29" s="354"/>
      <c r="B29" s="355"/>
      <c r="C29" s="356"/>
      <c r="D29" s="360">
        <v>6308</v>
      </c>
      <c r="E29" s="358" t="s">
        <v>761</v>
      </c>
      <c r="F29" s="359" t="s">
        <v>683</v>
      </c>
      <c r="G29" s="359"/>
    </row>
    <row r="30" spans="1:7" ht="12.75">
      <c r="A30" s="354"/>
      <c r="B30" s="355"/>
      <c r="C30" s="356"/>
      <c r="D30" s="360">
        <v>488</v>
      </c>
      <c r="E30" s="358" t="s">
        <v>762</v>
      </c>
      <c r="F30" s="359" t="s">
        <v>669</v>
      </c>
      <c r="G30" s="359"/>
    </row>
    <row r="31" spans="1:7" ht="12.75">
      <c r="A31" s="354"/>
      <c r="B31" s="354"/>
      <c r="C31" s="356"/>
      <c r="D31" s="357">
        <f>SUM(D26:D30)</f>
        <v>35485.5</v>
      </c>
      <c r="E31" s="362" t="s">
        <v>690</v>
      </c>
      <c r="F31" s="363">
        <v>35485.5</v>
      </c>
      <c r="G31" s="359"/>
    </row>
    <row r="32" spans="1:7" ht="12.75" hidden="1">
      <c r="A32" s="354"/>
      <c r="B32" s="354"/>
      <c r="C32" s="356"/>
      <c r="D32" s="360"/>
      <c r="E32" s="364"/>
      <c r="F32" s="359"/>
      <c r="G32" s="359"/>
    </row>
    <row r="33" spans="1:7" ht="12.75" hidden="1">
      <c r="A33" s="354"/>
      <c r="B33" s="355"/>
      <c r="C33" s="356"/>
      <c r="D33" s="360"/>
      <c r="E33" s="358"/>
      <c r="F33" s="359"/>
      <c r="G33" s="359"/>
    </row>
    <row r="34" spans="1:7" ht="12.75" hidden="1">
      <c r="A34" s="354"/>
      <c r="B34" s="355"/>
      <c r="C34" s="356"/>
      <c r="D34" s="360"/>
      <c r="E34" s="358"/>
      <c r="F34" s="359"/>
      <c r="G34" s="359"/>
    </row>
    <row r="35" spans="1:7" ht="12.75" hidden="1">
      <c r="A35" s="354"/>
      <c r="B35" s="355"/>
      <c r="C35" s="356"/>
      <c r="D35" s="360"/>
      <c r="E35" s="358"/>
      <c r="F35" s="359"/>
      <c r="G35" s="359"/>
    </row>
    <row r="36" spans="1:7" ht="12.75" hidden="1">
      <c r="A36" s="354"/>
      <c r="B36" s="355"/>
      <c r="C36" s="356"/>
      <c r="D36" s="360"/>
      <c r="E36" s="364"/>
      <c r="F36" s="359"/>
      <c r="G36" s="359"/>
    </row>
    <row r="37" spans="1:7" ht="12.75" hidden="1">
      <c r="A37" s="354"/>
      <c r="B37" s="355"/>
      <c r="C37" s="356"/>
      <c r="D37" s="356"/>
      <c r="E37" s="358"/>
      <c r="F37" s="359"/>
      <c r="G37" s="359"/>
    </row>
    <row r="38" spans="1:7" ht="12.75" hidden="1">
      <c r="A38" s="354"/>
      <c r="B38" s="355"/>
      <c r="C38" s="356"/>
      <c r="D38" s="356"/>
      <c r="E38" s="358"/>
      <c r="F38" s="359"/>
      <c r="G38" s="359"/>
    </row>
    <row r="39" spans="1:7" ht="12.75" hidden="1">
      <c r="A39" s="354"/>
      <c r="B39" s="355"/>
      <c r="C39" s="356"/>
      <c r="D39" s="356"/>
      <c r="E39" s="365"/>
      <c r="F39" s="359"/>
      <c r="G39" s="359"/>
    </row>
    <row r="40" spans="1:7" ht="12.75" hidden="1">
      <c r="A40" s="354"/>
      <c r="B40" s="355"/>
      <c r="C40" s="356"/>
      <c r="D40" s="356"/>
      <c r="E40" s="358"/>
      <c r="F40" s="359"/>
      <c r="G40" s="359"/>
    </row>
    <row r="41" spans="1:7" ht="12.75" hidden="1">
      <c r="A41" s="354"/>
      <c r="B41" s="355"/>
      <c r="C41" s="356"/>
      <c r="D41" s="356"/>
      <c r="E41" s="358"/>
      <c r="F41" s="359"/>
      <c r="G41" s="359"/>
    </row>
    <row r="42" spans="1:7" ht="12.75" hidden="1">
      <c r="A42" s="354"/>
      <c r="B42" s="355"/>
      <c r="C42" s="356"/>
      <c r="D42" s="356"/>
      <c r="E42" s="358"/>
      <c r="F42" s="359"/>
      <c r="G42" s="359"/>
    </row>
    <row r="43" spans="1:7" ht="12.75" hidden="1">
      <c r="A43" s="354"/>
      <c r="B43" s="355"/>
      <c r="C43" s="356"/>
      <c r="D43" s="356"/>
      <c r="E43" s="358"/>
      <c r="F43" s="359"/>
      <c r="G43" s="359"/>
    </row>
    <row r="44" spans="1:7" ht="12.75" hidden="1">
      <c r="A44" s="354"/>
      <c r="B44" s="355"/>
      <c r="C44" s="356"/>
      <c r="D44" s="356"/>
      <c r="E44" s="365"/>
      <c r="F44" s="359"/>
      <c r="G44" s="359"/>
    </row>
    <row r="45" spans="1:7" ht="12.75" hidden="1">
      <c r="A45" s="354"/>
      <c r="B45" s="355"/>
      <c r="C45" s="356"/>
      <c r="D45" s="356"/>
      <c r="E45" s="358"/>
      <c r="F45" s="359"/>
      <c r="G45" s="359"/>
    </row>
    <row r="46" spans="1:7" ht="12.75" hidden="1">
      <c r="A46" s="354"/>
      <c r="B46" s="355"/>
      <c r="C46" s="356"/>
      <c r="D46" s="356"/>
      <c r="E46" s="358"/>
      <c r="F46" s="359"/>
      <c r="G46" s="359"/>
    </row>
    <row r="47" spans="1:7" ht="12.75" hidden="1">
      <c r="A47" s="354"/>
      <c r="B47" s="355"/>
      <c r="C47" s="356"/>
      <c r="D47" s="356"/>
      <c r="E47" s="358"/>
      <c r="F47" s="359"/>
      <c r="G47" s="359"/>
    </row>
    <row r="48" spans="1:7" ht="12.75" hidden="1">
      <c r="A48" s="354"/>
      <c r="B48" s="355"/>
      <c r="C48" s="356"/>
      <c r="D48" s="356"/>
      <c r="E48" s="365"/>
      <c r="F48" s="359"/>
      <c r="G48" s="359"/>
    </row>
    <row r="49" spans="1:7" ht="12.75" hidden="1">
      <c r="A49" s="354"/>
      <c r="B49" s="355"/>
      <c r="C49" s="356"/>
      <c r="D49" s="356"/>
      <c r="E49" s="358"/>
      <c r="F49" s="359"/>
      <c r="G49" s="359"/>
    </row>
    <row r="50" spans="1:7" ht="12.75" hidden="1">
      <c r="A50" s="354"/>
      <c r="B50" s="355"/>
      <c r="C50" s="356"/>
      <c r="D50" s="356"/>
      <c r="E50" s="358"/>
      <c r="F50" s="359"/>
      <c r="G50" s="359"/>
    </row>
    <row r="51" spans="1:7" ht="12.75" hidden="1">
      <c r="A51" s="354"/>
      <c r="B51" s="355"/>
      <c r="C51" s="356"/>
      <c r="D51" s="356"/>
      <c r="E51" s="358"/>
      <c r="F51" s="359"/>
      <c r="G51" s="359"/>
    </row>
    <row r="52" spans="1:7" ht="12.75" hidden="1">
      <c r="A52" s="354"/>
      <c r="B52" s="355"/>
      <c r="C52" s="356"/>
      <c r="D52" s="356"/>
      <c r="E52" s="365"/>
      <c r="F52" s="359"/>
      <c r="G52" s="359"/>
    </row>
    <row r="53" spans="1:7" ht="12.75" hidden="1">
      <c r="A53" s="354"/>
      <c r="B53" s="355"/>
      <c r="C53" s="356"/>
      <c r="D53" s="356"/>
      <c r="E53" s="361"/>
      <c r="F53" s="359"/>
      <c r="G53" s="359"/>
    </row>
    <row r="54" spans="1:7" ht="12.75" hidden="1">
      <c r="A54" s="354"/>
      <c r="B54" s="355"/>
      <c r="C54" s="356"/>
      <c r="D54" s="356"/>
      <c r="E54" s="361"/>
      <c r="F54" s="359"/>
      <c r="G54" s="359"/>
    </row>
    <row r="55" spans="1:7" ht="12.75" hidden="1">
      <c r="A55" s="354"/>
      <c r="B55" s="355"/>
      <c r="C55" s="356"/>
      <c r="D55" s="356"/>
      <c r="E55" s="361"/>
      <c r="F55" s="359"/>
      <c r="G55" s="359"/>
    </row>
    <row r="56" spans="1:7" ht="12.75" hidden="1">
      <c r="A56" s="354"/>
      <c r="B56" s="355"/>
      <c r="C56" s="356"/>
      <c r="D56" s="356"/>
      <c r="E56" s="365"/>
      <c r="F56" s="359"/>
      <c r="G56" s="359"/>
    </row>
    <row r="57" spans="1:7" ht="12.75" hidden="1">
      <c r="A57" s="354"/>
      <c r="B57" s="355"/>
      <c r="C57" s="356"/>
      <c r="D57" s="358"/>
      <c r="E57" s="359"/>
      <c r="F57" s="359"/>
      <c r="G57" s="358"/>
    </row>
    <row r="58" spans="1:7" ht="12.75" hidden="1">
      <c r="A58" s="354"/>
      <c r="B58" s="355"/>
      <c r="C58" s="356"/>
      <c r="D58" s="358"/>
      <c r="E58" s="359"/>
      <c r="F58" s="359"/>
      <c r="G58" s="358"/>
    </row>
    <row r="59" spans="1:7" ht="12.75" hidden="1">
      <c r="A59" s="354"/>
      <c r="B59" s="355"/>
      <c r="C59" s="356"/>
      <c r="D59" s="358"/>
      <c r="E59" s="359"/>
      <c r="F59" s="359"/>
      <c r="G59" s="358"/>
    </row>
    <row r="60" spans="1:7" ht="12.75">
      <c r="A60" s="354">
        <v>12</v>
      </c>
      <c r="B60" s="355">
        <v>42137</v>
      </c>
      <c r="C60" s="356">
        <v>10.1</v>
      </c>
      <c r="D60" s="366"/>
      <c r="E60" s="359" t="s">
        <v>763</v>
      </c>
      <c r="F60" s="359" t="s">
        <v>683</v>
      </c>
      <c r="G60" s="358"/>
    </row>
    <row r="61" spans="1:7" ht="12.75">
      <c r="A61" s="354"/>
      <c r="B61" s="355"/>
      <c r="C61" s="356"/>
      <c r="D61" s="356">
        <v>197</v>
      </c>
      <c r="E61" s="367" t="s">
        <v>764</v>
      </c>
      <c r="F61" s="359" t="s">
        <v>765</v>
      </c>
      <c r="G61" s="358"/>
    </row>
    <row r="62" spans="1:7" s="353" customFormat="1" ht="12.75">
      <c r="A62" s="368"/>
      <c r="B62" s="369"/>
      <c r="C62" s="363">
        <f>SUM(C60:C61)</f>
        <v>10.1</v>
      </c>
      <c r="D62" s="363">
        <f>SUM(D31:D61)</f>
        <v>35682.5</v>
      </c>
      <c r="E62" s="363" t="s">
        <v>766</v>
      </c>
      <c r="F62" s="366">
        <f>D62-C62</f>
        <v>35672.4</v>
      </c>
      <c r="G62" s="370"/>
    </row>
    <row r="63" spans="1:7" ht="12.75">
      <c r="A63" s="354">
        <v>14</v>
      </c>
      <c r="B63" s="355">
        <v>42165</v>
      </c>
      <c r="C63" s="356"/>
      <c r="D63" s="356">
        <v>559.6</v>
      </c>
      <c r="E63" s="359" t="s">
        <v>767</v>
      </c>
      <c r="F63" s="359" t="s">
        <v>683</v>
      </c>
      <c r="G63" s="358"/>
    </row>
    <row r="64" spans="1:7" ht="12.75">
      <c r="A64" s="354"/>
      <c r="B64" s="354"/>
      <c r="C64" s="356"/>
      <c r="D64" s="356">
        <v>28.8</v>
      </c>
      <c r="E64" s="358" t="s">
        <v>768</v>
      </c>
      <c r="F64" s="359" t="s">
        <v>683</v>
      </c>
      <c r="G64" s="359"/>
    </row>
    <row r="65" spans="1:7" s="353" customFormat="1" ht="12.75">
      <c r="A65" s="368"/>
      <c r="B65" s="368"/>
      <c r="C65" s="363">
        <f>SUM(C62:C64)</f>
        <v>10.1</v>
      </c>
      <c r="D65" s="363">
        <f>SUM(D62:D64)</f>
        <v>36270.9</v>
      </c>
      <c r="E65" s="362" t="s">
        <v>769</v>
      </c>
      <c r="F65" s="363">
        <f>D65-C65</f>
        <v>36260.8</v>
      </c>
      <c r="G65" s="364"/>
    </row>
    <row r="66" spans="1:7" ht="12.75">
      <c r="A66" s="354">
        <v>15</v>
      </c>
      <c r="B66" s="355">
        <v>42179</v>
      </c>
      <c r="C66" s="356">
        <v>2308</v>
      </c>
      <c r="D66" s="356"/>
      <c r="E66" s="358" t="s">
        <v>770</v>
      </c>
      <c r="F66" s="359" t="s">
        <v>683</v>
      </c>
      <c r="G66" s="359"/>
    </row>
    <row r="67" spans="1:7" ht="12.75">
      <c r="A67" s="354"/>
      <c r="B67" s="355"/>
      <c r="C67" s="356">
        <f>1654.8+0.1</f>
        <v>1654.8999999999999</v>
      </c>
      <c r="D67" s="356"/>
      <c r="E67" s="358" t="s">
        <v>771</v>
      </c>
      <c r="F67" s="359" t="s">
        <v>683</v>
      </c>
      <c r="G67" s="359"/>
    </row>
    <row r="68" spans="1:7" ht="12.75">
      <c r="A68" s="354"/>
      <c r="B68" s="355"/>
      <c r="C68" s="356"/>
      <c r="D68" s="356">
        <v>3542</v>
      </c>
      <c r="E68" s="358" t="s">
        <v>772</v>
      </c>
      <c r="F68" s="359" t="s">
        <v>683</v>
      </c>
      <c r="G68" s="359"/>
    </row>
    <row r="69" spans="1:7" ht="12.75">
      <c r="A69" s="354"/>
      <c r="B69" s="355"/>
      <c r="C69" s="356">
        <v>427</v>
      </c>
      <c r="D69" s="356"/>
      <c r="E69" s="358" t="s">
        <v>773</v>
      </c>
      <c r="F69" s="359" t="s">
        <v>683</v>
      </c>
      <c r="G69" s="359"/>
    </row>
    <row r="70" spans="1:7" s="353" customFormat="1" ht="12.75">
      <c r="A70" s="368"/>
      <c r="B70" s="369"/>
      <c r="C70" s="363">
        <f>SUM(C65:C69)</f>
        <v>4400</v>
      </c>
      <c r="D70" s="363">
        <f>SUM(D65:D69)</f>
        <v>39812.9</v>
      </c>
      <c r="E70" s="362" t="s">
        <v>699</v>
      </c>
      <c r="F70" s="363">
        <f>D70-C70</f>
        <v>35412.9</v>
      </c>
      <c r="G70" s="364"/>
    </row>
    <row r="71" spans="1:7" ht="12.75">
      <c r="A71" s="354">
        <v>16</v>
      </c>
      <c r="B71" s="355">
        <v>42200</v>
      </c>
      <c r="C71" s="356">
        <v>171.4</v>
      </c>
      <c r="D71" s="356"/>
      <c r="E71" s="358" t="s">
        <v>774</v>
      </c>
      <c r="F71" s="361" t="s">
        <v>683</v>
      </c>
      <c r="G71" s="359"/>
    </row>
    <row r="72" spans="1:7" ht="12.75">
      <c r="A72" s="354"/>
      <c r="B72" s="355"/>
      <c r="C72" s="356"/>
      <c r="D72" s="356">
        <v>32.1</v>
      </c>
      <c r="E72" s="358" t="s">
        <v>775</v>
      </c>
      <c r="F72" s="361" t="s">
        <v>683</v>
      </c>
      <c r="G72" s="359"/>
    </row>
    <row r="73" spans="1:7" ht="12.75">
      <c r="A73" s="354">
        <v>17</v>
      </c>
      <c r="B73" s="355">
        <v>42214</v>
      </c>
      <c r="C73" s="356">
        <v>426.9</v>
      </c>
      <c r="D73" s="363"/>
      <c r="E73" s="358" t="s">
        <v>776</v>
      </c>
      <c r="F73" s="361" t="s">
        <v>683</v>
      </c>
      <c r="G73" s="359"/>
    </row>
    <row r="74" spans="1:7" s="353" customFormat="1" ht="12.75">
      <c r="A74" s="368"/>
      <c r="B74" s="368"/>
      <c r="C74" s="363">
        <f>SUM(C70:C73)</f>
        <v>4998.299999999999</v>
      </c>
      <c r="D74" s="363">
        <f>SUM(D70:D73)</f>
        <v>39845</v>
      </c>
      <c r="E74" s="362" t="s">
        <v>708</v>
      </c>
      <c r="F74" s="363">
        <f>D74-C74</f>
        <v>34846.7</v>
      </c>
      <c r="G74" s="364"/>
    </row>
    <row r="75" spans="1:7" ht="12.75">
      <c r="A75" s="354">
        <v>18</v>
      </c>
      <c r="B75" s="355">
        <v>42228</v>
      </c>
      <c r="C75" s="356"/>
      <c r="D75" s="356">
        <v>681</v>
      </c>
      <c r="E75" s="358" t="s">
        <v>777</v>
      </c>
      <c r="F75" s="361" t="s">
        <v>674</v>
      </c>
      <c r="G75" s="359"/>
    </row>
    <row r="76" spans="1:7" s="353" customFormat="1" ht="12.75">
      <c r="A76" s="368"/>
      <c r="B76" s="368"/>
      <c r="C76" s="363">
        <f>SUM(C74:C75)</f>
        <v>4998.299999999999</v>
      </c>
      <c r="D76" s="363">
        <f>SUM(D74:D75)</f>
        <v>40526</v>
      </c>
      <c r="E76" s="362" t="s">
        <v>778</v>
      </c>
      <c r="F76" s="363">
        <f>D76-C76</f>
        <v>35527.7</v>
      </c>
      <c r="G76" s="364"/>
    </row>
    <row r="77" spans="1:7" ht="12.75">
      <c r="A77" s="354">
        <v>19</v>
      </c>
      <c r="B77" s="355">
        <v>42242</v>
      </c>
      <c r="C77" s="356">
        <v>49.5</v>
      </c>
      <c r="D77" s="356"/>
      <c r="E77" s="358" t="s">
        <v>779</v>
      </c>
      <c r="F77" s="361" t="s">
        <v>683</v>
      </c>
      <c r="G77" s="359"/>
    </row>
    <row r="78" spans="1:7" s="353" customFormat="1" ht="12.75">
      <c r="A78" s="368"/>
      <c r="B78" s="369"/>
      <c r="C78" s="363">
        <f>SUM(C76:C77)</f>
        <v>5047.799999999999</v>
      </c>
      <c r="D78" s="363">
        <f>SUM(D76:D77)</f>
        <v>40526</v>
      </c>
      <c r="E78" s="362" t="s">
        <v>719</v>
      </c>
      <c r="F78" s="363">
        <f>D78-C78</f>
        <v>35478.2</v>
      </c>
      <c r="G78" s="364"/>
    </row>
    <row r="79" spans="1:7" ht="12.75">
      <c r="A79" s="354"/>
      <c r="B79" s="355"/>
      <c r="C79" s="356"/>
      <c r="D79" s="356"/>
      <c r="E79" s="358"/>
      <c r="F79" s="361"/>
      <c r="G79" s="359"/>
    </row>
    <row r="80" spans="1:7" s="353" customFormat="1" ht="12.75">
      <c r="A80" s="368"/>
      <c r="B80" s="368"/>
      <c r="C80" s="363"/>
      <c r="D80" s="363"/>
      <c r="E80" s="364" t="s">
        <v>720</v>
      </c>
      <c r="F80" s="363"/>
      <c r="G80" s="364"/>
    </row>
    <row r="81" spans="1:7" s="371" customFormat="1" ht="12.75">
      <c r="A81" s="359"/>
      <c r="B81" s="359"/>
      <c r="C81" s="361"/>
      <c r="D81" s="356">
        <v>933.2</v>
      </c>
      <c r="E81" s="359" t="s">
        <v>780</v>
      </c>
      <c r="F81" s="361" t="s">
        <v>710</v>
      </c>
      <c r="G81" s="359"/>
    </row>
    <row r="82" spans="1:7" s="371" customFormat="1" ht="12.75">
      <c r="A82" s="359"/>
      <c r="B82" s="359"/>
      <c r="C82" s="361"/>
      <c r="D82" s="356">
        <v>80</v>
      </c>
      <c r="E82" s="359" t="s">
        <v>781</v>
      </c>
      <c r="F82" s="361" t="s">
        <v>710</v>
      </c>
      <c r="G82" s="359"/>
    </row>
    <row r="83" spans="1:7" s="371" customFormat="1" ht="12.75">
      <c r="A83" s="359"/>
      <c r="B83" s="359"/>
      <c r="C83" s="361"/>
      <c r="D83" s="356">
        <v>40</v>
      </c>
      <c r="E83" s="359" t="s">
        <v>782</v>
      </c>
      <c r="F83" s="361" t="s">
        <v>710</v>
      </c>
      <c r="G83" s="359"/>
    </row>
    <row r="84" spans="1:7" s="371" customFormat="1" ht="12.75">
      <c r="A84" s="359"/>
      <c r="B84" s="359"/>
      <c r="C84" s="361"/>
      <c r="D84" s="356">
        <v>250</v>
      </c>
      <c r="E84" s="359" t="s">
        <v>783</v>
      </c>
      <c r="F84" s="361" t="s">
        <v>710</v>
      </c>
      <c r="G84" s="359"/>
    </row>
    <row r="85" spans="1:7" s="371" customFormat="1" ht="12.75">
      <c r="A85" s="359"/>
      <c r="B85" s="359"/>
      <c r="C85" s="361"/>
      <c r="D85" s="356"/>
      <c r="E85" s="359"/>
      <c r="F85" s="361"/>
      <c r="G85" s="359"/>
    </row>
    <row r="86" spans="1:7" s="371" customFormat="1" ht="12.75">
      <c r="A86" s="359"/>
      <c r="B86" s="359"/>
      <c r="C86" s="356">
        <f>SUM(C78:C85)</f>
        <v>5047.799999999999</v>
      </c>
      <c r="D86" s="356">
        <f>SUM(D78:D85)</f>
        <v>41829.2</v>
      </c>
      <c r="E86" s="359"/>
      <c r="F86" s="363">
        <f>D86-C86</f>
        <v>36781.399999999994</v>
      </c>
      <c r="G86" s="359"/>
    </row>
    <row r="87" spans="1:7" ht="25.5" customHeight="1">
      <c r="A87" s="372"/>
      <c r="B87" s="372"/>
      <c r="C87" s="373"/>
      <c r="D87" s="373"/>
      <c r="E87" s="374"/>
      <c r="F87" s="373"/>
      <c r="G87" s="375"/>
    </row>
    <row r="88" spans="1:7" ht="12.75">
      <c r="A88" s="795" t="s">
        <v>784</v>
      </c>
      <c r="B88" s="795"/>
      <c r="C88" s="795"/>
      <c r="D88" s="795"/>
      <c r="E88" s="795"/>
      <c r="F88" s="795"/>
      <c r="G88" s="795"/>
    </row>
    <row r="89" spans="1:7" ht="12.75">
      <c r="A89" s="795" t="s">
        <v>785</v>
      </c>
      <c r="B89" s="795"/>
      <c r="C89" s="795"/>
      <c r="D89" s="795"/>
      <c r="E89" s="795"/>
      <c r="F89" s="795"/>
      <c r="G89" s="795"/>
    </row>
    <row r="90" spans="1:8" ht="12.75">
      <c r="A90" s="795" t="s">
        <v>786</v>
      </c>
      <c r="B90" s="795"/>
      <c r="C90" s="795"/>
      <c r="D90" s="795"/>
      <c r="E90" s="795"/>
      <c r="F90" s="795"/>
      <c r="G90" s="795"/>
      <c r="H90" s="797"/>
    </row>
    <row r="91" spans="1:7" ht="12.75">
      <c r="A91" s="371" t="s">
        <v>787</v>
      </c>
      <c r="B91" s="371"/>
      <c r="C91" s="371"/>
      <c r="D91" s="371"/>
      <c r="E91" s="371"/>
      <c r="F91" s="371"/>
      <c r="G91" s="371"/>
    </row>
    <row r="92" spans="1:7" ht="12.75">
      <c r="A92" s="795"/>
      <c r="B92" s="795"/>
      <c r="C92" s="795"/>
      <c r="D92" s="795"/>
      <c r="E92" s="795"/>
      <c r="F92" s="795"/>
      <c r="G92" s="795"/>
    </row>
    <row r="93" spans="1:7" ht="12.75">
      <c r="A93" s="795"/>
      <c r="B93" s="795"/>
      <c r="C93" s="795"/>
      <c r="D93" s="795"/>
      <c r="E93" s="795"/>
      <c r="F93" s="795"/>
      <c r="G93" s="795"/>
    </row>
    <row r="94" spans="1:7" ht="12.75">
      <c r="A94" s="795"/>
      <c r="B94" s="795"/>
      <c r="C94" s="795"/>
      <c r="D94" s="795"/>
      <c r="E94" s="795"/>
      <c r="F94" s="795"/>
      <c r="G94" s="795"/>
    </row>
    <row r="95" spans="1:7" ht="12.75">
      <c r="A95" s="795"/>
      <c r="B95" s="795"/>
      <c r="C95" s="795"/>
      <c r="D95" s="795"/>
      <c r="E95" s="795"/>
      <c r="F95" s="795"/>
      <c r="G95" s="795"/>
    </row>
    <row r="96" spans="1:7" ht="12.75">
      <c r="A96" s="795"/>
      <c r="B96" s="795"/>
      <c r="C96" s="795"/>
      <c r="D96" s="795"/>
      <c r="E96" s="795"/>
      <c r="F96" s="795"/>
      <c r="G96" s="795"/>
    </row>
    <row r="97" spans="1:7" ht="12.75">
      <c r="A97" s="795"/>
      <c r="B97" s="795"/>
      <c r="C97" s="795"/>
      <c r="D97" s="795"/>
      <c r="E97" s="795"/>
      <c r="F97" s="795"/>
      <c r="G97" s="795"/>
    </row>
    <row r="98" spans="1:7" ht="12.75">
      <c r="A98" s="795"/>
      <c r="B98" s="795"/>
      <c r="C98" s="795"/>
      <c r="D98" s="795"/>
      <c r="E98" s="795"/>
      <c r="F98" s="795"/>
      <c r="G98" s="795"/>
    </row>
    <row r="99" spans="1:7" ht="12.75">
      <c r="A99" s="795"/>
      <c r="B99" s="795"/>
      <c r="C99" s="795"/>
      <c r="D99" s="795"/>
      <c r="E99" s="795"/>
      <c r="F99" s="795"/>
      <c r="G99" s="795"/>
    </row>
    <row r="100" spans="1:7" ht="12.75">
      <c r="A100" s="795"/>
      <c r="B100" s="795"/>
      <c r="C100" s="795"/>
      <c r="D100" s="795"/>
      <c r="E100" s="795"/>
      <c r="F100" s="795"/>
      <c r="G100" s="795"/>
    </row>
    <row r="101" spans="1:7" ht="12.75">
      <c r="A101" s="795"/>
      <c r="B101" s="795"/>
      <c r="C101" s="795"/>
      <c r="D101" s="795"/>
      <c r="E101" s="795"/>
      <c r="F101" s="795"/>
      <c r="G101" s="795"/>
    </row>
    <row r="102" spans="1:7" ht="12.75">
      <c r="A102" s="795"/>
      <c r="B102" s="795"/>
      <c r="C102" s="795"/>
      <c r="D102" s="795"/>
      <c r="E102" s="795"/>
      <c r="F102" s="795"/>
      <c r="G102" s="795"/>
    </row>
    <row r="103" spans="1:7" ht="12.75">
      <c r="A103" s="795"/>
      <c r="B103" s="795"/>
      <c r="C103" s="795"/>
      <c r="D103" s="795"/>
      <c r="E103" s="795"/>
      <c r="F103" s="795"/>
      <c r="G103" s="795"/>
    </row>
  </sheetData>
  <sheetProtection/>
  <mergeCells count="16">
    <mergeCell ref="A2:F2"/>
    <mergeCell ref="A88:G88"/>
    <mergeCell ref="A89:G89"/>
    <mergeCell ref="A90:H90"/>
    <mergeCell ref="A92:G92"/>
    <mergeCell ref="A93:G93"/>
    <mergeCell ref="A100:G100"/>
    <mergeCell ref="A101:G101"/>
    <mergeCell ref="A102:G102"/>
    <mergeCell ref="A103:G103"/>
    <mergeCell ref="A94:G94"/>
    <mergeCell ref="A95:G95"/>
    <mergeCell ref="A96:G96"/>
    <mergeCell ref="A97:G97"/>
    <mergeCell ref="A98:G98"/>
    <mergeCell ref="A99:G99"/>
  </mergeCells>
  <printOptions/>
  <pageMargins left="1.4960629921259843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Q38" sqref="Q38"/>
    </sheetView>
  </sheetViews>
  <sheetFormatPr defaultColWidth="9.140625" defaultRowHeight="12.75"/>
  <cols>
    <col min="1" max="1" width="37.7109375" style="490" customWidth="1"/>
    <col min="2" max="2" width="13.57421875" style="490" customWidth="1"/>
    <col min="3" max="4" width="10.8515625" style="490" hidden="1" customWidth="1"/>
    <col min="5" max="5" width="6.421875" style="493" customWidth="1"/>
    <col min="6" max="6" width="11.7109375" style="490" hidden="1" customWidth="1"/>
    <col min="7" max="8" width="11.57421875" style="490" hidden="1" customWidth="1"/>
    <col min="9" max="9" width="11.57421875" style="490" customWidth="1"/>
    <col min="10" max="10" width="11.421875" style="490" customWidth="1"/>
    <col min="11" max="17" width="9.421875" style="490" customWidth="1"/>
    <col min="18" max="22" width="9.421875" style="490" hidden="1" customWidth="1"/>
    <col min="23" max="23" width="11.7109375" style="490" customWidth="1"/>
    <col min="24" max="24" width="11.28125" style="490" customWidth="1"/>
    <col min="25" max="16384" width="9.140625" style="490" customWidth="1"/>
  </cols>
  <sheetData>
    <row r="1" spans="1:17" s="662" customFormat="1" ht="18.75">
      <c r="A1" s="798" t="s">
        <v>554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</row>
    <row r="2" spans="1:24" ht="21.75" customHeight="1" thickBot="1">
      <c r="A2" s="491"/>
      <c r="B2" s="492"/>
      <c r="J2" s="494"/>
      <c r="R2" s="799" t="s">
        <v>555</v>
      </c>
      <c r="S2" s="799"/>
      <c r="T2" s="799"/>
      <c r="U2" s="799"/>
      <c r="V2" s="799"/>
      <c r="W2" s="799"/>
      <c r="X2" s="799"/>
    </row>
    <row r="3" spans="1:10" ht="15.75" thickBot="1">
      <c r="A3" s="495" t="s">
        <v>556</v>
      </c>
      <c r="B3" s="496" t="s">
        <v>557</v>
      </c>
      <c r="C3" s="316"/>
      <c r="D3" s="316"/>
      <c r="E3" s="497"/>
      <c r="F3" s="316"/>
      <c r="G3" s="317"/>
      <c r="H3" s="300"/>
      <c r="I3" s="300"/>
      <c r="J3" s="498"/>
    </row>
    <row r="4" spans="1:10" ht="23.25" customHeight="1" thickBot="1">
      <c r="A4" s="494" t="s">
        <v>558</v>
      </c>
      <c r="J4" s="494"/>
    </row>
    <row r="5" spans="1:24" ht="15">
      <c r="A5" s="499"/>
      <c r="B5" s="500"/>
      <c r="C5" s="500"/>
      <c r="D5" s="500"/>
      <c r="E5" s="501"/>
      <c r="F5" s="500"/>
      <c r="G5" s="502"/>
      <c r="H5" s="500"/>
      <c r="I5" s="500"/>
      <c r="J5" s="503" t="s">
        <v>31</v>
      </c>
      <c r="K5" s="504"/>
      <c r="L5" s="505"/>
      <c r="M5" s="505"/>
      <c r="N5" s="505"/>
      <c r="O5" s="505"/>
      <c r="P5" s="318" t="s">
        <v>559</v>
      </c>
      <c r="Q5" s="505"/>
      <c r="R5" s="505"/>
      <c r="S5" s="505"/>
      <c r="T5" s="505"/>
      <c r="U5" s="505"/>
      <c r="V5" s="505"/>
      <c r="W5" s="503" t="s">
        <v>560</v>
      </c>
      <c r="X5" s="506" t="s">
        <v>561</v>
      </c>
    </row>
    <row r="6" spans="1:24" ht="13.5" thickBot="1">
      <c r="A6" s="507" t="s">
        <v>29</v>
      </c>
      <c r="B6" s="508" t="s">
        <v>562</v>
      </c>
      <c r="C6" s="508" t="s">
        <v>563</v>
      </c>
      <c r="D6" s="508" t="s">
        <v>564</v>
      </c>
      <c r="E6" s="508" t="s">
        <v>565</v>
      </c>
      <c r="F6" s="508" t="s">
        <v>566</v>
      </c>
      <c r="G6" s="508" t="s">
        <v>567</v>
      </c>
      <c r="H6" s="508" t="s">
        <v>568</v>
      </c>
      <c r="I6" s="508" t="s">
        <v>569</v>
      </c>
      <c r="J6" s="509">
        <v>2015</v>
      </c>
      <c r="K6" s="510" t="s">
        <v>570</v>
      </c>
      <c r="L6" s="511" t="s">
        <v>571</v>
      </c>
      <c r="M6" s="511" t="s">
        <v>572</v>
      </c>
      <c r="N6" s="511" t="s">
        <v>573</v>
      </c>
      <c r="O6" s="511" t="s">
        <v>574</v>
      </c>
      <c r="P6" s="511" t="s">
        <v>575</v>
      </c>
      <c r="Q6" s="511" t="s">
        <v>576</v>
      </c>
      <c r="R6" s="511" t="s">
        <v>577</v>
      </c>
      <c r="S6" s="511" t="s">
        <v>578</v>
      </c>
      <c r="T6" s="511" t="s">
        <v>579</v>
      </c>
      <c r="U6" s="511" t="s">
        <v>580</v>
      </c>
      <c r="V6" s="510" t="s">
        <v>581</v>
      </c>
      <c r="W6" s="509" t="s">
        <v>582</v>
      </c>
      <c r="X6" s="512" t="s">
        <v>583</v>
      </c>
    </row>
    <row r="7" spans="1:24" ht="12.75">
      <c r="A7" s="513" t="s">
        <v>584</v>
      </c>
      <c r="B7" s="514"/>
      <c r="C7" s="515">
        <v>104</v>
      </c>
      <c r="D7" s="515">
        <v>104</v>
      </c>
      <c r="E7" s="516"/>
      <c r="F7" s="517">
        <v>133</v>
      </c>
      <c r="G7" s="518">
        <v>139</v>
      </c>
      <c r="H7" s="519">
        <v>139</v>
      </c>
      <c r="I7" s="520">
        <v>158</v>
      </c>
      <c r="J7" s="521">
        <v>156</v>
      </c>
      <c r="K7" s="522">
        <v>154</v>
      </c>
      <c r="L7" s="523">
        <v>155</v>
      </c>
      <c r="M7" s="523">
        <v>154</v>
      </c>
      <c r="N7" s="523">
        <v>152</v>
      </c>
      <c r="O7" s="524">
        <v>154</v>
      </c>
      <c r="P7" s="524">
        <v>151</v>
      </c>
      <c r="Q7" s="524">
        <v>149</v>
      </c>
      <c r="R7" s="524"/>
      <c r="S7" s="524"/>
      <c r="T7" s="524"/>
      <c r="U7" s="524"/>
      <c r="V7" s="524"/>
      <c r="W7" s="525" t="s">
        <v>585</v>
      </c>
      <c r="X7" s="526" t="s">
        <v>585</v>
      </c>
    </row>
    <row r="8" spans="1:24" ht="13.5" thickBot="1">
      <c r="A8" s="527" t="s">
        <v>586</v>
      </c>
      <c r="B8" s="528"/>
      <c r="C8" s="529">
        <v>101</v>
      </c>
      <c r="D8" s="529">
        <v>104</v>
      </c>
      <c r="E8" s="530"/>
      <c r="F8" s="529">
        <v>129</v>
      </c>
      <c r="G8" s="531">
        <v>138</v>
      </c>
      <c r="H8" s="532">
        <v>138</v>
      </c>
      <c r="I8" s="531">
        <v>153.35</v>
      </c>
      <c r="J8" s="533">
        <v>151.68</v>
      </c>
      <c r="K8" s="534">
        <v>149.6</v>
      </c>
      <c r="L8" s="535">
        <v>150.35</v>
      </c>
      <c r="M8" s="536">
        <v>149.35</v>
      </c>
      <c r="N8" s="536">
        <v>147.6</v>
      </c>
      <c r="O8" s="535">
        <v>149.1</v>
      </c>
      <c r="P8" s="535">
        <v>146.6</v>
      </c>
      <c r="Q8" s="535">
        <v>145.1</v>
      </c>
      <c r="R8" s="535"/>
      <c r="S8" s="535"/>
      <c r="T8" s="535"/>
      <c r="U8" s="535"/>
      <c r="V8" s="534"/>
      <c r="W8" s="537"/>
      <c r="X8" s="538" t="s">
        <v>585</v>
      </c>
    </row>
    <row r="9" spans="1:24" ht="12.75">
      <c r="A9" s="539" t="s">
        <v>587</v>
      </c>
      <c r="B9" s="540" t="s">
        <v>588</v>
      </c>
      <c r="C9" s="541">
        <v>37915</v>
      </c>
      <c r="D9" s="541">
        <v>39774</v>
      </c>
      <c r="E9" s="319" t="s">
        <v>589</v>
      </c>
      <c r="F9" s="542">
        <v>24376</v>
      </c>
      <c r="G9" s="543">
        <v>24327</v>
      </c>
      <c r="H9" s="544">
        <v>24978</v>
      </c>
      <c r="I9" s="545">
        <v>28151</v>
      </c>
      <c r="J9" s="546" t="s">
        <v>585</v>
      </c>
      <c r="K9" s="547">
        <v>27887</v>
      </c>
      <c r="L9" s="548">
        <v>28235</v>
      </c>
      <c r="M9" s="549">
        <v>28309</v>
      </c>
      <c r="N9" s="549">
        <v>28309</v>
      </c>
      <c r="O9" s="550">
        <v>28272</v>
      </c>
      <c r="P9" s="550">
        <v>28836</v>
      </c>
      <c r="Q9" s="551">
        <v>28836</v>
      </c>
      <c r="R9" s="551"/>
      <c r="S9" s="551"/>
      <c r="T9" s="551"/>
      <c r="U9" s="551"/>
      <c r="V9" s="552"/>
      <c r="W9" s="303" t="s">
        <v>585</v>
      </c>
      <c r="X9" s="553" t="s">
        <v>585</v>
      </c>
    </row>
    <row r="10" spans="1:24" ht="12.75">
      <c r="A10" s="554" t="s">
        <v>590</v>
      </c>
      <c r="B10" s="555" t="s">
        <v>591</v>
      </c>
      <c r="C10" s="556">
        <v>-16164</v>
      </c>
      <c r="D10" s="556">
        <v>-17825</v>
      </c>
      <c r="E10" s="319" t="s">
        <v>592</v>
      </c>
      <c r="F10" s="542">
        <v>-22365</v>
      </c>
      <c r="G10" s="543">
        <v>22791</v>
      </c>
      <c r="H10" s="557">
        <v>23076</v>
      </c>
      <c r="I10" s="543">
        <v>26173</v>
      </c>
      <c r="J10" s="558" t="s">
        <v>585</v>
      </c>
      <c r="K10" s="559">
        <v>25944</v>
      </c>
      <c r="L10" s="560">
        <v>25965</v>
      </c>
      <c r="M10" s="561">
        <v>26077</v>
      </c>
      <c r="N10" s="561">
        <v>26116</v>
      </c>
      <c r="O10" s="550">
        <v>26117</v>
      </c>
      <c r="P10" s="550">
        <v>26215</v>
      </c>
      <c r="Q10" s="551">
        <v>26258</v>
      </c>
      <c r="R10" s="551"/>
      <c r="S10" s="551"/>
      <c r="T10" s="551"/>
      <c r="U10" s="551"/>
      <c r="V10" s="552"/>
      <c r="W10" s="303" t="s">
        <v>585</v>
      </c>
      <c r="X10" s="553" t="s">
        <v>585</v>
      </c>
    </row>
    <row r="11" spans="1:24" ht="12.75">
      <c r="A11" s="554" t="s">
        <v>593</v>
      </c>
      <c r="B11" s="555" t="s">
        <v>594</v>
      </c>
      <c r="C11" s="556">
        <v>604</v>
      </c>
      <c r="D11" s="556">
        <v>619</v>
      </c>
      <c r="E11" s="319" t="s">
        <v>595</v>
      </c>
      <c r="F11" s="542">
        <v>754</v>
      </c>
      <c r="G11" s="543">
        <v>666</v>
      </c>
      <c r="H11" s="557">
        <v>526</v>
      </c>
      <c r="I11" s="543">
        <v>494</v>
      </c>
      <c r="J11" s="558" t="s">
        <v>585</v>
      </c>
      <c r="K11" s="562">
        <v>487</v>
      </c>
      <c r="L11" s="560">
        <v>476</v>
      </c>
      <c r="M11" s="561">
        <v>532</v>
      </c>
      <c r="N11" s="561">
        <v>579</v>
      </c>
      <c r="O11" s="550">
        <v>498</v>
      </c>
      <c r="P11" s="550">
        <v>531</v>
      </c>
      <c r="Q11" s="551">
        <v>601</v>
      </c>
      <c r="R11" s="551"/>
      <c r="S11" s="551"/>
      <c r="T11" s="551"/>
      <c r="U11" s="551"/>
      <c r="V11" s="552"/>
      <c r="W11" s="303" t="s">
        <v>585</v>
      </c>
      <c r="X11" s="553" t="s">
        <v>585</v>
      </c>
    </row>
    <row r="12" spans="1:24" ht="12.75">
      <c r="A12" s="554" t="s">
        <v>596</v>
      </c>
      <c r="B12" s="555" t="s">
        <v>597</v>
      </c>
      <c r="C12" s="556">
        <v>221</v>
      </c>
      <c r="D12" s="556">
        <v>610</v>
      </c>
      <c r="E12" s="319" t="s">
        <v>585</v>
      </c>
      <c r="F12" s="542">
        <v>1032</v>
      </c>
      <c r="G12" s="543">
        <v>586</v>
      </c>
      <c r="H12" s="557">
        <v>3077</v>
      </c>
      <c r="I12" s="543">
        <v>2956</v>
      </c>
      <c r="J12" s="558" t="s">
        <v>585</v>
      </c>
      <c r="K12" s="562">
        <v>3298</v>
      </c>
      <c r="L12" s="560">
        <v>9783</v>
      </c>
      <c r="M12" s="561">
        <v>5662</v>
      </c>
      <c r="N12" s="561">
        <v>4164</v>
      </c>
      <c r="O12" s="550">
        <v>1543</v>
      </c>
      <c r="P12" s="550">
        <v>9831</v>
      </c>
      <c r="Q12" s="551">
        <v>12666</v>
      </c>
      <c r="R12" s="551"/>
      <c r="S12" s="551"/>
      <c r="T12" s="551"/>
      <c r="U12" s="551"/>
      <c r="V12" s="552"/>
      <c r="W12" s="303" t="s">
        <v>585</v>
      </c>
      <c r="X12" s="553" t="s">
        <v>585</v>
      </c>
    </row>
    <row r="13" spans="1:24" ht="13.5" thickBot="1">
      <c r="A13" s="513" t="s">
        <v>598</v>
      </c>
      <c r="B13" s="563" t="s">
        <v>599</v>
      </c>
      <c r="C13" s="564">
        <v>2021</v>
      </c>
      <c r="D13" s="564">
        <v>852</v>
      </c>
      <c r="E13" s="301" t="s">
        <v>600</v>
      </c>
      <c r="F13" s="565">
        <v>5236</v>
      </c>
      <c r="G13" s="566">
        <v>2489</v>
      </c>
      <c r="H13" s="567">
        <v>4741</v>
      </c>
      <c r="I13" s="566">
        <v>7389</v>
      </c>
      <c r="J13" s="568" t="s">
        <v>585</v>
      </c>
      <c r="K13" s="562">
        <v>4557</v>
      </c>
      <c r="L13" s="569">
        <v>2434</v>
      </c>
      <c r="M13" s="570">
        <v>4290</v>
      </c>
      <c r="N13" s="570">
        <v>3921</v>
      </c>
      <c r="O13" s="571">
        <v>14744</v>
      </c>
      <c r="P13" s="571">
        <v>12974</v>
      </c>
      <c r="Q13" s="572">
        <v>16825</v>
      </c>
      <c r="R13" s="572"/>
      <c r="S13" s="572"/>
      <c r="T13" s="572"/>
      <c r="U13" s="572"/>
      <c r="V13" s="572"/>
      <c r="W13" s="573" t="s">
        <v>585</v>
      </c>
      <c r="X13" s="526" t="s">
        <v>585</v>
      </c>
    </row>
    <row r="14" spans="1:24" ht="13.5" thickBot="1">
      <c r="A14" s="574" t="s">
        <v>601</v>
      </c>
      <c r="B14" s="575"/>
      <c r="C14" s="576">
        <v>24618</v>
      </c>
      <c r="D14" s="576">
        <v>24087</v>
      </c>
      <c r="E14" s="577"/>
      <c r="F14" s="578">
        <v>9034</v>
      </c>
      <c r="G14" s="578">
        <v>5277</v>
      </c>
      <c r="H14" s="579">
        <v>10245</v>
      </c>
      <c r="I14" s="578">
        <v>12817</v>
      </c>
      <c r="J14" s="580" t="s">
        <v>585</v>
      </c>
      <c r="K14" s="581">
        <v>10285</v>
      </c>
      <c r="L14" s="582">
        <v>14965</v>
      </c>
      <c r="M14" s="583">
        <v>12716</v>
      </c>
      <c r="N14" s="583">
        <v>10858</v>
      </c>
      <c r="O14" s="582">
        <v>18941</v>
      </c>
      <c r="P14" s="582">
        <v>25957</v>
      </c>
      <c r="Q14" s="584">
        <v>32671</v>
      </c>
      <c r="R14" s="584"/>
      <c r="S14" s="584"/>
      <c r="T14" s="584"/>
      <c r="U14" s="584"/>
      <c r="V14" s="585"/>
      <c r="W14" s="577" t="s">
        <v>585</v>
      </c>
      <c r="X14" s="580" t="s">
        <v>585</v>
      </c>
    </row>
    <row r="15" spans="1:24" ht="12.75">
      <c r="A15" s="513" t="s">
        <v>602</v>
      </c>
      <c r="B15" s="540" t="s">
        <v>603</v>
      </c>
      <c r="C15" s="541">
        <v>7043</v>
      </c>
      <c r="D15" s="541">
        <v>7240</v>
      </c>
      <c r="E15" s="301">
        <v>401</v>
      </c>
      <c r="F15" s="565">
        <v>2011</v>
      </c>
      <c r="G15" s="566">
        <v>1536</v>
      </c>
      <c r="H15" s="567">
        <v>1902</v>
      </c>
      <c r="I15" s="566">
        <v>1978</v>
      </c>
      <c r="J15" s="546" t="s">
        <v>585</v>
      </c>
      <c r="K15" s="547">
        <v>1942</v>
      </c>
      <c r="L15" s="571">
        <v>2269</v>
      </c>
      <c r="M15" s="570">
        <v>2231</v>
      </c>
      <c r="N15" s="570">
        <v>2193</v>
      </c>
      <c r="O15" s="571">
        <v>2154</v>
      </c>
      <c r="P15" s="571">
        <v>2620</v>
      </c>
      <c r="Q15" s="572">
        <v>2577</v>
      </c>
      <c r="R15" s="572"/>
      <c r="S15" s="572"/>
      <c r="T15" s="572"/>
      <c r="U15" s="572"/>
      <c r="V15" s="572"/>
      <c r="W15" s="573" t="s">
        <v>585</v>
      </c>
      <c r="X15" s="526" t="s">
        <v>585</v>
      </c>
    </row>
    <row r="16" spans="1:24" ht="12.75">
      <c r="A16" s="554" t="s">
        <v>604</v>
      </c>
      <c r="B16" s="555" t="s">
        <v>605</v>
      </c>
      <c r="C16" s="556">
        <v>1001</v>
      </c>
      <c r="D16" s="556">
        <v>820</v>
      </c>
      <c r="E16" s="319" t="s">
        <v>606</v>
      </c>
      <c r="F16" s="542">
        <v>1401</v>
      </c>
      <c r="G16" s="543">
        <v>1388</v>
      </c>
      <c r="H16" s="557">
        <v>1714</v>
      </c>
      <c r="I16" s="543">
        <v>2265</v>
      </c>
      <c r="J16" s="558" t="s">
        <v>585</v>
      </c>
      <c r="K16" s="559">
        <v>2330</v>
      </c>
      <c r="L16" s="550">
        <v>1978</v>
      </c>
      <c r="M16" s="549">
        <v>2031</v>
      </c>
      <c r="N16" s="549">
        <v>2624</v>
      </c>
      <c r="O16" s="550">
        <v>2842</v>
      </c>
      <c r="P16" s="550">
        <v>2405</v>
      </c>
      <c r="Q16" s="551">
        <v>2416</v>
      </c>
      <c r="R16" s="551"/>
      <c r="S16" s="551"/>
      <c r="T16" s="551"/>
      <c r="U16" s="551"/>
      <c r="V16" s="552"/>
      <c r="W16" s="303" t="s">
        <v>585</v>
      </c>
      <c r="X16" s="553" t="s">
        <v>585</v>
      </c>
    </row>
    <row r="17" spans="1:24" ht="12.75">
      <c r="A17" s="554" t="s">
        <v>607</v>
      </c>
      <c r="B17" s="555" t="s">
        <v>608</v>
      </c>
      <c r="C17" s="556">
        <v>14718</v>
      </c>
      <c r="D17" s="556">
        <v>14718</v>
      </c>
      <c r="E17" s="319" t="s">
        <v>585</v>
      </c>
      <c r="F17" s="542">
        <v>0</v>
      </c>
      <c r="G17" s="543">
        <v>0</v>
      </c>
      <c r="H17" s="557">
        <v>0</v>
      </c>
      <c r="I17" s="543">
        <v>0</v>
      </c>
      <c r="J17" s="558" t="s">
        <v>585</v>
      </c>
      <c r="K17" s="562">
        <v>0</v>
      </c>
      <c r="L17" s="560">
        <v>0</v>
      </c>
      <c r="M17" s="561">
        <v>0</v>
      </c>
      <c r="N17" s="561">
        <v>0</v>
      </c>
      <c r="O17" s="550">
        <v>0</v>
      </c>
      <c r="P17" s="550">
        <v>0</v>
      </c>
      <c r="Q17" s="551">
        <v>0</v>
      </c>
      <c r="R17" s="551"/>
      <c r="S17" s="551"/>
      <c r="T17" s="551"/>
      <c r="U17" s="551"/>
      <c r="V17" s="552"/>
      <c r="W17" s="303" t="s">
        <v>585</v>
      </c>
      <c r="X17" s="553" t="s">
        <v>585</v>
      </c>
    </row>
    <row r="18" spans="1:24" ht="12.75">
      <c r="A18" s="554" t="s">
        <v>609</v>
      </c>
      <c r="B18" s="555" t="s">
        <v>610</v>
      </c>
      <c r="C18" s="556">
        <v>1758</v>
      </c>
      <c r="D18" s="556">
        <v>1762</v>
      </c>
      <c r="E18" s="319" t="s">
        <v>585</v>
      </c>
      <c r="F18" s="542">
        <v>5453</v>
      </c>
      <c r="G18" s="543">
        <v>8278</v>
      </c>
      <c r="H18" s="557">
        <v>8491</v>
      </c>
      <c r="I18" s="543">
        <v>8397</v>
      </c>
      <c r="J18" s="558" t="s">
        <v>585</v>
      </c>
      <c r="K18" s="562">
        <v>6686</v>
      </c>
      <c r="L18" s="560">
        <v>11074</v>
      </c>
      <c r="M18" s="561">
        <v>9127</v>
      </c>
      <c r="N18" s="561">
        <v>7255</v>
      </c>
      <c r="O18" s="550">
        <v>14748</v>
      </c>
      <c r="P18" s="550">
        <v>15927</v>
      </c>
      <c r="Q18" s="551">
        <v>21833</v>
      </c>
      <c r="R18" s="551"/>
      <c r="S18" s="551"/>
      <c r="T18" s="551"/>
      <c r="U18" s="551"/>
      <c r="V18" s="552"/>
      <c r="W18" s="303" t="s">
        <v>585</v>
      </c>
      <c r="X18" s="553" t="s">
        <v>585</v>
      </c>
    </row>
    <row r="19" spans="1:24" ht="13.5" thickBot="1">
      <c r="A19" s="527" t="s">
        <v>611</v>
      </c>
      <c r="B19" s="586" t="s">
        <v>612</v>
      </c>
      <c r="C19" s="587">
        <v>0</v>
      </c>
      <c r="D19" s="587">
        <v>0</v>
      </c>
      <c r="E19" s="320" t="s">
        <v>585</v>
      </c>
      <c r="F19" s="528">
        <v>0</v>
      </c>
      <c r="G19" s="543">
        <v>0</v>
      </c>
      <c r="H19" s="588">
        <v>0</v>
      </c>
      <c r="I19" s="589">
        <v>0</v>
      </c>
      <c r="J19" s="590" t="s">
        <v>585</v>
      </c>
      <c r="K19" s="562">
        <v>0</v>
      </c>
      <c r="L19" s="560">
        <v>0</v>
      </c>
      <c r="M19" s="561">
        <v>0</v>
      </c>
      <c r="N19" s="561">
        <v>0</v>
      </c>
      <c r="O19" s="550">
        <v>0</v>
      </c>
      <c r="P19" s="550">
        <v>0</v>
      </c>
      <c r="Q19" s="551">
        <v>0</v>
      </c>
      <c r="R19" s="551"/>
      <c r="S19" s="551"/>
      <c r="T19" s="551"/>
      <c r="U19" s="551"/>
      <c r="V19" s="552"/>
      <c r="W19" s="591" t="s">
        <v>585</v>
      </c>
      <c r="X19" s="592" t="s">
        <v>585</v>
      </c>
    </row>
    <row r="20" spans="1:24" ht="14.25">
      <c r="A20" s="593" t="s">
        <v>613</v>
      </c>
      <c r="B20" s="540" t="s">
        <v>614</v>
      </c>
      <c r="C20" s="541">
        <v>12472</v>
      </c>
      <c r="D20" s="541">
        <v>13728</v>
      </c>
      <c r="E20" s="302" t="s">
        <v>585</v>
      </c>
      <c r="F20" s="505">
        <v>26221</v>
      </c>
      <c r="G20" s="594">
        <v>16950</v>
      </c>
      <c r="H20" s="595">
        <v>27292</v>
      </c>
      <c r="I20" s="594">
        <v>25127</v>
      </c>
      <c r="J20" s="596">
        <v>15708</v>
      </c>
      <c r="K20" s="597">
        <v>0</v>
      </c>
      <c r="L20" s="598">
        <v>0</v>
      </c>
      <c r="M20" s="599">
        <v>0</v>
      </c>
      <c r="N20" s="599">
        <v>2652</v>
      </c>
      <c r="O20" s="599">
        <v>2752</v>
      </c>
      <c r="P20" s="599">
        <v>2690</v>
      </c>
      <c r="Q20" s="599">
        <v>2768</v>
      </c>
      <c r="R20" s="599"/>
      <c r="S20" s="599"/>
      <c r="T20" s="599"/>
      <c r="U20" s="599"/>
      <c r="V20" s="600"/>
      <c r="W20" s="601">
        <f>SUM(K20:V20)</f>
        <v>10862</v>
      </c>
      <c r="X20" s="602">
        <f>IF(J20&lt;&gt;0,+W20/J20," - - - ")</f>
        <v>0.6914947797300739</v>
      </c>
    </row>
    <row r="21" spans="1:24" ht="14.25">
      <c r="A21" s="554" t="s">
        <v>615</v>
      </c>
      <c r="B21" s="555" t="s">
        <v>616</v>
      </c>
      <c r="C21" s="556">
        <v>0</v>
      </c>
      <c r="D21" s="556">
        <v>0</v>
      </c>
      <c r="E21" s="303" t="s">
        <v>585</v>
      </c>
      <c r="F21" s="603">
        <v>0</v>
      </c>
      <c r="G21" s="543">
        <v>0</v>
      </c>
      <c r="H21" s="557">
        <v>481</v>
      </c>
      <c r="I21" s="543">
        <v>1600</v>
      </c>
      <c r="J21" s="604">
        <v>488</v>
      </c>
      <c r="K21" s="605">
        <v>0</v>
      </c>
      <c r="L21" s="606">
        <v>0</v>
      </c>
      <c r="M21" s="551">
        <v>0</v>
      </c>
      <c r="N21" s="551">
        <v>488</v>
      </c>
      <c r="O21" s="551">
        <v>0</v>
      </c>
      <c r="P21" s="551">
        <v>0</v>
      </c>
      <c r="Q21" s="551">
        <v>0</v>
      </c>
      <c r="R21" s="551"/>
      <c r="S21" s="551"/>
      <c r="T21" s="551"/>
      <c r="U21" s="551"/>
      <c r="V21" s="552"/>
      <c r="W21" s="607">
        <f aca="true" t="shared" si="0" ref="W21:W43">SUM(K21:V21)</f>
        <v>488</v>
      </c>
      <c r="X21" s="608">
        <f aca="true" t="shared" si="1" ref="X21:X43">IF(J21&lt;&gt;0,+W21/J21," - - - ")</f>
        <v>1</v>
      </c>
    </row>
    <row r="22" spans="1:24" ht="15" thickBot="1">
      <c r="A22" s="527" t="s">
        <v>617</v>
      </c>
      <c r="B22" s="586" t="s">
        <v>616</v>
      </c>
      <c r="C22" s="587">
        <v>0</v>
      </c>
      <c r="D22" s="587">
        <v>1215</v>
      </c>
      <c r="E22" s="304">
        <v>672</v>
      </c>
      <c r="F22" s="609">
        <v>6200</v>
      </c>
      <c r="G22" s="566">
        <v>12200</v>
      </c>
      <c r="H22" s="610">
        <v>8467</v>
      </c>
      <c r="I22" s="611">
        <v>6600</v>
      </c>
      <c r="J22" s="612">
        <v>8200</v>
      </c>
      <c r="K22" s="613">
        <v>0</v>
      </c>
      <c r="L22" s="614">
        <v>4000</v>
      </c>
      <c r="M22" s="572">
        <v>2100</v>
      </c>
      <c r="N22" s="572">
        <v>900</v>
      </c>
      <c r="O22" s="572">
        <v>2200</v>
      </c>
      <c r="P22" s="572">
        <v>0</v>
      </c>
      <c r="Q22" s="572">
        <v>0</v>
      </c>
      <c r="R22" s="572"/>
      <c r="S22" s="572"/>
      <c r="T22" s="572"/>
      <c r="U22" s="572"/>
      <c r="V22" s="572"/>
      <c r="W22" s="615">
        <f t="shared" si="0"/>
        <v>9200</v>
      </c>
      <c r="X22" s="616">
        <f t="shared" si="1"/>
        <v>1.1219512195121952</v>
      </c>
    </row>
    <row r="23" spans="1:24" ht="14.25">
      <c r="A23" s="539" t="s">
        <v>618</v>
      </c>
      <c r="B23" s="540" t="s">
        <v>619</v>
      </c>
      <c r="C23" s="541">
        <v>6341</v>
      </c>
      <c r="D23" s="541">
        <v>6960</v>
      </c>
      <c r="E23" s="305">
        <v>501</v>
      </c>
      <c r="F23" s="505">
        <v>13542</v>
      </c>
      <c r="G23" s="594">
        <v>11081</v>
      </c>
      <c r="H23" s="595">
        <v>11002</v>
      </c>
      <c r="I23" s="594">
        <v>12086</v>
      </c>
      <c r="J23" s="617">
        <v>10700</v>
      </c>
      <c r="K23" s="618">
        <v>964</v>
      </c>
      <c r="L23" s="598">
        <v>899</v>
      </c>
      <c r="M23" s="598">
        <v>1054</v>
      </c>
      <c r="N23" s="598">
        <v>969</v>
      </c>
      <c r="O23" s="598">
        <v>945</v>
      </c>
      <c r="P23" s="598">
        <v>993</v>
      </c>
      <c r="Q23" s="598">
        <v>994</v>
      </c>
      <c r="R23" s="598"/>
      <c r="S23" s="598"/>
      <c r="T23" s="598"/>
      <c r="U23" s="598"/>
      <c r="V23" s="619"/>
      <c r="W23" s="620">
        <f t="shared" si="0"/>
        <v>6818</v>
      </c>
      <c r="X23" s="621">
        <f t="shared" si="1"/>
        <v>0.637196261682243</v>
      </c>
    </row>
    <row r="24" spans="1:24" ht="14.25">
      <c r="A24" s="554" t="s">
        <v>620</v>
      </c>
      <c r="B24" s="555" t="s">
        <v>621</v>
      </c>
      <c r="C24" s="556">
        <v>1745</v>
      </c>
      <c r="D24" s="556">
        <v>2223</v>
      </c>
      <c r="E24" s="306">
        <v>502</v>
      </c>
      <c r="F24" s="603">
        <v>4450</v>
      </c>
      <c r="G24" s="543">
        <v>3230</v>
      </c>
      <c r="H24" s="557">
        <v>4770</v>
      </c>
      <c r="I24" s="543">
        <v>3611</v>
      </c>
      <c r="J24" s="622">
        <v>4760</v>
      </c>
      <c r="K24" s="623">
        <v>180</v>
      </c>
      <c r="L24" s="551">
        <v>180</v>
      </c>
      <c r="M24" s="551">
        <v>833</v>
      </c>
      <c r="N24" s="551">
        <v>180</v>
      </c>
      <c r="O24" s="551">
        <v>180</v>
      </c>
      <c r="P24" s="551">
        <v>352</v>
      </c>
      <c r="Q24" s="551">
        <v>180</v>
      </c>
      <c r="R24" s="551"/>
      <c r="S24" s="551"/>
      <c r="T24" s="551"/>
      <c r="U24" s="551"/>
      <c r="V24" s="624"/>
      <c r="W24" s="620">
        <f t="shared" si="0"/>
        <v>2085</v>
      </c>
      <c r="X24" s="608">
        <f t="shared" si="1"/>
        <v>0.4380252100840336</v>
      </c>
    </row>
    <row r="25" spans="1:24" ht="14.25">
      <c r="A25" s="554" t="s">
        <v>622</v>
      </c>
      <c r="B25" s="555" t="s">
        <v>623</v>
      </c>
      <c r="C25" s="556">
        <v>0</v>
      </c>
      <c r="D25" s="556">
        <v>0</v>
      </c>
      <c r="E25" s="306">
        <v>504</v>
      </c>
      <c r="F25" s="603">
        <v>0</v>
      </c>
      <c r="G25" s="543">
        <v>0</v>
      </c>
      <c r="H25" s="557">
        <v>0</v>
      </c>
      <c r="I25" s="543">
        <v>0</v>
      </c>
      <c r="J25" s="622">
        <v>0</v>
      </c>
      <c r="K25" s="623">
        <v>0</v>
      </c>
      <c r="L25" s="551">
        <v>0</v>
      </c>
      <c r="M25" s="551">
        <v>0</v>
      </c>
      <c r="N25" s="551">
        <v>0</v>
      </c>
      <c r="O25" s="551">
        <v>0</v>
      </c>
      <c r="P25" s="551">
        <v>0</v>
      </c>
      <c r="Q25" s="551">
        <v>0</v>
      </c>
      <c r="R25" s="551"/>
      <c r="S25" s="551"/>
      <c r="T25" s="551"/>
      <c r="U25" s="551"/>
      <c r="V25" s="624"/>
      <c r="W25" s="620">
        <f t="shared" si="0"/>
        <v>0</v>
      </c>
      <c r="X25" s="608" t="str">
        <f t="shared" si="1"/>
        <v> - - - </v>
      </c>
    </row>
    <row r="26" spans="1:24" ht="14.25">
      <c r="A26" s="554" t="s">
        <v>624</v>
      </c>
      <c r="B26" s="555" t="s">
        <v>625</v>
      </c>
      <c r="C26" s="556">
        <v>428</v>
      </c>
      <c r="D26" s="556">
        <v>253</v>
      </c>
      <c r="E26" s="306">
        <v>511</v>
      </c>
      <c r="F26" s="603">
        <v>1878</v>
      </c>
      <c r="G26" s="543">
        <v>298</v>
      </c>
      <c r="H26" s="557">
        <v>733</v>
      </c>
      <c r="I26" s="543">
        <v>1287</v>
      </c>
      <c r="J26" s="622">
        <v>230</v>
      </c>
      <c r="K26" s="623">
        <v>63</v>
      </c>
      <c r="L26" s="551">
        <v>137</v>
      </c>
      <c r="M26" s="551">
        <v>10</v>
      </c>
      <c r="N26" s="551">
        <v>143</v>
      </c>
      <c r="O26" s="551">
        <v>21</v>
      </c>
      <c r="P26" s="551">
        <v>42</v>
      </c>
      <c r="Q26" s="551">
        <v>40</v>
      </c>
      <c r="R26" s="551"/>
      <c r="S26" s="551"/>
      <c r="T26" s="551"/>
      <c r="U26" s="551"/>
      <c r="V26" s="624"/>
      <c r="W26" s="620">
        <f t="shared" si="0"/>
        <v>456</v>
      </c>
      <c r="X26" s="608">
        <f t="shared" si="1"/>
        <v>1.982608695652174</v>
      </c>
    </row>
    <row r="27" spans="1:24" ht="14.25">
      <c r="A27" s="554" t="s">
        <v>626</v>
      </c>
      <c r="B27" s="555" t="s">
        <v>627</v>
      </c>
      <c r="C27" s="556">
        <v>1057</v>
      </c>
      <c r="D27" s="556">
        <v>1451</v>
      </c>
      <c r="E27" s="306">
        <v>518</v>
      </c>
      <c r="F27" s="603">
        <v>5643</v>
      </c>
      <c r="G27" s="543">
        <v>4031</v>
      </c>
      <c r="H27" s="557">
        <v>3542</v>
      </c>
      <c r="I27" s="543">
        <v>3965</v>
      </c>
      <c r="J27" s="622">
        <v>2797</v>
      </c>
      <c r="K27" s="623">
        <v>410</v>
      </c>
      <c r="L27" s="551">
        <v>246</v>
      </c>
      <c r="M27" s="551">
        <v>375</v>
      </c>
      <c r="N27" s="551">
        <v>215</v>
      </c>
      <c r="O27" s="551">
        <v>230</v>
      </c>
      <c r="P27" s="551">
        <v>298</v>
      </c>
      <c r="Q27" s="551">
        <v>359</v>
      </c>
      <c r="R27" s="551"/>
      <c r="S27" s="551"/>
      <c r="T27" s="551"/>
      <c r="U27" s="551"/>
      <c r="V27" s="624"/>
      <c r="W27" s="620">
        <f t="shared" si="0"/>
        <v>2133</v>
      </c>
      <c r="X27" s="608">
        <f t="shared" si="1"/>
        <v>0.7626027887021809</v>
      </c>
    </row>
    <row r="28" spans="1:24" ht="14.25">
      <c r="A28" s="554" t="s">
        <v>628</v>
      </c>
      <c r="B28" s="321" t="s">
        <v>629</v>
      </c>
      <c r="C28" s="556">
        <v>10408</v>
      </c>
      <c r="D28" s="556">
        <v>11792</v>
      </c>
      <c r="E28" s="306">
        <v>521</v>
      </c>
      <c r="F28" s="603">
        <v>30358</v>
      </c>
      <c r="G28" s="543">
        <v>30500</v>
      </c>
      <c r="H28" s="557">
        <v>31926</v>
      </c>
      <c r="I28" s="543">
        <v>34798</v>
      </c>
      <c r="J28" s="622">
        <v>36200</v>
      </c>
      <c r="K28" s="557">
        <v>2842</v>
      </c>
      <c r="L28" s="551">
        <v>2749</v>
      </c>
      <c r="M28" s="551">
        <v>3150</v>
      </c>
      <c r="N28" s="551">
        <v>2665</v>
      </c>
      <c r="O28" s="551">
        <v>2861</v>
      </c>
      <c r="P28" s="551">
        <v>2837</v>
      </c>
      <c r="Q28" s="551">
        <v>2996</v>
      </c>
      <c r="R28" s="551"/>
      <c r="S28" s="551"/>
      <c r="T28" s="551"/>
      <c r="U28" s="551"/>
      <c r="V28" s="624"/>
      <c r="W28" s="620">
        <f t="shared" si="0"/>
        <v>20100</v>
      </c>
      <c r="X28" s="608">
        <f t="shared" si="1"/>
        <v>0.5552486187845304</v>
      </c>
    </row>
    <row r="29" spans="1:24" ht="14.25">
      <c r="A29" s="554" t="s">
        <v>630</v>
      </c>
      <c r="B29" s="321" t="s">
        <v>631</v>
      </c>
      <c r="C29" s="556">
        <v>3640</v>
      </c>
      <c r="D29" s="556">
        <v>4174</v>
      </c>
      <c r="E29" s="306" t="s">
        <v>632</v>
      </c>
      <c r="F29" s="603">
        <v>10317</v>
      </c>
      <c r="G29" s="543">
        <v>10420</v>
      </c>
      <c r="H29" s="557">
        <v>11205</v>
      </c>
      <c r="I29" s="543">
        <v>12181</v>
      </c>
      <c r="J29" s="622">
        <v>12850</v>
      </c>
      <c r="K29" s="557">
        <v>984</v>
      </c>
      <c r="L29" s="551">
        <v>951</v>
      </c>
      <c r="M29" s="551">
        <v>1010</v>
      </c>
      <c r="N29" s="551">
        <v>922</v>
      </c>
      <c r="O29" s="551">
        <v>990</v>
      </c>
      <c r="P29" s="551">
        <v>1023</v>
      </c>
      <c r="Q29" s="551">
        <v>1031</v>
      </c>
      <c r="R29" s="551"/>
      <c r="S29" s="551"/>
      <c r="T29" s="551"/>
      <c r="U29" s="551"/>
      <c r="V29" s="624"/>
      <c r="W29" s="620">
        <f t="shared" si="0"/>
        <v>6911</v>
      </c>
      <c r="X29" s="608">
        <f t="shared" si="1"/>
        <v>0.5378210116731518</v>
      </c>
    </row>
    <row r="30" spans="1:24" ht="14.25">
      <c r="A30" s="554" t="s">
        <v>633</v>
      </c>
      <c r="B30" s="555" t="s">
        <v>634</v>
      </c>
      <c r="C30" s="556">
        <v>0</v>
      </c>
      <c r="D30" s="556">
        <v>0</v>
      </c>
      <c r="E30" s="306">
        <v>557</v>
      </c>
      <c r="F30" s="603">
        <v>0</v>
      </c>
      <c r="G30" s="543">
        <v>0</v>
      </c>
      <c r="H30" s="557">
        <v>0</v>
      </c>
      <c r="I30" s="543">
        <v>0</v>
      </c>
      <c r="J30" s="622">
        <v>0</v>
      </c>
      <c r="K30" s="623">
        <v>0</v>
      </c>
      <c r="L30" s="551">
        <v>0</v>
      </c>
      <c r="M30" s="551">
        <v>0</v>
      </c>
      <c r="N30" s="551">
        <v>0</v>
      </c>
      <c r="O30" s="551">
        <v>0</v>
      </c>
      <c r="P30" s="551">
        <v>0</v>
      </c>
      <c r="Q30" s="551">
        <v>0</v>
      </c>
      <c r="R30" s="551"/>
      <c r="S30" s="551"/>
      <c r="T30" s="551"/>
      <c r="U30" s="551"/>
      <c r="V30" s="624"/>
      <c r="W30" s="620">
        <f t="shared" si="0"/>
        <v>0</v>
      </c>
      <c r="X30" s="608" t="str">
        <f t="shared" si="1"/>
        <v> - - - </v>
      </c>
    </row>
    <row r="31" spans="1:24" ht="14.25">
      <c r="A31" s="554" t="s">
        <v>635</v>
      </c>
      <c r="B31" s="555" t="s">
        <v>636</v>
      </c>
      <c r="C31" s="556">
        <v>1711</v>
      </c>
      <c r="D31" s="556">
        <v>1801</v>
      </c>
      <c r="E31" s="306">
        <v>551</v>
      </c>
      <c r="F31" s="603">
        <v>648</v>
      </c>
      <c r="G31" s="543">
        <v>475</v>
      </c>
      <c r="H31" s="557">
        <v>448</v>
      </c>
      <c r="I31" s="543">
        <v>479</v>
      </c>
      <c r="J31" s="622">
        <v>505</v>
      </c>
      <c r="K31" s="623">
        <v>35</v>
      </c>
      <c r="L31" s="551">
        <v>35</v>
      </c>
      <c r="M31" s="551">
        <v>38</v>
      </c>
      <c r="N31" s="551">
        <v>38</v>
      </c>
      <c r="O31" s="551">
        <v>38</v>
      </c>
      <c r="P31" s="551">
        <v>38</v>
      </c>
      <c r="Q31" s="551">
        <v>42</v>
      </c>
      <c r="R31" s="551"/>
      <c r="S31" s="551"/>
      <c r="T31" s="551"/>
      <c r="U31" s="551"/>
      <c r="V31" s="624"/>
      <c r="W31" s="620">
        <f t="shared" si="0"/>
        <v>264</v>
      </c>
      <c r="X31" s="608">
        <f t="shared" si="1"/>
        <v>0.5227722772277228</v>
      </c>
    </row>
    <row r="32" spans="1:24" ht="15" thickBot="1">
      <c r="A32" s="513" t="s">
        <v>637</v>
      </c>
      <c r="B32" s="563"/>
      <c r="C32" s="564">
        <v>569</v>
      </c>
      <c r="D32" s="564">
        <v>614</v>
      </c>
      <c r="E32" s="307" t="s">
        <v>638</v>
      </c>
      <c r="F32" s="625">
        <v>863</v>
      </c>
      <c r="G32" s="611">
        <v>1061</v>
      </c>
      <c r="H32" s="557">
        <v>1624</v>
      </c>
      <c r="I32" s="543">
        <v>3480</v>
      </c>
      <c r="J32" s="626">
        <v>392</v>
      </c>
      <c r="K32" s="627">
        <v>24</v>
      </c>
      <c r="L32" s="628">
        <v>51</v>
      </c>
      <c r="M32" s="628">
        <v>88</v>
      </c>
      <c r="N32" s="628">
        <v>14</v>
      </c>
      <c r="O32" s="628">
        <v>0</v>
      </c>
      <c r="P32" s="628">
        <v>154</v>
      </c>
      <c r="Q32" s="628">
        <v>20</v>
      </c>
      <c r="R32" s="628"/>
      <c r="S32" s="628"/>
      <c r="T32" s="628"/>
      <c r="U32" s="628"/>
      <c r="V32" s="629"/>
      <c r="W32" s="630">
        <f t="shared" si="0"/>
        <v>351</v>
      </c>
      <c r="X32" s="631">
        <f t="shared" si="1"/>
        <v>0.8954081632653061</v>
      </c>
    </row>
    <row r="33" spans="1:24" ht="15" thickBot="1">
      <c r="A33" s="632" t="s">
        <v>639</v>
      </c>
      <c r="B33" s="633" t="s">
        <v>640</v>
      </c>
      <c r="C33" s="634">
        <v>25899</v>
      </c>
      <c r="D33" s="634">
        <v>29268</v>
      </c>
      <c r="E33" s="577"/>
      <c r="F33" s="635">
        <v>67699</v>
      </c>
      <c r="G33" s="634">
        <v>61096</v>
      </c>
      <c r="H33" s="636">
        <v>64802</v>
      </c>
      <c r="I33" s="634">
        <v>71887</v>
      </c>
      <c r="J33" s="637">
        <f>SUM(J23:J32)</f>
        <v>68434</v>
      </c>
      <c r="K33" s="635">
        <f>SUM(K23:K32)</f>
        <v>5502</v>
      </c>
      <c r="L33" s="638">
        <f>SUM(L23:L32)</f>
        <v>5248</v>
      </c>
      <c r="M33" s="638">
        <f aca="true" t="shared" si="2" ref="M33:V33">SUM(M23:M32)</f>
        <v>6558</v>
      </c>
      <c r="N33" s="638">
        <f t="shared" si="2"/>
        <v>5146</v>
      </c>
      <c r="O33" s="638">
        <v>5275</v>
      </c>
      <c r="P33" s="638">
        <f t="shared" si="2"/>
        <v>5737</v>
      </c>
      <c r="Q33" s="638">
        <f t="shared" si="2"/>
        <v>5662</v>
      </c>
      <c r="R33" s="638">
        <f t="shared" si="2"/>
        <v>0</v>
      </c>
      <c r="S33" s="638">
        <f t="shared" si="2"/>
        <v>0</v>
      </c>
      <c r="T33" s="638">
        <f t="shared" si="2"/>
        <v>0</v>
      </c>
      <c r="U33" s="638">
        <f t="shared" si="2"/>
        <v>0</v>
      </c>
      <c r="V33" s="638">
        <f t="shared" si="2"/>
        <v>0</v>
      </c>
      <c r="W33" s="639">
        <f t="shared" si="0"/>
        <v>39128</v>
      </c>
      <c r="X33" s="640">
        <f t="shared" si="1"/>
        <v>0.5717625741590437</v>
      </c>
    </row>
    <row r="34" spans="1:24" ht="14.25">
      <c r="A34" s="539" t="s">
        <v>641</v>
      </c>
      <c r="B34" s="540" t="s">
        <v>642</v>
      </c>
      <c r="C34" s="541">
        <v>0</v>
      </c>
      <c r="D34" s="541">
        <v>0</v>
      </c>
      <c r="E34" s="305">
        <v>601</v>
      </c>
      <c r="F34" s="308">
        <v>2944</v>
      </c>
      <c r="G34" s="309">
        <v>3214</v>
      </c>
      <c r="H34" s="310">
        <v>1971</v>
      </c>
      <c r="I34" s="309">
        <v>2379</v>
      </c>
      <c r="J34" s="596">
        <v>2020</v>
      </c>
      <c r="K34" s="605">
        <v>245</v>
      </c>
      <c r="L34" s="551">
        <v>230</v>
      </c>
      <c r="M34" s="551">
        <v>276</v>
      </c>
      <c r="N34" s="551">
        <v>242</v>
      </c>
      <c r="O34" s="551">
        <v>273</v>
      </c>
      <c r="P34" s="551">
        <v>246</v>
      </c>
      <c r="Q34" s="551">
        <v>268</v>
      </c>
      <c r="R34" s="551"/>
      <c r="S34" s="551"/>
      <c r="T34" s="551"/>
      <c r="U34" s="551"/>
      <c r="V34" s="552"/>
      <c r="W34" s="641">
        <f t="shared" si="0"/>
        <v>1780</v>
      </c>
      <c r="X34" s="621">
        <f t="shared" si="1"/>
        <v>0.8811881188118812</v>
      </c>
    </row>
    <row r="35" spans="1:24" ht="14.25">
      <c r="A35" s="554" t="s">
        <v>643</v>
      </c>
      <c r="B35" s="555" t="s">
        <v>644</v>
      </c>
      <c r="C35" s="556">
        <v>1190</v>
      </c>
      <c r="D35" s="556">
        <v>1857</v>
      </c>
      <c r="E35" s="306">
        <v>602</v>
      </c>
      <c r="F35" s="311">
        <v>6073</v>
      </c>
      <c r="G35" s="312">
        <v>4204</v>
      </c>
      <c r="H35" s="310">
        <v>4477</v>
      </c>
      <c r="I35" s="309">
        <v>4641</v>
      </c>
      <c r="J35" s="604">
        <v>39200</v>
      </c>
      <c r="K35" s="605">
        <v>3222</v>
      </c>
      <c r="L35" s="551">
        <v>3108</v>
      </c>
      <c r="M35" s="551">
        <v>3276</v>
      </c>
      <c r="N35" s="551">
        <v>3275</v>
      </c>
      <c r="O35" s="551">
        <v>3300</v>
      </c>
      <c r="P35" s="551">
        <v>3270</v>
      </c>
      <c r="Q35" s="551">
        <v>3399</v>
      </c>
      <c r="R35" s="551"/>
      <c r="S35" s="551"/>
      <c r="T35" s="551"/>
      <c r="U35" s="551"/>
      <c r="V35" s="552"/>
      <c r="W35" s="607">
        <f t="shared" si="0"/>
        <v>22850</v>
      </c>
      <c r="X35" s="608">
        <f t="shared" si="1"/>
        <v>0.5829081632653061</v>
      </c>
    </row>
    <row r="36" spans="1:24" ht="14.25">
      <c r="A36" s="554" t="s">
        <v>645</v>
      </c>
      <c r="B36" s="555" t="s">
        <v>646</v>
      </c>
      <c r="C36" s="556">
        <v>0</v>
      </c>
      <c r="D36" s="556">
        <v>0</v>
      </c>
      <c r="E36" s="306">
        <v>604</v>
      </c>
      <c r="F36" s="311">
        <v>0</v>
      </c>
      <c r="G36" s="312">
        <v>0</v>
      </c>
      <c r="H36" s="313">
        <v>0</v>
      </c>
      <c r="I36" s="312">
        <v>0</v>
      </c>
      <c r="J36" s="604">
        <v>0</v>
      </c>
      <c r="K36" s="605">
        <v>0</v>
      </c>
      <c r="L36" s="551">
        <v>0</v>
      </c>
      <c r="M36" s="551">
        <v>0</v>
      </c>
      <c r="N36" s="551">
        <v>0</v>
      </c>
      <c r="O36" s="551">
        <v>0</v>
      </c>
      <c r="P36" s="551">
        <v>0</v>
      </c>
      <c r="Q36" s="551">
        <v>0</v>
      </c>
      <c r="R36" s="551"/>
      <c r="S36" s="551"/>
      <c r="T36" s="551"/>
      <c r="U36" s="551"/>
      <c r="V36" s="552"/>
      <c r="W36" s="607">
        <f t="shared" si="0"/>
        <v>0</v>
      </c>
      <c r="X36" s="608" t="str">
        <f t="shared" si="1"/>
        <v> - - - </v>
      </c>
    </row>
    <row r="37" spans="1:24" ht="14.25">
      <c r="A37" s="554" t="s">
        <v>647</v>
      </c>
      <c r="B37" s="555" t="s">
        <v>648</v>
      </c>
      <c r="C37" s="556">
        <v>12472</v>
      </c>
      <c r="D37" s="556">
        <v>13728</v>
      </c>
      <c r="E37" s="306" t="s">
        <v>649</v>
      </c>
      <c r="F37" s="311">
        <v>26221</v>
      </c>
      <c r="G37" s="312">
        <v>12950</v>
      </c>
      <c r="H37" s="313">
        <v>26544</v>
      </c>
      <c r="I37" s="312">
        <v>30727</v>
      </c>
      <c r="J37" s="604">
        <v>26512</v>
      </c>
      <c r="K37" s="605">
        <v>1000</v>
      </c>
      <c r="L37" s="551">
        <v>2000</v>
      </c>
      <c r="M37" s="551">
        <v>3100</v>
      </c>
      <c r="N37" s="551">
        <v>3552</v>
      </c>
      <c r="O37" s="551">
        <v>4952</v>
      </c>
      <c r="P37" s="551">
        <v>2690</v>
      </c>
      <c r="Q37" s="551">
        <v>2768</v>
      </c>
      <c r="R37" s="551"/>
      <c r="S37" s="551"/>
      <c r="T37" s="551"/>
      <c r="U37" s="551"/>
      <c r="V37" s="552"/>
      <c r="W37" s="607">
        <f t="shared" si="0"/>
        <v>20062</v>
      </c>
      <c r="X37" s="608">
        <f t="shared" si="1"/>
        <v>0.7567139408569704</v>
      </c>
    </row>
    <row r="38" spans="1:24" ht="15" thickBot="1">
      <c r="A38" s="513" t="s">
        <v>650</v>
      </c>
      <c r="B38" s="563"/>
      <c r="C38" s="564">
        <v>12330</v>
      </c>
      <c r="D38" s="564">
        <v>13218</v>
      </c>
      <c r="E38" s="307" t="s">
        <v>651</v>
      </c>
      <c r="F38" s="314">
        <v>32629</v>
      </c>
      <c r="G38" s="315">
        <v>34803</v>
      </c>
      <c r="H38" s="313">
        <v>35874</v>
      </c>
      <c r="I38" s="312">
        <v>36177</v>
      </c>
      <c r="J38" s="642">
        <v>772</v>
      </c>
      <c r="K38" s="643">
        <v>42</v>
      </c>
      <c r="L38" s="572">
        <v>20</v>
      </c>
      <c r="M38" s="572">
        <v>23</v>
      </c>
      <c r="N38" s="572">
        <v>33</v>
      </c>
      <c r="O38" s="572">
        <v>78</v>
      </c>
      <c r="P38" s="572">
        <v>17</v>
      </c>
      <c r="Q38" s="572">
        <v>11</v>
      </c>
      <c r="R38" s="572"/>
      <c r="S38" s="572"/>
      <c r="T38" s="572"/>
      <c r="U38" s="572"/>
      <c r="V38" s="572"/>
      <c r="W38" s="607">
        <f t="shared" si="0"/>
        <v>224</v>
      </c>
      <c r="X38" s="631">
        <f t="shared" si="1"/>
        <v>0.29015544041450775</v>
      </c>
    </row>
    <row r="39" spans="1:24" ht="15" thickBot="1">
      <c r="A39" s="632" t="s">
        <v>652</v>
      </c>
      <c r="B39" s="633" t="s">
        <v>653</v>
      </c>
      <c r="C39" s="634">
        <v>25992</v>
      </c>
      <c r="D39" s="634">
        <v>28803</v>
      </c>
      <c r="E39" s="644" t="s">
        <v>585</v>
      </c>
      <c r="F39" s="636">
        <v>67867</v>
      </c>
      <c r="G39" s="634">
        <v>55171</v>
      </c>
      <c r="H39" s="635">
        <v>68866</v>
      </c>
      <c r="I39" s="634">
        <v>73924</v>
      </c>
      <c r="J39" s="645">
        <f>SUM(J34:J38)</f>
        <v>68504</v>
      </c>
      <c r="K39" s="638">
        <f>SUM(K34:K38)</f>
        <v>4509</v>
      </c>
      <c r="L39" s="638">
        <f>SUM(L34:L38)</f>
        <v>5358</v>
      </c>
      <c r="M39" s="645">
        <f>SUM(M34:M38)</f>
        <v>6675</v>
      </c>
      <c r="N39" s="645">
        <f aca="true" t="shared" si="3" ref="N39:U39">SUM(N34:N38)</f>
        <v>7102</v>
      </c>
      <c r="O39" s="638">
        <f t="shared" si="3"/>
        <v>8603</v>
      </c>
      <c r="P39" s="638">
        <f t="shared" si="3"/>
        <v>6223</v>
      </c>
      <c r="Q39" s="638">
        <f t="shared" si="3"/>
        <v>6446</v>
      </c>
      <c r="R39" s="638">
        <f t="shared" si="3"/>
        <v>0</v>
      </c>
      <c r="S39" s="638">
        <f t="shared" si="3"/>
        <v>0</v>
      </c>
      <c r="T39" s="638">
        <f t="shared" si="3"/>
        <v>0</v>
      </c>
      <c r="U39" s="638">
        <f t="shared" si="3"/>
        <v>0</v>
      </c>
      <c r="V39" s="638">
        <f>SUM(V34:V38)</f>
        <v>0</v>
      </c>
      <c r="W39" s="639">
        <f t="shared" si="0"/>
        <v>44916</v>
      </c>
      <c r="X39" s="640">
        <f t="shared" si="1"/>
        <v>0.655669741912881</v>
      </c>
    </row>
    <row r="40" spans="1:24" ht="6.75" customHeight="1" thickBot="1">
      <c r="A40" s="513"/>
      <c r="B40" s="565"/>
      <c r="C40" s="646"/>
      <c r="D40" s="646"/>
      <c r="E40" s="647"/>
      <c r="F40" s="648"/>
      <c r="G40" s="648"/>
      <c r="H40" s="648"/>
      <c r="I40" s="648"/>
      <c r="J40" s="634"/>
      <c r="K40" s="649"/>
      <c r="L40" s="650"/>
      <c r="M40" s="651"/>
      <c r="N40" s="651"/>
      <c r="O40" s="650"/>
      <c r="P40" s="650"/>
      <c r="Q40" s="650"/>
      <c r="R40" s="650"/>
      <c r="S40" s="650"/>
      <c r="T40" s="650"/>
      <c r="U40" s="650"/>
      <c r="V40" s="652"/>
      <c r="W40" s="653"/>
      <c r="X40" s="654"/>
    </row>
    <row r="41" spans="1:24" ht="15" thickBot="1">
      <c r="A41" s="655" t="s">
        <v>654</v>
      </c>
      <c r="B41" s="633" t="s">
        <v>616</v>
      </c>
      <c r="C41" s="634">
        <v>13520</v>
      </c>
      <c r="D41" s="634">
        <v>15075</v>
      </c>
      <c r="E41" s="644" t="s">
        <v>585</v>
      </c>
      <c r="F41" s="634">
        <v>41646</v>
      </c>
      <c r="G41" s="634">
        <v>42221</v>
      </c>
      <c r="H41" s="634">
        <v>42322</v>
      </c>
      <c r="I41" s="635">
        <v>43197</v>
      </c>
      <c r="J41" s="634">
        <f>J39-J37</f>
        <v>41992</v>
      </c>
      <c r="K41" s="635">
        <f>K39-K37</f>
        <v>3509</v>
      </c>
      <c r="L41" s="638">
        <f aca="true" t="shared" si="4" ref="L41:V41">L39-L37</f>
        <v>3358</v>
      </c>
      <c r="M41" s="638">
        <f t="shared" si="4"/>
        <v>3575</v>
      </c>
      <c r="N41" s="638">
        <f t="shared" si="4"/>
        <v>3550</v>
      </c>
      <c r="O41" s="638">
        <f t="shared" si="4"/>
        <v>3651</v>
      </c>
      <c r="P41" s="638">
        <f t="shared" si="4"/>
        <v>3533</v>
      </c>
      <c r="Q41" s="638">
        <f t="shared" si="4"/>
        <v>3678</v>
      </c>
      <c r="R41" s="638">
        <f t="shared" si="4"/>
        <v>0</v>
      </c>
      <c r="S41" s="638">
        <f t="shared" si="4"/>
        <v>0</v>
      </c>
      <c r="T41" s="638">
        <f t="shared" si="4"/>
        <v>0</v>
      </c>
      <c r="U41" s="638">
        <f t="shared" si="4"/>
        <v>0</v>
      </c>
      <c r="V41" s="638">
        <f t="shared" si="4"/>
        <v>0</v>
      </c>
      <c r="W41" s="656">
        <f t="shared" si="0"/>
        <v>24854</v>
      </c>
      <c r="X41" s="640">
        <f t="shared" si="1"/>
        <v>0.5918746427891027</v>
      </c>
    </row>
    <row r="42" spans="1:24" ht="15" thickBot="1">
      <c r="A42" s="632" t="s">
        <v>655</v>
      </c>
      <c r="B42" s="633" t="s">
        <v>656</v>
      </c>
      <c r="C42" s="634">
        <v>93</v>
      </c>
      <c r="D42" s="634">
        <v>-465</v>
      </c>
      <c r="E42" s="644" t="s">
        <v>585</v>
      </c>
      <c r="F42" s="634">
        <v>168</v>
      </c>
      <c r="G42" s="634">
        <v>-5925</v>
      </c>
      <c r="H42" s="634">
        <v>4064</v>
      </c>
      <c r="I42" s="635">
        <v>2037</v>
      </c>
      <c r="J42" s="634">
        <f>J39-J33</f>
        <v>70</v>
      </c>
      <c r="K42" s="635">
        <f>K39-K33</f>
        <v>-993</v>
      </c>
      <c r="L42" s="638">
        <f aca="true" t="shared" si="5" ref="L42:V42">L39-L33</f>
        <v>110</v>
      </c>
      <c r="M42" s="638">
        <f t="shared" si="5"/>
        <v>117</v>
      </c>
      <c r="N42" s="638">
        <f t="shared" si="5"/>
        <v>1956</v>
      </c>
      <c r="O42" s="638">
        <f t="shared" si="5"/>
        <v>3328</v>
      </c>
      <c r="P42" s="638">
        <f t="shared" si="5"/>
        <v>486</v>
      </c>
      <c r="Q42" s="638">
        <f t="shared" si="5"/>
        <v>784</v>
      </c>
      <c r="R42" s="638">
        <f t="shared" si="5"/>
        <v>0</v>
      </c>
      <c r="S42" s="638">
        <f t="shared" si="5"/>
        <v>0</v>
      </c>
      <c r="T42" s="638">
        <f t="shared" si="5"/>
        <v>0</v>
      </c>
      <c r="U42" s="638">
        <f t="shared" si="5"/>
        <v>0</v>
      </c>
      <c r="V42" s="657">
        <f t="shared" si="5"/>
        <v>0</v>
      </c>
      <c r="W42" s="656">
        <f t="shared" si="0"/>
        <v>5788</v>
      </c>
      <c r="X42" s="640">
        <f t="shared" si="1"/>
        <v>82.68571428571428</v>
      </c>
    </row>
    <row r="43" spans="1:24" ht="15" thickBot="1">
      <c r="A43" s="658" t="s">
        <v>657</v>
      </c>
      <c r="B43" s="659" t="s">
        <v>616</v>
      </c>
      <c r="C43" s="660">
        <v>-12379</v>
      </c>
      <c r="D43" s="660">
        <v>-14193</v>
      </c>
      <c r="E43" s="661" t="s">
        <v>585</v>
      </c>
      <c r="F43" s="660">
        <v>-26053</v>
      </c>
      <c r="G43" s="660">
        <v>-18875</v>
      </c>
      <c r="H43" s="660">
        <v>-22480</v>
      </c>
      <c r="I43" s="635">
        <v>-28690</v>
      </c>
      <c r="J43" s="634">
        <f>J41-J33</f>
        <v>-26442</v>
      </c>
      <c r="K43" s="635">
        <f>K41-K33</f>
        <v>-1993</v>
      </c>
      <c r="L43" s="638">
        <f aca="true" t="shared" si="6" ref="L43:V43">L41-L33</f>
        <v>-1890</v>
      </c>
      <c r="M43" s="638">
        <f t="shared" si="6"/>
        <v>-2983</v>
      </c>
      <c r="N43" s="638">
        <f t="shared" si="6"/>
        <v>-1596</v>
      </c>
      <c r="O43" s="638">
        <f t="shared" si="6"/>
        <v>-1624</v>
      </c>
      <c r="P43" s="638">
        <f t="shared" si="6"/>
        <v>-2204</v>
      </c>
      <c r="Q43" s="638">
        <f t="shared" si="6"/>
        <v>-1984</v>
      </c>
      <c r="R43" s="638">
        <f t="shared" si="6"/>
        <v>0</v>
      </c>
      <c r="S43" s="638">
        <f t="shared" si="6"/>
        <v>0</v>
      </c>
      <c r="T43" s="638">
        <f t="shared" si="6"/>
        <v>0</v>
      </c>
      <c r="U43" s="638">
        <f t="shared" si="6"/>
        <v>0</v>
      </c>
      <c r="V43" s="638">
        <f t="shared" si="6"/>
        <v>0</v>
      </c>
      <c r="W43" s="656">
        <f t="shared" si="0"/>
        <v>-14274</v>
      </c>
      <c r="X43" s="640">
        <f t="shared" si="1"/>
        <v>0.5398230088495575</v>
      </c>
    </row>
    <row r="45" ht="12.75">
      <c r="A45" s="490" t="s">
        <v>658</v>
      </c>
    </row>
  </sheetData>
  <sheetProtection/>
  <mergeCells count="2">
    <mergeCell ref="A1:Q1"/>
    <mergeCell ref="R2:X2"/>
  </mergeCells>
  <conditionalFormatting sqref="I7:I39">
    <cfRule type="cellIs" priority="1" dxfId="0" operator="equal">
      <formula>""</formula>
    </cfRule>
  </conditionalFormatting>
  <printOptions/>
  <pageMargins left="1.299212598425197" right="0.7086614173228347" top="0.7874015748031497" bottom="0.3937007874015748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W49" sqref="W49"/>
    </sheetView>
  </sheetViews>
  <sheetFormatPr defaultColWidth="9.140625" defaultRowHeight="12.75"/>
  <cols>
    <col min="1" max="1" width="37.7109375" style="43" customWidth="1"/>
    <col min="2" max="2" width="9.57421875" style="43" customWidth="1"/>
    <col min="3" max="7" width="9.57421875" style="43" hidden="1" customWidth="1"/>
    <col min="8" max="8" width="9.57421875" style="43" customWidth="1"/>
    <col min="9" max="9" width="12.57421875" style="43" customWidth="1"/>
    <col min="10" max="16" width="9.28125" style="43" bestFit="1" customWidth="1"/>
    <col min="17" max="21" width="9.28125" style="43" hidden="1" customWidth="1"/>
    <col min="22" max="22" width="9.28125" style="43" bestFit="1" customWidth="1"/>
    <col min="23" max="23" width="9.8515625" style="43" customWidth="1"/>
    <col min="24" max="16384" width="9.140625" style="43" customWidth="1"/>
  </cols>
  <sheetData>
    <row r="1" spans="1:10" s="489" customFormat="1" ht="18.75">
      <c r="A1" s="488" t="s">
        <v>788</v>
      </c>
      <c r="J1" s="396"/>
    </row>
    <row r="2" spans="1:10" ht="18">
      <c r="A2" s="396" t="s">
        <v>789</v>
      </c>
      <c r="J2" s="395"/>
    </row>
    <row r="3" spans="1:10" ht="12.75">
      <c r="A3" s="395"/>
      <c r="J3" s="395"/>
    </row>
    <row r="4" ht="13.5" thickBot="1">
      <c r="J4" s="395"/>
    </row>
    <row r="5" spans="1:10" ht="15.75" thickBot="1">
      <c r="A5" s="390" t="s">
        <v>556</v>
      </c>
      <c r="B5" s="397" t="s">
        <v>790</v>
      </c>
      <c r="C5" s="391"/>
      <c r="D5" s="391"/>
      <c r="E5" s="391"/>
      <c r="F5" s="391"/>
      <c r="G5" s="391"/>
      <c r="H5" s="391"/>
      <c r="I5" s="391"/>
      <c r="J5" s="390"/>
    </row>
    <row r="6" spans="1:10" ht="13.5" thickBot="1">
      <c r="A6" s="395" t="s">
        <v>558</v>
      </c>
      <c r="J6" s="395"/>
    </row>
    <row r="7" spans="1:23" ht="15">
      <c r="A7" s="398"/>
      <c r="B7" s="399"/>
      <c r="C7" s="399"/>
      <c r="D7" s="399"/>
      <c r="E7" s="399"/>
      <c r="F7" s="399"/>
      <c r="G7" s="398"/>
      <c r="H7" s="400"/>
      <c r="I7" s="400" t="s">
        <v>31</v>
      </c>
      <c r="J7" s="401"/>
      <c r="K7" s="402"/>
      <c r="L7" s="402"/>
      <c r="M7" s="402"/>
      <c r="N7" s="402"/>
      <c r="O7" s="392" t="s">
        <v>559</v>
      </c>
      <c r="P7" s="402"/>
      <c r="Q7" s="402"/>
      <c r="R7" s="402"/>
      <c r="S7" s="402"/>
      <c r="T7" s="402"/>
      <c r="U7" s="402"/>
      <c r="V7" s="400" t="s">
        <v>560</v>
      </c>
      <c r="W7" s="403" t="s">
        <v>561</v>
      </c>
    </row>
    <row r="8" spans="1:23" ht="13.5" thickBot="1">
      <c r="A8" s="404" t="s">
        <v>29</v>
      </c>
      <c r="B8" s="405" t="s">
        <v>562</v>
      </c>
      <c r="C8" s="376">
        <v>2009</v>
      </c>
      <c r="D8" s="377">
        <v>2010</v>
      </c>
      <c r="E8" s="377">
        <v>2011</v>
      </c>
      <c r="F8" s="377">
        <v>2012</v>
      </c>
      <c r="G8" s="377">
        <v>2013</v>
      </c>
      <c r="H8" s="377">
        <v>2014</v>
      </c>
      <c r="I8" s="406">
        <v>2015</v>
      </c>
      <c r="J8" s="407" t="s">
        <v>570</v>
      </c>
      <c r="K8" s="408" t="s">
        <v>571</v>
      </c>
      <c r="L8" s="408" t="s">
        <v>572</v>
      </c>
      <c r="M8" s="408" t="s">
        <v>573</v>
      </c>
      <c r="N8" s="408" t="s">
        <v>574</v>
      </c>
      <c r="O8" s="408" t="s">
        <v>575</v>
      </c>
      <c r="P8" s="408" t="s">
        <v>576</v>
      </c>
      <c r="Q8" s="408" t="s">
        <v>577</v>
      </c>
      <c r="R8" s="408" t="s">
        <v>578</v>
      </c>
      <c r="S8" s="408" t="s">
        <v>579</v>
      </c>
      <c r="T8" s="408" t="s">
        <v>580</v>
      </c>
      <c r="U8" s="407" t="s">
        <v>581</v>
      </c>
      <c r="V8" s="406" t="s">
        <v>582</v>
      </c>
      <c r="W8" s="409" t="s">
        <v>583</v>
      </c>
    </row>
    <row r="9" spans="1:24" ht="12.75">
      <c r="A9" s="410" t="s">
        <v>584</v>
      </c>
      <c r="B9" s="411"/>
      <c r="C9" s="412">
        <v>21</v>
      </c>
      <c r="D9" s="413">
        <v>22</v>
      </c>
      <c r="E9" s="413">
        <v>22</v>
      </c>
      <c r="F9" s="413">
        <v>21</v>
      </c>
      <c r="G9" s="413">
        <v>21</v>
      </c>
      <c r="H9" s="413">
        <v>56</v>
      </c>
      <c r="I9" s="414"/>
      <c r="J9" s="415">
        <v>54</v>
      </c>
      <c r="K9" s="416">
        <v>54</v>
      </c>
      <c r="L9" s="416">
        <v>54.5</v>
      </c>
      <c r="M9" s="416">
        <v>52</v>
      </c>
      <c r="N9" s="417">
        <v>60.5</v>
      </c>
      <c r="O9" s="417">
        <v>61</v>
      </c>
      <c r="P9" s="417">
        <v>61</v>
      </c>
      <c r="Q9" s="417"/>
      <c r="R9" s="417"/>
      <c r="S9" s="417"/>
      <c r="T9" s="417"/>
      <c r="U9" s="417"/>
      <c r="V9" s="418" t="s">
        <v>585</v>
      </c>
      <c r="W9" s="419" t="s">
        <v>585</v>
      </c>
      <c r="X9" s="420"/>
    </row>
    <row r="10" spans="1:24" ht="13.5" thickBot="1">
      <c r="A10" s="421" t="s">
        <v>586</v>
      </c>
      <c r="B10" s="422"/>
      <c r="C10" s="423">
        <v>20</v>
      </c>
      <c r="D10" s="424">
        <v>22</v>
      </c>
      <c r="E10" s="424">
        <v>20</v>
      </c>
      <c r="F10" s="424">
        <v>21</v>
      </c>
      <c r="G10" s="424">
        <v>21</v>
      </c>
      <c r="H10" s="424">
        <v>55</v>
      </c>
      <c r="I10" s="425"/>
      <c r="J10" s="423">
        <v>53</v>
      </c>
      <c r="K10" s="426">
        <v>53</v>
      </c>
      <c r="L10" s="427">
        <v>54</v>
      </c>
      <c r="M10" s="427">
        <v>51.5</v>
      </c>
      <c r="N10" s="426">
        <v>60</v>
      </c>
      <c r="O10" s="426">
        <v>60.5</v>
      </c>
      <c r="P10" s="426">
        <v>60.5</v>
      </c>
      <c r="Q10" s="426"/>
      <c r="R10" s="426"/>
      <c r="S10" s="426"/>
      <c r="T10" s="426"/>
      <c r="U10" s="423"/>
      <c r="V10" s="428"/>
      <c r="W10" s="429" t="s">
        <v>585</v>
      </c>
      <c r="X10" s="420"/>
    </row>
    <row r="11" spans="1:24" ht="12.75">
      <c r="A11" s="430" t="s">
        <v>791</v>
      </c>
      <c r="B11" s="431">
        <v>26</v>
      </c>
      <c r="C11" s="432">
        <v>12645</v>
      </c>
      <c r="D11" s="433">
        <v>12743</v>
      </c>
      <c r="E11" s="433">
        <v>12709</v>
      </c>
      <c r="F11" s="433">
        <v>13220</v>
      </c>
      <c r="G11" s="433">
        <v>13591</v>
      </c>
      <c r="H11" s="433">
        <v>20544</v>
      </c>
      <c r="I11" s="434"/>
      <c r="J11" s="432">
        <v>20544</v>
      </c>
      <c r="K11" s="435">
        <v>20634</v>
      </c>
      <c r="L11" s="436">
        <v>20640</v>
      </c>
      <c r="M11" s="436">
        <v>21205</v>
      </c>
      <c r="N11" s="435">
        <v>21216</v>
      </c>
      <c r="O11" s="435">
        <v>21252</v>
      </c>
      <c r="P11" s="435">
        <v>21441</v>
      </c>
      <c r="Q11" s="435"/>
      <c r="R11" s="435"/>
      <c r="S11" s="435"/>
      <c r="T11" s="435"/>
      <c r="U11" s="432"/>
      <c r="V11" s="434" t="s">
        <v>585</v>
      </c>
      <c r="W11" s="437" t="s">
        <v>585</v>
      </c>
      <c r="X11" s="438"/>
    </row>
    <row r="12" spans="1:24" ht="12.75">
      <c r="A12" s="430" t="s">
        <v>792</v>
      </c>
      <c r="B12" s="431">
        <v>33</v>
      </c>
      <c r="C12" s="432">
        <v>-9084</v>
      </c>
      <c r="D12" s="433">
        <v>-9822</v>
      </c>
      <c r="E12" s="439">
        <v>10473</v>
      </c>
      <c r="F12" s="439">
        <v>11118</v>
      </c>
      <c r="G12" s="439" t="s">
        <v>793</v>
      </c>
      <c r="H12" s="439" t="s">
        <v>794</v>
      </c>
      <c r="I12" s="434"/>
      <c r="J12" s="440">
        <v>-14808</v>
      </c>
      <c r="K12" s="441">
        <v>-14959</v>
      </c>
      <c r="L12" s="442">
        <v>-15117</v>
      </c>
      <c r="M12" s="442">
        <v>-15579</v>
      </c>
      <c r="N12" s="435">
        <v>-15744</v>
      </c>
      <c r="O12" s="435">
        <v>-15932</v>
      </c>
      <c r="P12" s="435">
        <v>-16274</v>
      </c>
      <c r="Q12" s="435"/>
      <c r="R12" s="435"/>
      <c r="S12" s="435"/>
      <c r="T12" s="435"/>
      <c r="U12" s="432"/>
      <c r="V12" s="434" t="s">
        <v>585</v>
      </c>
      <c r="W12" s="437" t="s">
        <v>585</v>
      </c>
      <c r="X12" s="438"/>
    </row>
    <row r="13" spans="1:23" ht="12.75">
      <c r="A13" s="430" t="s">
        <v>795</v>
      </c>
      <c r="B13" s="431">
        <v>41</v>
      </c>
      <c r="C13" s="440"/>
      <c r="D13" s="443"/>
      <c r="E13" s="443"/>
      <c r="F13" s="443"/>
      <c r="G13" s="443"/>
      <c r="H13" s="443"/>
      <c r="I13" s="434"/>
      <c r="J13" s="440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40"/>
      <c r="V13" s="434" t="s">
        <v>585</v>
      </c>
      <c r="W13" s="437" t="s">
        <v>585</v>
      </c>
    </row>
    <row r="14" spans="1:23" ht="12.75">
      <c r="A14" s="430" t="s">
        <v>593</v>
      </c>
      <c r="B14" s="431">
        <v>51</v>
      </c>
      <c r="C14" s="440"/>
      <c r="D14" s="443"/>
      <c r="E14" s="443"/>
      <c r="F14" s="443"/>
      <c r="G14" s="443"/>
      <c r="H14" s="443"/>
      <c r="I14" s="434"/>
      <c r="J14" s="440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40"/>
      <c r="V14" s="434" t="s">
        <v>585</v>
      </c>
      <c r="W14" s="437" t="s">
        <v>585</v>
      </c>
    </row>
    <row r="15" spans="1:23" ht="12.75">
      <c r="A15" s="430" t="s">
        <v>596</v>
      </c>
      <c r="B15" s="431">
        <v>75</v>
      </c>
      <c r="C15" s="432">
        <v>1305</v>
      </c>
      <c r="D15" s="433">
        <v>2011</v>
      </c>
      <c r="E15" s="433">
        <v>3219</v>
      </c>
      <c r="F15" s="433">
        <v>3903</v>
      </c>
      <c r="G15" s="433">
        <v>4476</v>
      </c>
      <c r="H15" s="433">
        <v>5831</v>
      </c>
      <c r="I15" s="434"/>
      <c r="J15" s="440">
        <v>6969</v>
      </c>
      <c r="K15" s="441">
        <v>3676</v>
      </c>
      <c r="L15" s="442">
        <v>4217</v>
      </c>
      <c r="M15" s="442">
        <v>4674</v>
      </c>
      <c r="N15" s="435">
        <v>4605</v>
      </c>
      <c r="O15" s="435">
        <v>4618</v>
      </c>
      <c r="P15" s="435">
        <v>4748</v>
      </c>
      <c r="Q15" s="435"/>
      <c r="R15" s="435"/>
      <c r="S15" s="435"/>
      <c r="T15" s="435"/>
      <c r="U15" s="432"/>
      <c r="V15" s="434" t="s">
        <v>585</v>
      </c>
      <c r="W15" s="437" t="s">
        <v>585</v>
      </c>
    </row>
    <row r="16" spans="1:23" ht="13.5" thickBot="1">
      <c r="A16" s="410" t="s">
        <v>598</v>
      </c>
      <c r="B16" s="411">
        <v>89</v>
      </c>
      <c r="C16" s="444">
        <v>651</v>
      </c>
      <c r="D16" s="445">
        <v>583</v>
      </c>
      <c r="E16" s="445">
        <v>2757</v>
      </c>
      <c r="F16" s="445">
        <v>1116</v>
      </c>
      <c r="G16" s="445">
        <v>2192</v>
      </c>
      <c r="H16" s="445">
        <v>4032</v>
      </c>
      <c r="I16" s="418"/>
      <c r="J16" s="438">
        <v>5327</v>
      </c>
      <c r="K16" s="446">
        <v>5310</v>
      </c>
      <c r="L16" s="447">
        <v>5553</v>
      </c>
      <c r="M16" s="447">
        <v>5925</v>
      </c>
      <c r="N16" s="446">
        <v>6045</v>
      </c>
      <c r="O16" s="446">
        <v>8685</v>
      </c>
      <c r="P16" s="446">
        <v>7230</v>
      </c>
      <c r="Q16" s="446"/>
      <c r="R16" s="446"/>
      <c r="S16" s="446"/>
      <c r="T16" s="446"/>
      <c r="U16" s="446"/>
      <c r="V16" s="418" t="s">
        <v>585</v>
      </c>
      <c r="W16" s="419" t="s">
        <v>585</v>
      </c>
    </row>
    <row r="17" spans="1:23" ht="13.5" thickBot="1">
      <c r="A17" s="448" t="s">
        <v>796</v>
      </c>
      <c r="B17" s="449">
        <v>125</v>
      </c>
      <c r="C17" s="450">
        <v>5713</v>
      </c>
      <c r="D17" s="451">
        <v>5417</v>
      </c>
      <c r="E17" s="451"/>
      <c r="F17" s="451"/>
      <c r="G17" s="451"/>
      <c r="H17" s="451"/>
      <c r="I17" s="452"/>
      <c r="J17" s="450"/>
      <c r="K17" s="453"/>
      <c r="L17" s="454"/>
      <c r="M17" s="454"/>
      <c r="N17" s="453"/>
      <c r="O17" s="453"/>
      <c r="P17" s="453"/>
      <c r="Q17" s="453"/>
      <c r="R17" s="453"/>
      <c r="S17" s="453"/>
      <c r="T17" s="453"/>
      <c r="U17" s="450"/>
      <c r="V17" s="452" t="s">
        <v>585</v>
      </c>
      <c r="W17" s="455" t="s">
        <v>585</v>
      </c>
    </row>
    <row r="18" spans="1:23" ht="12.75">
      <c r="A18" s="410" t="s">
        <v>797</v>
      </c>
      <c r="B18" s="411">
        <v>131</v>
      </c>
      <c r="C18" s="444">
        <v>3601</v>
      </c>
      <c r="D18" s="445">
        <v>2863</v>
      </c>
      <c r="E18" s="445">
        <v>2178</v>
      </c>
      <c r="F18" s="445">
        <v>2044</v>
      </c>
      <c r="G18" s="445">
        <v>1499</v>
      </c>
      <c r="H18" s="445">
        <v>5933</v>
      </c>
      <c r="I18" s="418"/>
      <c r="J18" s="438">
        <v>5933</v>
      </c>
      <c r="K18" s="446">
        <v>5993</v>
      </c>
      <c r="L18" s="447">
        <v>5993</v>
      </c>
      <c r="M18" s="447">
        <v>5656</v>
      </c>
      <c r="N18" s="446">
        <v>5503</v>
      </c>
      <c r="O18" s="446">
        <v>5350</v>
      </c>
      <c r="P18" s="446">
        <v>5198</v>
      </c>
      <c r="Q18" s="446"/>
      <c r="R18" s="446"/>
      <c r="S18" s="446"/>
      <c r="T18" s="446"/>
      <c r="U18" s="446"/>
      <c r="V18" s="418" t="s">
        <v>585</v>
      </c>
      <c r="W18" s="419" t="s">
        <v>585</v>
      </c>
    </row>
    <row r="19" spans="1:23" ht="12.75">
      <c r="A19" s="430" t="s">
        <v>798</v>
      </c>
      <c r="B19" s="431">
        <v>138</v>
      </c>
      <c r="C19" s="432">
        <v>861</v>
      </c>
      <c r="D19" s="433">
        <v>1067</v>
      </c>
      <c r="E19" s="433">
        <v>1636</v>
      </c>
      <c r="F19" s="433">
        <v>1382</v>
      </c>
      <c r="G19" s="433">
        <v>1738</v>
      </c>
      <c r="H19" s="433">
        <v>2347</v>
      </c>
      <c r="I19" s="434"/>
      <c r="J19" s="432">
        <v>2349</v>
      </c>
      <c r="K19" s="435">
        <v>2345</v>
      </c>
      <c r="L19" s="436">
        <v>2346</v>
      </c>
      <c r="M19" s="436">
        <v>2939</v>
      </c>
      <c r="N19" s="435">
        <v>3107</v>
      </c>
      <c r="O19" s="435">
        <v>3260</v>
      </c>
      <c r="P19" s="435">
        <v>3418</v>
      </c>
      <c r="Q19" s="435"/>
      <c r="R19" s="435"/>
      <c r="S19" s="435"/>
      <c r="T19" s="435"/>
      <c r="U19" s="432"/>
      <c r="V19" s="434" t="s">
        <v>585</v>
      </c>
      <c r="W19" s="437" t="s">
        <v>585</v>
      </c>
    </row>
    <row r="20" spans="1:23" ht="12.75">
      <c r="A20" s="430" t="s">
        <v>607</v>
      </c>
      <c r="B20" s="431">
        <v>166</v>
      </c>
      <c r="C20" s="432"/>
      <c r="D20" s="433"/>
      <c r="E20" s="433"/>
      <c r="F20" s="433"/>
      <c r="G20" s="433"/>
      <c r="H20" s="433"/>
      <c r="I20" s="434"/>
      <c r="J20" s="440"/>
      <c r="K20" s="441"/>
      <c r="L20" s="442"/>
      <c r="M20" s="442"/>
      <c r="N20" s="435"/>
      <c r="O20" s="435"/>
      <c r="P20" s="435"/>
      <c r="Q20" s="435"/>
      <c r="R20" s="435"/>
      <c r="S20" s="435"/>
      <c r="T20" s="435"/>
      <c r="U20" s="432"/>
      <c r="V20" s="434" t="s">
        <v>585</v>
      </c>
      <c r="W20" s="437" t="s">
        <v>585</v>
      </c>
    </row>
    <row r="21" spans="1:23" ht="12.75">
      <c r="A21" s="430" t="s">
        <v>609</v>
      </c>
      <c r="B21" s="431">
        <v>189</v>
      </c>
      <c r="C21" s="432">
        <v>1219</v>
      </c>
      <c r="D21" s="433">
        <v>1487</v>
      </c>
      <c r="E21" s="433">
        <v>3338</v>
      </c>
      <c r="F21" s="433">
        <v>3576</v>
      </c>
      <c r="G21" s="433">
        <v>4306</v>
      </c>
      <c r="H21" s="433">
        <v>6191</v>
      </c>
      <c r="I21" s="434"/>
      <c r="J21" s="440">
        <v>6734</v>
      </c>
      <c r="K21" s="441">
        <v>3728</v>
      </c>
      <c r="L21" s="442">
        <v>3980</v>
      </c>
      <c r="M21" s="442">
        <v>3967</v>
      </c>
      <c r="N21" s="435">
        <v>4126</v>
      </c>
      <c r="O21" s="435">
        <v>4862</v>
      </c>
      <c r="P21" s="435">
        <v>5500</v>
      </c>
      <c r="Q21" s="435"/>
      <c r="R21" s="435"/>
      <c r="S21" s="435"/>
      <c r="T21" s="435"/>
      <c r="U21" s="432"/>
      <c r="V21" s="434" t="s">
        <v>585</v>
      </c>
      <c r="W21" s="437" t="s">
        <v>585</v>
      </c>
    </row>
    <row r="22" spans="1:23" ht="13.5" thickBot="1">
      <c r="A22" s="430" t="s">
        <v>799</v>
      </c>
      <c r="B22" s="431">
        <v>196</v>
      </c>
      <c r="C22" s="432"/>
      <c r="D22" s="433"/>
      <c r="E22" s="433"/>
      <c r="F22" s="433"/>
      <c r="G22" s="433"/>
      <c r="H22" s="433"/>
      <c r="I22" s="434"/>
      <c r="J22" s="440"/>
      <c r="K22" s="441"/>
      <c r="L22" s="442"/>
      <c r="M22" s="442"/>
      <c r="N22" s="435"/>
      <c r="O22" s="435"/>
      <c r="P22" s="435"/>
      <c r="Q22" s="435"/>
      <c r="R22" s="435"/>
      <c r="S22" s="435"/>
      <c r="T22" s="435"/>
      <c r="U22" s="432"/>
      <c r="V22" s="434" t="s">
        <v>585</v>
      </c>
      <c r="W22" s="437" t="s">
        <v>585</v>
      </c>
    </row>
    <row r="23" spans="1:23" ht="14.25">
      <c r="A23" s="456" t="s">
        <v>613</v>
      </c>
      <c r="B23" s="457"/>
      <c r="C23" s="378">
        <v>8283</v>
      </c>
      <c r="D23" s="379">
        <v>15657</v>
      </c>
      <c r="E23" s="379">
        <v>13146</v>
      </c>
      <c r="F23" s="379">
        <v>11973</v>
      </c>
      <c r="G23" s="379">
        <v>13638</v>
      </c>
      <c r="H23" s="379">
        <v>21736</v>
      </c>
      <c r="I23" s="458">
        <v>24707</v>
      </c>
      <c r="J23" s="459">
        <v>3651</v>
      </c>
      <c r="K23" s="460">
        <v>1669</v>
      </c>
      <c r="L23" s="460">
        <v>2119</v>
      </c>
      <c r="M23" s="460">
        <v>2219</v>
      </c>
      <c r="N23" s="460">
        <v>1666</v>
      </c>
      <c r="O23" s="460">
        <v>1818</v>
      </c>
      <c r="P23" s="460">
        <v>2361</v>
      </c>
      <c r="Q23" s="460"/>
      <c r="R23" s="460"/>
      <c r="S23" s="460"/>
      <c r="T23" s="460"/>
      <c r="U23" s="459"/>
      <c r="V23" s="458">
        <f>SUM(J23:U23)</f>
        <v>15503</v>
      </c>
      <c r="W23" s="461">
        <f>+V23/I23*100</f>
        <v>62.74739952240256</v>
      </c>
    </row>
    <row r="24" spans="1:23" ht="14.25">
      <c r="A24" s="430" t="s">
        <v>615</v>
      </c>
      <c r="B24" s="431">
        <v>9</v>
      </c>
      <c r="C24" s="380">
        <v>0</v>
      </c>
      <c r="D24" s="381">
        <v>6150</v>
      </c>
      <c r="E24" s="381">
        <v>0</v>
      </c>
      <c r="F24" s="381">
        <v>0</v>
      </c>
      <c r="G24" s="381">
        <v>0</v>
      </c>
      <c r="H24" s="381">
        <v>0</v>
      </c>
      <c r="I24" s="462"/>
      <c r="J24" s="432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2"/>
      <c r="V24" s="462">
        <f>SUM(J24:U24)</f>
        <v>0</v>
      </c>
      <c r="W24" s="463" t="e">
        <f>+V24/I24*100</f>
        <v>#DIV/0!</v>
      </c>
    </row>
    <row r="25" spans="1:23" ht="15" thickBot="1">
      <c r="A25" s="464" t="s">
        <v>617</v>
      </c>
      <c r="B25" s="465">
        <v>19</v>
      </c>
      <c r="C25" s="382">
        <v>8583</v>
      </c>
      <c r="D25" s="383">
        <v>9507</v>
      </c>
      <c r="E25" s="383">
        <v>13146</v>
      </c>
      <c r="F25" s="383">
        <v>11973</v>
      </c>
      <c r="G25" s="383">
        <v>13638</v>
      </c>
      <c r="H25" s="383">
        <v>21739</v>
      </c>
      <c r="I25" s="466">
        <v>24707</v>
      </c>
      <c r="J25" s="467">
        <v>3651</v>
      </c>
      <c r="K25" s="468">
        <v>1669</v>
      </c>
      <c r="L25" s="468">
        <v>2119</v>
      </c>
      <c r="M25" s="468">
        <v>2219</v>
      </c>
      <c r="N25" s="468">
        <v>1666</v>
      </c>
      <c r="O25" s="468">
        <v>1818</v>
      </c>
      <c r="P25" s="468">
        <v>2361</v>
      </c>
      <c r="Q25" s="468"/>
      <c r="R25" s="468"/>
      <c r="S25" s="468"/>
      <c r="T25" s="468"/>
      <c r="U25" s="467"/>
      <c r="V25" s="466">
        <f>SUM(J25:U25)</f>
        <v>15503</v>
      </c>
      <c r="W25" s="469">
        <f>+V25/I25*100</f>
        <v>62.74739952240256</v>
      </c>
    </row>
    <row r="26" spans="1:23" ht="14.25">
      <c r="A26" s="430" t="s">
        <v>618</v>
      </c>
      <c r="B26" s="431">
        <v>1</v>
      </c>
      <c r="C26" s="384">
        <v>644</v>
      </c>
      <c r="D26" s="385">
        <v>693</v>
      </c>
      <c r="E26" s="385">
        <v>1130</v>
      </c>
      <c r="F26" s="385">
        <v>824</v>
      </c>
      <c r="G26" s="385">
        <v>1054</v>
      </c>
      <c r="H26" s="385">
        <v>2404</v>
      </c>
      <c r="I26" s="470">
        <v>2763</v>
      </c>
      <c r="J26" s="432">
        <v>144</v>
      </c>
      <c r="K26" s="435">
        <v>109</v>
      </c>
      <c r="L26" s="435">
        <v>182</v>
      </c>
      <c r="M26" s="435">
        <v>248</v>
      </c>
      <c r="N26" s="435">
        <v>203</v>
      </c>
      <c r="O26" s="435">
        <v>250</v>
      </c>
      <c r="P26" s="435">
        <v>440</v>
      </c>
      <c r="Q26" s="435"/>
      <c r="R26" s="435"/>
      <c r="S26" s="435"/>
      <c r="T26" s="435"/>
      <c r="U26" s="432"/>
      <c r="V26" s="462">
        <f aca="true" t="shared" si="0" ref="V26:V36">SUM(J26:U26)</f>
        <v>1576</v>
      </c>
      <c r="W26" s="463">
        <f aca="true" t="shared" si="1" ref="W26:W36">+V26/I26*100</f>
        <v>57.0394498733261</v>
      </c>
    </row>
    <row r="27" spans="1:23" ht="14.25">
      <c r="A27" s="430" t="s">
        <v>620</v>
      </c>
      <c r="B27" s="431">
        <v>2</v>
      </c>
      <c r="C27" s="380">
        <v>2923</v>
      </c>
      <c r="D27" s="381">
        <v>3376</v>
      </c>
      <c r="E27" s="381">
        <v>3127</v>
      </c>
      <c r="F27" s="381">
        <v>3808</v>
      </c>
      <c r="G27" s="381">
        <v>4400</v>
      </c>
      <c r="H27" s="381">
        <v>5925</v>
      </c>
      <c r="I27" s="462">
        <v>7190</v>
      </c>
      <c r="J27" s="432">
        <v>925</v>
      </c>
      <c r="K27" s="435">
        <v>1020</v>
      </c>
      <c r="L27" s="435">
        <v>713</v>
      </c>
      <c r="M27" s="435">
        <v>452</v>
      </c>
      <c r="N27" s="435">
        <v>272</v>
      </c>
      <c r="O27" s="435">
        <v>310</v>
      </c>
      <c r="P27" s="435">
        <v>369</v>
      </c>
      <c r="Q27" s="435"/>
      <c r="R27" s="435"/>
      <c r="S27" s="435"/>
      <c r="T27" s="435"/>
      <c r="U27" s="432"/>
      <c r="V27" s="462">
        <f t="shared" si="0"/>
        <v>4061</v>
      </c>
      <c r="W27" s="463">
        <f t="shared" si="1"/>
        <v>56.48122392211404</v>
      </c>
    </row>
    <row r="28" spans="1:23" ht="14.25">
      <c r="A28" s="430" t="s">
        <v>622</v>
      </c>
      <c r="B28" s="431">
        <v>4</v>
      </c>
      <c r="C28" s="380">
        <v>0</v>
      </c>
      <c r="D28" s="381">
        <v>0</v>
      </c>
      <c r="E28" s="381">
        <v>0</v>
      </c>
      <c r="F28" s="381">
        <v>0</v>
      </c>
      <c r="G28" s="381">
        <v>0</v>
      </c>
      <c r="H28" s="381">
        <v>24</v>
      </c>
      <c r="I28" s="462"/>
      <c r="J28" s="432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2"/>
      <c r="V28" s="462">
        <f t="shared" si="0"/>
        <v>0</v>
      </c>
      <c r="W28" s="463" t="e">
        <f t="shared" si="1"/>
        <v>#DIV/0!</v>
      </c>
    </row>
    <row r="29" spans="1:23" ht="14.25">
      <c r="A29" s="430" t="s">
        <v>800</v>
      </c>
      <c r="B29" s="431"/>
      <c r="C29" s="380">
        <v>0</v>
      </c>
      <c r="D29" s="381">
        <v>0</v>
      </c>
      <c r="E29" s="381">
        <v>0</v>
      </c>
      <c r="F29" s="381">
        <v>0</v>
      </c>
      <c r="G29" s="381">
        <v>0</v>
      </c>
      <c r="H29" s="381">
        <v>0</v>
      </c>
      <c r="I29" s="462">
        <v>0</v>
      </c>
      <c r="J29" s="432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2"/>
      <c r="V29" s="462">
        <v>0</v>
      </c>
      <c r="W29" s="463"/>
    </row>
    <row r="30" spans="1:23" ht="14.25">
      <c r="A30" s="430" t="s">
        <v>624</v>
      </c>
      <c r="B30" s="431">
        <v>5</v>
      </c>
      <c r="C30" s="380">
        <v>1984</v>
      </c>
      <c r="D30" s="381">
        <v>930</v>
      </c>
      <c r="E30" s="381">
        <v>880</v>
      </c>
      <c r="F30" s="381">
        <v>1031</v>
      </c>
      <c r="G30" s="381">
        <v>1646</v>
      </c>
      <c r="H30" s="381">
        <v>1689</v>
      </c>
      <c r="I30" s="462">
        <v>2474</v>
      </c>
      <c r="J30" s="432">
        <v>108</v>
      </c>
      <c r="K30" s="435">
        <v>125</v>
      </c>
      <c r="L30" s="435">
        <v>28</v>
      </c>
      <c r="M30" s="435">
        <v>20</v>
      </c>
      <c r="N30" s="435">
        <v>63</v>
      </c>
      <c r="O30" s="435">
        <v>158</v>
      </c>
      <c r="P30" s="435">
        <v>758</v>
      </c>
      <c r="Q30" s="435"/>
      <c r="R30" s="435"/>
      <c r="S30" s="435"/>
      <c r="T30" s="435"/>
      <c r="U30" s="432"/>
      <c r="V30" s="462">
        <f t="shared" si="0"/>
        <v>1260</v>
      </c>
      <c r="W30" s="463">
        <f t="shared" si="1"/>
        <v>50.92966855295069</v>
      </c>
    </row>
    <row r="31" spans="1:23" ht="14.25">
      <c r="A31" s="430" t="s">
        <v>626</v>
      </c>
      <c r="B31" s="431">
        <v>8</v>
      </c>
      <c r="C31" s="380">
        <v>1720</v>
      </c>
      <c r="D31" s="381">
        <v>1701</v>
      </c>
      <c r="E31" s="381">
        <v>4552</v>
      </c>
      <c r="F31" s="381">
        <v>4229</v>
      </c>
      <c r="G31" s="381">
        <v>4693</v>
      </c>
      <c r="H31" s="381">
        <v>5165</v>
      </c>
      <c r="I31" s="462">
        <v>5239</v>
      </c>
      <c r="J31" s="432">
        <v>491</v>
      </c>
      <c r="K31" s="435">
        <v>434</v>
      </c>
      <c r="L31" s="435">
        <v>404</v>
      </c>
      <c r="M31" s="435">
        <v>264</v>
      </c>
      <c r="N31" s="435">
        <v>181</v>
      </c>
      <c r="O31" s="435">
        <v>386</v>
      </c>
      <c r="P31" s="435">
        <v>150</v>
      </c>
      <c r="Q31" s="435"/>
      <c r="R31" s="435"/>
      <c r="S31" s="435"/>
      <c r="T31" s="435"/>
      <c r="U31" s="432"/>
      <c r="V31" s="462">
        <f t="shared" si="0"/>
        <v>2310</v>
      </c>
      <c r="W31" s="463">
        <f t="shared" si="1"/>
        <v>44.09238404275625</v>
      </c>
    </row>
    <row r="32" spans="1:23" ht="14.25">
      <c r="A32" s="430" t="s">
        <v>628</v>
      </c>
      <c r="B32" s="393">
        <v>9</v>
      </c>
      <c r="C32" s="380">
        <v>5605</v>
      </c>
      <c r="D32" s="381">
        <v>5720</v>
      </c>
      <c r="E32" s="381">
        <v>5375</v>
      </c>
      <c r="F32" s="381">
        <v>5649</v>
      </c>
      <c r="G32" s="381">
        <v>6036</v>
      </c>
      <c r="H32" s="381">
        <v>11711</v>
      </c>
      <c r="I32" s="462">
        <v>13848</v>
      </c>
      <c r="J32" s="432">
        <v>1100</v>
      </c>
      <c r="K32" s="435">
        <v>950</v>
      </c>
      <c r="L32" s="435">
        <v>1071</v>
      </c>
      <c r="M32" s="435">
        <v>931</v>
      </c>
      <c r="N32" s="435">
        <v>999</v>
      </c>
      <c r="O32" s="435">
        <v>1206</v>
      </c>
      <c r="P32" s="435">
        <v>1427</v>
      </c>
      <c r="Q32" s="435"/>
      <c r="R32" s="435"/>
      <c r="S32" s="435"/>
      <c r="T32" s="435"/>
      <c r="U32" s="432"/>
      <c r="V32" s="462">
        <f>SUM(J32:U32)</f>
        <v>7684</v>
      </c>
      <c r="W32" s="463">
        <f>+V32/I32*100</f>
        <v>55.48815713460428</v>
      </c>
    </row>
    <row r="33" spans="1:23" ht="14.25">
      <c r="A33" s="430" t="s">
        <v>801</v>
      </c>
      <c r="B33" s="394" t="s">
        <v>802</v>
      </c>
      <c r="C33" s="380">
        <v>2055</v>
      </c>
      <c r="D33" s="381">
        <v>2198</v>
      </c>
      <c r="E33" s="381">
        <v>1947</v>
      </c>
      <c r="F33" s="381">
        <v>2115</v>
      </c>
      <c r="G33" s="381">
        <v>2251</v>
      </c>
      <c r="H33" s="381">
        <v>4291</v>
      </c>
      <c r="I33" s="462">
        <v>5442</v>
      </c>
      <c r="J33" s="432">
        <v>418</v>
      </c>
      <c r="K33" s="435">
        <v>362</v>
      </c>
      <c r="L33" s="435">
        <v>425</v>
      </c>
      <c r="M33" s="435">
        <v>353</v>
      </c>
      <c r="N33" s="435">
        <v>376</v>
      </c>
      <c r="O33" s="435">
        <v>438</v>
      </c>
      <c r="P33" s="435">
        <v>502</v>
      </c>
      <c r="Q33" s="435"/>
      <c r="R33" s="435"/>
      <c r="S33" s="435"/>
      <c r="T33" s="435"/>
      <c r="U33" s="432"/>
      <c r="V33" s="462">
        <f>SUM(J33:U33)</f>
        <v>2874</v>
      </c>
      <c r="W33" s="463">
        <f>+V33/I33*100</f>
        <v>52.811466372657115</v>
      </c>
    </row>
    <row r="34" spans="1:23" ht="14.25">
      <c r="A34" s="430" t="s">
        <v>633</v>
      </c>
      <c r="B34" s="431">
        <v>19</v>
      </c>
      <c r="C34" s="380">
        <v>0</v>
      </c>
      <c r="D34" s="381">
        <v>0</v>
      </c>
      <c r="E34" s="381">
        <v>0</v>
      </c>
      <c r="F34" s="381">
        <v>0</v>
      </c>
      <c r="G34" s="381">
        <v>0</v>
      </c>
      <c r="H34" s="381">
        <v>0</v>
      </c>
      <c r="I34" s="462"/>
      <c r="J34" s="432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2"/>
      <c r="V34" s="462">
        <f t="shared" si="0"/>
        <v>0</v>
      </c>
      <c r="W34" s="463" t="e">
        <f t="shared" si="1"/>
        <v>#DIV/0!</v>
      </c>
    </row>
    <row r="35" spans="1:23" ht="14.25">
      <c r="A35" s="430" t="s">
        <v>635</v>
      </c>
      <c r="B35" s="431">
        <v>25</v>
      </c>
      <c r="C35" s="380">
        <v>325</v>
      </c>
      <c r="D35" s="381">
        <v>186</v>
      </c>
      <c r="E35" s="381">
        <v>684</v>
      </c>
      <c r="F35" s="381">
        <v>661</v>
      </c>
      <c r="G35" s="381">
        <v>731</v>
      </c>
      <c r="H35" s="381">
        <v>1250</v>
      </c>
      <c r="I35" s="462">
        <v>1650</v>
      </c>
      <c r="J35" s="432">
        <v>143</v>
      </c>
      <c r="K35" s="435">
        <v>143</v>
      </c>
      <c r="L35" s="435">
        <v>153</v>
      </c>
      <c r="M35" s="435">
        <v>153</v>
      </c>
      <c r="N35" s="435">
        <v>153</v>
      </c>
      <c r="O35" s="435">
        <v>153</v>
      </c>
      <c r="P35" s="435">
        <v>153</v>
      </c>
      <c r="Q35" s="435"/>
      <c r="R35" s="435"/>
      <c r="S35" s="435"/>
      <c r="T35" s="435"/>
      <c r="U35" s="432"/>
      <c r="V35" s="462">
        <f t="shared" si="0"/>
        <v>1051</v>
      </c>
      <c r="W35" s="463">
        <f t="shared" si="1"/>
        <v>63.696969696969695</v>
      </c>
    </row>
    <row r="36" spans="1:23" ht="15" thickBot="1">
      <c r="A36" s="410" t="s">
        <v>803</v>
      </c>
      <c r="B36" s="411"/>
      <c r="C36" s="386">
        <v>673</v>
      </c>
      <c r="D36" s="387">
        <v>506</v>
      </c>
      <c r="E36" s="387">
        <v>351</v>
      </c>
      <c r="F36" s="387">
        <v>1447</v>
      </c>
      <c r="G36" s="387">
        <v>282</v>
      </c>
      <c r="H36" s="387">
        <v>299</v>
      </c>
      <c r="I36" s="471">
        <v>363</v>
      </c>
      <c r="J36" s="472">
        <v>39</v>
      </c>
      <c r="K36" s="446">
        <v>5</v>
      </c>
      <c r="L36" s="446">
        <v>28</v>
      </c>
      <c r="M36" s="446">
        <v>26</v>
      </c>
      <c r="N36" s="446">
        <v>26</v>
      </c>
      <c r="O36" s="446">
        <v>41</v>
      </c>
      <c r="P36" s="446">
        <v>16</v>
      </c>
      <c r="Q36" s="446"/>
      <c r="R36" s="446"/>
      <c r="S36" s="446"/>
      <c r="T36" s="446"/>
      <c r="U36" s="446"/>
      <c r="V36" s="471">
        <f t="shared" si="0"/>
        <v>181</v>
      </c>
      <c r="W36" s="473">
        <f t="shared" si="1"/>
        <v>49.862258953168045</v>
      </c>
    </row>
    <row r="37" spans="1:23" ht="23.25" customHeight="1" thickBot="1">
      <c r="A37" s="474" t="s">
        <v>804</v>
      </c>
      <c r="B37" s="475">
        <v>31</v>
      </c>
      <c r="C37" s="476">
        <v>15929</v>
      </c>
      <c r="D37" s="477">
        <v>22086</v>
      </c>
      <c r="E37" s="477">
        <v>18046</v>
      </c>
      <c r="F37" s="477">
        <v>19764</v>
      </c>
      <c r="G37" s="477">
        <v>21093</v>
      </c>
      <c r="H37" s="477">
        <v>32758</v>
      </c>
      <c r="I37" s="477">
        <f>SUM(I26:I36)</f>
        <v>38969</v>
      </c>
      <c r="J37" s="476">
        <f>SUM(J26:J36)</f>
        <v>3368</v>
      </c>
      <c r="K37" s="478">
        <f>SUM(K26:K36)</f>
        <v>3148</v>
      </c>
      <c r="L37" s="479">
        <f>SUM(L26:L36)</f>
        <v>3004</v>
      </c>
      <c r="M37" s="479">
        <f>SUM(M26:M36)</f>
        <v>2447</v>
      </c>
      <c r="N37" s="478">
        <f aca="true" t="shared" si="2" ref="N37:U37">SUM(N26:N36)</f>
        <v>2273</v>
      </c>
      <c r="O37" s="478">
        <f t="shared" si="2"/>
        <v>2942</v>
      </c>
      <c r="P37" s="478">
        <f t="shared" si="2"/>
        <v>3815</v>
      </c>
      <c r="Q37" s="478">
        <f t="shared" si="2"/>
        <v>0</v>
      </c>
      <c r="R37" s="478">
        <f t="shared" si="2"/>
        <v>0</v>
      </c>
      <c r="S37" s="478">
        <f t="shared" si="2"/>
        <v>0</v>
      </c>
      <c r="T37" s="478">
        <f t="shared" si="2"/>
        <v>0</v>
      </c>
      <c r="U37" s="478">
        <f t="shared" si="2"/>
        <v>0</v>
      </c>
      <c r="V37" s="477">
        <f aca="true" t="shared" si="3" ref="V37:V43">SUM(J37:U37)</f>
        <v>20997</v>
      </c>
      <c r="W37" s="480">
        <f>+V37/I37*100</f>
        <v>53.881290256357616</v>
      </c>
    </row>
    <row r="38" spans="1:23" ht="14.25">
      <c r="A38" s="430" t="s">
        <v>641</v>
      </c>
      <c r="B38" s="431">
        <v>32</v>
      </c>
      <c r="C38" s="384">
        <v>0</v>
      </c>
      <c r="D38" s="385">
        <v>0</v>
      </c>
      <c r="E38" s="385">
        <v>0</v>
      </c>
      <c r="F38" s="385">
        <v>0</v>
      </c>
      <c r="G38" s="385">
        <v>0</v>
      </c>
      <c r="H38" s="385">
        <v>0</v>
      </c>
      <c r="I38" s="470">
        <v>0</v>
      </c>
      <c r="J38" s="432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2"/>
      <c r="V38" s="462">
        <f t="shared" si="3"/>
        <v>0</v>
      </c>
      <c r="W38" s="463" t="e">
        <f aca="true" t="shared" si="4" ref="W38:W43">+V38/I38*100</f>
        <v>#DIV/0!</v>
      </c>
    </row>
    <row r="39" spans="1:23" ht="14.25">
      <c r="A39" s="430" t="s">
        <v>643</v>
      </c>
      <c r="B39" s="431">
        <v>33</v>
      </c>
      <c r="C39" s="380">
        <v>6369</v>
      </c>
      <c r="D39" s="381">
        <v>6426</v>
      </c>
      <c r="E39" s="381">
        <v>5515</v>
      </c>
      <c r="F39" s="381">
        <v>6589</v>
      </c>
      <c r="G39" s="381">
        <v>7664</v>
      </c>
      <c r="H39" s="381">
        <v>11227</v>
      </c>
      <c r="I39" s="462">
        <v>11826</v>
      </c>
      <c r="J39" s="432">
        <v>1715</v>
      </c>
      <c r="K39" s="435">
        <v>1041</v>
      </c>
      <c r="L39" s="435">
        <v>1108</v>
      </c>
      <c r="M39" s="435">
        <v>865</v>
      </c>
      <c r="N39" s="435">
        <v>327</v>
      </c>
      <c r="O39" s="435">
        <v>778</v>
      </c>
      <c r="P39" s="435">
        <v>1386</v>
      </c>
      <c r="Q39" s="435"/>
      <c r="R39" s="435"/>
      <c r="S39" s="435"/>
      <c r="T39" s="435"/>
      <c r="U39" s="432"/>
      <c r="V39" s="462">
        <f t="shared" si="3"/>
        <v>7220</v>
      </c>
      <c r="W39" s="463">
        <f t="shared" si="4"/>
        <v>61.05191949940808</v>
      </c>
    </row>
    <row r="40" spans="1:23" ht="14.25">
      <c r="A40" s="430" t="s">
        <v>645</v>
      </c>
      <c r="B40" s="431">
        <v>34</v>
      </c>
      <c r="C40" s="380">
        <v>0</v>
      </c>
      <c r="D40" s="381">
        <v>0</v>
      </c>
      <c r="E40" s="381">
        <v>0</v>
      </c>
      <c r="F40" s="381">
        <v>0</v>
      </c>
      <c r="G40" s="381">
        <v>0</v>
      </c>
      <c r="H40" s="381">
        <v>4</v>
      </c>
      <c r="I40" s="462">
        <v>0</v>
      </c>
      <c r="J40" s="432">
        <v>2</v>
      </c>
      <c r="K40" s="435">
        <v>1</v>
      </c>
      <c r="L40" s="435">
        <v>2</v>
      </c>
      <c r="M40" s="435"/>
      <c r="N40" s="435"/>
      <c r="O40" s="435"/>
      <c r="P40" s="435"/>
      <c r="Q40" s="435"/>
      <c r="R40" s="435"/>
      <c r="S40" s="435"/>
      <c r="T40" s="435"/>
      <c r="U40" s="432"/>
      <c r="V40" s="462">
        <f t="shared" si="3"/>
        <v>5</v>
      </c>
      <c r="W40" s="463" t="e">
        <f t="shared" si="4"/>
        <v>#DIV/0!</v>
      </c>
    </row>
    <row r="41" spans="1:23" ht="14.25">
      <c r="A41" s="430" t="s">
        <v>647</v>
      </c>
      <c r="B41" s="431">
        <v>57</v>
      </c>
      <c r="C41" s="380">
        <v>8283</v>
      </c>
      <c r="D41" s="381">
        <v>15657</v>
      </c>
      <c r="E41" s="381">
        <v>12640</v>
      </c>
      <c r="F41" s="381">
        <v>11973</v>
      </c>
      <c r="G41" s="381">
        <v>13638</v>
      </c>
      <c r="H41" s="381">
        <v>21739</v>
      </c>
      <c r="I41" s="462">
        <v>27143</v>
      </c>
      <c r="J41" s="432">
        <v>3651</v>
      </c>
      <c r="K41" s="435">
        <v>1669</v>
      </c>
      <c r="L41" s="435">
        <v>2274</v>
      </c>
      <c r="M41" s="435">
        <v>2219</v>
      </c>
      <c r="N41" s="435">
        <v>1667</v>
      </c>
      <c r="O41" s="435">
        <v>1818</v>
      </c>
      <c r="P41" s="435">
        <v>2361</v>
      </c>
      <c r="Q41" s="435"/>
      <c r="R41" s="435"/>
      <c r="S41" s="435"/>
      <c r="T41" s="435"/>
      <c r="U41" s="432"/>
      <c r="V41" s="462">
        <f t="shared" si="3"/>
        <v>15659</v>
      </c>
      <c r="W41" s="463">
        <f t="shared" si="4"/>
        <v>57.69074899605792</v>
      </c>
    </row>
    <row r="42" spans="1:23" ht="15" thickBot="1">
      <c r="A42" s="410" t="s">
        <v>650</v>
      </c>
      <c r="B42" s="411"/>
      <c r="C42" s="388">
        <v>1270</v>
      </c>
      <c r="D42" s="389">
        <v>3</v>
      </c>
      <c r="E42" s="389">
        <v>0</v>
      </c>
      <c r="F42" s="389">
        <v>0</v>
      </c>
      <c r="G42" s="389">
        <v>0</v>
      </c>
      <c r="H42" s="389">
        <v>0</v>
      </c>
      <c r="I42" s="481"/>
      <c r="J42" s="472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62">
        <f t="shared" si="3"/>
        <v>0</v>
      </c>
      <c r="W42" s="463" t="e">
        <f t="shared" si="4"/>
        <v>#DIV/0!</v>
      </c>
    </row>
    <row r="43" spans="1:23" ht="20.25" customHeight="1" thickBot="1">
      <c r="A43" s="474" t="s">
        <v>652</v>
      </c>
      <c r="B43" s="475">
        <v>58</v>
      </c>
      <c r="C43" s="476">
        <v>15922</v>
      </c>
      <c r="D43" s="477">
        <v>22086</v>
      </c>
      <c r="E43" s="477">
        <v>18155</v>
      </c>
      <c r="F43" s="477">
        <v>18562</v>
      </c>
      <c r="G43" s="477">
        <v>21302</v>
      </c>
      <c r="H43" s="477">
        <v>32970</v>
      </c>
      <c r="I43" s="477">
        <f>SUM(I38:I42)</f>
        <v>38969</v>
      </c>
      <c r="J43" s="476">
        <f>SUM(J38:J42)</f>
        <v>5368</v>
      </c>
      <c r="K43" s="478">
        <f>SUM(K38:K42)</f>
        <v>2711</v>
      </c>
      <c r="L43" s="478">
        <f>SUM(L38:L42)</f>
        <v>3384</v>
      </c>
      <c r="M43" s="479">
        <f>SUM(M38:M42)</f>
        <v>3084</v>
      </c>
      <c r="N43" s="478">
        <f aca="true" t="shared" si="5" ref="N43:U43">SUM(N38:N42)</f>
        <v>1994</v>
      </c>
      <c r="O43" s="478">
        <f t="shared" si="5"/>
        <v>2596</v>
      </c>
      <c r="P43" s="478">
        <f t="shared" si="5"/>
        <v>3747</v>
      </c>
      <c r="Q43" s="478">
        <f t="shared" si="5"/>
        <v>0</v>
      </c>
      <c r="R43" s="478">
        <f t="shared" si="5"/>
        <v>0</v>
      </c>
      <c r="S43" s="478">
        <f t="shared" si="5"/>
        <v>0</v>
      </c>
      <c r="T43" s="478">
        <f t="shared" si="5"/>
        <v>0</v>
      </c>
      <c r="U43" s="478">
        <f t="shared" si="5"/>
        <v>0</v>
      </c>
      <c r="V43" s="477">
        <f t="shared" si="3"/>
        <v>22884</v>
      </c>
      <c r="W43" s="480">
        <f t="shared" si="4"/>
        <v>58.723600810900976</v>
      </c>
    </row>
    <row r="44" spans="1:23" ht="6.75" customHeight="1" thickBot="1">
      <c r="A44" s="410"/>
      <c r="B44" s="411"/>
      <c r="C44" s="482"/>
      <c r="D44" s="471"/>
      <c r="E44" s="471"/>
      <c r="F44" s="471"/>
      <c r="G44" s="471"/>
      <c r="H44" s="471"/>
      <c r="I44" s="471"/>
      <c r="J44" s="438"/>
      <c r="K44" s="446"/>
      <c r="L44" s="447"/>
      <c r="M44" s="447"/>
      <c r="N44" s="446"/>
      <c r="O44" s="446"/>
      <c r="P44" s="446"/>
      <c r="Q44" s="446"/>
      <c r="R44" s="446"/>
      <c r="S44" s="446"/>
      <c r="T44" s="446"/>
      <c r="U44" s="483"/>
      <c r="V44" s="471"/>
      <c r="W44" s="473"/>
    </row>
    <row r="45" spans="1:23" ht="17.25" customHeight="1" thickBot="1">
      <c r="A45" s="474" t="s">
        <v>654</v>
      </c>
      <c r="B45" s="475"/>
      <c r="C45" s="476">
        <v>7639</v>
      </c>
      <c r="D45" s="477">
        <v>6429</v>
      </c>
      <c r="E45" s="477">
        <v>5515</v>
      </c>
      <c r="F45" s="477">
        <v>6589</v>
      </c>
      <c r="G45" s="477">
        <v>7664</v>
      </c>
      <c r="H45" s="477">
        <v>11231</v>
      </c>
      <c r="I45" s="477">
        <f>+I43-I41</f>
        <v>11826</v>
      </c>
      <c r="J45" s="476">
        <f aca="true" t="shared" si="6" ref="J45:U45">+J43-J41</f>
        <v>1717</v>
      </c>
      <c r="K45" s="478">
        <f t="shared" si="6"/>
        <v>1042</v>
      </c>
      <c r="L45" s="478">
        <f t="shared" si="6"/>
        <v>1110</v>
      </c>
      <c r="M45" s="478">
        <f t="shared" si="6"/>
        <v>865</v>
      </c>
      <c r="N45" s="478">
        <f t="shared" si="6"/>
        <v>327</v>
      </c>
      <c r="O45" s="478">
        <f t="shared" si="6"/>
        <v>778</v>
      </c>
      <c r="P45" s="478">
        <f t="shared" si="6"/>
        <v>1386</v>
      </c>
      <c r="Q45" s="478">
        <f t="shared" si="6"/>
        <v>0</v>
      </c>
      <c r="R45" s="478">
        <f t="shared" si="6"/>
        <v>0</v>
      </c>
      <c r="S45" s="478">
        <f t="shared" si="6"/>
        <v>0</v>
      </c>
      <c r="T45" s="478">
        <f t="shared" si="6"/>
        <v>0</v>
      </c>
      <c r="U45" s="484">
        <f t="shared" si="6"/>
        <v>0</v>
      </c>
      <c r="V45" s="477">
        <f>SUM(J45:U45)</f>
        <v>7225</v>
      </c>
      <c r="W45" s="480">
        <f>+V45/I45*100</f>
        <v>61.094199222053106</v>
      </c>
    </row>
    <row r="46" spans="1:23" ht="19.5" customHeight="1" thickBot="1">
      <c r="A46" s="474" t="s">
        <v>655</v>
      </c>
      <c r="B46" s="475">
        <v>59</v>
      </c>
      <c r="C46" s="476">
        <v>-7</v>
      </c>
      <c r="D46" s="477">
        <v>0</v>
      </c>
      <c r="E46" s="477">
        <v>109</v>
      </c>
      <c r="F46" s="477">
        <v>-1202</v>
      </c>
      <c r="G46" s="477">
        <v>209</v>
      </c>
      <c r="H46" s="477">
        <v>212</v>
      </c>
      <c r="I46" s="477">
        <f>+I43-I37</f>
        <v>0</v>
      </c>
      <c r="J46" s="476">
        <f aca="true" t="shared" si="7" ref="J46:U46">+J43-J37</f>
        <v>2000</v>
      </c>
      <c r="K46" s="478">
        <f t="shared" si="7"/>
        <v>-437</v>
      </c>
      <c r="L46" s="478">
        <f>+L43-L37</f>
        <v>380</v>
      </c>
      <c r="M46" s="478">
        <f>+M43-M37</f>
        <v>637</v>
      </c>
      <c r="N46" s="478">
        <f t="shared" si="7"/>
        <v>-279</v>
      </c>
      <c r="O46" s="478">
        <f t="shared" si="7"/>
        <v>-346</v>
      </c>
      <c r="P46" s="478">
        <f t="shared" si="7"/>
        <v>-68</v>
      </c>
      <c r="Q46" s="478">
        <f t="shared" si="7"/>
        <v>0</v>
      </c>
      <c r="R46" s="478">
        <f t="shared" si="7"/>
        <v>0</v>
      </c>
      <c r="S46" s="478">
        <f t="shared" si="7"/>
        <v>0</v>
      </c>
      <c r="T46" s="478">
        <f t="shared" si="7"/>
        <v>0</v>
      </c>
      <c r="U46" s="479">
        <f t="shared" si="7"/>
        <v>0</v>
      </c>
      <c r="V46" s="477">
        <f>SUM(V43-V37)</f>
        <v>1887</v>
      </c>
      <c r="W46" s="480" t="e">
        <f>+V46/I46*100</f>
        <v>#DIV/0!</v>
      </c>
    </row>
    <row r="47" spans="1:23" ht="19.5" customHeight="1" thickBot="1">
      <c r="A47" s="474" t="s">
        <v>657</v>
      </c>
      <c r="B47" s="485" t="s">
        <v>805</v>
      </c>
      <c r="C47" s="476">
        <v>-8290</v>
      </c>
      <c r="D47" s="477">
        <v>-15657</v>
      </c>
      <c r="E47" s="477">
        <v>-12531</v>
      </c>
      <c r="F47" s="477">
        <v>-13175</v>
      </c>
      <c r="G47" s="477">
        <v>-13429</v>
      </c>
      <c r="H47" s="477">
        <v>-21527</v>
      </c>
      <c r="I47" s="477">
        <f>+I46-I41</f>
        <v>-27143</v>
      </c>
      <c r="J47" s="486">
        <f aca="true" t="shared" si="8" ref="J47:U47">+J46-J41</f>
        <v>-1651</v>
      </c>
      <c r="K47" s="478">
        <f t="shared" si="8"/>
        <v>-2106</v>
      </c>
      <c r="L47" s="478">
        <f t="shared" si="8"/>
        <v>-1894</v>
      </c>
      <c r="M47" s="478">
        <f t="shared" si="8"/>
        <v>-1582</v>
      </c>
      <c r="N47" s="478">
        <f t="shared" si="8"/>
        <v>-1946</v>
      </c>
      <c r="O47" s="478">
        <f t="shared" si="8"/>
        <v>-2164</v>
      </c>
      <c r="P47" s="478">
        <f t="shared" si="8"/>
        <v>-2429</v>
      </c>
      <c r="Q47" s="478">
        <f t="shared" si="8"/>
        <v>0</v>
      </c>
      <c r="R47" s="478">
        <f t="shared" si="8"/>
        <v>0</v>
      </c>
      <c r="S47" s="478">
        <f t="shared" si="8"/>
        <v>0</v>
      </c>
      <c r="T47" s="478">
        <f t="shared" si="8"/>
        <v>0</v>
      </c>
      <c r="U47" s="484">
        <f t="shared" si="8"/>
        <v>0</v>
      </c>
      <c r="V47" s="477">
        <f>SUM(J47:U47)</f>
        <v>-13772</v>
      </c>
      <c r="W47" s="480">
        <f>+V47/I47*100</f>
        <v>50.73868032273514</v>
      </c>
    </row>
    <row r="49" ht="12.75">
      <c r="B49" s="487"/>
    </row>
  </sheetData>
  <sheetProtection/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37.7109375" style="43" customWidth="1"/>
    <col min="2" max="2" width="13.57421875" style="43" customWidth="1"/>
    <col min="3" max="4" width="0" style="43" hidden="1" customWidth="1"/>
    <col min="5" max="5" width="6.421875" style="839" customWidth="1"/>
    <col min="6" max="7" width="11.57421875" style="43" hidden="1" customWidth="1"/>
    <col min="8" max="8" width="11.57421875" style="43" customWidth="1"/>
    <col min="9" max="10" width="11.421875" style="43" customWidth="1"/>
    <col min="11" max="16" width="9.140625" style="43" customWidth="1"/>
    <col min="17" max="18" width="0" style="43" hidden="1" customWidth="1"/>
    <col min="19" max="19" width="9.28125" style="43" hidden="1" customWidth="1"/>
    <col min="20" max="21" width="0" style="43" hidden="1" customWidth="1"/>
    <col min="22" max="23" width="9.140625" style="43" customWidth="1"/>
    <col min="24" max="24" width="9.00390625" style="839" customWidth="1"/>
    <col min="25" max="16384" width="9.140625" style="43" customWidth="1"/>
  </cols>
  <sheetData>
    <row r="1" spans="1:24" s="489" customFormat="1" ht="18">
      <c r="A1" s="489" t="s">
        <v>788</v>
      </c>
      <c r="E1" s="1001"/>
      <c r="J1" s="396"/>
      <c r="X1" s="1001"/>
    </row>
    <row r="2" spans="1:10" ht="21.75" customHeight="1">
      <c r="A2" s="396" t="s">
        <v>789</v>
      </c>
      <c r="B2" s="840" t="s">
        <v>861</v>
      </c>
      <c r="G2" s="841"/>
      <c r="J2" s="395"/>
    </row>
    <row r="3" spans="1:10" ht="12.75">
      <c r="A3" s="395"/>
      <c r="J3" s="395"/>
    </row>
    <row r="4" spans="2:10" ht="13.5" thickBot="1">
      <c r="B4" s="724"/>
      <c r="C4" s="724"/>
      <c r="D4" s="724"/>
      <c r="E4" s="842"/>
      <c r="F4" s="724"/>
      <c r="J4" s="395"/>
    </row>
    <row r="5" spans="1:10" ht="15.75" thickBot="1">
      <c r="A5" s="390" t="s">
        <v>556</v>
      </c>
      <c r="B5" s="843" t="s">
        <v>862</v>
      </c>
      <c r="C5" s="844"/>
      <c r="D5" s="844"/>
      <c r="E5" s="845"/>
      <c r="F5" s="846"/>
      <c r="G5" s="676"/>
      <c r="H5" s="676"/>
      <c r="I5" s="676"/>
      <c r="J5" s="390"/>
    </row>
    <row r="6" spans="1:10" ht="23.25" customHeight="1" thickBot="1">
      <c r="A6" s="395" t="s">
        <v>558</v>
      </c>
      <c r="J6" s="395"/>
    </row>
    <row r="7" spans="1:24" ht="15">
      <c r="A7" s="847"/>
      <c r="B7" s="848"/>
      <c r="C7" s="848"/>
      <c r="D7" s="848"/>
      <c r="E7" s="849"/>
      <c r="F7" s="850"/>
      <c r="G7" s="851"/>
      <c r="H7" s="852" t="s">
        <v>809</v>
      </c>
      <c r="I7" s="853" t="s">
        <v>31</v>
      </c>
      <c r="J7" s="854"/>
      <c r="K7" s="855"/>
      <c r="L7" s="855"/>
      <c r="M7" s="855"/>
      <c r="N7" s="855"/>
      <c r="O7" s="856" t="s">
        <v>559</v>
      </c>
      <c r="P7" s="855"/>
      <c r="Q7" s="855"/>
      <c r="R7" s="855"/>
      <c r="S7" s="855"/>
      <c r="T7" s="855"/>
      <c r="U7" s="855"/>
      <c r="V7" s="857" t="s">
        <v>560</v>
      </c>
      <c r="W7" s="853" t="s">
        <v>561</v>
      </c>
      <c r="X7" s="43"/>
    </row>
    <row r="8" spans="1:24" ht="13.5" thickBot="1">
      <c r="A8" s="858" t="s">
        <v>29</v>
      </c>
      <c r="B8" s="859" t="s">
        <v>562</v>
      </c>
      <c r="C8" s="859" t="s">
        <v>563</v>
      </c>
      <c r="D8" s="859" t="s">
        <v>564</v>
      </c>
      <c r="E8" s="860" t="s">
        <v>565</v>
      </c>
      <c r="F8" s="861" t="s">
        <v>807</v>
      </c>
      <c r="G8" s="842" t="s">
        <v>808</v>
      </c>
      <c r="H8" s="862"/>
      <c r="I8" s="863">
        <v>2015</v>
      </c>
      <c r="J8" s="864" t="s">
        <v>570</v>
      </c>
      <c r="K8" s="865" t="s">
        <v>571</v>
      </c>
      <c r="L8" s="865" t="s">
        <v>572</v>
      </c>
      <c r="M8" s="865" t="s">
        <v>573</v>
      </c>
      <c r="N8" s="865" t="s">
        <v>574</v>
      </c>
      <c r="O8" s="865" t="s">
        <v>575</v>
      </c>
      <c r="P8" s="865" t="s">
        <v>576</v>
      </c>
      <c r="Q8" s="865" t="s">
        <v>577</v>
      </c>
      <c r="R8" s="865" t="s">
        <v>578</v>
      </c>
      <c r="S8" s="865" t="s">
        <v>579</v>
      </c>
      <c r="T8" s="865" t="s">
        <v>580</v>
      </c>
      <c r="U8" s="864" t="s">
        <v>581</v>
      </c>
      <c r="V8" s="866" t="s">
        <v>582</v>
      </c>
      <c r="W8" s="863" t="s">
        <v>583</v>
      </c>
      <c r="X8" s="43"/>
    </row>
    <row r="9" spans="1:24" ht="12.75">
      <c r="A9" s="867" t="s">
        <v>584</v>
      </c>
      <c r="B9" s="868"/>
      <c r="C9" s="869">
        <v>104</v>
      </c>
      <c r="D9" s="870">
        <v>104</v>
      </c>
      <c r="E9" s="816"/>
      <c r="F9" s="817">
        <v>14</v>
      </c>
      <c r="G9" s="818">
        <v>14</v>
      </c>
      <c r="H9" s="819">
        <v>14</v>
      </c>
      <c r="I9" s="871"/>
      <c r="J9" s="872">
        <v>15</v>
      </c>
      <c r="K9" s="873">
        <v>17</v>
      </c>
      <c r="L9" s="873">
        <v>18</v>
      </c>
      <c r="M9" s="873">
        <v>17</v>
      </c>
      <c r="N9" s="820">
        <v>18</v>
      </c>
      <c r="O9" s="820">
        <v>18</v>
      </c>
      <c r="P9" s="820">
        <v>32</v>
      </c>
      <c r="Q9" s="820"/>
      <c r="R9" s="820"/>
      <c r="S9" s="820"/>
      <c r="T9" s="820"/>
      <c r="U9" s="820"/>
      <c r="V9" s="874" t="s">
        <v>585</v>
      </c>
      <c r="W9" s="875" t="s">
        <v>585</v>
      </c>
      <c r="X9" s="43"/>
    </row>
    <row r="10" spans="1:24" ht="13.5" thickBot="1">
      <c r="A10" s="876" t="s">
        <v>586</v>
      </c>
      <c r="B10" s="877"/>
      <c r="C10" s="878">
        <v>101</v>
      </c>
      <c r="D10" s="879">
        <v>104</v>
      </c>
      <c r="E10" s="880"/>
      <c r="F10" s="881">
        <v>11.5</v>
      </c>
      <c r="G10" s="882">
        <v>11</v>
      </c>
      <c r="H10" s="535">
        <v>11</v>
      </c>
      <c r="I10" s="883"/>
      <c r="J10" s="881">
        <v>13</v>
      </c>
      <c r="K10" s="884">
        <v>14.5</v>
      </c>
      <c r="L10" s="885">
        <v>15</v>
      </c>
      <c r="M10" s="885">
        <v>14.5</v>
      </c>
      <c r="N10" s="884">
        <v>15.5</v>
      </c>
      <c r="O10" s="884">
        <v>15.5</v>
      </c>
      <c r="P10" s="884">
        <v>26.5</v>
      </c>
      <c r="Q10" s="884"/>
      <c r="R10" s="884"/>
      <c r="S10" s="884"/>
      <c r="T10" s="884"/>
      <c r="U10" s="881"/>
      <c r="V10" s="886"/>
      <c r="W10" s="887" t="s">
        <v>585</v>
      </c>
      <c r="X10" s="43"/>
    </row>
    <row r="11" spans="1:24" ht="12.75">
      <c r="A11" s="888" t="s">
        <v>587</v>
      </c>
      <c r="B11" s="889" t="s">
        <v>588</v>
      </c>
      <c r="C11" s="890">
        <v>37915</v>
      </c>
      <c r="D11" s="891">
        <v>39774</v>
      </c>
      <c r="E11" s="892" t="s">
        <v>589</v>
      </c>
      <c r="F11" s="893">
        <v>7073</v>
      </c>
      <c r="G11" s="894">
        <v>7780</v>
      </c>
      <c r="H11" s="825">
        <v>8681</v>
      </c>
      <c r="I11" s="895" t="s">
        <v>585</v>
      </c>
      <c r="J11" s="896">
        <v>8535</v>
      </c>
      <c r="K11" s="897">
        <v>8542</v>
      </c>
      <c r="L11" s="898">
        <v>8552</v>
      </c>
      <c r="M11" s="898">
        <v>8552</v>
      </c>
      <c r="N11" s="897">
        <v>8552</v>
      </c>
      <c r="O11" s="897">
        <v>8552</v>
      </c>
      <c r="P11" s="899">
        <v>8552</v>
      </c>
      <c r="Q11" s="899"/>
      <c r="R11" s="899"/>
      <c r="S11" s="899"/>
      <c r="T11" s="899"/>
      <c r="U11" s="893"/>
      <c r="V11" s="900" t="s">
        <v>585</v>
      </c>
      <c r="W11" s="901" t="s">
        <v>585</v>
      </c>
      <c r="X11" s="43"/>
    </row>
    <row r="12" spans="1:24" ht="12.75">
      <c r="A12" s="902" t="s">
        <v>590</v>
      </c>
      <c r="B12" s="903" t="s">
        <v>591</v>
      </c>
      <c r="C12" s="904">
        <v>-16164</v>
      </c>
      <c r="D12" s="905">
        <v>-17825</v>
      </c>
      <c r="E12" s="892" t="s">
        <v>592</v>
      </c>
      <c r="F12" s="893">
        <v>-5520</v>
      </c>
      <c r="G12" s="894">
        <v>-6152</v>
      </c>
      <c r="H12" s="551">
        <v>-6977</v>
      </c>
      <c r="I12" s="901" t="s">
        <v>585</v>
      </c>
      <c r="J12" s="906">
        <v>-6864</v>
      </c>
      <c r="K12" s="907">
        <v>-6904</v>
      </c>
      <c r="L12" s="908">
        <v>-6946</v>
      </c>
      <c r="M12" s="908">
        <v>-6979</v>
      </c>
      <c r="N12" s="897">
        <v>-6979</v>
      </c>
      <c r="O12" s="897">
        <v>-6979</v>
      </c>
      <c r="P12" s="899">
        <v>-6979</v>
      </c>
      <c r="Q12" s="899"/>
      <c r="R12" s="899"/>
      <c r="S12" s="899"/>
      <c r="T12" s="899"/>
      <c r="U12" s="893"/>
      <c r="V12" s="900" t="s">
        <v>585</v>
      </c>
      <c r="W12" s="901" t="s">
        <v>585</v>
      </c>
      <c r="X12" s="43"/>
    </row>
    <row r="13" spans="1:24" ht="12.75">
      <c r="A13" s="902" t="s">
        <v>593</v>
      </c>
      <c r="B13" s="903" t="s">
        <v>594</v>
      </c>
      <c r="C13" s="904">
        <v>604</v>
      </c>
      <c r="D13" s="905">
        <v>619</v>
      </c>
      <c r="E13" s="892" t="s">
        <v>595</v>
      </c>
      <c r="F13" s="893">
        <v>69</v>
      </c>
      <c r="G13" s="894">
        <v>36</v>
      </c>
      <c r="H13" s="551">
        <v>1</v>
      </c>
      <c r="I13" s="901" t="s">
        <v>585</v>
      </c>
      <c r="J13" s="906">
        <v>1</v>
      </c>
      <c r="K13" s="907">
        <v>1</v>
      </c>
      <c r="L13" s="908">
        <v>0.8</v>
      </c>
      <c r="M13" s="908">
        <v>1</v>
      </c>
      <c r="N13" s="897">
        <v>1</v>
      </c>
      <c r="O13" s="897">
        <v>1</v>
      </c>
      <c r="P13" s="899">
        <v>328</v>
      </c>
      <c r="Q13" s="899"/>
      <c r="R13" s="899"/>
      <c r="S13" s="899"/>
      <c r="T13" s="899"/>
      <c r="U13" s="893"/>
      <c r="V13" s="900" t="s">
        <v>585</v>
      </c>
      <c r="W13" s="901" t="s">
        <v>585</v>
      </c>
      <c r="X13" s="43"/>
    </row>
    <row r="14" spans="1:24" ht="12.75">
      <c r="A14" s="902" t="s">
        <v>596</v>
      </c>
      <c r="B14" s="903" t="s">
        <v>597</v>
      </c>
      <c r="C14" s="904">
        <v>221</v>
      </c>
      <c r="D14" s="905">
        <v>610</v>
      </c>
      <c r="E14" s="892" t="s">
        <v>585</v>
      </c>
      <c r="F14" s="893">
        <v>715</v>
      </c>
      <c r="G14" s="894">
        <v>505</v>
      </c>
      <c r="H14" s="551">
        <v>502</v>
      </c>
      <c r="I14" s="901" t="s">
        <v>585</v>
      </c>
      <c r="J14" s="906">
        <v>6741</v>
      </c>
      <c r="K14" s="907">
        <v>6794</v>
      </c>
      <c r="L14" s="908">
        <v>7238</v>
      </c>
      <c r="M14" s="908">
        <v>7030</v>
      </c>
      <c r="N14" s="897">
        <v>5843</v>
      </c>
      <c r="O14" s="897">
        <v>5754</v>
      </c>
      <c r="P14" s="899">
        <v>5823</v>
      </c>
      <c r="Q14" s="899"/>
      <c r="R14" s="899"/>
      <c r="S14" s="899"/>
      <c r="T14" s="899"/>
      <c r="U14" s="893"/>
      <c r="V14" s="900" t="s">
        <v>585</v>
      </c>
      <c r="W14" s="901" t="s">
        <v>585</v>
      </c>
      <c r="X14" s="43"/>
    </row>
    <row r="15" spans="1:24" ht="13.5" thickBot="1">
      <c r="A15" s="867" t="s">
        <v>598</v>
      </c>
      <c r="B15" s="909" t="s">
        <v>863</v>
      </c>
      <c r="C15" s="910">
        <v>2021</v>
      </c>
      <c r="D15" s="911">
        <v>852</v>
      </c>
      <c r="E15" s="821" t="s">
        <v>600</v>
      </c>
      <c r="F15" s="822">
        <v>1007</v>
      </c>
      <c r="G15" s="567">
        <v>607</v>
      </c>
      <c r="H15" s="823">
        <v>561</v>
      </c>
      <c r="I15" s="912" t="s">
        <v>585</v>
      </c>
      <c r="J15" s="547">
        <v>668</v>
      </c>
      <c r="K15" s="913">
        <v>815</v>
      </c>
      <c r="L15" s="914">
        <v>972</v>
      </c>
      <c r="M15" s="914">
        <v>953</v>
      </c>
      <c r="N15" s="913">
        <v>1004</v>
      </c>
      <c r="O15" s="913">
        <v>2068</v>
      </c>
      <c r="P15" s="824">
        <v>1079</v>
      </c>
      <c r="Q15" s="824"/>
      <c r="R15" s="824"/>
      <c r="S15" s="824"/>
      <c r="T15" s="824"/>
      <c r="U15" s="824"/>
      <c r="V15" s="915" t="s">
        <v>585</v>
      </c>
      <c r="W15" s="875" t="s">
        <v>585</v>
      </c>
      <c r="X15" s="43"/>
    </row>
    <row r="16" spans="1:24" ht="13.5" thickBot="1">
      <c r="A16" s="916" t="s">
        <v>601</v>
      </c>
      <c r="B16" s="917"/>
      <c r="C16" s="918">
        <v>24618</v>
      </c>
      <c r="D16" s="919">
        <v>24087</v>
      </c>
      <c r="E16" s="920"/>
      <c r="F16" s="921">
        <v>3344</v>
      </c>
      <c r="G16" s="922">
        <v>2776</v>
      </c>
      <c r="H16" s="923">
        <v>2768</v>
      </c>
      <c r="I16" s="924" t="s">
        <v>585</v>
      </c>
      <c r="J16" s="925">
        <f>SUM(J11:J15)</f>
        <v>9081</v>
      </c>
      <c r="K16" s="926">
        <f>SUM(K11:K15)</f>
        <v>9248</v>
      </c>
      <c r="L16" s="927">
        <f>SUM(L11:L15)</f>
        <v>9816.8</v>
      </c>
      <c r="M16" s="927">
        <f>SUM(M9:M15)</f>
        <v>9588.5</v>
      </c>
      <c r="N16" s="928">
        <f>SUM(N9:N15)</f>
        <v>8454.5</v>
      </c>
      <c r="O16" s="928">
        <f>SUM(O9:O15)</f>
        <v>9429.5</v>
      </c>
      <c r="P16" s="929"/>
      <c r="Q16" s="929"/>
      <c r="R16" s="929"/>
      <c r="S16" s="929"/>
      <c r="T16" s="929"/>
      <c r="U16" s="921"/>
      <c r="V16" s="930" t="s">
        <v>585</v>
      </c>
      <c r="W16" s="924" t="s">
        <v>585</v>
      </c>
      <c r="X16" s="43"/>
    </row>
    <row r="17" spans="1:24" ht="12.75">
      <c r="A17" s="867" t="s">
        <v>602</v>
      </c>
      <c r="B17" s="889" t="s">
        <v>603</v>
      </c>
      <c r="C17" s="890">
        <v>7043</v>
      </c>
      <c r="D17" s="891">
        <v>7240</v>
      </c>
      <c r="E17" s="821">
        <v>401</v>
      </c>
      <c r="F17" s="822">
        <v>1553</v>
      </c>
      <c r="G17" s="567">
        <v>1628</v>
      </c>
      <c r="H17" s="825">
        <v>1704</v>
      </c>
      <c r="I17" s="895" t="s">
        <v>585</v>
      </c>
      <c r="J17" s="547">
        <v>1671</v>
      </c>
      <c r="K17" s="913">
        <v>1638</v>
      </c>
      <c r="L17" s="914">
        <v>1605</v>
      </c>
      <c r="M17" s="914">
        <v>1573</v>
      </c>
      <c r="N17" s="913">
        <v>1540</v>
      </c>
      <c r="O17" s="913">
        <v>1507</v>
      </c>
      <c r="P17" s="824">
        <v>1507</v>
      </c>
      <c r="Q17" s="824"/>
      <c r="R17" s="824"/>
      <c r="S17" s="824"/>
      <c r="T17" s="824"/>
      <c r="U17" s="824"/>
      <c r="V17" s="915" t="s">
        <v>585</v>
      </c>
      <c r="W17" s="875" t="s">
        <v>585</v>
      </c>
      <c r="X17" s="43"/>
    </row>
    <row r="18" spans="1:24" ht="12.75">
      <c r="A18" s="902" t="s">
        <v>604</v>
      </c>
      <c r="B18" s="903" t="s">
        <v>605</v>
      </c>
      <c r="C18" s="904">
        <v>1001</v>
      </c>
      <c r="D18" s="905">
        <v>820</v>
      </c>
      <c r="E18" s="892" t="s">
        <v>606</v>
      </c>
      <c r="F18" s="893">
        <v>49</v>
      </c>
      <c r="G18" s="894">
        <v>183</v>
      </c>
      <c r="H18" s="551">
        <v>155</v>
      </c>
      <c r="I18" s="901" t="s">
        <v>585</v>
      </c>
      <c r="J18" s="896">
        <v>188</v>
      </c>
      <c r="K18" s="897">
        <v>222</v>
      </c>
      <c r="L18" s="898">
        <v>255</v>
      </c>
      <c r="M18" s="898">
        <v>289</v>
      </c>
      <c r="N18" s="897">
        <v>323</v>
      </c>
      <c r="O18" s="897">
        <v>443</v>
      </c>
      <c r="P18" s="899">
        <v>421</v>
      </c>
      <c r="Q18" s="899"/>
      <c r="R18" s="899"/>
      <c r="S18" s="899"/>
      <c r="T18" s="899"/>
      <c r="U18" s="893"/>
      <c r="V18" s="900" t="s">
        <v>585</v>
      </c>
      <c r="W18" s="901" t="s">
        <v>585</v>
      </c>
      <c r="X18" s="43"/>
    </row>
    <row r="19" spans="1:24" ht="12.75">
      <c r="A19" s="902" t="s">
        <v>607</v>
      </c>
      <c r="B19" s="903" t="s">
        <v>864</v>
      </c>
      <c r="C19" s="904">
        <v>14718</v>
      </c>
      <c r="D19" s="905">
        <v>14718</v>
      </c>
      <c r="E19" s="892" t="s">
        <v>585</v>
      </c>
      <c r="F19" s="893">
        <v>0</v>
      </c>
      <c r="G19" s="894">
        <v>0</v>
      </c>
      <c r="H19" s="551">
        <v>0</v>
      </c>
      <c r="I19" s="901" t="s">
        <v>585</v>
      </c>
      <c r="J19" s="906">
        <v>0</v>
      </c>
      <c r="K19" s="907">
        <v>0</v>
      </c>
      <c r="L19" s="908">
        <v>0</v>
      </c>
      <c r="M19" s="908">
        <v>0</v>
      </c>
      <c r="N19" s="897">
        <v>0</v>
      </c>
      <c r="O19" s="897">
        <v>0</v>
      </c>
      <c r="P19" s="899">
        <v>0</v>
      </c>
      <c r="Q19" s="899"/>
      <c r="R19" s="899"/>
      <c r="S19" s="899"/>
      <c r="T19" s="899"/>
      <c r="U19" s="893"/>
      <c r="V19" s="900" t="s">
        <v>585</v>
      </c>
      <c r="W19" s="901" t="s">
        <v>585</v>
      </c>
      <c r="X19" s="43"/>
    </row>
    <row r="20" spans="1:24" ht="12.75">
      <c r="A20" s="902" t="s">
        <v>609</v>
      </c>
      <c r="B20" s="903" t="s">
        <v>865</v>
      </c>
      <c r="C20" s="904">
        <v>1758</v>
      </c>
      <c r="D20" s="905">
        <v>1762</v>
      </c>
      <c r="E20" s="892" t="s">
        <v>585</v>
      </c>
      <c r="F20" s="893">
        <v>1695</v>
      </c>
      <c r="G20" s="894">
        <v>931</v>
      </c>
      <c r="H20" s="551">
        <v>823</v>
      </c>
      <c r="I20" s="901" t="s">
        <v>585</v>
      </c>
      <c r="J20" s="906">
        <v>710</v>
      </c>
      <c r="K20" s="907">
        <v>723</v>
      </c>
      <c r="L20" s="908">
        <v>7925</v>
      </c>
      <c r="M20" s="908">
        <v>7746</v>
      </c>
      <c r="N20" s="897">
        <v>6749</v>
      </c>
      <c r="O20" s="897">
        <v>6744</v>
      </c>
      <c r="P20" s="899">
        <v>74</v>
      </c>
      <c r="Q20" s="899"/>
      <c r="R20" s="899"/>
      <c r="S20" s="899"/>
      <c r="T20" s="899"/>
      <c r="U20" s="893"/>
      <c r="V20" s="900" t="s">
        <v>585</v>
      </c>
      <c r="W20" s="901" t="s">
        <v>585</v>
      </c>
      <c r="X20" s="43"/>
    </row>
    <row r="21" spans="1:24" ht="13.5" thickBot="1">
      <c r="A21" s="876" t="s">
        <v>611</v>
      </c>
      <c r="B21" s="931" t="s">
        <v>612</v>
      </c>
      <c r="C21" s="932">
        <v>0</v>
      </c>
      <c r="D21" s="933">
        <v>0</v>
      </c>
      <c r="E21" s="934" t="s">
        <v>585</v>
      </c>
      <c r="F21" s="893">
        <v>0</v>
      </c>
      <c r="G21" s="894">
        <v>0</v>
      </c>
      <c r="H21" s="826">
        <v>0</v>
      </c>
      <c r="I21" s="887" t="s">
        <v>585</v>
      </c>
      <c r="J21" s="906">
        <v>0</v>
      </c>
      <c r="K21" s="907">
        <v>0</v>
      </c>
      <c r="L21" s="908">
        <v>0</v>
      </c>
      <c r="M21" s="908">
        <v>0</v>
      </c>
      <c r="N21" s="897">
        <v>0</v>
      </c>
      <c r="O21" s="897">
        <v>0</v>
      </c>
      <c r="P21" s="899">
        <v>0</v>
      </c>
      <c r="Q21" s="899"/>
      <c r="R21" s="899"/>
      <c r="S21" s="899"/>
      <c r="T21" s="899"/>
      <c r="U21" s="893"/>
      <c r="V21" s="935" t="s">
        <v>585</v>
      </c>
      <c r="W21" s="912" t="s">
        <v>585</v>
      </c>
      <c r="X21" s="43"/>
    </row>
    <row r="22" spans="1:24" ht="14.25">
      <c r="A22" s="936" t="s">
        <v>613</v>
      </c>
      <c r="B22" s="889" t="s">
        <v>614</v>
      </c>
      <c r="C22" s="890">
        <v>12472</v>
      </c>
      <c r="D22" s="890">
        <v>13728</v>
      </c>
      <c r="E22" s="803" t="s">
        <v>585</v>
      </c>
      <c r="F22" s="937">
        <v>6570</v>
      </c>
      <c r="G22" s="938">
        <v>7023</v>
      </c>
      <c r="H22" s="825">
        <v>6660</v>
      </c>
      <c r="I22" s="939">
        <v>6720</v>
      </c>
      <c r="J22" s="940">
        <v>560</v>
      </c>
      <c r="K22" s="941">
        <v>560</v>
      </c>
      <c r="L22" s="942">
        <v>560</v>
      </c>
      <c r="M22" s="942">
        <v>560</v>
      </c>
      <c r="N22" s="942">
        <v>560</v>
      </c>
      <c r="O22" s="942">
        <v>560</v>
      </c>
      <c r="P22" s="942">
        <v>0</v>
      </c>
      <c r="Q22" s="942"/>
      <c r="R22" s="942"/>
      <c r="S22" s="942"/>
      <c r="T22" s="942"/>
      <c r="U22" s="937"/>
      <c r="V22" s="943">
        <f aca="true" t="shared" si="0" ref="V22:V40">SUM(J22:U22)</f>
        <v>3360</v>
      </c>
      <c r="W22" s="944">
        <f>IF(I22&lt;&gt;0,+V22/I22*100,"   ???")</f>
        <v>50</v>
      </c>
      <c r="X22" s="43"/>
    </row>
    <row r="23" spans="1:24" ht="14.25">
      <c r="A23" s="902" t="s">
        <v>615</v>
      </c>
      <c r="B23" s="903" t="s">
        <v>616</v>
      </c>
      <c r="C23" s="904">
        <v>0</v>
      </c>
      <c r="D23" s="904">
        <v>0</v>
      </c>
      <c r="E23" s="804" t="s">
        <v>585</v>
      </c>
      <c r="F23" s="893">
        <v>200</v>
      </c>
      <c r="G23" s="894">
        <v>295</v>
      </c>
      <c r="H23" s="551">
        <v>0</v>
      </c>
      <c r="I23" s="945">
        <v>0</v>
      </c>
      <c r="J23" s="946">
        <v>0</v>
      </c>
      <c r="K23" s="947">
        <v>0</v>
      </c>
      <c r="L23" s="899">
        <v>0</v>
      </c>
      <c r="M23" s="899"/>
      <c r="N23" s="899">
        <v>0</v>
      </c>
      <c r="O23" s="899">
        <v>0</v>
      </c>
      <c r="P23" s="899">
        <v>0</v>
      </c>
      <c r="Q23" s="899"/>
      <c r="R23" s="899"/>
      <c r="S23" s="899"/>
      <c r="T23" s="899"/>
      <c r="U23" s="893"/>
      <c r="V23" s="948">
        <f t="shared" si="0"/>
        <v>0</v>
      </c>
      <c r="W23" s="949">
        <v>0</v>
      </c>
      <c r="X23" s="43"/>
    </row>
    <row r="24" spans="1:24" ht="15" thickBot="1">
      <c r="A24" s="876" t="s">
        <v>617</v>
      </c>
      <c r="B24" s="931" t="s">
        <v>616</v>
      </c>
      <c r="C24" s="932">
        <v>0</v>
      </c>
      <c r="D24" s="932">
        <v>1215</v>
      </c>
      <c r="E24" s="805">
        <v>672</v>
      </c>
      <c r="F24" s="822">
        <v>6570</v>
      </c>
      <c r="G24" s="610">
        <v>6728</v>
      </c>
      <c r="H24" s="826">
        <v>6660</v>
      </c>
      <c r="I24" s="950">
        <v>6720</v>
      </c>
      <c r="J24" s="613">
        <v>560</v>
      </c>
      <c r="K24" s="951">
        <v>560</v>
      </c>
      <c r="L24" s="824">
        <v>560</v>
      </c>
      <c r="M24" s="824">
        <v>560</v>
      </c>
      <c r="N24" s="824">
        <v>560</v>
      </c>
      <c r="O24" s="824">
        <v>560</v>
      </c>
      <c r="P24" s="824">
        <v>0</v>
      </c>
      <c r="Q24" s="824"/>
      <c r="R24" s="824"/>
      <c r="S24" s="824"/>
      <c r="T24" s="824"/>
      <c r="U24" s="824"/>
      <c r="V24" s="952">
        <f t="shared" si="0"/>
        <v>3360</v>
      </c>
      <c r="W24" s="953">
        <f aca="true" t="shared" si="1" ref="W24:W31">IF(I24&lt;&gt;0,+V24/I24*100,"   ???")</f>
        <v>50</v>
      </c>
      <c r="X24" s="43"/>
    </row>
    <row r="25" spans="1:24" ht="14.25">
      <c r="A25" s="888" t="s">
        <v>618</v>
      </c>
      <c r="B25" s="889" t="s">
        <v>619</v>
      </c>
      <c r="C25" s="890">
        <v>6341</v>
      </c>
      <c r="D25" s="890">
        <v>6960</v>
      </c>
      <c r="E25" s="803">
        <v>501</v>
      </c>
      <c r="F25" s="954">
        <v>336</v>
      </c>
      <c r="G25" s="955">
        <v>474</v>
      </c>
      <c r="H25" s="825">
        <v>464</v>
      </c>
      <c r="I25" s="956">
        <v>400</v>
      </c>
      <c r="J25" s="957">
        <v>26</v>
      </c>
      <c r="K25" s="941">
        <v>22</v>
      </c>
      <c r="L25" s="941">
        <v>48</v>
      </c>
      <c r="M25" s="941">
        <v>14</v>
      </c>
      <c r="N25" s="941">
        <v>44</v>
      </c>
      <c r="O25" s="941">
        <v>61</v>
      </c>
      <c r="P25" s="941">
        <v>62</v>
      </c>
      <c r="Q25" s="941"/>
      <c r="R25" s="941"/>
      <c r="S25" s="941"/>
      <c r="T25" s="941"/>
      <c r="U25" s="958"/>
      <c r="V25" s="959">
        <v>96</v>
      </c>
      <c r="W25" s="960">
        <f t="shared" si="1"/>
        <v>24</v>
      </c>
      <c r="X25" s="43"/>
    </row>
    <row r="26" spans="1:24" ht="14.25">
      <c r="A26" s="902" t="s">
        <v>620</v>
      </c>
      <c r="B26" s="903" t="s">
        <v>621</v>
      </c>
      <c r="C26" s="904">
        <v>1745</v>
      </c>
      <c r="D26" s="904">
        <v>2223</v>
      </c>
      <c r="E26" s="804">
        <v>502</v>
      </c>
      <c r="F26" s="961">
        <v>1154</v>
      </c>
      <c r="G26" s="893">
        <v>379</v>
      </c>
      <c r="H26" s="551">
        <v>704</v>
      </c>
      <c r="I26" s="962">
        <v>900</v>
      </c>
      <c r="J26" s="963">
        <v>92</v>
      </c>
      <c r="K26" s="899">
        <v>71</v>
      </c>
      <c r="L26" s="899">
        <v>164</v>
      </c>
      <c r="M26" s="899">
        <v>296</v>
      </c>
      <c r="N26" s="899">
        <v>26</v>
      </c>
      <c r="O26" s="899">
        <v>15</v>
      </c>
      <c r="P26" s="899">
        <v>44</v>
      </c>
      <c r="Q26" s="899"/>
      <c r="R26" s="899"/>
      <c r="S26" s="899"/>
      <c r="T26" s="899"/>
      <c r="U26" s="961"/>
      <c r="V26" s="959">
        <f t="shared" si="0"/>
        <v>708</v>
      </c>
      <c r="W26" s="949">
        <f t="shared" si="1"/>
        <v>78.66666666666666</v>
      </c>
      <c r="X26" s="43"/>
    </row>
    <row r="27" spans="1:24" ht="14.25">
      <c r="A27" s="902" t="s">
        <v>622</v>
      </c>
      <c r="B27" s="903" t="s">
        <v>623</v>
      </c>
      <c r="C27" s="904">
        <v>0</v>
      </c>
      <c r="D27" s="904">
        <v>0</v>
      </c>
      <c r="E27" s="804">
        <v>544</v>
      </c>
      <c r="F27" s="961">
        <v>21</v>
      </c>
      <c r="G27" s="893">
        <v>29</v>
      </c>
      <c r="H27" s="551">
        <v>5</v>
      </c>
      <c r="I27" s="962">
        <v>70</v>
      </c>
      <c r="J27" s="963">
        <v>0</v>
      </c>
      <c r="K27" s="899">
        <v>0</v>
      </c>
      <c r="L27" s="899">
        <v>0</v>
      </c>
      <c r="M27" s="899">
        <v>0</v>
      </c>
      <c r="N27" s="899">
        <v>0</v>
      </c>
      <c r="O27" s="899">
        <v>0</v>
      </c>
      <c r="P27" s="899">
        <v>4</v>
      </c>
      <c r="Q27" s="899"/>
      <c r="R27" s="899"/>
      <c r="S27" s="899"/>
      <c r="T27" s="899"/>
      <c r="U27" s="961"/>
      <c r="V27" s="959">
        <f t="shared" si="0"/>
        <v>4</v>
      </c>
      <c r="W27" s="949">
        <f t="shared" si="1"/>
        <v>5.714285714285714</v>
      </c>
      <c r="X27" s="43"/>
    </row>
    <row r="28" spans="1:24" ht="14.25">
      <c r="A28" s="902" t="s">
        <v>624</v>
      </c>
      <c r="B28" s="903" t="s">
        <v>625</v>
      </c>
      <c r="C28" s="904">
        <v>428</v>
      </c>
      <c r="D28" s="904">
        <v>253</v>
      </c>
      <c r="E28" s="804">
        <v>511</v>
      </c>
      <c r="F28" s="961">
        <v>96</v>
      </c>
      <c r="G28" s="893">
        <v>370</v>
      </c>
      <c r="H28" s="551">
        <v>129</v>
      </c>
      <c r="I28" s="962">
        <v>100</v>
      </c>
      <c r="J28" s="963">
        <v>16</v>
      </c>
      <c r="K28" s="899">
        <v>2</v>
      </c>
      <c r="L28" s="899">
        <v>25</v>
      </c>
      <c r="M28" s="899">
        <v>10</v>
      </c>
      <c r="N28" s="899">
        <v>1</v>
      </c>
      <c r="O28" s="899">
        <v>37</v>
      </c>
      <c r="P28" s="899">
        <v>77</v>
      </c>
      <c r="Q28" s="899"/>
      <c r="R28" s="899"/>
      <c r="S28" s="899"/>
      <c r="T28" s="899"/>
      <c r="U28" s="961"/>
      <c r="V28" s="959">
        <f t="shared" si="0"/>
        <v>168</v>
      </c>
      <c r="W28" s="949">
        <f t="shared" si="1"/>
        <v>168</v>
      </c>
      <c r="X28" s="43"/>
    </row>
    <row r="29" spans="1:24" ht="14.25">
      <c r="A29" s="902" t="s">
        <v>626</v>
      </c>
      <c r="B29" s="903" t="s">
        <v>627</v>
      </c>
      <c r="C29" s="904">
        <v>1057</v>
      </c>
      <c r="D29" s="904">
        <v>1451</v>
      </c>
      <c r="E29" s="804">
        <v>518</v>
      </c>
      <c r="F29" s="961">
        <v>1024</v>
      </c>
      <c r="G29" s="893">
        <v>1249</v>
      </c>
      <c r="H29" s="551">
        <v>998</v>
      </c>
      <c r="I29" s="962">
        <v>900</v>
      </c>
      <c r="J29" s="963">
        <v>62</v>
      </c>
      <c r="K29" s="899">
        <v>65</v>
      </c>
      <c r="L29" s="899">
        <v>64</v>
      </c>
      <c r="M29" s="899">
        <v>72</v>
      </c>
      <c r="N29" s="899">
        <v>51</v>
      </c>
      <c r="O29" s="899">
        <v>82</v>
      </c>
      <c r="P29" s="899">
        <v>363</v>
      </c>
      <c r="Q29" s="899"/>
      <c r="R29" s="899"/>
      <c r="S29" s="899"/>
      <c r="T29" s="899"/>
      <c r="U29" s="961"/>
      <c r="V29" s="959">
        <f t="shared" si="0"/>
        <v>759</v>
      </c>
      <c r="W29" s="949">
        <f t="shared" si="1"/>
        <v>84.33333333333334</v>
      </c>
      <c r="X29" s="43"/>
    </row>
    <row r="30" spans="1:24" ht="14.25">
      <c r="A30" s="902" t="s">
        <v>628</v>
      </c>
      <c r="B30" s="964" t="s">
        <v>629</v>
      </c>
      <c r="C30" s="904">
        <v>10408</v>
      </c>
      <c r="D30" s="904">
        <v>11792</v>
      </c>
      <c r="E30" s="804">
        <v>521</v>
      </c>
      <c r="F30" s="961">
        <v>2632</v>
      </c>
      <c r="G30" s="893">
        <v>2854</v>
      </c>
      <c r="H30" s="551">
        <v>2768</v>
      </c>
      <c r="I30" s="962">
        <v>2950</v>
      </c>
      <c r="J30" s="965">
        <v>224</v>
      </c>
      <c r="K30" s="899">
        <v>248</v>
      </c>
      <c r="L30" s="899">
        <v>293</v>
      </c>
      <c r="M30" s="899">
        <v>267</v>
      </c>
      <c r="N30" s="899">
        <v>322</v>
      </c>
      <c r="O30" s="899">
        <v>326</v>
      </c>
      <c r="P30" s="899">
        <v>536</v>
      </c>
      <c r="Q30" s="899"/>
      <c r="R30" s="899"/>
      <c r="S30" s="899"/>
      <c r="T30" s="899"/>
      <c r="U30" s="961"/>
      <c r="V30" s="959">
        <f t="shared" si="0"/>
        <v>2216</v>
      </c>
      <c r="W30" s="949">
        <f t="shared" si="1"/>
        <v>75.11864406779661</v>
      </c>
      <c r="X30" s="43"/>
    </row>
    <row r="31" spans="1:24" ht="14.25">
      <c r="A31" s="902" t="s">
        <v>630</v>
      </c>
      <c r="B31" s="964" t="s">
        <v>631</v>
      </c>
      <c r="C31" s="904">
        <v>3640</v>
      </c>
      <c r="D31" s="904">
        <v>4174</v>
      </c>
      <c r="E31" s="804" t="s">
        <v>632</v>
      </c>
      <c r="F31" s="961">
        <v>939</v>
      </c>
      <c r="G31" s="893">
        <v>1053</v>
      </c>
      <c r="H31" s="551">
        <v>1034</v>
      </c>
      <c r="I31" s="962">
        <v>1270</v>
      </c>
      <c r="J31" s="965">
        <v>84</v>
      </c>
      <c r="K31" s="899">
        <v>92</v>
      </c>
      <c r="L31" s="899">
        <v>105</v>
      </c>
      <c r="M31" s="899">
        <v>93</v>
      </c>
      <c r="N31" s="899">
        <v>97</v>
      </c>
      <c r="O31" s="899">
        <v>97</v>
      </c>
      <c r="P31" s="899">
        <v>171</v>
      </c>
      <c r="Q31" s="899"/>
      <c r="R31" s="899"/>
      <c r="S31" s="899"/>
      <c r="T31" s="899"/>
      <c r="U31" s="961"/>
      <c r="V31" s="959">
        <f t="shared" si="0"/>
        <v>739</v>
      </c>
      <c r="W31" s="949">
        <f t="shared" si="1"/>
        <v>58.18897637795276</v>
      </c>
      <c r="X31" s="43"/>
    </row>
    <row r="32" spans="1:24" ht="14.25">
      <c r="A32" s="902" t="s">
        <v>633</v>
      </c>
      <c r="B32" s="903" t="s">
        <v>634</v>
      </c>
      <c r="C32" s="904">
        <v>0</v>
      </c>
      <c r="D32" s="904">
        <v>0</v>
      </c>
      <c r="E32" s="804">
        <v>557</v>
      </c>
      <c r="F32" s="961">
        <v>0</v>
      </c>
      <c r="G32" s="893">
        <v>0</v>
      </c>
      <c r="H32" s="551">
        <v>0</v>
      </c>
      <c r="I32" s="962">
        <v>0</v>
      </c>
      <c r="J32" s="963">
        <v>0</v>
      </c>
      <c r="K32" s="899">
        <v>0</v>
      </c>
      <c r="L32" s="899">
        <v>0</v>
      </c>
      <c r="M32" s="899">
        <v>0</v>
      </c>
      <c r="N32" s="899">
        <v>0</v>
      </c>
      <c r="O32" s="899">
        <v>0</v>
      </c>
      <c r="P32" s="899">
        <v>0</v>
      </c>
      <c r="Q32" s="899"/>
      <c r="R32" s="899"/>
      <c r="S32" s="899"/>
      <c r="T32" s="899"/>
      <c r="U32" s="961"/>
      <c r="V32" s="959">
        <f t="shared" si="0"/>
        <v>0</v>
      </c>
      <c r="W32" s="949">
        <v>0</v>
      </c>
      <c r="X32" s="43"/>
    </row>
    <row r="33" spans="1:24" ht="14.25">
      <c r="A33" s="902" t="s">
        <v>635</v>
      </c>
      <c r="B33" s="903" t="s">
        <v>636</v>
      </c>
      <c r="C33" s="904">
        <v>1711</v>
      </c>
      <c r="D33" s="904">
        <v>1801</v>
      </c>
      <c r="E33" s="804">
        <v>551</v>
      </c>
      <c r="F33" s="961">
        <v>154</v>
      </c>
      <c r="G33" s="893">
        <v>282</v>
      </c>
      <c r="H33" s="551">
        <v>336</v>
      </c>
      <c r="I33" s="962">
        <v>230</v>
      </c>
      <c r="J33" s="963">
        <v>32</v>
      </c>
      <c r="K33" s="899">
        <v>34</v>
      </c>
      <c r="L33" s="899">
        <v>33</v>
      </c>
      <c r="M33" s="899">
        <v>33</v>
      </c>
      <c r="N33" s="899">
        <v>33</v>
      </c>
      <c r="O33" s="899">
        <v>33</v>
      </c>
      <c r="P33" s="899">
        <v>33</v>
      </c>
      <c r="Q33" s="899"/>
      <c r="R33" s="899"/>
      <c r="S33" s="899"/>
      <c r="T33" s="899"/>
      <c r="U33" s="961"/>
      <c r="V33" s="959">
        <f t="shared" si="0"/>
        <v>231</v>
      </c>
      <c r="W33" s="949">
        <f>IF(I33&lt;&gt;0,+V33/I33*100,"   ???")</f>
        <v>100.43478260869566</v>
      </c>
      <c r="X33" s="43"/>
    </row>
    <row r="34" spans="1:24" ht="15" thickBot="1">
      <c r="A34" s="867" t="s">
        <v>637</v>
      </c>
      <c r="B34" s="909"/>
      <c r="C34" s="910">
        <v>569</v>
      </c>
      <c r="D34" s="910">
        <v>614</v>
      </c>
      <c r="E34" s="806" t="s">
        <v>638</v>
      </c>
      <c r="F34" s="827">
        <v>601</v>
      </c>
      <c r="G34" s="828">
        <v>550</v>
      </c>
      <c r="H34" s="823">
        <v>654</v>
      </c>
      <c r="I34" s="966">
        <v>300</v>
      </c>
      <c r="J34" s="829">
        <v>22</v>
      </c>
      <c r="K34" s="967">
        <v>16</v>
      </c>
      <c r="L34" s="967">
        <v>23</v>
      </c>
      <c r="M34" s="967">
        <v>11</v>
      </c>
      <c r="N34" s="967">
        <v>65</v>
      </c>
      <c r="O34" s="967">
        <v>92</v>
      </c>
      <c r="P34" s="967">
        <v>318</v>
      </c>
      <c r="Q34" s="967"/>
      <c r="R34" s="967"/>
      <c r="S34" s="967"/>
      <c r="T34" s="967"/>
      <c r="U34" s="830"/>
      <c r="V34" s="968">
        <f t="shared" si="0"/>
        <v>547</v>
      </c>
      <c r="W34" s="969">
        <f>IF(I34&lt;&gt;0,+V34/I34*100,"   ???")</f>
        <v>182.33333333333331</v>
      </c>
      <c r="X34" s="43"/>
    </row>
    <row r="35" spans="1:24" ht="15" thickBot="1">
      <c r="A35" s="970" t="s">
        <v>639</v>
      </c>
      <c r="B35" s="971" t="s">
        <v>640</v>
      </c>
      <c r="C35" s="837">
        <f>SUM(C25:C34)</f>
        <v>25899</v>
      </c>
      <c r="D35" s="837">
        <f>SUM(D25:D34)</f>
        <v>29268</v>
      </c>
      <c r="E35" s="972"/>
      <c r="F35" s="836">
        <v>6957</v>
      </c>
      <c r="G35" s="973">
        <v>7240</v>
      </c>
      <c r="H35" s="974">
        <v>7092</v>
      </c>
      <c r="I35" s="975">
        <f>SUM(I25:I34)</f>
        <v>7120</v>
      </c>
      <c r="J35" s="976">
        <f>SUM(J25:J34)</f>
        <v>558</v>
      </c>
      <c r="K35" s="977">
        <f>SUM(K25:K34)</f>
        <v>550</v>
      </c>
      <c r="L35" s="977">
        <f aca="true" t="shared" si="2" ref="L35:U35">SUM(L25:L34)</f>
        <v>755</v>
      </c>
      <c r="M35" s="978">
        <f t="shared" si="2"/>
        <v>796</v>
      </c>
      <c r="N35" s="977">
        <f t="shared" si="2"/>
        <v>639</v>
      </c>
      <c r="O35" s="977">
        <f t="shared" si="2"/>
        <v>743</v>
      </c>
      <c r="P35" s="977">
        <f t="shared" si="2"/>
        <v>1608</v>
      </c>
      <c r="Q35" s="977">
        <f t="shared" si="2"/>
        <v>0</v>
      </c>
      <c r="R35" s="977">
        <f t="shared" si="2"/>
        <v>0</v>
      </c>
      <c r="S35" s="977">
        <f t="shared" si="2"/>
        <v>0</v>
      </c>
      <c r="T35" s="977">
        <f t="shared" si="2"/>
        <v>0</v>
      </c>
      <c r="U35" s="977">
        <f t="shared" si="2"/>
        <v>0</v>
      </c>
      <c r="V35" s="979">
        <f>SUM(J35:U35)</f>
        <v>5649</v>
      </c>
      <c r="W35" s="980">
        <f>IF(I35&lt;&gt;0,+V35/I35*100,"   ???")</f>
        <v>79.33988764044943</v>
      </c>
      <c r="X35" s="43"/>
    </row>
    <row r="36" spans="1:24" ht="14.25">
      <c r="A36" s="888" t="s">
        <v>641</v>
      </c>
      <c r="B36" s="889" t="s">
        <v>642</v>
      </c>
      <c r="C36" s="890">
        <v>0</v>
      </c>
      <c r="D36" s="890">
        <v>0</v>
      </c>
      <c r="E36" s="803">
        <v>601</v>
      </c>
      <c r="F36" s="807">
        <v>0</v>
      </c>
      <c r="G36" s="808">
        <v>0</v>
      </c>
      <c r="H36" s="809">
        <v>0</v>
      </c>
      <c r="I36" s="939">
        <v>0</v>
      </c>
      <c r="J36" s="946">
        <v>0</v>
      </c>
      <c r="K36" s="899">
        <v>0</v>
      </c>
      <c r="L36" s="899">
        <v>0</v>
      </c>
      <c r="M36" s="899">
        <v>0</v>
      </c>
      <c r="N36" s="899">
        <v>0</v>
      </c>
      <c r="O36" s="899">
        <v>0</v>
      </c>
      <c r="P36" s="899">
        <v>2</v>
      </c>
      <c r="Q36" s="899"/>
      <c r="R36" s="899"/>
      <c r="S36" s="899"/>
      <c r="T36" s="899"/>
      <c r="U36" s="893"/>
      <c r="V36" s="981">
        <f t="shared" si="0"/>
        <v>2</v>
      </c>
      <c r="W36" s="960">
        <v>0</v>
      </c>
      <c r="X36" s="43"/>
    </row>
    <row r="37" spans="1:24" ht="14.25">
      <c r="A37" s="902" t="s">
        <v>643</v>
      </c>
      <c r="B37" s="903" t="s">
        <v>644</v>
      </c>
      <c r="C37" s="904">
        <v>1190</v>
      </c>
      <c r="D37" s="904">
        <v>1857</v>
      </c>
      <c r="E37" s="804">
        <v>602</v>
      </c>
      <c r="F37" s="810">
        <v>208</v>
      </c>
      <c r="G37" s="811">
        <v>330</v>
      </c>
      <c r="H37" s="812">
        <v>348</v>
      </c>
      <c r="I37" s="945">
        <v>150</v>
      </c>
      <c r="J37" s="946">
        <v>21</v>
      </c>
      <c r="K37" s="899">
        <v>20</v>
      </c>
      <c r="L37" s="899">
        <v>24</v>
      </c>
      <c r="M37" s="899">
        <v>9</v>
      </c>
      <c r="N37" s="899">
        <v>17</v>
      </c>
      <c r="O37" s="899">
        <v>20</v>
      </c>
      <c r="P37" s="899">
        <v>24</v>
      </c>
      <c r="Q37" s="899"/>
      <c r="R37" s="899"/>
      <c r="S37" s="899"/>
      <c r="T37" s="899"/>
      <c r="U37" s="893"/>
      <c r="V37" s="948">
        <f t="shared" si="0"/>
        <v>135</v>
      </c>
      <c r="W37" s="949">
        <f>IF(I37&lt;&gt;0,+V37/I37*100,"   ???")</f>
        <v>90</v>
      </c>
      <c r="X37" s="43"/>
    </row>
    <row r="38" spans="1:24" ht="14.25">
      <c r="A38" s="902" t="s">
        <v>645</v>
      </c>
      <c r="B38" s="903" t="s">
        <v>646</v>
      </c>
      <c r="C38" s="904">
        <v>0</v>
      </c>
      <c r="D38" s="904">
        <v>0</v>
      </c>
      <c r="E38" s="804">
        <v>604</v>
      </c>
      <c r="F38" s="810">
        <v>63</v>
      </c>
      <c r="G38" s="811">
        <v>65</v>
      </c>
      <c r="H38" s="812">
        <v>27</v>
      </c>
      <c r="I38" s="945">
        <v>60</v>
      </c>
      <c r="J38" s="946">
        <v>2</v>
      </c>
      <c r="K38" s="899">
        <v>2</v>
      </c>
      <c r="L38" s="899">
        <v>6</v>
      </c>
      <c r="M38" s="899">
        <v>0</v>
      </c>
      <c r="N38" s="899">
        <v>0</v>
      </c>
      <c r="O38" s="899">
        <v>2</v>
      </c>
      <c r="P38" s="899">
        <v>4</v>
      </c>
      <c r="Q38" s="899"/>
      <c r="R38" s="899"/>
      <c r="S38" s="899"/>
      <c r="T38" s="899"/>
      <c r="U38" s="893"/>
      <c r="V38" s="948">
        <f t="shared" si="0"/>
        <v>16</v>
      </c>
      <c r="W38" s="949">
        <f>IF(I38&lt;&gt;0,+V38/I38*100,"   ???")</f>
        <v>26.666666666666668</v>
      </c>
      <c r="X38" s="43"/>
    </row>
    <row r="39" spans="1:24" ht="14.25">
      <c r="A39" s="902" t="s">
        <v>647</v>
      </c>
      <c r="B39" s="903" t="s">
        <v>648</v>
      </c>
      <c r="C39" s="904">
        <v>12472</v>
      </c>
      <c r="D39" s="904">
        <v>13728</v>
      </c>
      <c r="E39" s="804" t="s">
        <v>649</v>
      </c>
      <c r="F39" s="810">
        <v>6570</v>
      </c>
      <c r="G39" s="811">
        <v>6728</v>
      </c>
      <c r="H39" s="812">
        <v>6660</v>
      </c>
      <c r="I39" s="945">
        <v>6720</v>
      </c>
      <c r="J39" s="982">
        <v>560</v>
      </c>
      <c r="K39" s="899">
        <v>560</v>
      </c>
      <c r="L39" s="899">
        <v>560</v>
      </c>
      <c r="M39" s="899">
        <v>560</v>
      </c>
      <c r="N39" s="899">
        <v>560</v>
      </c>
      <c r="O39" s="899">
        <v>1655</v>
      </c>
      <c r="P39" s="899">
        <v>0</v>
      </c>
      <c r="Q39" s="899"/>
      <c r="R39" s="899"/>
      <c r="S39" s="899"/>
      <c r="T39" s="899"/>
      <c r="U39" s="893"/>
      <c r="V39" s="948">
        <f t="shared" si="0"/>
        <v>4455</v>
      </c>
      <c r="W39" s="949">
        <f>IF(I39&lt;&gt;0,+V39/I39*100,"   ???")</f>
        <v>66.29464285714286</v>
      </c>
      <c r="X39" s="43"/>
    </row>
    <row r="40" spans="1:24" ht="15" thickBot="1">
      <c r="A40" s="867" t="s">
        <v>650</v>
      </c>
      <c r="B40" s="909"/>
      <c r="C40" s="910">
        <v>12330</v>
      </c>
      <c r="D40" s="910">
        <v>13218</v>
      </c>
      <c r="E40" s="806" t="s">
        <v>651</v>
      </c>
      <c r="F40" s="813">
        <v>164</v>
      </c>
      <c r="G40" s="814">
        <v>161</v>
      </c>
      <c r="H40" s="815">
        <v>143</v>
      </c>
      <c r="I40" s="983">
        <v>190</v>
      </c>
      <c r="J40" s="831">
        <v>10</v>
      </c>
      <c r="K40" s="824">
        <v>2</v>
      </c>
      <c r="L40" s="824">
        <v>42</v>
      </c>
      <c r="M40" s="824">
        <v>4</v>
      </c>
      <c r="N40" s="824">
        <v>32</v>
      </c>
      <c r="O40" s="824">
        <v>14</v>
      </c>
      <c r="P40" s="824">
        <v>381</v>
      </c>
      <c r="Q40" s="824"/>
      <c r="R40" s="824"/>
      <c r="S40" s="824"/>
      <c r="T40" s="824"/>
      <c r="U40" s="824"/>
      <c r="V40" s="948">
        <f t="shared" si="0"/>
        <v>485</v>
      </c>
      <c r="W40" s="969">
        <f>IF(I40&lt;&gt;0,+V40/I40*100,"   ???")</f>
        <v>255.26315789473685</v>
      </c>
      <c r="X40" s="43"/>
    </row>
    <row r="41" spans="1:24" ht="15" thickBot="1">
      <c r="A41" s="970" t="s">
        <v>652</v>
      </c>
      <c r="B41" s="971" t="s">
        <v>653</v>
      </c>
      <c r="C41" s="837">
        <f>SUM(C36:C40)</f>
        <v>25992</v>
      </c>
      <c r="D41" s="837">
        <f>SUM(D36:D40)</f>
        <v>28803</v>
      </c>
      <c r="E41" s="972" t="s">
        <v>585</v>
      </c>
      <c r="F41" s="984">
        <v>7005</v>
      </c>
      <c r="G41" s="985">
        <v>7284</v>
      </c>
      <c r="H41" s="974">
        <v>7178</v>
      </c>
      <c r="I41" s="986">
        <v>7120</v>
      </c>
      <c r="J41" s="977">
        <f>SUM(J36:J40)</f>
        <v>593</v>
      </c>
      <c r="K41" s="977">
        <f>SUM(K36:K40)</f>
        <v>584</v>
      </c>
      <c r="L41" s="978">
        <f aca="true" t="shared" si="3" ref="L41:V41">SUM(L36:L40)</f>
        <v>632</v>
      </c>
      <c r="M41" s="978">
        <f t="shared" si="3"/>
        <v>573</v>
      </c>
      <c r="N41" s="977">
        <f t="shared" si="3"/>
        <v>609</v>
      </c>
      <c r="O41" s="977">
        <f t="shared" si="3"/>
        <v>1691</v>
      </c>
      <c r="P41" s="977">
        <f t="shared" si="3"/>
        <v>411</v>
      </c>
      <c r="Q41" s="977">
        <f t="shared" si="3"/>
        <v>0</v>
      </c>
      <c r="R41" s="977">
        <f t="shared" si="3"/>
        <v>0</v>
      </c>
      <c r="S41" s="977">
        <f t="shared" si="3"/>
        <v>0</v>
      </c>
      <c r="T41" s="977">
        <f t="shared" si="3"/>
        <v>0</v>
      </c>
      <c r="U41" s="977">
        <f t="shared" si="3"/>
        <v>0</v>
      </c>
      <c r="V41" s="979">
        <f t="shared" si="3"/>
        <v>5093</v>
      </c>
      <c r="W41" s="980">
        <f>IF(I41&lt;&gt;0,+V41/I41*100,"   ???")</f>
        <v>71.53089887640449</v>
      </c>
      <c r="X41" s="43"/>
    </row>
    <row r="42" spans="1:24" ht="6.75" customHeight="1" thickBot="1">
      <c r="A42" s="867"/>
      <c r="B42" s="987"/>
      <c r="C42" s="988"/>
      <c r="D42" s="988"/>
      <c r="E42" s="832"/>
      <c r="F42" s="833"/>
      <c r="G42" s="834"/>
      <c r="H42" s="835"/>
      <c r="I42" s="836"/>
      <c r="J42" s="438"/>
      <c r="K42" s="989"/>
      <c r="L42" s="990"/>
      <c r="M42" s="990"/>
      <c r="N42" s="989"/>
      <c r="O42" s="989"/>
      <c r="P42" s="989"/>
      <c r="Q42" s="989"/>
      <c r="R42" s="989"/>
      <c r="S42" s="989"/>
      <c r="T42" s="989"/>
      <c r="U42" s="483"/>
      <c r="V42" s="837"/>
      <c r="W42" s="838"/>
      <c r="X42" s="43"/>
    </row>
    <row r="43" spans="1:24" ht="15" thickBot="1">
      <c r="A43" s="991" t="s">
        <v>654</v>
      </c>
      <c r="B43" s="971" t="s">
        <v>616</v>
      </c>
      <c r="C43" s="837">
        <f>+C41-C39</f>
        <v>13520</v>
      </c>
      <c r="D43" s="837">
        <f>+D41-D39</f>
        <v>15075</v>
      </c>
      <c r="E43" s="972" t="s">
        <v>585</v>
      </c>
      <c r="F43" s="984">
        <v>435</v>
      </c>
      <c r="G43" s="985">
        <v>556</v>
      </c>
      <c r="H43" s="974">
        <v>518</v>
      </c>
      <c r="I43" s="975">
        <v>540</v>
      </c>
      <c r="J43" s="976">
        <v>33</v>
      </c>
      <c r="K43" s="977">
        <v>24</v>
      </c>
      <c r="L43" s="977">
        <f aca="true" t="shared" si="4" ref="L43:U43">+L41-L39</f>
        <v>72</v>
      </c>
      <c r="M43" s="977">
        <f t="shared" si="4"/>
        <v>13</v>
      </c>
      <c r="N43" s="977">
        <f t="shared" si="4"/>
        <v>49</v>
      </c>
      <c r="O43" s="977">
        <f t="shared" si="4"/>
        <v>36</v>
      </c>
      <c r="P43" s="977">
        <f t="shared" si="4"/>
        <v>411</v>
      </c>
      <c r="Q43" s="977">
        <f t="shared" si="4"/>
        <v>0</v>
      </c>
      <c r="R43" s="977">
        <f t="shared" si="4"/>
        <v>0</v>
      </c>
      <c r="S43" s="977">
        <f t="shared" si="4"/>
        <v>0</v>
      </c>
      <c r="T43" s="977">
        <f t="shared" si="4"/>
        <v>0</v>
      </c>
      <c r="U43" s="977">
        <f t="shared" si="4"/>
        <v>0</v>
      </c>
      <c r="V43" s="837">
        <v>57</v>
      </c>
      <c r="W43" s="980">
        <f>IF(I43&lt;&gt;0,+V43/I43*100,"   ???")</f>
        <v>10.555555555555555</v>
      </c>
      <c r="X43" s="43"/>
    </row>
    <row r="44" spans="1:24" ht="15" thickBot="1">
      <c r="A44" s="970" t="s">
        <v>655</v>
      </c>
      <c r="B44" s="971" t="s">
        <v>656</v>
      </c>
      <c r="C44" s="837">
        <f>+C41-C35</f>
        <v>93</v>
      </c>
      <c r="D44" s="837">
        <f>+D41-D35</f>
        <v>-465</v>
      </c>
      <c r="E44" s="972" t="s">
        <v>585</v>
      </c>
      <c r="F44" s="984">
        <v>47</v>
      </c>
      <c r="G44" s="985">
        <v>44</v>
      </c>
      <c r="H44" s="974">
        <v>86</v>
      </c>
      <c r="I44" s="975">
        <v>1</v>
      </c>
      <c r="J44" s="976">
        <v>35</v>
      </c>
      <c r="K44" s="977">
        <v>34</v>
      </c>
      <c r="L44" s="977">
        <v>-123</v>
      </c>
      <c r="M44" s="977">
        <f aca="true" t="shared" si="5" ref="M44:U44">+M41-M35</f>
        <v>-223</v>
      </c>
      <c r="N44" s="977">
        <f t="shared" si="5"/>
        <v>-30</v>
      </c>
      <c r="O44" s="977">
        <f t="shared" si="5"/>
        <v>948</v>
      </c>
      <c r="P44" s="977">
        <f t="shared" si="5"/>
        <v>-1197</v>
      </c>
      <c r="Q44" s="977">
        <f t="shared" si="5"/>
        <v>0</v>
      </c>
      <c r="R44" s="977">
        <f t="shared" si="5"/>
        <v>0</v>
      </c>
      <c r="S44" s="977">
        <f t="shared" si="5"/>
        <v>0</v>
      </c>
      <c r="T44" s="977">
        <f t="shared" si="5"/>
        <v>0</v>
      </c>
      <c r="U44" s="992">
        <f t="shared" si="5"/>
        <v>0</v>
      </c>
      <c r="V44" s="837">
        <v>69</v>
      </c>
      <c r="W44" s="980">
        <f>IF(I44&lt;&gt;0,+V44/I44*100,"   ???")</f>
        <v>6900</v>
      </c>
      <c r="X44" s="43"/>
    </row>
    <row r="45" spans="1:24" ht="15" thickBot="1">
      <c r="A45" s="993" t="s">
        <v>657</v>
      </c>
      <c r="B45" s="994" t="s">
        <v>616</v>
      </c>
      <c r="C45" s="995">
        <f>+C44-C39</f>
        <v>-12379</v>
      </c>
      <c r="D45" s="995">
        <f>+D44-D39</f>
        <v>-14193</v>
      </c>
      <c r="E45" s="996" t="s">
        <v>585</v>
      </c>
      <c r="F45" s="997">
        <v>-6522</v>
      </c>
      <c r="G45" s="998">
        <v>-6684</v>
      </c>
      <c r="H45" s="974">
        <v>-6574</v>
      </c>
      <c r="I45" s="975">
        <v>-8556</v>
      </c>
      <c r="J45" s="976">
        <v>-525</v>
      </c>
      <c r="K45" s="977">
        <v>-526</v>
      </c>
      <c r="L45" s="977">
        <f aca="true" t="shared" si="6" ref="L45:U45">+L44-L39</f>
        <v>-683</v>
      </c>
      <c r="M45" s="977">
        <v>-782</v>
      </c>
      <c r="N45" s="977">
        <f t="shared" si="6"/>
        <v>-590</v>
      </c>
      <c r="O45" s="977">
        <f t="shared" si="6"/>
        <v>-707</v>
      </c>
      <c r="P45" s="977">
        <f t="shared" si="6"/>
        <v>-1197</v>
      </c>
      <c r="Q45" s="977">
        <f t="shared" si="6"/>
        <v>0</v>
      </c>
      <c r="R45" s="977">
        <f t="shared" si="6"/>
        <v>0</v>
      </c>
      <c r="S45" s="977">
        <f t="shared" si="6"/>
        <v>0</v>
      </c>
      <c r="T45" s="977">
        <f t="shared" si="6"/>
        <v>0</v>
      </c>
      <c r="U45" s="977">
        <f t="shared" si="6"/>
        <v>0</v>
      </c>
      <c r="V45" s="837">
        <v>-1051</v>
      </c>
      <c r="W45" s="980">
        <f>IF(I45&lt;&gt;0,+V45/I45*100,"   ???")</f>
        <v>12.283777466105656</v>
      </c>
      <c r="X45" s="43"/>
    </row>
    <row r="47" spans="1:2" ht="14.25" customHeight="1">
      <c r="A47" s="999" t="s">
        <v>866</v>
      </c>
      <c r="B47" s="1000"/>
    </row>
  </sheetData>
  <sheetProtection/>
  <mergeCells count="1">
    <mergeCell ref="H7:H8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32.28125" style="43" customWidth="1"/>
    <col min="2" max="2" width="10.57421875" style="43" customWidth="1"/>
    <col min="3" max="3" width="14.00390625" style="43" customWidth="1"/>
    <col min="4" max="5" width="0" style="43" hidden="1" customWidth="1"/>
    <col min="6" max="7" width="9.140625" style="43" hidden="1" customWidth="1"/>
    <col min="8" max="8" width="9.140625" style="43" customWidth="1"/>
    <col min="9" max="9" width="10.28125" style="43" customWidth="1"/>
    <col min="10" max="16" width="9.140625" style="43" customWidth="1"/>
    <col min="17" max="21" width="0" style="43" hidden="1" customWidth="1"/>
    <col min="22" max="23" width="10.28125" style="43" customWidth="1"/>
    <col min="24" max="16384" width="9.140625" style="43" customWidth="1"/>
  </cols>
  <sheetData>
    <row r="1" spans="1:9" s="489" customFormat="1" ht="18">
      <c r="A1" s="723" t="s">
        <v>788</v>
      </c>
      <c r="B1" s="723"/>
      <c r="C1" s="723"/>
      <c r="D1" s="723"/>
      <c r="E1" s="723"/>
      <c r="F1" s="723"/>
      <c r="G1" s="723"/>
      <c r="H1" s="723"/>
      <c r="I1" s="723"/>
    </row>
    <row r="2" spans="1:9" ht="18">
      <c r="A2" s="723" t="s">
        <v>789</v>
      </c>
      <c r="B2" s="396"/>
      <c r="I2" s="395"/>
    </row>
    <row r="3" spans="1:9" ht="12.75">
      <c r="A3" s="395"/>
      <c r="B3" s="395"/>
      <c r="I3" s="395"/>
    </row>
    <row r="4" spans="9:15" ht="13.5" thickBot="1">
      <c r="I4" s="395"/>
      <c r="M4" s="724"/>
      <c r="N4" s="724"/>
      <c r="O4" s="724"/>
    </row>
    <row r="5" spans="1:15" ht="16.5" thickBot="1">
      <c r="A5" s="675" t="s">
        <v>556</v>
      </c>
      <c r="B5" s="675"/>
      <c r="C5" s="800" t="s">
        <v>806</v>
      </c>
      <c r="D5" s="801"/>
      <c r="E5" s="801"/>
      <c r="F5" s="801"/>
      <c r="G5" s="802"/>
      <c r="H5" s="676"/>
      <c r="I5" s="390"/>
      <c r="M5" s="724"/>
      <c r="N5" s="724"/>
      <c r="O5" s="724"/>
    </row>
    <row r="6" spans="1:9" ht="13.5" thickBot="1">
      <c r="A6" s="674" t="s">
        <v>558</v>
      </c>
      <c r="B6" s="674"/>
      <c r="I6" s="395"/>
    </row>
    <row r="7" spans="1:23" ht="15.75">
      <c r="A7" s="677"/>
      <c r="B7" s="678"/>
      <c r="C7" s="725"/>
      <c r="D7" s="399"/>
      <c r="E7" s="399"/>
      <c r="F7" s="399"/>
      <c r="G7" s="399"/>
      <c r="H7" s="399"/>
      <c r="I7" s="726" t="s">
        <v>31</v>
      </c>
      <c r="J7" s="679"/>
      <c r="K7" s="680"/>
      <c r="L7" s="680"/>
      <c r="M7" s="680"/>
      <c r="N7" s="680"/>
      <c r="O7" s="727"/>
      <c r="P7" s="680"/>
      <c r="Q7" s="680"/>
      <c r="R7" s="680"/>
      <c r="S7" s="680"/>
      <c r="T7" s="680"/>
      <c r="U7" s="680"/>
      <c r="V7" s="728" t="s">
        <v>560</v>
      </c>
      <c r="W7" s="726" t="s">
        <v>561</v>
      </c>
    </row>
    <row r="8" spans="1:23" ht="13.5" thickBot="1">
      <c r="A8" s="729" t="s">
        <v>29</v>
      </c>
      <c r="B8" s="730"/>
      <c r="C8" s="731"/>
      <c r="D8" s="405" t="s">
        <v>563</v>
      </c>
      <c r="E8" s="405" t="s">
        <v>564</v>
      </c>
      <c r="F8" s="732" t="s">
        <v>807</v>
      </c>
      <c r="G8" s="732" t="s">
        <v>808</v>
      </c>
      <c r="H8" s="732" t="s">
        <v>809</v>
      </c>
      <c r="I8" s="733">
        <v>2015</v>
      </c>
      <c r="J8" s="681" t="s">
        <v>570</v>
      </c>
      <c r="K8" s="682" t="s">
        <v>571</v>
      </c>
      <c r="L8" s="682" t="s">
        <v>572</v>
      </c>
      <c r="M8" s="682" t="s">
        <v>573</v>
      </c>
      <c r="N8" s="682" t="s">
        <v>574</v>
      </c>
      <c r="O8" s="682" t="s">
        <v>575</v>
      </c>
      <c r="P8" s="682" t="s">
        <v>576</v>
      </c>
      <c r="Q8" s="682" t="s">
        <v>577</v>
      </c>
      <c r="R8" s="682" t="s">
        <v>578</v>
      </c>
      <c r="S8" s="682" t="s">
        <v>579</v>
      </c>
      <c r="T8" s="682" t="s">
        <v>580</v>
      </c>
      <c r="U8" s="681" t="s">
        <v>581</v>
      </c>
      <c r="V8" s="732" t="s">
        <v>582</v>
      </c>
      <c r="W8" s="733" t="s">
        <v>583</v>
      </c>
    </row>
    <row r="9" spans="1:23" ht="16.5">
      <c r="A9" s="683" t="s">
        <v>810</v>
      </c>
      <c r="B9" s="734"/>
      <c r="C9" s="735"/>
      <c r="D9" s="736">
        <v>22</v>
      </c>
      <c r="E9" s="736">
        <v>23</v>
      </c>
      <c r="F9" s="663">
        <v>21</v>
      </c>
      <c r="G9" s="663">
        <v>21</v>
      </c>
      <c r="H9" s="664">
        <v>21</v>
      </c>
      <c r="I9" s="737">
        <v>21</v>
      </c>
      <c r="J9" s="684">
        <v>21</v>
      </c>
      <c r="K9" s="685">
        <v>21</v>
      </c>
      <c r="L9" s="685">
        <v>21</v>
      </c>
      <c r="M9" s="685">
        <v>21</v>
      </c>
      <c r="N9" s="668">
        <v>21</v>
      </c>
      <c r="O9" s="668">
        <v>21</v>
      </c>
      <c r="P9" s="665">
        <v>21</v>
      </c>
      <c r="Q9" s="665"/>
      <c r="R9" s="665"/>
      <c r="S9" s="665"/>
      <c r="T9" s="665"/>
      <c r="U9" s="665"/>
      <c r="V9" s="738" t="s">
        <v>585</v>
      </c>
      <c r="W9" s="739" t="s">
        <v>585</v>
      </c>
    </row>
    <row r="10" spans="1:23" ht="17.25" thickBot="1">
      <c r="A10" s="686" t="s">
        <v>811</v>
      </c>
      <c r="B10" s="740"/>
      <c r="C10" s="741"/>
      <c r="D10" s="742">
        <v>20.91</v>
      </c>
      <c r="E10" s="742">
        <v>21.91</v>
      </c>
      <c r="F10" s="687">
        <v>20.4</v>
      </c>
      <c r="G10" s="687">
        <v>20.4</v>
      </c>
      <c r="H10" s="688">
        <v>20.4</v>
      </c>
      <c r="I10" s="743">
        <v>20.4</v>
      </c>
      <c r="J10" s="689">
        <v>20.4</v>
      </c>
      <c r="K10" s="690">
        <v>20.4</v>
      </c>
      <c r="L10" s="691">
        <v>20.4</v>
      </c>
      <c r="M10" s="691">
        <v>20.4</v>
      </c>
      <c r="N10" s="690">
        <v>20.4</v>
      </c>
      <c r="O10" s="690">
        <v>20.4</v>
      </c>
      <c r="P10" s="692">
        <v>20.4</v>
      </c>
      <c r="Q10" s="692"/>
      <c r="R10" s="692"/>
      <c r="S10" s="692"/>
      <c r="T10" s="692"/>
      <c r="U10" s="688"/>
      <c r="V10" s="744"/>
      <c r="W10" s="745" t="s">
        <v>585</v>
      </c>
    </row>
    <row r="11" spans="1:23" ht="16.5">
      <c r="A11" s="693" t="s">
        <v>812</v>
      </c>
      <c r="B11" s="734"/>
      <c r="C11" s="694" t="s">
        <v>813</v>
      </c>
      <c r="D11" s="746">
        <v>4630</v>
      </c>
      <c r="E11" s="746">
        <v>5103</v>
      </c>
      <c r="F11" s="669">
        <v>6741</v>
      </c>
      <c r="G11" s="669">
        <v>6928</v>
      </c>
      <c r="H11" s="695">
        <v>6931</v>
      </c>
      <c r="I11" s="747" t="s">
        <v>585</v>
      </c>
      <c r="J11" s="695">
        <v>6931</v>
      </c>
      <c r="K11" s="696">
        <v>6931</v>
      </c>
      <c r="L11" s="696">
        <v>6931</v>
      </c>
      <c r="M11" s="697">
        <v>6931</v>
      </c>
      <c r="N11" s="698">
        <v>6957</v>
      </c>
      <c r="O11" s="698">
        <v>6961</v>
      </c>
      <c r="P11" s="698">
        <v>6966</v>
      </c>
      <c r="Q11" s="698"/>
      <c r="R11" s="698"/>
      <c r="S11" s="698"/>
      <c r="T11" s="698"/>
      <c r="U11" s="695"/>
      <c r="V11" s="747" t="s">
        <v>585</v>
      </c>
      <c r="W11" s="748" t="s">
        <v>585</v>
      </c>
    </row>
    <row r="12" spans="1:23" ht="16.5">
      <c r="A12" s="693" t="s">
        <v>792</v>
      </c>
      <c r="B12" s="749"/>
      <c r="C12" s="694" t="s">
        <v>814</v>
      </c>
      <c r="D12" s="750">
        <v>3811</v>
      </c>
      <c r="E12" s="750">
        <v>4577</v>
      </c>
      <c r="F12" s="670">
        <v>6492</v>
      </c>
      <c r="G12" s="670">
        <v>6744</v>
      </c>
      <c r="H12" s="695">
        <v>6806</v>
      </c>
      <c r="I12" s="747" t="s">
        <v>585</v>
      </c>
      <c r="J12" s="699">
        <v>6811</v>
      </c>
      <c r="K12" s="700">
        <v>6815</v>
      </c>
      <c r="L12" s="700">
        <v>6820</v>
      </c>
      <c r="M12" s="701">
        <v>6825</v>
      </c>
      <c r="N12" s="698">
        <v>6856</v>
      </c>
      <c r="O12" s="698">
        <v>6865</v>
      </c>
      <c r="P12" s="698">
        <v>6875</v>
      </c>
      <c r="Q12" s="698"/>
      <c r="R12" s="698"/>
      <c r="S12" s="698"/>
      <c r="T12" s="698"/>
      <c r="U12" s="695"/>
      <c r="V12" s="747" t="s">
        <v>585</v>
      </c>
      <c r="W12" s="748" t="s">
        <v>585</v>
      </c>
    </row>
    <row r="13" spans="1:23" ht="16.5">
      <c r="A13" s="693" t="s">
        <v>593</v>
      </c>
      <c r="B13" s="734"/>
      <c r="C13" s="694" t="s">
        <v>815</v>
      </c>
      <c r="D13" s="750">
        <v>0</v>
      </c>
      <c r="E13" s="750">
        <v>0</v>
      </c>
      <c r="F13" s="670">
        <v>58</v>
      </c>
      <c r="G13" s="670">
        <v>51</v>
      </c>
      <c r="H13" s="695">
        <v>63</v>
      </c>
      <c r="I13" s="747" t="s">
        <v>585</v>
      </c>
      <c r="J13" s="699">
        <v>63</v>
      </c>
      <c r="K13" s="700">
        <v>63</v>
      </c>
      <c r="L13" s="701">
        <v>70</v>
      </c>
      <c r="M13" s="701">
        <v>70</v>
      </c>
      <c r="N13" s="698">
        <v>70</v>
      </c>
      <c r="O13" s="698">
        <v>31</v>
      </c>
      <c r="P13" s="698">
        <v>36</v>
      </c>
      <c r="Q13" s="698"/>
      <c r="R13" s="698"/>
      <c r="S13" s="698"/>
      <c r="T13" s="698"/>
      <c r="U13" s="695"/>
      <c r="V13" s="747" t="s">
        <v>585</v>
      </c>
      <c r="W13" s="748" t="s">
        <v>585</v>
      </c>
    </row>
    <row r="14" spans="1:23" ht="16.5">
      <c r="A14" s="693" t="s">
        <v>596</v>
      </c>
      <c r="B14" s="749"/>
      <c r="C14" s="694" t="s">
        <v>816</v>
      </c>
      <c r="D14" s="750">
        <v>0</v>
      </c>
      <c r="E14" s="750">
        <v>0</v>
      </c>
      <c r="F14" s="670">
        <v>583</v>
      </c>
      <c r="G14" s="670">
        <v>634</v>
      </c>
      <c r="H14" s="695">
        <v>591</v>
      </c>
      <c r="I14" s="747" t="s">
        <v>585</v>
      </c>
      <c r="J14" s="699">
        <v>8672</v>
      </c>
      <c r="K14" s="700">
        <v>8112</v>
      </c>
      <c r="L14" s="701">
        <v>6566</v>
      </c>
      <c r="M14" s="701">
        <v>5776</v>
      </c>
      <c r="N14" s="698">
        <v>5209</v>
      </c>
      <c r="O14" s="698">
        <v>3700</v>
      </c>
      <c r="P14" s="698">
        <v>3713</v>
      </c>
      <c r="Q14" s="698"/>
      <c r="R14" s="698"/>
      <c r="S14" s="698"/>
      <c r="T14" s="698"/>
      <c r="U14" s="695"/>
      <c r="V14" s="747" t="s">
        <v>585</v>
      </c>
      <c r="W14" s="748" t="s">
        <v>585</v>
      </c>
    </row>
    <row r="15" spans="1:23" ht="17.25" thickBot="1">
      <c r="A15" s="683" t="s">
        <v>598</v>
      </c>
      <c r="B15" s="734"/>
      <c r="C15" s="702" t="s">
        <v>817</v>
      </c>
      <c r="D15" s="751">
        <v>869</v>
      </c>
      <c r="E15" s="751">
        <v>1024</v>
      </c>
      <c r="F15" s="666">
        <v>1222</v>
      </c>
      <c r="G15" s="666">
        <v>1372</v>
      </c>
      <c r="H15" s="667">
        <v>1597</v>
      </c>
      <c r="I15" s="738" t="s">
        <v>585</v>
      </c>
      <c r="J15" s="703">
        <v>1541</v>
      </c>
      <c r="K15" s="668">
        <v>1699</v>
      </c>
      <c r="L15" s="685">
        <v>2544</v>
      </c>
      <c r="M15" s="685">
        <v>2296</v>
      </c>
      <c r="N15" s="668">
        <v>2289</v>
      </c>
      <c r="O15" s="668">
        <v>3216</v>
      </c>
      <c r="P15" s="668">
        <v>2378</v>
      </c>
      <c r="Q15" s="668"/>
      <c r="R15" s="668"/>
      <c r="S15" s="668"/>
      <c r="T15" s="668"/>
      <c r="U15" s="668"/>
      <c r="V15" s="738" t="s">
        <v>585</v>
      </c>
      <c r="W15" s="739" t="s">
        <v>585</v>
      </c>
    </row>
    <row r="16" spans="1:23" ht="17.25" thickBot="1">
      <c r="A16" s="752" t="s">
        <v>601</v>
      </c>
      <c r="B16" s="753"/>
      <c r="C16" s="717"/>
      <c r="D16" s="754">
        <v>1838</v>
      </c>
      <c r="E16" s="754">
        <v>1811</v>
      </c>
      <c r="F16" s="755">
        <v>2295</v>
      </c>
      <c r="G16" s="755">
        <v>972</v>
      </c>
      <c r="H16" s="756">
        <v>9916</v>
      </c>
      <c r="I16" s="757" t="s">
        <v>585</v>
      </c>
      <c r="J16" s="756">
        <v>17942</v>
      </c>
      <c r="K16" s="758">
        <v>17540</v>
      </c>
      <c r="L16" s="759">
        <v>16845</v>
      </c>
      <c r="M16" s="759">
        <v>15807</v>
      </c>
      <c r="N16" s="758">
        <v>15260</v>
      </c>
      <c r="O16" s="758">
        <v>14644</v>
      </c>
      <c r="P16" s="758">
        <v>13828</v>
      </c>
      <c r="Q16" s="758"/>
      <c r="R16" s="758"/>
      <c r="S16" s="758"/>
      <c r="T16" s="758"/>
      <c r="U16" s="756"/>
      <c r="V16" s="757" t="s">
        <v>585</v>
      </c>
      <c r="W16" s="760" t="s">
        <v>585</v>
      </c>
    </row>
    <row r="17" spans="1:23" ht="16.5">
      <c r="A17" s="683" t="s">
        <v>818</v>
      </c>
      <c r="B17" s="734"/>
      <c r="C17" s="702" t="s">
        <v>819</v>
      </c>
      <c r="D17" s="751">
        <v>833</v>
      </c>
      <c r="E17" s="751">
        <v>540</v>
      </c>
      <c r="F17" s="666">
        <v>293</v>
      </c>
      <c r="G17" s="666">
        <v>212</v>
      </c>
      <c r="H17" s="667">
        <v>139</v>
      </c>
      <c r="I17" s="738" t="s">
        <v>585</v>
      </c>
      <c r="J17" s="703">
        <v>133</v>
      </c>
      <c r="K17" s="668">
        <v>127</v>
      </c>
      <c r="L17" s="685">
        <v>121</v>
      </c>
      <c r="M17" s="685">
        <v>115</v>
      </c>
      <c r="N17" s="668">
        <v>109</v>
      </c>
      <c r="O17" s="668">
        <v>102</v>
      </c>
      <c r="P17" s="668">
        <v>96</v>
      </c>
      <c r="Q17" s="668"/>
      <c r="R17" s="668"/>
      <c r="S17" s="668"/>
      <c r="T17" s="668"/>
      <c r="U17" s="668"/>
      <c r="V17" s="738" t="s">
        <v>585</v>
      </c>
      <c r="W17" s="739" t="s">
        <v>585</v>
      </c>
    </row>
    <row r="18" spans="1:23" ht="16.5">
      <c r="A18" s="693" t="s">
        <v>820</v>
      </c>
      <c r="B18" s="749"/>
      <c r="C18" s="694" t="s">
        <v>821</v>
      </c>
      <c r="D18" s="746">
        <v>584</v>
      </c>
      <c r="E18" s="746">
        <v>483</v>
      </c>
      <c r="F18" s="670">
        <v>698</v>
      </c>
      <c r="G18" s="670">
        <v>853</v>
      </c>
      <c r="H18" s="695">
        <v>1011</v>
      </c>
      <c r="I18" s="747" t="s">
        <v>585</v>
      </c>
      <c r="J18" s="695">
        <v>986</v>
      </c>
      <c r="K18" s="698">
        <v>1034</v>
      </c>
      <c r="L18" s="697">
        <v>1042</v>
      </c>
      <c r="M18" s="697">
        <v>1077</v>
      </c>
      <c r="N18" s="698">
        <v>1090</v>
      </c>
      <c r="O18" s="698">
        <v>1100</v>
      </c>
      <c r="P18" s="698">
        <v>1113</v>
      </c>
      <c r="Q18" s="698"/>
      <c r="R18" s="698"/>
      <c r="S18" s="698"/>
      <c r="T18" s="698"/>
      <c r="U18" s="695"/>
      <c r="V18" s="747" t="s">
        <v>585</v>
      </c>
      <c r="W18" s="748" t="s">
        <v>585</v>
      </c>
    </row>
    <row r="19" spans="1:23" ht="16.5">
      <c r="A19" s="693" t="s">
        <v>607</v>
      </c>
      <c r="B19" s="749"/>
      <c r="C19" s="694" t="s">
        <v>822</v>
      </c>
      <c r="D19" s="750">
        <v>0</v>
      </c>
      <c r="E19" s="750">
        <v>0</v>
      </c>
      <c r="F19" s="670">
        <v>0</v>
      </c>
      <c r="G19" s="670">
        <v>0</v>
      </c>
      <c r="H19" s="695">
        <v>0</v>
      </c>
      <c r="I19" s="747" t="s">
        <v>585</v>
      </c>
      <c r="J19" s="699">
        <v>0</v>
      </c>
      <c r="K19" s="700">
        <v>0</v>
      </c>
      <c r="L19" s="701">
        <v>0</v>
      </c>
      <c r="M19" s="701">
        <v>0</v>
      </c>
      <c r="N19" s="698">
        <v>0</v>
      </c>
      <c r="O19" s="698">
        <v>0</v>
      </c>
      <c r="P19" s="698">
        <v>0</v>
      </c>
      <c r="Q19" s="698"/>
      <c r="R19" s="698"/>
      <c r="S19" s="698"/>
      <c r="T19" s="698"/>
      <c r="U19" s="695"/>
      <c r="V19" s="747" t="s">
        <v>585</v>
      </c>
      <c r="W19" s="748" t="s">
        <v>585</v>
      </c>
    </row>
    <row r="20" spans="1:23" ht="16.5">
      <c r="A20" s="693" t="s">
        <v>609</v>
      </c>
      <c r="B20" s="734"/>
      <c r="C20" s="694" t="s">
        <v>823</v>
      </c>
      <c r="D20" s="750">
        <v>225</v>
      </c>
      <c r="E20" s="750">
        <v>259</v>
      </c>
      <c r="F20" s="670">
        <v>1125</v>
      </c>
      <c r="G20" s="670">
        <v>1160</v>
      </c>
      <c r="H20" s="695">
        <v>1202</v>
      </c>
      <c r="I20" s="747" t="s">
        <v>585</v>
      </c>
      <c r="J20" s="699">
        <v>9129</v>
      </c>
      <c r="K20" s="700">
        <v>8668</v>
      </c>
      <c r="L20" s="701">
        <v>7332</v>
      </c>
      <c r="M20" s="701">
        <v>6375</v>
      </c>
      <c r="N20" s="698">
        <v>5758</v>
      </c>
      <c r="O20" s="698">
        <v>4429</v>
      </c>
      <c r="P20" s="698">
        <v>4263</v>
      </c>
      <c r="Q20" s="698"/>
      <c r="R20" s="698"/>
      <c r="S20" s="698"/>
      <c r="T20" s="698"/>
      <c r="U20" s="695"/>
      <c r="V20" s="747" t="s">
        <v>585</v>
      </c>
      <c r="W20" s="748" t="s">
        <v>585</v>
      </c>
    </row>
    <row r="21" spans="1:23" ht="17.25" thickBot="1">
      <c r="A21" s="693" t="s">
        <v>611</v>
      </c>
      <c r="B21" s="740"/>
      <c r="C21" s="694" t="s">
        <v>824</v>
      </c>
      <c r="D21" s="750">
        <v>0</v>
      </c>
      <c r="E21" s="750">
        <v>0</v>
      </c>
      <c r="F21" s="704">
        <v>0</v>
      </c>
      <c r="G21" s="704">
        <v>0</v>
      </c>
      <c r="H21" s="695">
        <v>0</v>
      </c>
      <c r="I21" s="761" t="s">
        <v>585</v>
      </c>
      <c r="J21" s="699">
        <v>0</v>
      </c>
      <c r="K21" s="700">
        <v>0</v>
      </c>
      <c r="L21" s="701">
        <v>0</v>
      </c>
      <c r="M21" s="701">
        <v>0</v>
      </c>
      <c r="N21" s="698">
        <v>0</v>
      </c>
      <c r="O21" s="698">
        <v>0</v>
      </c>
      <c r="P21" s="698">
        <v>0</v>
      </c>
      <c r="Q21" s="698"/>
      <c r="R21" s="698"/>
      <c r="S21" s="698"/>
      <c r="T21" s="698"/>
      <c r="U21" s="695"/>
      <c r="V21" s="747" t="s">
        <v>585</v>
      </c>
      <c r="W21" s="748" t="s">
        <v>585</v>
      </c>
    </row>
    <row r="22" spans="1:23" ht="16.5">
      <c r="A22" s="705" t="s">
        <v>613</v>
      </c>
      <c r="B22" s="734"/>
      <c r="C22" s="706"/>
      <c r="D22" s="762">
        <v>6805</v>
      </c>
      <c r="E22" s="762">
        <v>6979</v>
      </c>
      <c r="F22" s="669">
        <v>8465</v>
      </c>
      <c r="G22" s="669">
        <v>8627</v>
      </c>
      <c r="H22" s="669">
        <v>8636</v>
      </c>
      <c r="I22" s="763">
        <v>8796</v>
      </c>
      <c r="J22" s="707">
        <v>600</v>
      </c>
      <c r="K22" s="696">
        <v>610</v>
      </c>
      <c r="L22" s="696">
        <v>1368</v>
      </c>
      <c r="M22" s="696">
        <v>610</v>
      </c>
      <c r="N22" s="696">
        <v>728</v>
      </c>
      <c r="O22" s="696">
        <v>1599</v>
      </c>
      <c r="P22" s="696">
        <v>0</v>
      </c>
      <c r="Q22" s="696"/>
      <c r="R22" s="696"/>
      <c r="S22" s="696"/>
      <c r="T22" s="696"/>
      <c r="U22" s="707"/>
      <c r="V22" s="764">
        <f>SUM(J22:U22)</f>
        <v>5515</v>
      </c>
      <c r="W22" s="765">
        <f>+V22/I22*100</f>
        <v>62.69895407003183</v>
      </c>
    </row>
    <row r="23" spans="1:23" ht="16.5">
      <c r="A23" s="693" t="s">
        <v>615</v>
      </c>
      <c r="B23" s="749"/>
      <c r="C23" s="708"/>
      <c r="D23" s="746"/>
      <c r="E23" s="746"/>
      <c r="F23" s="670">
        <v>0</v>
      </c>
      <c r="G23" s="670">
        <v>0</v>
      </c>
      <c r="H23" s="670">
        <v>0</v>
      </c>
      <c r="I23" s="766">
        <v>0</v>
      </c>
      <c r="J23" s="695">
        <v>0</v>
      </c>
      <c r="K23" s="698">
        <v>0</v>
      </c>
      <c r="L23" s="698">
        <v>0</v>
      </c>
      <c r="M23" s="698">
        <v>0</v>
      </c>
      <c r="N23" s="698">
        <v>0</v>
      </c>
      <c r="O23" s="698">
        <v>0</v>
      </c>
      <c r="P23" s="698">
        <v>0</v>
      </c>
      <c r="Q23" s="698"/>
      <c r="R23" s="698"/>
      <c r="S23" s="698"/>
      <c r="T23" s="698"/>
      <c r="U23" s="695"/>
      <c r="V23" s="767">
        <f>SUM(J23:U23)</f>
        <v>0</v>
      </c>
      <c r="W23" s="768" t="e">
        <f>+V23/I23*100</f>
        <v>#DIV/0!</v>
      </c>
    </row>
    <row r="24" spans="1:23" ht="17.25" thickBot="1">
      <c r="A24" s="709" t="s">
        <v>617</v>
      </c>
      <c r="B24" s="734"/>
      <c r="C24" s="710"/>
      <c r="D24" s="769">
        <v>6505</v>
      </c>
      <c r="E24" s="769">
        <v>6369</v>
      </c>
      <c r="F24" s="671">
        <v>6700</v>
      </c>
      <c r="G24" s="671">
        <v>7040</v>
      </c>
      <c r="H24" s="671">
        <v>7080</v>
      </c>
      <c r="I24" s="770">
        <v>7280</v>
      </c>
      <c r="J24" s="711">
        <v>600</v>
      </c>
      <c r="K24" s="712">
        <v>610</v>
      </c>
      <c r="L24" s="712">
        <v>610</v>
      </c>
      <c r="M24" s="712">
        <v>610</v>
      </c>
      <c r="N24" s="712">
        <v>635</v>
      </c>
      <c r="O24" s="712">
        <v>1220</v>
      </c>
      <c r="P24" s="712">
        <v>0</v>
      </c>
      <c r="Q24" s="712"/>
      <c r="R24" s="712"/>
      <c r="S24" s="712"/>
      <c r="T24" s="712"/>
      <c r="U24" s="711"/>
      <c r="V24" s="771">
        <f>SUM(J24:U24)</f>
        <v>4285</v>
      </c>
      <c r="W24" s="772">
        <f>+V24/I24*100</f>
        <v>58.85989010989011</v>
      </c>
    </row>
    <row r="25" spans="1:23" ht="16.5">
      <c r="A25" s="693" t="s">
        <v>618</v>
      </c>
      <c r="B25" s="713" t="s">
        <v>825</v>
      </c>
      <c r="C25" s="694" t="s">
        <v>826</v>
      </c>
      <c r="D25" s="746">
        <v>2275</v>
      </c>
      <c r="E25" s="746">
        <v>2131</v>
      </c>
      <c r="F25" s="670">
        <v>1387</v>
      </c>
      <c r="G25" s="670">
        <v>1447</v>
      </c>
      <c r="H25" s="670">
        <v>1341</v>
      </c>
      <c r="I25" s="773">
        <v>1084</v>
      </c>
      <c r="J25" s="695">
        <v>72</v>
      </c>
      <c r="K25" s="698">
        <v>115</v>
      </c>
      <c r="L25" s="698">
        <v>42</v>
      </c>
      <c r="M25" s="698">
        <v>154</v>
      </c>
      <c r="N25" s="698">
        <v>116</v>
      </c>
      <c r="O25" s="698">
        <v>73</v>
      </c>
      <c r="P25" s="698">
        <v>96</v>
      </c>
      <c r="Q25" s="698"/>
      <c r="R25" s="698"/>
      <c r="S25" s="698"/>
      <c r="T25" s="698"/>
      <c r="U25" s="695"/>
      <c r="V25" s="767">
        <f aca="true" t="shared" si="0" ref="V25:V35">SUM(J25:U25)</f>
        <v>668</v>
      </c>
      <c r="W25" s="768">
        <f aca="true" t="shared" si="1" ref="W25:W35">+V25/I25*100</f>
        <v>61.62361623616236</v>
      </c>
    </row>
    <row r="26" spans="1:23" ht="16.5">
      <c r="A26" s="693" t="s">
        <v>620</v>
      </c>
      <c r="B26" s="714" t="s">
        <v>827</v>
      </c>
      <c r="C26" s="694" t="s">
        <v>828</v>
      </c>
      <c r="D26" s="750">
        <v>269</v>
      </c>
      <c r="E26" s="750">
        <v>415</v>
      </c>
      <c r="F26" s="672">
        <v>791</v>
      </c>
      <c r="G26" s="672">
        <v>833</v>
      </c>
      <c r="H26" s="672">
        <v>805</v>
      </c>
      <c r="I26" s="766">
        <v>810</v>
      </c>
      <c r="J26" s="695">
        <v>9</v>
      </c>
      <c r="K26" s="698">
        <v>7</v>
      </c>
      <c r="L26" s="698">
        <v>145</v>
      </c>
      <c r="M26" s="698">
        <v>31</v>
      </c>
      <c r="N26" s="698">
        <v>7</v>
      </c>
      <c r="O26" s="698">
        <v>157</v>
      </c>
      <c r="P26" s="698">
        <v>7</v>
      </c>
      <c r="Q26" s="698"/>
      <c r="R26" s="698"/>
      <c r="S26" s="698"/>
      <c r="T26" s="698"/>
      <c r="U26" s="695"/>
      <c r="V26" s="767">
        <f t="shared" si="0"/>
        <v>363</v>
      </c>
      <c r="W26" s="768">
        <f t="shared" si="1"/>
        <v>44.81481481481481</v>
      </c>
    </row>
    <row r="27" spans="1:23" ht="16.5">
      <c r="A27" s="693" t="s">
        <v>622</v>
      </c>
      <c r="B27" s="715" t="s">
        <v>829</v>
      </c>
      <c r="C27" s="694" t="s">
        <v>830</v>
      </c>
      <c r="D27" s="750">
        <v>0</v>
      </c>
      <c r="E27" s="750">
        <v>1</v>
      </c>
      <c r="F27" s="672">
        <v>0</v>
      </c>
      <c r="G27" s="672">
        <v>0</v>
      </c>
      <c r="H27" s="672">
        <v>0</v>
      </c>
      <c r="I27" s="766">
        <v>0</v>
      </c>
      <c r="J27" s="695">
        <v>0</v>
      </c>
      <c r="K27" s="698">
        <v>0</v>
      </c>
      <c r="L27" s="698">
        <v>0</v>
      </c>
      <c r="M27" s="698">
        <v>0</v>
      </c>
      <c r="N27" s="698">
        <v>0</v>
      </c>
      <c r="O27" s="698">
        <v>0</v>
      </c>
      <c r="P27" s="698">
        <v>0</v>
      </c>
      <c r="Q27" s="698"/>
      <c r="R27" s="698"/>
      <c r="S27" s="698"/>
      <c r="T27" s="698"/>
      <c r="U27" s="695"/>
      <c r="V27" s="767">
        <f t="shared" si="0"/>
        <v>0</v>
      </c>
      <c r="W27" s="768" t="e">
        <f t="shared" si="1"/>
        <v>#DIV/0!</v>
      </c>
    </row>
    <row r="28" spans="1:23" ht="16.5">
      <c r="A28" s="693" t="s">
        <v>624</v>
      </c>
      <c r="B28" s="715" t="s">
        <v>831</v>
      </c>
      <c r="C28" s="694" t="s">
        <v>832</v>
      </c>
      <c r="D28" s="750">
        <v>582</v>
      </c>
      <c r="E28" s="750">
        <v>430</v>
      </c>
      <c r="F28" s="672">
        <v>160</v>
      </c>
      <c r="G28" s="672">
        <v>28</v>
      </c>
      <c r="H28" s="672">
        <v>29</v>
      </c>
      <c r="I28" s="766">
        <v>51</v>
      </c>
      <c r="J28" s="695">
        <v>5</v>
      </c>
      <c r="K28" s="698">
        <v>5</v>
      </c>
      <c r="L28" s="698">
        <v>0</v>
      </c>
      <c r="M28" s="698">
        <v>10</v>
      </c>
      <c r="N28" s="698">
        <v>0</v>
      </c>
      <c r="O28" s="698">
        <v>3</v>
      </c>
      <c r="P28" s="698">
        <v>0</v>
      </c>
      <c r="Q28" s="698"/>
      <c r="R28" s="698"/>
      <c r="S28" s="698"/>
      <c r="T28" s="698"/>
      <c r="U28" s="695"/>
      <c r="V28" s="767">
        <f t="shared" si="0"/>
        <v>23</v>
      </c>
      <c r="W28" s="768">
        <f t="shared" si="1"/>
        <v>45.09803921568628</v>
      </c>
    </row>
    <row r="29" spans="1:23" ht="16.5">
      <c r="A29" s="693" t="s">
        <v>626</v>
      </c>
      <c r="B29" s="714" t="s">
        <v>833</v>
      </c>
      <c r="C29" s="694" t="s">
        <v>834</v>
      </c>
      <c r="D29" s="750">
        <v>566</v>
      </c>
      <c r="E29" s="750">
        <v>656</v>
      </c>
      <c r="F29" s="672">
        <v>507</v>
      </c>
      <c r="G29" s="672">
        <v>523</v>
      </c>
      <c r="H29" s="672">
        <v>475</v>
      </c>
      <c r="I29" s="766">
        <v>543</v>
      </c>
      <c r="J29" s="695">
        <v>38</v>
      </c>
      <c r="K29" s="698">
        <v>28</v>
      </c>
      <c r="L29" s="698">
        <v>44</v>
      </c>
      <c r="M29" s="698">
        <v>58</v>
      </c>
      <c r="N29" s="698">
        <v>50</v>
      </c>
      <c r="O29" s="698">
        <v>120</v>
      </c>
      <c r="P29" s="698">
        <v>35</v>
      </c>
      <c r="Q29" s="698"/>
      <c r="R29" s="698"/>
      <c r="S29" s="698"/>
      <c r="T29" s="698"/>
      <c r="U29" s="695"/>
      <c r="V29" s="767">
        <f t="shared" si="0"/>
        <v>373</v>
      </c>
      <c r="W29" s="768">
        <f t="shared" si="1"/>
        <v>68.69244935543279</v>
      </c>
    </row>
    <row r="30" spans="1:23" ht="16.5">
      <c r="A30" s="693" t="s">
        <v>628</v>
      </c>
      <c r="B30" s="715" t="s">
        <v>835</v>
      </c>
      <c r="C30" s="694" t="s">
        <v>836</v>
      </c>
      <c r="D30" s="750">
        <v>2457</v>
      </c>
      <c r="E30" s="750">
        <v>2785</v>
      </c>
      <c r="F30" s="672">
        <v>4485</v>
      </c>
      <c r="G30" s="672">
        <v>4622</v>
      </c>
      <c r="H30" s="672">
        <v>4700</v>
      </c>
      <c r="I30" s="766">
        <v>4913</v>
      </c>
      <c r="J30" s="695">
        <v>361</v>
      </c>
      <c r="K30" s="698">
        <v>347</v>
      </c>
      <c r="L30" s="698">
        <v>412</v>
      </c>
      <c r="M30" s="698">
        <v>386</v>
      </c>
      <c r="N30" s="698">
        <v>377</v>
      </c>
      <c r="O30" s="698">
        <v>436</v>
      </c>
      <c r="P30" s="698">
        <v>399</v>
      </c>
      <c r="Q30" s="698"/>
      <c r="R30" s="698"/>
      <c r="S30" s="698"/>
      <c r="T30" s="698"/>
      <c r="U30" s="695"/>
      <c r="V30" s="767">
        <f>SUM(J30:U30)</f>
        <v>2718</v>
      </c>
      <c r="W30" s="768">
        <f>+V30/I30*100</f>
        <v>55.32261347445553</v>
      </c>
    </row>
    <row r="31" spans="1:23" ht="16.5">
      <c r="A31" s="693" t="s">
        <v>630</v>
      </c>
      <c r="B31" s="715" t="s">
        <v>837</v>
      </c>
      <c r="C31" s="694" t="s">
        <v>838</v>
      </c>
      <c r="D31" s="750">
        <v>943</v>
      </c>
      <c r="E31" s="750">
        <v>1044</v>
      </c>
      <c r="F31" s="672">
        <v>1563</v>
      </c>
      <c r="G31" s="672">
        <v>1611</v>
      </c>
      <c r="H31" s="672">
        <v>1642</v>
      </c>
      <c r="I31" s="766">
        <v>1733</v>
      </c>
      <c r="J31" s="695">
        <v>127</v>
      </c>
      <c r="K31" s="698">
        <v>120</v>
      </c>
      <c r="L31" s="698">
        <v>144</v>
      </c>
      <c r="M31" s="698">
        <v>136</v>
      </c>
      <c r="N31" s="698">
        <v>129</v>
      </c>
      <c r="O31" s="698">
        <v>149</v>
      </c>
      <c r="P31" s="698">
        <v>140</v>
      </c>
      <c r="Q31" s="698"/>
      <c r="R31" s="698"/>
      <c r="S31" s="698"/>
      <c r="T31" s="698"/>
      <c r="U31" s="695"/>
      <c r="V31" s="767">
        <f>SUM(J31:U31)</f>
        <v>945</v>
      </c>
      <c r="W31" s="768">
        <f>+V31/I31*100</f>
        <v>54.52971725331794</v>
      </c>
    </row>
    <row r="32" spans="1:23" ht="16.5">
      <c r="A32" s="693" t="s">
        <v>633</v>
      </c>
      <c r="B32" s="714" t="s">
        <v>839</v>
      </c>
      <c r="C32" s="694" t="s">
        <v>840</v>
      </c>
      <c r="D32" s="750">
        <v>0</v>
      </c>
      <c r="E32" s="750">
        <v>0</v>
      </c>
      <c r="F32" s="672">
        <v>0</v>
      </c>
      <c r="G32" s="672">
        <v>0</v>
      </c>
      <c r="H32" s="672">
        <v>0</v>
      </c>
      <c r="I32" s="766">
        <v>0</v>
      </c>
      <c r="J32" s="695">
        <v>0</v>
      </c>
      <c r="K32" s="698">
        <v>0</v>
      </c>
      <c r="L32" s="698">
        <v>0</v>
      </c>
      <c r="M32" s="698">
        <v>0</v>
      </c>
      <c r="N32" s="698">
        <v>0</v>
      </c>
      <c r="O32" s="698">
        <v>0</v>
      </c>
      <c r="P32" s="698">
        <v>0</v>
      </c>
      <c r="Q32" s="698"/>
      <c r="R32" s="698"/>
      <c r="S32" s="698"/>
      <c r="T32" s="698"/>
      <c r="U32" s="695"/>
      <c r="V32" s="767">
        <f t="shared" si="0"/>
        <v>0</v>
      </c>
      <c r="W32" s="768" t="e">
        <f t="shared" si="1"/>
        <v>#DIV/0!</v>
      </c>
    </row>
    <row r="33" spans="1:23" ht="16.5">
      <c r="A33" s="693" t="s">
        <v>841</v>
      </c>
      <c r="B33" s="715" t="s">
        <v>842</v>
      </c>
      <c r="C33" s="694" t="s">
        <v>843</v>
      </c>
      <c r="D33" s="750"/>
      <c r="E33" s="750"/>
      <c r="F33" s="672">
        <v>428</v>
      </c>
      <c r="G33" s="672">
        <v>175</v>
      </c>
      <c r="H33" s="672">
        <v>208</v>
      </c>
      <c r="I33" s="766">
        <v>125</v>
      </c>
      <c r="J33" s="695">
        <v>0</v>
      </c>
      <c r="K33" s="698">
        <v>0</v>
      </c>
      <c r="L33" s="698">
        <v>0</v>
      </c>
      <c r="M33" s="698">
        <v>0</v>
      </c>
      <c r="N33" s="698">
        <v>26</v>
      </c>
      <c r="O33" s="698">
        <v>4</v>
      </c>
      <c r="P33" s="698">
        <v>5</v>
      </c>
      <c r="Q33" s="698"/>
      <c r="R33" s="698"/>
      <c r="S33" s="698"/>
      <c r="T33" s="698"/>
      <c r="U33" s="695"/>
      <c r="V33" s="767">
        <f t="shared" si="0"/>
        <v>35</v>
      </c>
      <c r="W33" s="768">
        <f t="shared" si="1"/>
        <v>28.000000000000004</v>
      </c>
    </row>
    <row r="34" spans="1:23" ht="16.5">
      <c r="A34" s="693" t="s">
        <v>635</v>
      </c>
      <c r="B34" s="715" t="s">
        <v>844</v>
      </c>
      <c r="C34" s="694" t="s">
        <v>845</v>
      </c>
      <c r="D34" s="750">
        <v>318</v>
      </c>
      <c r="E34" s="750">
        <v>252</v>
      </c>
      <c r="F34" s="672">
        <v>104</v>
      </c>
      <c r="G34" s="672">
        <v>134</v>
      </c>
      <c r="H34" s="672">
        <v>127</v>
      </c>
      <c r="I34" s="766">
        <v>107</v>
      </c>
      <c r="J34" s="695">
        <v>11</v>
      </c>
      <c r="K34" s="698">
        <v>11</v>
      </c>
      <c r="L34" s="698">
        <v>11</v>
      </c>
      <c r="M34" s="698">
        <v>11</v>
      </c>
      <c r="N34" s="698">
        <v>10</v>
      </c>
      <c r="O34" s="698">
        <v>10</v>
      </c>
      <c r="P34" s="698">
        <v>11</v>
      </c>
      <c r="Q34" s="698"/>
      <c r="R34" s="698"/>
      <c r="S34" s="698"/>
      <c r="T34" s="698"/>
      <c r="U34" s="695"/>
      <c r="V34" s="767">
        <f t="shared" si="0"/>
        <v>75</v>
      </c>
      <c r="W34" s="768">
        <f t="shared" si="1"/>
        <v>70.09345794392523</v>
      </c>
    </row>
    <row r="35" spans="1:23" ht="17.25" thickBot="1">
      <c r="A35" s="683" t="s">
        <v>803</v>
      </c>
      <c r="B35" s="716"/>
      <c r="C35" s="702"/>
      <c r="D35" s="751">
        <v>98</v>
      </c>
      <c r="E35" s="751">
        <v>128</v>
      </c>
      <c r="F35" s="666">
        <v>64</v>
      </c>
      <c r="G35" s="666">
        <v>60</v>
      </c>
      <c r="H35" s="666">
        <v>50</v>
      </c>
      <c r="I35" s="774">
        <v>80</v>
      </c>
      <c r="J35" s="673">
        <v>0</v>
      </c>
      <c r="K35" s="668">
        <v>1</v>
      </c>
      <c r="L35" s="668">
        <v>6</v>
      </c>
      <c r="M35" s="668">
        <v>7</v>
      </c>
      <c r="N35" s="668">
        <v>15</v>
      </c>
      <c r="O35" s="668">
        <v>28</v>
      </c>
      <c r="P35" s="668">
        <v>3</v>
      </c>
      <c r="Q35" s="668"/>
      <c r="R35" s="668"/>
      <c r="S35" s="668"/>
      <c r="T35" s="668"/>
      <c r="U35" s="668"/>
      <c r="V35" s="775">
        <f t="shared" si="0"/>
        <v>60</v>
      </c>
      <c r="W35" s="776">
        <f t="shared" si="1"/>
        <v>75</v>
      </c>
    </row>
    <row r="36" spans="1:23" ht="17.25" thickBot="1">
      <c r="A36" s="722" t="s">
        <v>846</v>
      </c>
      <c r="B36" s="714"/>
      <c r="C36" s="717" t="s">
        <v>847</v>
      </c>
      <c r="D36" s="484">
        <v>7508</v>
      </c>
      <c r="E36" s="484">
        <f aca="true" t="shared" si="2" ref="E36:U36">SUM(E25:E35)</f>
        <v>7842</v>
      </c>
      <c r="F36" s="755">
        <f>SUM(F25:F35)</f>
        <v>9489</v>
      </c>
      <c r="G36" s="755">
        <f>SUM(G25:G35)</f>
        <v>9433</v>
      </c>
      <c r="H36" s="755">
        <f>SUM(H25:H35)</f>
        <v>9377</v>
      </c>
      <c r="I36" s="777">
        <f t="shared" si="2"/>
        <v>9446</v>
      </c>
      <c r="J36" s="756">
        <f t="shared" si="2"/>
        <v>623</v>
      </c>
      <c r="K36" s="758">
        <f t="shared" si="2"/>
        <v>634</v>
      </c>
      <c r="L36" s="759">
        <f t="shared" si="2"/>
        <v>804</v>
      </c>
      <c r="M36" s="759">
        <f t="shared" si="2"/>
        <v>793</v>
      </c>
      <c r="N36" s="758">
        <f t="shared" si="2"/>
        <v>730</v>
      </c>
      <c r="O36" s="758">
        <f t="shared" si="2"/>
        <v>980</v>
      </c>
      <c r="P36" s="758">
        <f t="shared" si="2"/>
        <v>696</v>
      </c>
      <c r="Q36" s="758">
        <f t="shared" si="2"/>
        <v>0</v>
      </c>
      <c r="R36" s="758">
        <f t="shared" si="2"/>
        <v>0</v>
      </c>
      <c r="S36" s="758">
        <f>SUM(S25:S35)</f>
        <v>0</v>
      </c>
      <c r="T36" s="758">
        <f t="shared" si="2"/>
        <v>0</v>
      </c>
      <c r="U36" s="758">
        <f t="shared" si="2"/>
        <v>0</v>
      </c>
      <c r="V36" s="778">
        <f>V25+V26+V27+V28+V29+V30+V31+V32+V33+V34+V35</f>
        <v>5260</v>
      </c>
      <c r="W36" s="779">
        <f>+V36/I36*100</f>
        <v>55.68494600889265</v>
      </c>
    </row>
    <row r="37" spans="1:23" ht="16.5">
      <c r="A37" s="693" t="s">
        <v>848</v>
      </c>
      <c r="B37" s="713" t="s">
        <v>849</v>
      </c>
      <c r="C37" s="694" t="s">
        <v>850</v>
      </c>
      <c r="D37" s="746">
        <v>0</v>
      </c>
      <c r="E37" s="746">
        <v>0</v>
      </c>
      <c r="F37" s="670">
        <v>0</v>
      </c>
      <c r="G37" s="670">
        <v>0</v>
      </c>
      <c r="H37" s="670">
        <v>0</v>
      </c>
      <c r="I37" s="773">
        <v>0</v>
      </c>
      <c r="J37" s="695">
        <v>0</v>
      </c>
      <c r="K37" s="698">
        <v>0</v>
      </c>
      <c r="L37" s="698">
        <v>0</v>
      </c>
      <c r="M37" s="698">
        <v>0</v>
      </c>
      <c r="N37" s="698">
        <v>0</v>
      </c>
      <c r="O37" s="698">
        <v>0</v>
      </c>
      <c r="P37" s="698">
        <v>0</v>
      </c>
      <c r="Q37" s="698"/>
      <c r="R37" s="698"/>
      <c r="S37" s="698"/>
      <c r="T37" s="698"/>
      <c r="U37" s="695"/>
      <c r="V37" s="767">
        <f aca="true" t="shared" si="3" ref="V37:V42">SUM(J37:U37)</f>
        <v>0</v>
      </c>
      <c r="W37" s="768" t="e">
        <f aca="true" t="shared" si="4" ref="W37:W42">+V37/I37*100</f>
        <v>#DIV/0!</v>
      </c>
    </row>
    <row r="38" spans="1:23" ht="16.5">
      <c r="A38" s="693" t="s">
        <v>851</v>
      </c>
      <c r="B38" s="715" t="s">
        <v>852</v>
      </c>
      <c r="C38" s="694" t="s">
        <v>853</v>
      </c>
      <c r="D38" s="750">
        <v>716</v>
      </c>
      <c r="E38" s="750">
        <v>715</v>
      </c>
      <c r="F38" s="672">
        <v>495</v>
      </c>
      <c r="G38" s="672">
        <v>527</v>
      </c>
      <c r="H38" s="672">
        <v>510</v>
      </c>
      <c r="I38" s="766">
        <v>550</v>
      </c>
      <c r="J38" s="695">
        <v>58</v>
      </c>
      <c r="K38" s="698">
        <v>64</v>
      </c>
      <c r="L38" s="698">
        <v>41</v>
      </c>
      <c r="M38" s="698">
        <v>47</v>
      </c>
      <c r="N38" s="698">
        <v>28</v>
      </c>
      <c r="O38" s="698">
        <v>34</v>
      </c>
      <c r="P38" s="698">
        <v>27</v>
      </c>
      <c r="Q38" s="698"/>
      <c r="R38" s="698"/>
      <c r="S38" s="698"/>
      <c r="T38" s="698"/>
      <c r="U38" s="695"/>
      <c r="V38" s="767">
        <f t="shared" si="3"/>
        <v>299</v>
      </c>
      <c r="W38" s="768">
        <f t="shared" si="4"/>
        <v>54.36363636363636</v>
      </c>
    </row>
    <row r="39" spans="1:23" ht="16.5">
      <c r="A39" s="693" t="s">
        <v>854</v>
      </c>
      <c r="B39" s="714" t="s">
        <v>855</v>
      </c>
      <c r="C39" s="694" t="s">
        <v>856</v>
      </c>
      <c r="D39" s="750">
        <v>26</v>
      </c>
      <c r="E39" s="750">
        <v>32</v>
      </c>
      <c r="F39" s="672">
        <v>0</v>
      </c>
      <c r="G39" s="672">
        <v>0</v>
      </c>
      <c r="H39" s="672">
        <v>0</v>
      </c>
      <c r="I39" s="766">
        <v>0</v>
      </c>
      <c r="J39" s="695">
        <v>0</v>
      </c>
      <c r="K39" s="698">
        <v>0</v>
      </c>
      <c r="L39" s="698">
        <v>0</v>
      </c>
      <c r="M39" s="698">
        <v>0</v>
      </c>
      <c r="N39" s="698">
        <v>0</v>
      </c>
      <c r="O39" s="698">
        <v>0</v>
      </c>
      <c r="P39" s="698">
        <v>0</v>
      </c>
      <c r="Q39" s="698"/>
      <c r="R39" s="698"/>
      <c r="S39" s="698"/>
      <c r="T39" s="698"/>
      <c r="U39" s="695"/>
      <c r="V39" s="767">
        <f t="shared" si="3"/>
        <v>0</v>
      </c>
      <c r="W39" s="768" t="e">
        <f t="shared" si="4"/>
        <v>#DIV/0!</v>
      </c>
    </row>
    <row r="40" spans="1:23" ht="16.5">
      <c r="A40" s="693" t="s">
        <v>647</v>
      </c>
      <c r="B40" s="718"/>
      <c r="C40" s="694" t="s">
        <v>648</v>
      </c>
      <c r="D40" s="750">
        <v>6805</v>
      </c>
      <c r="E40" s="750">
        <v>6979</v>
      </c>
      <c r="F40" s="672">
        <v>8465</v>
      </c>
      <c r="G40" s="672">
        <v>8627</v>
      </c>
      <c r="H40" s="672">
        <v>8636</v>
      </c>
      <c r="I40" s="766">
        <v>8796</v>
      </c>
      <c r="J40" s="695">
        <v>600</v>
      </c>
      <c r="K40" s="698">
        <v>610</v>
      </c>
      <c r="L40" s="698">
        <v>1368</v>
      </c>
      <c r="M40" s="698">
        <v>610</v>
      </c>
      <c r="N40" s="698">
        <v>728</v>
      </c>
      <c r="O40" s="698">
        <v>1599</v>
      </c>
      <c r="P40" s="698">
        <v>0</v>
      </c>
      <c r="Q40" s="698"/>
      <c r="R40" s="698"/>
      <c r="S40" s="698"/>
      <c r="T40" s="698"/>
      <c r="U40" s="695"/>
      <c r="V40" s="767">
        <f>SUM(J40:U40)</f>
        <v>5515</v>
      </c>
      <c r="W40" s="768">
        <f t="shared" si="4"/>
        <v>62.69895407003183</v>
      </c>
    </row>
    <row r="41" spans="1:23" ht="17.25" thickBot="1">
      <c r="A41" s="683" t="s">
        <v>650</v>
      </c>
      <c r="B41" s="719"/>
      <c r="C41" s="720"/>
      <c r="D41" s="751">
        <v>25</v>
      </c>
      <c r="E41" s="751">
        <v>406</v>
      </c>
      <c r="F41" s="666">
        <v>554</v>
      </c>
      <c r="G41" s="666">
        <v>309</v>
      </c>
      <c r="H41" s="666">
        <v>254</v>
      </c>
      <c r="I41" s="773">
        <v>100</v>
      </c>
      <c r="J41" s="673">
        <v>51</v>
      </c>
      <c r="K41" s="668">
        <v>8</v>
      </c>
      <c r="L41" s="668">
        <v>29</v>
      </c>
      <c r="M41" s="668">
        <v>43</v>
      </c>
      <c r="N41" s="668">
        <v>5</v>
      </c>
      <c r="O41" s="668">
        <v>44</v>
      </c>
      <c r="P41" s="668">
        <v>1</v>
      </c>
      <c r="Q41" s="668"/>
      <c r="R41" s="668"/>
      <c r="S41" s="668"/>
      <c r="T41" s="668"/>
      <c r="U41" s="668"/>
      <c r="V41" s="767">
        <f>SUM(J41:U41)</f>
        <v>181</v>
      </c>
      <c r="W41" s="768">
        <f t="shared" si="4"/>
        <v>181</v>
      </c>
    </row>
    <row r="42" spans="1:23" ht="17.25" thickBot="1">
      <c r="A42" s="722" t="s">
        <v>857</v>
      </c>
      <c r="B42" s="780"/>
      <c r="C42" s="717" t="s">
        <v>858</v>
      </c>
      <c r="D42" s="484">
        <f aca="true" t="shared" si="5" ref="D42:T42">SUM(D37:D41)</f>
        <v>7572</v>
      </c>
      <c r="E42" s="484">
        <f t="shared" si="5"/>
        <v>8132</v>
      </c>
      <c r="F42" s="755">
        <f>SUM(F37:F41)</f>
        <v>9514</v>
      </c>
      <c r="G42" s="755">
        <f>SUM(G38:G41)</f>
        <v>9463</v>
      </c>
      <c r="H42" s="755">
        <f>SUM(H38:H41)</f>
        <v>9400</v>
      </c>
      <c r="I42" s="777">
        <f t="shared" si="5"/>
        <v>9446</v>
      </c>
      <c r="J42" s="756">
        <f t="shared" si="5"/>
        <v>709</v>
      </c>
      <c r="K42" s="758">
        <f t="shared" si="5"/>
        <v>682</v>
      </c>
      <c r="L42" s="759">
        <f t="shared" si="5"/>
        <v>1438</v>
      </c>
      <c r="M42" s="759">
        <f t="shared" si="5"/>
        <v>700</v>
      </c>
      <c r="N42" s="758">
        <f t="shared" si="5"/>
        <v>761</v>
      </c>
      <c r="O42" s="758">
        <f t="shared" si="5"/>
        <v>1677</v>
      </c>
      <c r="P42" s="758">
        <f t="shared" si="5"/>
        <v>28</v>
      </c>
      <c r="Q42" s="758">
        <f t="shared" si="5"/>
        <v>0</v>
      </c>
      <c r="R42" s="758">
        <f t="shared" si="5"/>
        <v>0</v>
      </c>
      <c r="S42" s="758">
        <f t="shared" si="5"/>
        <v>0</v>
      </c>
      <c r="T42" s="758">
        <f t="shared" si="5"/>
        <v>0</v>
      </c>
      <c r="U42" s="758">
        <f>SUM(U37:U41)</f>
        <v>0</v>
      </c>
      <c r="V42" s="778">
        <f t="shared" si="3"/>
        <v>5995</v>
      </c>
      <c r="W42" s="779">
        <f t="shared" si="4"/>
        <v>63.46601736184628</v>
      </c>
    </row>
    <row r="43" spans="1:23" ht="6.75" customHeight="1" thickBot="1">
      <c r="A43" s="683"/>
      <c r="B43" s="753"/>
      <c r="C43" s="720"/>
      <c r="D43" s="751"/>
      <c r="E43" s="751"/>
      <c r="F43" s="666"/>
      <c r="G43" s="666"/>
      <c r="H43" s="666"/>
      <c r="I43" s="781"/>
      <c r="J43" s="703"/>
      <c r="K43" s="668"/>
      <c r="L43" s="685"/>
      <c r="M43" s="685"/>
      <c r="N43" s="668"/>
      <c r="O43" s="668"/>
      <c r="P43" s="668"/>
      <c r="Q43" s="668"/>
      <c r="R43" s="668"/>
      <c r="S43" s="668"/>
      <c r="T43" s="668"/>
      <c r="U43" s="721"/>
      <c r="V43" s="775"/>
      <c r="W43" s="776"/>
    </row>
    <row r="44" spans="1:23" ht="17.25" thickBot="1">
      <c r="A44" s="722" t="s">
        <v>654</v>
      </c>
      <c r="B44" s="782"/>
      <c r="C44" s="783"/>
      <c r="D44" s="484">
        <f>+D42-D40</f>
        <v>767</v>
      </c>
      <c r="E44" s="484">
        <f>+E42-E40</f>
        <v>1153</v>
      </c>
      <c r="F44" s="755">
        <v>1049</v>
      </c>
      <c r="G44" s="755">
        <f>SUM(G41+G38)</f>
        <v>836</v>
      </c>
      <c r="H44" s="755">
        <f>SUM(H41+H38)</f>
        <v>764</v>
      </c>
      <c r="I44" s="777">
        <f aca="true" t="shared" si="6" ref="I44:U44">I37+I38+I39+I41</f>
        <v>650</v>
      </c>
      <c r="J44" s="756">
        <f t="shared" si="6"/>
        <v>109</v>
      </c>
      <c r="K44" s="758">
        <f t="shared" si="6"/>
        <v>72</v>
      </c>
      <c r="L44" s="758">
        <f t="shared" si="6"/>
        <v>70</v>
      </c>
      <c r="M44" s="758">
        <f t="shared" si="6"/>
        <v>90</v>
      </c>
      <c r="N44" s="758">
        <f t="shared" si="6"/>
        <v>33</v>
      </c>
      <c r="O44" s="758">
        <f t="shared" si="6"/>
        <v>78</v>
      </c>
      <c r="P44" s="758">
        <f t="shared" si="6"/>
        <v>28</v>
      </c>
      <c r="Q44" s="758">
        <f t="shared" si="6"/>
        <v>0</v>
      </c>
      <c r="R44" s="758">
        <f t="shared" si="6"/>
        <v>0</v>
      </c>
      <c r="S44" s="758">
        <f t="shared" si="6"/>
        <v>0</v>
      </c>
      <c r="T44" s="758">
        <f t="shared" si="6"/>
        <v>0</v>
      </c>
      <c r="U44" s="777">
        <f t="shared" si="6"/>
        <v>0</v>
      </c>
      <c r="V44" s="778">
        <f>SUM(J44:U44)</f>
        <v>480</v>
      </c>
      <c r="W44" s="779">
        <f>+V44/I44*100</f>
        <v>73.84615384615385</v>
      </c>
    </row>
    <row r="45" spans="1:23" ht="17.25" thickBot="1">
      <c r="A45" s="722" t="s">
        <v>655</v>
      </c>
      <c r="B45" s="782"/>
      <c r="C45" s="717" t="s">
        <v>859</v>
      </c>
      <c r="D45" s="484">
        <f>+D42-D36</f>
        <v>64</v>
      </c>
      <c r="E45" s="484">
        <f>+E42-E36</f>
        <v>290</v>
      </c>
      <c r="F45" s="755">
        <v>25</v>
      </c>
      <c r="G45" s="755">
        <f>SUM(G42-G36)</f>
        <v>30</v>
      </c>
      <c r="H45" s="755">
        <f>SUM(H42-H36)</f>
        <v>23</v>
      </c>
      <c r="I45" s="777">
        <f>SUM(I42-I36)</f>
        <v>0</v>
      </c>
      <c r="J45" s="756">
        <f aca="true" t="shared" si="7" ref="J45:U45">J42-J36</f>
        <v>86</v>
      </c>
      <c r="K45" s="758">
        <f t="shared" si="7"/>
        <v>48</v>
      </c>
      <c r="L45" s="758">
        <f t="shared" si="7"/>
        <v>634</v>
      </c>
      <c r="M45" s="758">
        <f t="shared" si="7"/>
        <v>-93</v>
      </c>
      <c r="N45" s="758">
        <f t="shared" si="7"/>
        <v>31</v>
      </c>
      <c r="O45" s="758">
        <f t="shared" si="7"/>
        <v>697</v>
      </c>
      <c r="P45" s="758">
        <f>P42-P36</f>
        <v>-668</v>
      </c>
      <c r="Q45" s="758">
        <f t="shared" si="7"/>
        <v>0</v>
      </c>
      <c r="R45" s="758">
        <f t="shared" si="7"/>
        <v>0</v>
      </c>
      <c r="S45" s="758">
        <f t="shared" si="7"/>
        <v>0</v>
      </c>
      <c r="T45" s="758">
        <f t="shared" si="7"/>
        <v>0</v>
      </c>
      <c r="U45" s="759">
        <f t="shared" si="7"/>
        <v>0</v>
      </c>
      <c r="V45" s="778">
        <f>SUM(J45:U45)</f>
        <v>735</v>
      </c>
      <c r="W45" s="779" t="e">
        <f>+V45/I45*100</f>
        <v>#DIV/0!</v>
      </c>
    </row>
    <row r="46" spans="1:23" ht="17.25" thickBot="1">
      <c r="A46" s="722" t="s">
        <v>860</v>
      </c>
      <c r="B46" s="782"/>
      <c r="C46" s="784"/>
      <c r="D46" s="477">
        <f>+D45-D40</f>
        <v>-6741</v>
      </c>
      <c r="E46" s="477">
        <f>+E45-E40</f>
        <v>-6689</v>
      </c>
      <c r="F46" s="755">
        <v>-8440</v>
      </c>
      <c r="G46" s="755">
        <f>SUM(G44-G36)</f>
        <v>-8597</v>
      </c>
      <c r="H46" s="755">
        <f>SUM(H44-H36)</f>
        <v>-8613</v>
      </c>
      <c r="I46" s="777">
        <f>SUM(I44-I36)</f>
        <v>-8796</v>
      </c>
      <c r="J46" s="785">
        <f aca="true" t="shared" si="8" ref="J46:U46">J45-J40</f>
        <v>-514</v>
      </c>
      <c r="K46" s="758">
        <f t="shared" si="8"/>
        <v>-562</v>
      </c>
      <c r="L46" s="758">
        <f t="shared" si="8"/>
        <v>-734</v>
      </c>
      <c r="M46" s="758">
        <f t="shared" si="8"/>
        <v>-703</v>
      </c>
      <c r="N46" s="758">
        <f t="shared" si="8"/>
        <v>-697</v>
      </c>
      <c r="O46" s="758">
        <f t="shared" si="8"/>
        <v>-902</v>
      </c>
      <c r="P46" s="758">
        <f t="shared" si="8"/>
        <v>-668</v>
      </c>
      <c r="Q46" s="758">
        <f t="shared" si="8"/>
        <v>0</v>
      </c>
      <c r="R46" s="758">
        <f t="shared" si="8"/>
        <v>0</v>
      </c>
      <c r="S46" s="758">
        <f t="shared" si="8"/>
        <v>0</v>
      </c>
      <c r="T46" s="758">
        <f t="shared" si="8"/>
        <v>0</v>
      </c>
      <c r="U46" s="777">
        <f t="shared" si="8"/>
        <v>0</v>
      </c>
      <c r="V46" s="778">
        <f>SUM(J46:U46)</f>
        <v>-4780</v>
      </c>
      <c r="W46" s="779">
        <f>+V46/I46*100</f>
        <v>54.342883128694865</v>
      </c>
    </row>
  </sheetData>
  <sheetProtection/>
  <mergeCells count="1">
    <mergeCell ref="C5:G5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2015-08-26T16:24:16Z</cp:lastPrinted>
  <dcterms:created xsi:type="dcterms:W3CDTF">2015-08-24T06:01:31Z</dcterms:created>
  <dcterms:modified xsi:type="dcterms:W3CDTF">2015-08-26T16:24:24Z</dcterms:modified>
  <cp:category/>
  <cp:version/>
  <cp:contentType/>
  <cp:contentStatus/>
</cp:coreProperties>
</file>