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20955" windowHeight="9975"/>
  </bookViews>
  <sheets>
    <sheet name="Doplň. ukaz. 8_2015 " sheetId="1" r:id="rId1"/>
    <sheet name="Město_příjmy " sheetId="4" r:id="rId2"/>
    <sheet name="Město_výdaje " sheetId="5" r:id="rId3"/>
    <sheet name="Rezerva OEK 2015" sheetId="11" r:id="rId4"/>
    <sheet name="Přebytky min.let" sheetId="12" r:id="rId5"/>
    <sheet name="Domov seniorů" sheetId="6" r:id="rId6"/>
    <sheet name="Tereza" sheetId="7" r:id="rId7"/>
    <sheet name="Knihovna" sheetId="8" r:id="rId8"/>
  </sheets>
  <calcPr calcId="125725"/>
</workbook>
</file>

<file path=xl/calcChain.xml><?xml version="1.0" encoding="utf-8"?>
<calcChain xmlns="http://schemas.openxmlformats.org/spreadsheetml/2006/main">
  <c r="C67" i="12"/>
  <c r="C62"/>
  <c r="C65" s="1"/>
  <c r="C70" s="1"/>
  <c r="C74" s="1"/>
  <c r="C77" s="1"/>
  <c r="C80" s="1"/>
  <c r="C83" s="1"/>
  <c r="C91" s="1"/>
  <c r="D26"/>
  <c r="D31" s="1"/>
  <c r="D62" s="1"/>
  <c r="D22"/>
  <c r="C9" i="11"/>
  <c r="C12" s="1"/>
  <c r="C25" s="1"/>
  <c r="C28" s="1"/>
  <c r="C46" s="1"/>
  <c r="C55" s="1"/>
  <c r="C64" s="1"/>
  <c r="C70" s="1"/>
  <c r="C81" s="1"/>
  <c r="T45" i="8"/>
  <c r="T46" s="1"/>
  <c r="Q45"/>
  <c r="Q46" s="1"/>
  <c r="N45"/>
  <c r="N46" s="1"/>
  <c r="K45"/>
  <c r="K46" s="1"/>
  <c r="H45"/>
  <c r="U44"/>
  <c r="T44"/>
  <c r="S44"/>
  <c r="R44"/>
  <c r="Q44"/>
  <c r="P44"/>
  <c r="O44"/>
  <c r="N44"/>
  <c r="M44"/>
  <c r="L44"/>
  <c r="K44"/>
  <c r="J44"/>
  <c r="V44" s="1"/>
  <c r="W44" s="1"/>
  <c r="I44"/>
  <c r="I46" s="1"/>
  <c r="H44"/>
  <c r="H46" s="1"/>
  <c r="G44"/>
  <c r="E44"/>
  <c r="U42"/>
  <c r="U45" s="1"/>
  <c r="U46" s="1"/>
  <c r="T42"/>
  <c r="S42"/>
  <c r="S45" s="1"/>
  <c r="S46" s="1"/>
  <c r="R42"/>
  <c r="R45" s="1"/>
  <c r="R46" s="1"/>
  <c r="Q42"/>
  <c r="P42"/>
  <c r="P45" s="1"/>
  <c r="P46" s="1"/>
  <c r="O42"/>
  <c r="O45" s="1"/>
  <c r="O46" s="1"/>
  <c r="N42"/>
  <c r="M42"/>
  <c r="M45" s="1"/>
  <c r="M46" s="1"/>
  <c r="L42"/>
  <c r="L45" s="1"/>
  <c r="L46" s="1"/>
  <c r="K42"/>
  <c r="J42"/>
  <c r="V42" s="1"/>
  <c r="W42" s="1"/>
  <c r="I42"/>
  <c r="I45" s="1"/>
  <c r="H42"/>
  <c r="G42"/>
  <c r="G45" s="1"/>
  <c r="F42"/>
  <c r="E42"/>
  <c r="E45" s="1"/>
  <c r="E46" s="1"/>
  <c r="D42"/>
  <c r="D45" s="1"/>
  <c r="D46" s="1"/>
  <c r="W41"/>
  <c r="V41"/>
  <c r="W40"/>
  <c r="V40"/>
  <c r="V39"/>
  <c r="W39" s="1"/>
  <c r="W38"/>
  <c r="V38"/>
  <c r="W37"/>
  <c r="V37"/>
  <c r="U36"/>
  <c r="T36"/>
  <c r="S36"/>
  <c r="R36"/>
  <c r="Q36"/>
  <c r="P36"/>
  <c r="O36"/>
  <c r="N36"/>
  <c r="M36"/>
  <c r="L36"/>
  <c r="K36"/>
  <c r="J36"/>
  <c r="I36"/>
  <c r="H36"/>
  <c r="G36"/>
  <c r="G46" s="1"/>
  <c r="F36"/>
  <c r="E36"/>
  <c r="W35"/>
  <c r="V35"/>
  <c r="V34"/>
  <c r="W34" s="1"/>
  <c r="W33"/>
  <c r="V33"/>
  <c r="W32"/>
  <c r="V32"/>
  <c r="V31"/>
  <c r="W31" s="1"/>
  <c r="W30"/>
  <c r="V30"/>
  <c r="W29"/>
  <c r="V29"/>
  <c r="V28"/>
  <c r="W28" s="1"/>
  <c r="W27"/>
  <c r="V27"/>
  <c r="W26"/>
  <c r="V26"/>
  <c r="V25"/>
  <c r="W25" s="1"/>
  <c r="W24"/>
  <c r="V24"/>
  <c r="W23"/>
  <c r="V23"/>
  <c r="V22"/>
  <c r="W22" s="1"/>
  <c r="U43" i="7"/>
  <c r="U46" s="1"/>
  <c r="U47" s="1"/>
  <c r="T43"/>
  <c r="T46" s="1"/>
  <c r="T47" s="1"/>
  <c r="S43"/>
  <c r="S46" s="1"/>
  <c r="S47" s="1"/>
  <c r="R43"/>
  <c r="R46" s="1"/>
  <c r="R47" s="1"/>
  <c r="Q43"/>
  <c r="Q46" s="1"/>
  <c r="Q47" s="1"/>
  <c r="P43"/>
  <c r="P46" s="1"/>
  <c r="P47" s="1"/>
  <c r="O43"/>
  <c r="O46" s="1"/>
  <c r="O47" s="1"/>
  <c r="N43"/>
  <c r="N46" s="1"/>
  <c r="N47" s="1"/>
  <c r="M43"/>
  <c r="M46" s="1"/>
  <c r="M47" s="1"/>
  <c r="L43"/>
  <c r="L46" s="1"/>
  <c r="L47" s="1"/>
  <c r="K43"/>
  <c r="K46" s="1"/>
  <c r="K47" s="1"/>
  <c r="J43"/>
  <c r="J46" s="1"/>
  <c r="J47" s="1"/>
  <c r="I43"/>
  <c r="I46" s="1"/>
  <c r="I47" s="1"/>
  <c r="V42"/>
  <c r="W42" s="1"/>
  <c r="W41"/>
  <c r="V41"/>
  <c r="W40"/>
  <c r="V40"/>
  <c r="V39"/>
  <c r="W39" s="1"/>
  <c r="W38"/>
  <c r="V38"/>
  <c r="U37"/>
  <c r="T37"/>
  <c r="S37"/>
  <c r="R37"/>
  <c r="Q37"/>
  <c r="P37"/>
  <c r="O37"/>
  <c r="N37"/>
  <c r="M37"/>
  <c r="L37"/>
  <c r="K37"/>
  <c r="J37"/>
  <c r="V37" s="1"/>
  <c r="W37" s="1"/>
  <c r="I37"/>
  <c r="W36"/>
  <c r="V36"/>
  <c r="V35"/>
  <c r="W35" s="1"/>
  <c r="W34"/>
  <c r="V34"/>
  <c r="W33"/>
  <c r="V33"/>
  <c r="V32"/>
  <c r="W32" s="1"/>
  <c r="W31"/>
  <c r="V31"/>
  <c r="W30"/>
  <c r="V30"/>
  <c r="V28"/>
  <c r="W28" s="1"/>
  <c r="W27"/>
  <c r="V27"/>
  <c r="W26"/>
  <c r="V26"/>
  <c r="V25"/>
  <c r="W25" s="1"/>
  <c r="W24"/>
  <c r="V24"/>
  <c r="W23"/>
  <c r="V23"/>
  <c r="D65" i="12" l="1"/>
  <c r="F62"/>
  <c r="V36" i="8"/>
  <c r="W36" s="1"/>
  <c r="D44"/>
  <c r="J45"/>
  <c r="V47" i="7"/>
  <c r="W47" s="1"/>
  <c r="K45"/>
  <c r="N45"/>
  <c r="Q45"/>
  <c r="T45"/>
  <c r="V43"/>
  <c r="J45"/>
  <c r="M45"/>
  <c r="P45"/>
  <c r="S45"/>
  <c r="I45"/>
  <c r="L45"/>
  <c r="O45"/>
  <c r="R45"/>
  <c r="U45"/>
  <c r="D70" i="12" l="1"/>
  <c r="F65"/>
  <c r="V45" i="8"/>
  <c r="W45" s="1"/>
  <c r="J46"/>
  <c r="V46" s="1"/>
  <c r="W46" s="1"/>
  <c r="V45" i="7"/>
  <c r="W45" s="1"/>
  <c r="V46"/>
  <c r="W46" s="1"/>
  <c r="W43"/>
  <c r="D74" i="12" l="1"/>
  <c r="F70"/>
  <c r="V39" i="6"/>
  <c r="V42" s="1"/>
  <c r="U39"/>
  <c r="U42" s="1"/>
  <c r="T39"/>
  <c r="T42" s="1"/>
  <c r="S39"/>
  <c r="S42" s="1"/>
  <c r="R39"/>
  <c r="R42" s="1"/>
  <c r="Q39"/>
  <c r="Q42" s="1"/>
  <c r="P39"/>
  <c r="P42" s="1"/>
  <c r="O39"/>
  <c r="O42" s="1"/>
  <c r="N39"/>
  <c r="N42" s="1"/>
  <c r="M39"/>
  <c r="M42" s="1"/>
  <c r="L39"/>
  <c r="L42" s="1"/>
  <c r="K39"/>
  <c r="K42" s="1"/>
  <c r="J39"/>
  <c r="J42" s="1"/>
  <c r="X38"/>
  <c r="W38"/>
  <c r="W37"/>
  <c r="X37" s="1"/>
  <c r="X36"/>
  <c r="W36"/>
  <c r="W35"/>
  <c r="X35" s="1"/>
  <c r="W34"/>
  <c r="X34" s="1"/>
  <c r="V33"/>
  <c r="U33"/>
  <c r="T33"/>
  <c r="S33"/>
  <c r="R33"/>
  <c r="Q33"/>
  <c r="P33"/>
  <c r="N33"/>
  <c r="M33"/>
  <c r="L33"/>
  <c r="K33"/>
  <c r="W33" s="1"/>
  <c r="X33" s="1"/>
  <c r="J33"/>
  <c r="W32"/>
  <c r="X32" s="1"/>
  <c r="W31"/>
  <c r="X31" s="1"/>
  <c r="X30"/>
  <c r="W30"/>
  <c r="W29"/>
  <c r="X29" s="1"/>
  <c r="W28"/>
  <c r="X28" s="1"/>
  <c r="X27"/>
  <c r="W27"/>
  <c r="W26"/>
  <c r="X26" s="1"/>
  <c r="X25"/>
  <c r="W25"/>
  <c r="X24"/>
  <c r="W24"/>
  <c r="W23"/>
  <c r="X23" s="1"/>
  <c r="X22"/>
  <c r="W22"/>
  <c r="X21"/>
  <c r="W21"/>
  <c r="W20"/>
  <c r="X20" s="1"/>
  <c r="D77" i="12" l="1"/>
  <c r="F74"/>
  <c r="W42" i="6"/>
  <c r="X42" s="1"/>
  <c r="L41"/>
  <c r="L43" s="1"/>
  <c r="O41"/>
  <c r="O43" s="1"/>
  <c r="R41"/>
  <c r="R43" s="1"/>
  <c r="U41"/>
  <c r="U43" s="1"/>
  <c r="W39"/>
  <c r="X39" s="1"/>
  <c r="K41"/>
  <c r="N41"/>
  <c r="N43" s="1"/>
  <c r="Q41"/>
  <c r="Q43" s="1"/>
  <c r="T41"/>
  <c r="T43" s="1"/>
  <c r="J41"/>
  <c r="M41"/>
  <c r="M43" s="1"/>
  <c r="P41"/>
  <c r="P43" s="1"/>
  <c r="S41"/>
  <c r="S43" s="1"/>
  <c r="V41"/>
  <c r="V43" s="1"/>
  <c r="D80" i="12" l="1"/>
  <c r="F77"/>
  <c r="K43" i="6"/>
  <c r="W43" s="1"/>
  <c r="W41"/>
  <c r="X41" s="1"/>
  <c r="J43"/>
  <c r="X43" s="1"/>
  <c r="D83" i="12" l="1"/>
  <c r="F80"/>
  <c r="G356" i="5"/>
  <c r="G355"/>
  <c r="G354"/>
  <c r="G353"/>
  <c r="G352"/>
  <c r="F351"/>
  <c r="F358" s="1"/>
  <c r="E351"/>
  <c r="E358" s="1"/>
  <c r="D351"/>
  <c r="D358" s="1"/>
  <c r="G350"/>
  <c r="G349"/>
  <c r="G348"/>
  <c r="G347"/>
  <c r="G346"/>
  <c r="G345"/>
  <c r="G344"/>
  <c r="F319"/>
  <c r="E319"/>
  <c r="D319"/>
  <c r="G317"/>
  <c r="G316"/>
  <c r="G315"/>
  <c r="G314"/>
  <c r="G313"/>
  <c r="G312"/>
  <c r="F304"/>
  <c r="G304" s="1"/>
  <c r="E304"/>
  <c r="D304"/>
  <c r="G302"/>
  <c r="G301"/>
  <c r="F293"/>
  <c r="E293"/>
  <c r="D293"/>
  <c r="G291"/>
  <c r="G290"/>
  <c r="G289"/>
  <c r="G288"/>
  <c r="F272"/>
  <c r="G272" s="1"/>
  <c r="E272"/>
  <c r="D272"/>
  <c r="G270"/>
  <c r="G269"/>
  <c r="G268"/>
  <c r="G267"/>
  <c r="G266"/>
  <c r="G265"/>
  <c r="G264"/>
  <c r="G263"/>
  <c r="G262"/>
  <c r="F250"/>
  <c r="G250" s="1"/>
  <c r="E250"/>
  <c r="D250"/>
  <c r="G248"/>
  <c r="G247"/>
  <c r="G246"/>
  <c r="G245"/>
  <c r="G244"/>
  <c r="G243"/>
  <c r="G242"/>
  <c r="G241"/>
  <c r="G240"/>
  <c r="G239"/>
  <c r="G238"/>
  <c r="G214"/>
  <c r="G213"/>
  <c r="G212"/>
  <c r="G211"/>
  <c r="G210"/>
  <c r="G209"/>
  <c r="G208"/>
  <c r="G207"/>
  <c r="G206"/>
  <c r="G205"/>
  <c r="F204"/>
  <c r="G204" s="1"/>
  <c r="E204"/>
  <c r="D204"/>
  <c r="D216"/>
  <c r="G203"/>
  <c r="G202"/>
  <c r="G201"/>
  <c r="G200"/>
  <c r="G199"/>
  <c r="G198"/>
  <c r="G197"/>
  <c r="G196"/>
  <c r="G195"/>
  <c r="G194"/>
  <c r="G193"/>
  <c r="G192"/>
  <c r="G191"/>
  <c r="G190"/>
  <c r="G189"/>
  <c r="G188"/>
  <c r="F187"/>
  <c r="F216"/>
  <c r="G216" s="1"/>
  <c r="E187"/>
  <c r="E216"/>
  <c r="G186"/>
  <c r="G185"/>
  <c r="G184"/>
  <c r="G183"/>
  <c r="G182"/>
  <c r="G181"/>
  <c r="G180"/>
  <c r="G179"/>
  <c r="G178"/>
  <c r="G177"/>
  <c r="G176"/>
  <c r="G175"/>
  <c r="G174"/>
  <c r="G173"/>
  <c r="G172"/>
  <c r="G171"/>
  <c r="F160"/>
  <c r="E160"/>
  <c r="G160" s="1"/>
  <c r="D160"/>
  <c r="G158"/>
  <c r="G157"/>
  <c r="G156"/>
  <c r="G155"/>
  <c r="G154"/>
  <c r="G153"/>
  <c r="G152"/>
  <c r="G151"/>
  <c r="G150"/>
  <c r="G149"/>
  <c r="G148"/>
  <c r="G147"/>
  <c r="G146"/>
  <c r="G145"/>
  <c r="F129"/>
  <c r="E129"/>
  <c r="G129" s="1"/>
  <c r="D129"/>
  <c r="F128"/>
  <c r="G128" s="1"/>
  <c r="E128"/>
  <c r="D128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F91"/>
  <c r="F132" s="1"/>
  <c r="G132" s="1"/>
  <c r="E91"/>
  <c r="E132" s="1"/>
  <c r="G89"/>
  <c r="G88"/>
  <c r="G87"/>
  <c r="G86"/>
  <c r="G85"/>
  <c r="G84"/>
  <c r="G83"/>
  <c r="G82"/>
  <c r="D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D55"/>
  <c r="D91" s="1"/>
  <c r="D132" s="1"/>
  <c r="G54"/>
  <c r="G53"/>
  <c r="G52"/>
  <c r="G51"/>
  <c r="G50"/>
  <c r="G49"/>
  <c r="G33"/>
  <c r="G32"/>
  <c r="G31"/>
  <c r="G30"/>
  <c r="G29"/>
  <c r="G28"/>
  <c r="F27"/>
  <c r="G27" s="1"/>
  <c r="E27"/>
  <c r="D27"/>
  <c r="F26"/>
  <c r="F35" s="1"/>
  <c r="E26"/>
  <c r="E35" s="1"/>
  <c r="E364" s="1"/>
  <c r="D26"/>
  <c r="D35" s="1"/>
  <c r="D364" s="1"/>
  <c r="G25"/>
  <c r="G24"/>
  <c r="G23"/>
  <c r="G22"/>
  <c r="G21"/>
  <c r="G20"/>
  <c r="G19"/>
  <c r="G18"/>
  <c r="G17"/>
  <c r="G16"/>
  <c r="G15"/>
  <c r="G14"/>
  <c r="G13"/>
  <c r="G12"/>
  <c r="G11"/>
  <c r="G10"/>
  <c r="G9"/>
  <c r="H479" i="4"/>
  <c r="G479"/>
  <c r="F479"/>
  <c r="E479"/>
  <c r="H478"/>
  <c r="H481"/>
  <c r="G478"/>
  <c r="G481"/>
  <c r="F478"/>
  <c r="F481"/>
  <c r="E478"/>
  <c r="E481"/>
  <c r="H475"/>
  <c r="G475"/>
  <c r="F475"/>
  <c r="E475"/>
  <c r="H474"/>
  <c r="G474"/>
  <c r="F474"/>
  <c r="E474"/>
  <c r="H473"/>
  <c r="G473"/>
  <c r="F473"/>
  <c r="E473"/>
  <c r="H472"/>
  <c r="G472"/>
  <c r="F472"/>
  <c r="E472"/>
  <c r="H469"/>
  <c r="G469"/>
  <c r="F469"/>
  <c r="E469"/>
  <c r="H468"/>
  <c r="G468"/>
  <c r="F468"/>
  <c r="E468"/>
  <c r="G467"/>
  <c r="F467"/>
  <c r="E467"/>
  <c r="H466"/>
  <c r="G466"/>
  <c r="F466"/>
  <c r="E466"/>
  <c r="E460"/>
  <c r="E454"/>
  <c r="E451"/>
  <c r="H446"/>
  <c r="G446"/>
  <c r="F446"/>
  <c r="E446"/>
  <c r="H445"/>
  <c r="H444"/>
  <c r="H443"/>
  <c r="H442"/>
  <c r="H441"/>
  <c r="H440"/>
  <c r="H439"/>
  <c r="H413"/>
  <c r="G413"/>
  <c r="F413"/>
  <c r="E413"/>
  <c r="H410"/>
  <c r="G399"/>
  <c r="H399"/>
  <c r="F399"/>
  <c r="E399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G355"/>
  <c r="H355"/>
  <c r="F355"/>
  <c r="E355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467"/>
  <c r="G316"/>
  <c r="F316"/>
  <c r="H316"/>
  <c r="E316"/>
  <c r="H314"/>
  <c r="H313"/>
  <c r="H312"/>
  <c r="H311"/>
  <c r="H310"/>
  <c r="G296"/>
  <c r="H296"/>
  <c r="F296"/>
  <c r="E296"/>
  <c r="H294"/>
  <c r="H293"/>
  <c r="H292"/>
  <c r="H291"/>
  <c r="H290"/>
  <c r="H289"/>
  <c r="H288"/>
  <c r="H287"/>
  <c r="H286"/>
  <c r="H285"/>
  <c r="H284"/>
  <c r="H283"/>
  <c r="H282"/>
  <c r="H281"/>
  <c r="G272"/>
  <c r="H272"/>
  <c r="F272"/>
  <c r="E272"/>
  <c r="H270"/>
  <c r="H269"/>
  <c r="H268"/>
  <c r="H267"/>
  <c r="H266"/>
  <c r="H265"/>
  <c r="H264"/>
  <c r="H263"/>
  <c r="H262"/>
  <c r="H261"/>
  <c r="H260"/>
  <c r="H259"/>
  <c r="H258"/>
  <c r="G247"/>
  <c r="F247"/>
  <c r="H247"/>
  <c r="E247"/>
  <c r="H244"/>
  <c r="H243"/>
  <c r="H242"/>
  <c r="H241"/>
  <c r="H240"/>
  <c r="H239"/>
  <c r="H238"/>
  <c r="H237"/>
  <c r="H236"/>
  <c r="H235"/>
  <c r="H234"/>
  <c r="H233"/>
  <c r="H232"/>
  <c r="H231"/>
  <c r="G220"/>
  <c r="H220"/>
  <c r="F220"/>
  <c r="E220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G170"/>
  <c r="H170"/>
  <c r="F170"/>
  <c r="E170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G126"/>
  <c r="H126"/>
  <c r="F126"/>
  <c r="E126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G54"/>
  <c r="G424"/>
  <c r="F54"/>
  <c r="F424"/>
  <c r="E54"/>
  <c r="E424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D19" i="1"/>
  <c r="C19"/>
  <c r="F18"/>
  <c r="F17"/>
  <c r="E17"/>
  <c r="E19"/>
  <c r="F19"/>
  <c r="D15"/>
  <c r="C15"/>
  <c r="F14"/>
  <c r="E14"/>
  <c r="E15"/>
  <c r="F15"/>
  <c r="F13"/>
  <c r="F12"/>
  <c r="F11"/>
  <c r="G91" i="5"/>
  <c r="G187"/>
  <c r="G26"/>
  <c r="G351"/>
  <c r="E471" i="4"/>
  <c r="E452"/>
  <c r="G471"/>
  <c r="G452"/>
  <c r="H424"/>
  <c r="H471"/>
  <c r="F471"/>
  <c r="F452"/>
  <c r="H54"/>
  <c r="H452"/>
  <c r="D91" i="12" l="1"/>
  <c r="F91" s="1"/>
  <c r="F83"/>
  <c r="G319" i="5"/>
  <c r="G293"/>
  <c r="G35"/>
  <c r="F364"/>
  <c r="G364" s="1"/>
  <c r="G358"/>
</calcChain>
</file>

<file path=xl/sharedStrings.xml><?xml version="1.0" encoding="utf-8"?>
<sst xmlns="http://schemas.openxmlformats.org/spreadsheetml/2006/main" count="1510" uniqueCount="871">
  <si>
    <t>Kraj: Jihomoravský</t>
  </si>
  <si>
    <t>Okres: Břeclav</t>
  </si>
  <si>
    <t>Město: Břeclav</t>
  </si>
  <si>
    <t xml:space="preserve">                    Tabulka doplňujících ukazatelů za období 8/2015</t>
  </si>
  <si>
    <t>v tis. Kč</t>
  </si>
  <si>
    <t>TEXT</t>
  </si>
  <si>
    <t>Rozpočet schválený</t>
  </si>
  <si>
    <t>Rozpočet upravený</t>
  </si>
  <si>
    <t>Skutečnost</t>
  </si>
  <si>
    <t xml:space="preserve">Index </t>
  </si>
  <si>
    <t>minus konsolidace</t>
  </si>
  <si>
    <t>plnění</t>
  </si>
  <si>
    <t xml:space="preserve">          Daňové příjmy</t>
  </si>
  <si>
    <t xml:space="preserve">          Nedaňové příjmy</t>
  </si>
  <si>
    <t xml:space="preserve">          Kapitálové příjmy</t>
  </si>
  <si>
    <t xml:space="preserve">          Přijaté dotace-konsolidace */</t>
  </si>
  <si>
    <t>Příjmy celkem</t>
  </si>
  <si>
    <t xml:space="preserve">          Běžné výdaje-konsolidace */</t>
  </si>
  <si>
    <t xml:space="preserve">          Kapitálové výdaje</t>
  </si>
  <si>
    <t>Výdaje celkem</t>
  </si>
  <si>
    <t xml:space="preserve">Výsledek hospodaření </t>
  </si>
  <si>
    <t xml:space="preserve">          Přebytek ve výši</t>
  </si>
  <si>
    <t xml:space="preserve">          Schodek ve výši</t>
  </si>
  <si>
    <t>*/ Poznámka: konsolidace = převody z rozpočtových účtů a ostatní převody z vlastních fondů (sociálního),</t>
  </si>
  <si>
    <t xml:space="preserve">                       kdy dochází pouze k přesunu finančních prostředků mezi účty.</t>
  </si>
  <si>
    <t>Město Břeclav</t>
  </si>
  <si>
    <t>ROZPOČET PŘÍJMŮ NA ROK 2015</t>
  </si>
  <si>
    <t>ORJ</t>
  </si>
  <si>
    <t>Paragraf</t>
  </si>
  <si>
    <t>Položka</t>
  </si>
  <si>
    <t>Text</t>
  </si>
  <si>
    <t>Rozpočet</t>
  </si>
  <si>
    <t>%</t>
  </si>
  <si>
    <t>schválený</t>
  </si>
  <si>
    <t>upravený</t>
  </si>
  <si>
    <t>1-8/2015</t>
  </si>
  <si>
    <t>ODBOR ŠKOLSTVÍ, KULT., MLÁDEŽE A SPORTU</t>
  </si>
  <si>
    <t>Správní poplatky</t>
  </si>
  <si>
    <t>Splátky půjčených prostř. od ost. zříz. a podob. subjektů</t>
  </si>
  <si>
    <t>Ostat. neinv. přijaté transfery ze SR-Měst. knih. - rozvoj infosítě</t>
  </si>
  <si>
    <t>Ostat. neinv. přijaté transfery ze SR- na kulturní akce</t>
  </si>
  <si>
    <t xml:space="preserve">Ostat. neinv. přijaté transfery - EU peníze školám </t>
  </si>
  <si>
    <t>Neinvestič. přij. transfery od krajů - Svatováclavské slavnosti</t>
  </si>
  <si>
    <t>Neinvestič. přij. transfery od krajů - Memoriál Ivana Hlinky CUP 2013</t>
  </si>
  <si>
    <t>Neinvestič. přij. transfery od krajů - Zdravé municipality v JMK</t>
  </si>
  <si>
    <t>Neinvestič. přij. transfery od krajů - Zkvlitnění služeb TIC</t>
  </si>
  <si>
    <t>Neinvestič. přij. transfery od krajů - Podpora profes. rozv. pedagogů</t>
  </si>
  <si>
    <t>Investič. přij. transfery od krajů - Podpora profes. rozvoje pedagogů</t>
  </si>
  <si>
    <t xml:space="preserve">Příjmy z poskyt. služeb - TIC </t>
  </si>
  <si>
    <t xml:space="preserve">Příjmy z prodeje zboží - TIC </t>
  </si>
  <si>
    <t>Sankční platby od jiných subjektů - TIC</t>
  </si>
  <si>
    <t>Přijaté nekapitálové příspěvky a náhrady - TIC</t>
  </si>
  <si>
    <t>Ostatní nedaňové příjmy jinde nezařazené - TIC</t>
  </si>
  <si>
    <t>Odvody příspěvkových organizací - MŠ</t>
  </si>
  <si>
    <t>Ostatní příjmy z vlastní činnosti</t>
  </si>
  <si>
    <t xml:space="preserve">Odvody příspěvkových organizací </t>
  </si>
  <si>
    <t xml:space="preserve">Ostatní přijaté vratky transferů </t>
  </si>
  <si>
    <t>Příjmy z pronájmu ost. nemovitostí - kino</t>
  </si>
  <si>
    <t>Příjmy z pronájmu movitých věcí-kino</t>
  </si>
  <si>
    <t>Přijaté nekapitálové příspěvky - kino</t>
  </si>
  <si>
    <t>Ostatní nedaňové příjmy z kulturních akcí</t>
  </si>
  <si>
    <t>Ostatní přijaté  vratky transferů - knihovna</t>
  </si>
  <si>
    <t>Přijaté pojistné náhrady - činnosti muzeí a galerií</t>
  </si>
  <si>
    <t>Přijaté nekapitálové příspěvky - ostatní zál. kultury</t>
  </si>
  <si>
    <t>Ostatní nedaňové příjmy j. n. - ostatní zál. kultury</t>
  </si>
  <si>
    <t>Sankční platby od jiných subjektů - památková péče</t>
  </si>
  <si>
    <t>Přijaté nekapitálové příspěvky - památková péče</t>
  </si>
  <si>
    <t>Příjmy z poskytovaných služeb</t>
  </si>
  <si>
    <t>Příjmy z prodeje zboží - hody</t>
  </si>
  <si>
    <t>Příjmy z pronájmu movitých věcí</t>
  </si>
  <si>
    <t>Přijaté pojistné náhrady - ostatní zál. kultury</t>
  </si>
  <si>
    <t>Přijaté neinvestiční dary - na ples</t>
  </si>
  <si>
    <t xml:space="preserve">Přijaté nekapitálové příspěvky </t>
  </si>
  <si>
    <t>Ostatní nedaňové příjmy jinde nezařazené</t>
  </si>
  <si>
    <t>Přijaté nekapitálové příspěvky a náhrady - MSK Břeclav</t>
  </si>
  <si>
    <t>Ostatní přijaté  vratky transferů - ostatní tělovýchovná činnost</t>
  </si>
  <si>
    <t>Ostatní přijaté vratky transferů - využití volného času dětí a mládeže</t>
  </si>
  <si>
    <t xml:space="preserve">Ostat. přij. vratky transferů - ostat. zájmová činnost </t>
  </si>
  <si>
    <t>Ostatní přijaté vratky transferů - finanční vypořádání min. let</t>
  </si>
  <si>
    <t>Sankční platby od jiných subjektů - činnost místní správy</t>
  </si>
  <si>
    <t>Neidentifikované příjmy</t>
  </si>
  <si>
    <t>PŘÍJMY ORJ 10 CELKEM</t>
  </si>
  <si>
    <t xml:space="preserve">ODBOR ROZVOJE  A SPRÁVY              </t>
  </si>
  <si>
    <t>Splátky půjčených prostředků - SOJM</t>
  </si>
  <si>
    <t>Neinv. přij.transf. ze SF-revit. Podzámčí a Zámecká louka</t>
  </si>
  <si>
    <t>Neinv. přij.transf. ze SF-Výsadba dřevin lok. Rytopeky</t>
  </si>
  <si>
    <t xml:space="preserve">Ost. neinv. přij. transfery ze SR </t>
  </si>
  <si>
    <t>Ostat. neinv. přij. transfery ze SR a ESF - aktiv. politika zaměst.</t>
  </si>
  <si>
    <t>Neinv. přij.transf. ze SR - Poznejme naše města - Zámecká věž</t>
  </si>
  <si>
    <t>Neinv. přij.transf. ze SR - IPRM Valtická-regenerace chodníků</t>
  </si>
  <si>
    <t>Neinv. přij. transf. od krajů -Udržování čistoty cyklistických komunikací</t>
  </si>
  <si>
    <t>Neinv. přij. transf. ze SR - IPRM Valtická-regenerace chodníků II. et.</t>
  </si>
  <si>
    <t>Neinv. přij. transf. od mezinár. institucí-Poznejme naše města-Zám. věž.</t>
  </si>
  <si>
    <t>Inv. přij. transfery ze stát. fondů - OPŽP- MŠ Kpt. Nálepky - zateplení</t>
  </si>
  <si>
    <t>Inv. přij. transfery ze stát. fondů - OPŽP- MŠ Na Valtické - zateplení</t>
  </si>
  <si>
    <t>Inv. přij. transfery ze stát. fondů - OPŽP - ZŠ Kupkova -  zateplení</t>
  </si>
  <si>
    <t>Inv. přij. transfery ze stát. fondů - SFDI .</t>
  </si>
  <si>
    <t>Inv. přij. transfery ze stát. fondů - SFDI-Břeclav bez bariér</t>
  </si>
  <si>
    <t>Inv. přij. transfery ze stát. fondů - OPŽP - MŠ Slovácká - zateplení</t>
  </si>
  <si>
    <t>Inv. přij. transfery ze stát. fondů - OPŽP - MŠ Dukel. hrdinů - zateplení</t>
  </si>
  <si>
    <t>Inv. přij. transfery ze stát. fondů - OPŽP -  MěÚ OSVD - zateplení</t>
  </si>
  <si>
    <t xml:space="preserve">Inv. přij. transfery ze stát. fondů- OPŽP - MP zlepš. tech. vlast. bud. </t>
  </si>
  <si>
    <t xml:space="preserve">Inv. přij. transfery ze stát. fondů - </t>
  </si>
  <si>
    <t>Ostat. investič. přij. transf. ze SR - IPRM Valtická - kamerový systém</t>
  </si>
  <si>
    <t>Ostat. investič. přij. transf. ze SR - MŠ Kpt. Nálepky - zateplení</t>
  </si>
  <si>
    <t>Ostat. investič. přij. transf. ze SR - MŠ Na Valtické - zateplení</t>
  </si>
  <si>
    <t>Ostat. investič. přij. transf. ze SR - ZŠ Kupkova -  zateplení</t>
  </si>
  <si>
    <t>Ostat. investič. přij. transf. ze SR - OPŽP - Nákup zametacího stroje</t>
  </si>
  <si>
    <t>Ostat. investič. přij. transf. ze SR - MŠ U Splavu - přírodní zahrada</t>
  </si>
  <si>
    <t>Ostat. investič. přij. transf. ze SR - Poznejme naše města - Zámecká věž</t>
  </si>
  <si>
    <t>Ostat. investič. přij. transf. ze SR - MŠ Slovácká - zateplení</t>
  </si>
  <si>
    <t>Ostat. investič. přij. transf. ze SR - MŠ Dukel. hrdinů - zateplení</t>
  </si>
  <si>
    <t>Ostat. investič. přij. transf. ze SR -  MěÚ OSVD - zateplení</t>
  </si>
  <si>
    <t>Ostat. investič. přij. transf. ze SR</t>
  </si>
  <si>
    <t xml:space="preserve">Ostat. investič. přij. transf. ze SR </t>
  </si>
  <si>
    <t>Investič. přij. transf. od krajů</t>
  </si>
  <si>
    <t>Ostat. investič. přij. transf. ze SR -  MP - zlepš. tepel. tech. vlast. budovy</t>
  </si>
  <si>
    <t>Ostat. investič. přij. transf. ze SR -  Přeshranič. spol.-175. výr. želez. v Bř.</t>
  </si>
  <si>
    <t>Ostat. investič. přij. transf. ze SR -  Prev. kriminality - MKDS 2014</t>
  </si>
  <si>
    <t>Ostat. investič. přij. transf. ze SR -  IOP -IPRM Valtická regen. chodníků</t>
  </si>
  <si>
    <t>Investiční přijaté transfery od krajů - Dětské dopravní hřiště II. etapa</t>
  </si>
  <si>
    <t>Investič. přij. transf. od regionál. rad - Přestupní terminál IDS</t>
  </si>
  <si>
    <t>Investič. přij. transf. od mezinárod. instit. - Poznej naše města - Zám. věž</t>
  </si>
  <si>
    <t>Investič. přij. transf. od mezinárod. instit. - 175. výr. železnice v Břeclavi</t>
  </si>
  <si>
    <t>Přijaté pojistné náhrady - doprava</t>
  </si>
  <si>
    <t>Přijaté nekapitál. přísp. a náhrady - silnice</t>
  </si>
  <si>
    <t>Přijaté neinvestiční dary - ostatní záležit. pozem. komunikací</t>
  </si>
  <si>
    <t>Přijaté nekapítál. přísp. a náhrady - ostatní záležit. pozem. komunikací</t>
  </si>
  <si>
    <t>Ostatní nedaň. příjmy jinde nezařazené</t>
  </si>
  <si>
    <t>Příjmy z poskyt. služeb a výrobků - využití volného času dětí a mládeže</t>
  </si>
  <si>
    <t xml:space="preserve">Přijaté dary na pořízení dlouhodobého maj. </t>
  </si>
  <si>
    <t>Přijaté pojistné náhrady - veřejné osvětlení</t>
  </si>
  <si>
    <t>Přijaté nekapitál. přísp. a náhrady - veřejné osvětlení</t>
  </si>
  <si>
    <t>Přijaté neinvestiční dary - sportovní zařízení v majetku obce</t>
  </si>
  <si>
    <t>Přijaté příspěvky na poříz. dlouhodobého majetku - územní plánování</t>
  </si>
  <si>
    <t>Příjmy z poskyt. služeb a výrobků - ostat. zál.  bydlení, kom. sl. a rozv.</t>
  </si>
  <si>
    <t>Přijaté nekapitál. přísp. a náhrady - využív. a zneškod. komun. odpadů</t>
  </si>
  <si>
    <t xml:space="preserve">Ostat. příjmy z fin. vypořádání min. let - Vratka </t>
  </si>
  <si>
    <t>PŘÍJMY ORJ 20 CELKEM</t>
  </si>
  <si>
    <t>ODBOR KANCELÁŘE TAJEMNÍKA</t>
  </si>
  <si>
    <t>Splátky půjček ze sociálního fondu</t>
  </si>
  <si>
    <t>Neinvestič. přij. transf. ze SR - volby prezidenta ČR</t>
  </si>
  <si>
    <t>Neinvestič. přij. transf. ze SR-volby do Parlamentu ČR</t>
  </si>
  <si>
    <t>Neinvestič. přij. transf. ze SR-volby do zastupitelstev ÚSC</t>
  </si>
  <si>
    <t>Neinvestič. přij. transf. ze SR - volby do Evropského parlamentu</t>
  </si>
  <si>
    <t>Neinvestič. přij. transfery ze SR - Sociálně-právní ochrana dětí</t>
  </si>
  <si>
    <t>Ostat. neinv. přij. transfery ze SR - Aktiv. pol. zam. ze SR a EU</t>
  </si>
  <si>
    <t>Ostat. neinv. přij. transfery ze SR - Centrál. registr vozidel - výpoč. tech.</t>
  </si>
  <si>
    <t>Neinvestič. přij. transfery ze SR - Přeshranič. spolupráce- SOS Raft</t>
  </si>
  <si>
    <t>Neinvestič. přij. transfery ze SR - Good Governance na MěÚ</t>
  </si>
  <si>
    <t>Neinvestič. přij. transf. ze SR - IOP - Výzva 22</t>
  </si>
  <si>
    <t xml:space="preserve">Převody z ostatních vlastních fondů </t>
  </si>
  <si>
    <t>Neinvestič. přij. transfery od krajů - JSDH obcí - vybavení jednotky</t>
  </si>
  <si>
    <t xml:space="preserve">Investiční přijaté transfery ze SR </t>
  </si>
  <si>
    <t xml:space="preserve">Ost. investič. přij. transfery ze SR - </t>
  </si>
  <si>
    <t xml:space="preserve">Investič. příj. transfery od krajů </t>
  </si>
  <si>
    <t>Neinv. přij. transf. od mezinár. institucí -SOS Raft</t>
  </si>
  <si>
    <t>Příjmy z poskyt. služeb - rozhlas a televize</t>
  </si>
  <si>
    <t>Příjmy z poskyt. služeb - ostat. zál. sdělovacích prostředků</t>
  </si>
  <si>
    <t>Příjmy z poskyt. služeb - Požární ochrana</t>
  </si>
  <si>
    <t>Přijaté pojistné náhrady - požární ochrana</t>
  </si>
  <si>
    <t>Přijaté nekapitálové příspěvky a náhrady - požární ochrana</t>
  </si>
  <si>
    <t>Příjmy z prodeje ostat. hmot. dlouhodobého majetku</t>
  </si>
  <si>
    <t>Přijaté příspěvky na poříz. dlouhodob. maj. - požární vozidlo</t>
  </si>
  <si>
    <t>Příjmy z poskytovaných služeb - místní relace - § vnitřní správa</t>
  </si>
  <si>
    <t>Příjmy z pronájmu ostatních nemovitostí - vnitřní správa</t>
  </si>
  <si>
    <t>Přijaté sankční poplatky</t>
  </si>
  <si>
    <t>Příjmy z pronájmu movitých věcí -vnitřní správa</t>
  </si>
  <si>
    <t>Příjmy z prodeje krátk. a drob. dlouhodobého majetku</t>
  </si>
  <si>
    <t>Přijaté pojistné náhrady - vnitřní správa</t>
  </si>
  <si>
    <t>Přijaté nekapitálové příspěvky a náhrady - vnitřní správa</t>
  </si>
  <si>
    <t>Ostatní nedaňové příjmy - vnitřní správa</t>
  </si>
  <si>
    <t>Ostatní činnosti j. n. - neidentifikované příjmy</t>
  </si>
  <si>
    <t>PŘÍJMY ORJ 30 CELKEM</t>
  </si>
  <si>
    <t>ODBOR SOCIÁLNÍCH VĚCÍ</t>
  </si>
  <si>
    <t>Splátky půjčených prostředků od PO (DS Břeclav)</t>
  </si>
  <si>
    <t xml:space="preserve">Ost. neinvest.přij. transfery ze SR-Výkon pěstounské péče </t>
  </si>
  <si>
    <t>Ost. neinv. přij. transfery od krajů - komunitní plánování</t>
  </si>
  <si>
    <t xml:space="preserve">Ost. neinvest.přij. transfery ze SR-JMK-Domov seniorů Břeclav </t>
  </si>
  <si>
    <t>Ost. neinvest. přij. transfery ze SR - Výkon sociální práce</t>
  </si>
  <si>
    <t>Ost. neinvest. přij. transfery ze SR-ZŠ Komenského 2</t>
  </si>
  <si>
    <t>Ost. neinvest. přij. transfery ze SR-ZŠ Kpt. Nálepky 7</t>
  </si>
  <si>
    <t>Ost. neinvest. přij. transfery ze SR-ZŠ Kupkova</t>
  </si>
  <si>
    <t>Ost. neinvest. přij. transfery ze SR-ZŠ Na Valtické 31</t>
  </si>
  <si>
    <t>Ost. neinvest. přij. transfery ze SR-ZŠ Slovácká 40</t>
  </si>
  <si>
    <t xml:space="preserve">Ost. neinvest.přij. transfery ze SR-Standardizace služeb SPOD </t>
  </si>
  <si>
    <t>Neinv. přij. transfery od krajů - Zdravé municipality</t>
  </si>
  <si>
    <t>Neinv. přij. transfery od krajů - Zkvalitnění služeb TIC</t>
  </si>
  <si>
    <t>Neinv. přij. transfery od krajů - Domov seniorů Břeclav</t>
  </si>
  <si>
    <t xml:space="preserve">Příjmy z prodeje zboží </t>
  </si>
  <si>
    <t>Ostatní příjmy z vlastní činnosti - Základní školy</t>
  </si>
  <si>
    <t>Odvody příspěvkových organizací - ZŠ Poštorná, Komenského 2</t>
  </si>
  <si>
    <t>Příjmy z pronájmu ost. nemovit. a jejich částí - Kino Koruna</t>
  </si>
  <si>
    <t>Příjmy z pronájmu movitých věcí - Kino Koruna</t>
  </si>
  <si>
    <t>Sankční platby přijaté od jiných subjektů</t>
  </si>
  <si>
    <t>Příjmy z pronájmu movitých věcí - Ostat. zál. kultury, církví a sděl. prostř.</t>
  </si>
  <si>
    <t>Přijaté nekapitálové příspěvky a náhrady - Ost. zál. kultury, církví ...</t>
  </si>
  <si>
    <t>Ostat. přijaté vratky transferů - Sportovní zařízení v majetku obce</t>
  </si>
  <si>
    <t>Přijaté nekapitálové příspěvky-ost. čin. ve zdravotnictví</t>
  </si>
  <si>
    <t>Ostatní přijaté vratky transferů-příspěvek na živobytí</t>
  </si>
  <si>
    <t>Ostatní přijaté vratky transferů-ost. dávky sociální pomoci</t>
  </si>
  <si>
    <t>Ostatní příjaté vratky transferů-příspěvek na péči</t>
  </si>
  <si>
    <t>Ostatní přijaté vratky transferů - ost. soc. péče a pomoc dět.</t>
  </si>
  <si>
    <t>Přijaté nekapitálové příspěvky-ost. soc. péče a pomoc dětem</t>
  </si>
  <si>
    <t>Sociál. péče a pomoc přistěhovalcům a etnikům - přijaté náhrady</t>
  </si>
  <si>
    <t>Ostatní přijaté vratky transferů-ost. soc. péče a pomoc  ost. skup.</t>
  </si>
  <si>
    <t>Příjmy z poskytování služeb a výrobků</t>
  </si>
  <si>
    <t xml:space="preserve">Příjmy z poskyt. služeb - ref. mzdy </t>
  </si>
  <si>
    <t>Odvody příspěvkových organizací - Domov seniorů Břeclav</t>
  </si>
  <si>
    <t>Přijaté sankční poplatky od jiných subjektů</t>
  </si>
  <si>
    <t>Přijaté nekapitálové příspěvky a náhrady - ostat. zál. soc. věcí</t>
  </si>
  <si>
    <t>Přijaté nekapitálové příspěvky</t>
  </si>
  <si>
    <t>Ostatní přijaté vratky transferů - fin. vypořádání minulých let</t>
  </si>
  <si>
    <t>PŘÍJMY ORJ 50 CELKEM</t>
  </si>
  <si>
    <t>ODBOR ŽIVOTNÍHO PROSTŘEDÍ</t>
  </si>
  <si>
    <t>Poplatek za vypouštění škodlivých látek do ovzduší</t>
  </si>
  <si>
    <t>Poplatek za uložení odpadů</t>
  </si>
  <si>
    <t>Odvody za odnětí zemědělské půdy</t>
  </si>
  <si>
    <t>Poplatky za odnětí pozemku z lesního půd. fondu</t>
  </si>
  <si>
    <t>Ostat. neinv. transf. ze SR - výsadba min. podílu zpev. a melior.dřevin</t>
  </si>
  <si>
    <t>Ostat. neinv. transf. ze SR - odbor. les. hosp.,zvýš.nákl. výsadbu</t>
  </si>
  <si>
    <t>Ostat. investič. přij. transfery ze SR - zprac. lesních osnov</t>
  </si>
  <si>
    <t>Neinvestiční přijaté dotace od krajů - EVVO</t>
  </si>
  <si>
    <t xml:space="preserve">Příjmy z pronájmu ostat. nemovit. a jejich částí - Útulek Bulhary </t>
  </si>
  <si>
    <t>Úhrada z vydobývaného prostoru</t>
  </si>
  <si>
    <t>Přijaté neinvestiční dary - ostat. čin. k ochraně přírody a krajiny</t>
  </si>
  <si>
    <t>Přijaté nekapitálové příspěvky - náklady řízení</t>
  </si>
  <si>
    <t>PŘÍJMY ORJ 60 CELKEM</t>
  </si>
  <si>
    <t>ODBOR SPRÁVNÍCH VĚCÍ A DOPRAVY</t>
  </si>
  <si>
    <t>Příjmy za zkoušky z odborné způsobilosti (řidičská oprávnění)</t>
  </si>
  <si>
    <t>Ost. odvody z vybraných činností a služeb jinde neuvedené</t>
  </si>
  <si>
    <t>Neinvestiční přijaté transfery od obcí - veřejnopráv. sml. - přestupky</t>
  </si>
  <si>
    <t>Neinvestiční přijaté transfery od krajů - ztráta z poskyt. žákovského jízd.</t>
  </si>
  <si>
    <t>Přijaté nekapitálové příspěvky jinde nezařaz.-ostat. zál. v pozem. kom.</t>
  </si>
  <si>
    <t>Ostatní nedaňové příjmy jinde nezařazené-ostat. zál. pozem. komunik.</t>
  </si>
  <si>
    <t>Sankční poplatky-ostat. záležitosti v silniční dopravě</t>
  </si>
  <si>
    <t>Přijaté nekapitál. příspěvky a náhrady v silniční dopravě</t>
  </si>
  <si>
    <t>Sankční poplatky-ostat. záležitosti v dopravě</t>
  </si>
  <si>
    <t>Přijaté nekapitálové příspěvky jinde nezařaz.-ostat. záležitosti v dopravě</t>
  </si>
  <si>
    <t>Přijaté nekapitálové příspěvky jinde nezařaz.-čin. místní správy</t>
  </si>
  <si>
    <t>Ostatní nedaňové příjmy jinde nezařazené-činnost místní správy</t>
  </si>
  <si>
    <t>PŘÍJMY ORJ 80 CELKEM</t>
  </si>
  <si>
    <t>MĚSTSKÁ POLICIE</t>
  </si>
  <si>
    <t>Ostat. neinv. přij. transfery ze státního rozpočtu - Asistent prev. krim. II</t>
  </si>
  <si>
    <t>Ostat. neinv. přij. transfery ze státního rozpočtu - Domovníci</t>
  </si>
  <si>
    <t>Neinv. příjaté dodace od obcí - veřejnoprávní smlouvy</t>
  </si>
  <si>
    <t>Neinv. příjaté dodace od krajů - Bezpečná Břeclav SAB II</t>
  </si>
  <si>
    <t>Příjmy z poskytovaných služeb - Ost. zál. pozemních komunikací-parkov.</t>
  </si>
  <si>
    <t>Příjmy z poskytování služeb a výrobků - Ostat. zál. pozem. komunikací</t>
  </si>
  <si>
    <t>;</t>
  </si>
  <si>
    <t>Příjmy z poskytovaných služeb -  Městská policie - PCO</t>
  </si>
  <si>
    <t>Sankční poplatky</t>
  </si>
  <si>
    <t>Příjmy z prodeje ostat. hmot. dlouhodob. majetku</t>
  </si>
  <si>
    <t>Přijaté pojistné náhrady</t>
  </si>
  <si>
    <t>Přijaté nekapitálové příspěvky jinde nezařazené-městská policie</t>
  </si>
  <si>
    <t>Ostatní činnosti - neidentifikované platby</t>
  </si>
  <si>
    <t>PŘÍJMY ORJ 90 CELKEM</t>
  </si>
  <si>
    <t>ODBOR STAVEBNÍHO ŘÁDU A OBECNÍHO ŽIVNOSTEN. ÚŘADU</t>
  </si>
  <si>
    <t>Ostatní inv.přijaté transfery ze SR</t>
  </si>
  <si>
    <t>Přijaté příspěvky na investice</t>
  </si>
  <si>
    <t>Přijaté nekapitálové příspěvky jinde nezařazené</t>
  </si>
  <si>
    <t>PŘÍJMY ORJ 100 CELKEM</t>
  </si>
  <si>
    <t>ODBOR EKONOMICKÝ</t>
  </si>
  <si>
    <t>Daň z příjmu fyz. osob ze závislé činnosti a funkč. pož.</t>
  </si>
  <si>
    <t>Daň z příjmu fyz. osob ze samostat. výděl. činnosti</t>
  </si>
  <si>
    <t>Daň z příjmu fyz. osob podle zvl. sazby</t>
  </si>
  <si>
    <t>Daň z příjmu právnických osob</t>
  </si>
  <si>
    <t>Daň z příjmu právnických osob za obce</t>
  </si>
  <si>
    <t>Daň z přidané hodnoty</t>
  </si>
  <si>
    <t>Místní poplatek za komunální odpad (do r. 2011 pol. 1337)</t>
  </si>
  <si>
    <t>Místní poplatek ze psa</t>
  </si>
  <si>
    <t>Místní poplatek za lázeňský a rekreační pobyt</t>
  </si>
  <si>
    <t>Místní poplatek za užívání veřejného prostranství</t>
  </si>
  <si>
    <t>Místní poplatek za ubytovací kapacitu</t>
  </si>
  <si>
    <t>Odvod z loterií a podob. her kromě VHP</t>
  </si>
  <si>
    <t>Zrušené místní poplatky-dopl.min.let-komunální odpad</t>
  </si>
  <si>
    <t>Odvod z výherních hracích přístrojů</t>
  </si>
  <si>
    <t xml:space="preserve">Správní poplatky </t>
  </si>
  <si>
    <t>Daň z nemovitostí</t>
  </si>
  <si>
    <t>Splátky půjček od obyvatelstva</t>
  </si>
  <si>
    <t xml:space="preserve">Neinv. přijaté dotace ze SR - přísp. na výkon stát. správy </t>
  </si>
  <si>
    <t>Přijaté sankč. platby -  výher. hrací přístroje</t>
  </si>
  <si>
    <t>Sankční platby přijaté od jiných subjektů - vnitřní správa</t>
  </si>
  <si>
    <t xml:space="preserve">Přijaté nekapítálové příspěvky a náhrady </t>
  </si>
  <si>
    <t>Příjmy z úroků - § Obecné příjmy z fin. operací</t>
  </si>
  <si>
    <t>Příjmy z podílu na zisku a dividend - Tempos, a. s.</t>
  </si>
  <si>
    <t>Kursové rozdíly v příjmech</t>
  </si>
  <si>
    <t xml:space="preserve">Ostatní nedaňové příjmy j. n. </t>
  </si>
  <si>
    <t>Převody z ostatních vlastních fondů</t>
  </si>
  <si>
    <t>Neidentifikované příjmy - ostat. činnosti</t>
  </si>
  <si>
    <t>PŘÍJMY ORJ 110 CELKEM</t>
  </si>
  <si>
    <t xml:space="preserve">ODBOR MAJETKOVÝ </t>
  </si>
  <si>
    <t>Příjmy z poskytování služeb-bytové hospodářství</t>
  </si>
  <si>
    <t>Příjmy z pronájmu ostat. nemovitostí -bytové hospodářství</t>
  </si>
  <si>
    <t>Přijaté nekapitálové příspěvky -bytové hospodářství</t>
  </si>
  <si>
    <t>Ost. nedaň. příjmy jinde nezařaz.-byt. hospodář.</t>
  </si>
  <si>
    <t>Příjmy z prodeje ostat. nemovitého maj. - bytové hospodář.</t>
  </si>
  <si>
    <t>Příjmy z poskytování služeb-nebytové hospodářství</t>
  </si>
  <si>
    <t>Příjmy z pronájmu ostat. nemovitého maj. - nebytové hospodář.</t>
  </si>
  <si>
    <t>Příjmy z pronájmu movitých věcí-nebytové hospodářství</t>
  </si>
  <si>
    <t>Příjmy z prodeje krátkodob. a drob. majetku - nebytové hospodářství</t>
  </si>
  <si>
    <t>Přijaté pojistné náhrady - nebytové hospodářství</t>
  </si>
  <si>
    <t>Přijaté nekapitálové příspěvky a náhrady - nebytové hospodářství</t>
  </si>
  <si>
    <t>Příjmy z prodeje ostat. nemovitého maj. - nebytové hospodář.</t>
  </si>
  <si>
    <t>Příjmy z pronájmu movitých věcí - veřejné osvětlení</t>
  </si>
  <si>
    <t>Příjmy z poskytování služeb - pohřebnictví</t>
  </si>
  <si>
    <t>Příjmy z pronájmu ost. nemovit. a jejich částí - pohřebnictí</t>
  </si>
  <si>
    <t>Příjmy z pronájmu movitých věcí - pohřebnictví</t>
  </si>
  <si>
    <t>Přijaté nekapitálové příspěvky a náhrady - pohřebnictví</t>
  </si>
  <si>
    <t>Ostatní nedaňové příjmy j. n. - pohřebnictví</t>
  </si>
  <si>
    <t>Příjmy z pronájmu ost.nem. - TEPLO s.r.o.</t>
  </si>
  <si>
    <t>Příjmy z pronájmu pozemků - územní rozvoj</t>
  </si>
  <si>
    <t>Příjmy z poskytování služeb a výrobků-komunální služby (WC)</t>
  </si>
  <si>
    <t>Ostatní  příjmy z vlastní činnosti - komunál. služby a rozvoj</t>
  </si>
  <si>
    <t>Příjmy z pronájmu pozemků</t>
  </si>
  <si>
    <t>Příjmy z pronájmu ostatních nemovitostí</t>
  </si>
  <si>
    <t>Neidentifikované příjmy - komunální služby a rozvoj</t>
  </si>
  <si>
    <t xml:space="preserve">Příjmy z prodeje pozemků </t>
  </si>
  <si>
    <t>Příjmy z prodeje ost. nemovitostí a jejich částí</t>
  </si>
  <si>
    <t>Příjmy z úroků (část)</t>
  </si>
  <si>
    <t>Neidentifikované příjmy - ostatní činnosti j.n.</t>
  </si>
  <si>
    <t>PŘÍJMY ORJ 120 CELKEM</t>
  </si>
  <si>
    <t>Ostatní nedaňové příjmy jinde nezařazené.</t>
  </si>
  <si>
    <t xml:space="preserve">příjem pokladny poslední den v měsíci, odvedený nočním </t>
  </si>
  <si>
    <t>trezorem a připsaný na účet 1. den následujícího měsíce.</t>
  </si>
  <si>
    <t>PŘÍJMY ORJ 8888 CELKEM</t>
  </si>
  <si>
    <t>PŘÍJMY MĚSTA CELKEM</t>
  </si>
  <si>
    <t>TŘÍDA 8 -  FINANCOVÁNÍ</t>
  </si>
  <si>
    <t>Změna stavu krátkodobých peněžních prostředků na BÚ</t>
  </si>
  <si>
    <t>Přijatý bankovní investiční úvěr</t>
  </si>
  <si>
    <t>Dlouhodobě přijaté půjčené prostředky</t>
  </si>
  <si>
    <t xml:space="preserve">Uhrazené splátky dlouhodobě přijatých půjček </t>
  </si>
  <si>
    <t>Nerealizované kurzové rozdíly</t>
  </si>
  <si>
    <t>Nepřevedené částky vyrovnávající schodek</t>
  </si>
  <si>
    <t>Oper. z peněž. účtů org. nemající charakter příjmů a výdajů vlád. sektoru</t>
  </si>
  <si>
    <t>FINANCOVÁNÍ CELKEM</t>
  </si>
  <si>
    <t>Třída 8 - Financování  celkem se nerozpočtuje a neúčtuje - automatizovaný výčet.</t>
  </si>
  <si>
    <t>dotace</t>
  </si>
  <si>
    <t xml:space="preserve">Kontrolní součet </t>
  </si>
  <si>
    <t>příjmy celkem + financování celkem = výdaje celkem</t>
  </si>
  <si>
    <t>Kapitálové příjmy</t>
  </si>
  <si>
    <t>Daňové příjmy</t>
  </si>
  <si>
    <t>Dotace</t>
  </si>
  <si>
    <t>Běžné příjmy</t>
  </si>
  <si>
    <t>dan</t>
  </si>
  <si>
    <t>Nedostatek zdrojů</t>
  </si>
  <si>
    <t xml:space="preserve">     Sdílené daně</t>
  </si>
  <si>
    <t xml:space="preserve">     Místní poplatky</t>
  </si>
  <si>
    <t xml:space="preserve">     Správní poplatky</t>
  </si>
  <si>
    <t xml:space="preserve">   </t>
  </si>
  <si>
    <t>Nedaňové příjmy</t>
  </si>
  <si>
    <t xml:space="preserve">     Pronájmy</t>
  </si>
  <si>
    <t xml:space="preserve">     Sankční poplatky</t>
  </si>
  <si>
    <t xml:space="preserve">Město Břeclav </t>
  </si>
  <si>
    <t xml:space="preserve">                                       ROZPOČET  VÝDAJŮ  NA  ROK  2015</t>
  </si>
  <si>
    <t xml:space="preserve">% </t>
  </si>
  <si>
    <t>čerpání</t>
  </si>
  <si>
    <t>ODBOR ŠKOLSTVÍ, KULTURY, MLÁDEŽE A SPORTU</t>
  </si>
  <si>
    <t xml:space="preserve">                  (Organizač. změna od 1. 7. 2015 slouč. s ORJ 050 OSV)</t>
  </si>
  <si>
    <t xml:space="preserve">Cestovní ruch - Turistické informační centrum (TIC) </t>
  </si>
  <si>
    <t xml:space="preserve">Předškolní zařízení  - mateřské školy              </t>
  </si>
  <si>
    <t xml:space="preserve">Základní školy                        </t>
  </si>
  <si>
    <t>Speciální ZŠ (stacionář - projekt "Žijeme s Vámi")</t>
  </si>
  <si>
    <t>Střední odborné školy - půjčka na projekt "Němčina do škol"</t>
  </si>
  <si>
    <t xml:space="preserve">Základní umělecké školy  (ZUŠ)   </t>
  </si>
  <si>
    <t>Filmová tvorba, kina  (KINO) - dotace nájemci, platby energií a služeb</t>
  </si>
  <si>
    <t>Činnosti knihovnické - dotace ze SR (region.funkce)</t>
  </si>
  <si>
    <t xml:space="preserve">Činnosti knihovnické  (Městská knihovna-běžný provoz)            </t>
  </si>
  <si>
    <t>Činnosti knihovnické              z ÚSC</t>
  </si>
  <si>
    <t xml:space="preserve">Činnosti muzeí a galerií   (Městské muzeum -běžný provoz)    </t>
  </si>
  <si>
    <t>Záležitosti kultury</t>
  </si>
  <si>
    <t>Zachování a obnova kult.památek</t>
  </si>
  <si>
    <t>Zachování hodnot míst.kult.povědomí</t>
  </si>
  <si>
    <t xml:space="preserve">Činnost registrovaných církví  </t>
  </si>
  <si>
    <t>Zájmová činnost v kultuře (kulturní domy)</t>
  </si>
  <si>
    <t>Záležitosti kultury (Svatováclavské slavnosti, Moravský den, ples aj.)</t>
  </si>
  <si>
    <t xml:space="preserve">Sportovní zařízení v majetku obce -TEREZA    </t>
  </si>
  <si>
    <t xml:space="preserve">Sportov.zaříz. v maj. obce - MSK, zázemí Olympia </t>
  </si>
  <si>
    <t>Podpora sport.oddílů - dotace (HC Dyje, KRASO, IHC, TJ Lokomotiva)</t>
  </si>
  <si>
    <t xml:space="preserve">Využití vol.času dětí a mládeže, DUHOVKA aj.    </t>
  </si>
  <si>
    <t xml:space="preserve">Zájmová činnost, klub.zařízení, rekreace, sport  - dospělí </t>
  </si>
  <si>
    <t>Mezinárodní spolupráce (jinde nezařazená)</t>
  </si>
  <si>
    <t xml:space="preserve">Finanční vypořádání minulých let </t>
  </si>
  <si>
    <t>Rezerva ORJ 10</t>
  </si>
  <si>
    <t>VÝDAJE ORJ 10  CELKEM</t>
  </si>
  <si>
    <t xml:space="preserve">ODBOR ROZVOJE A SPRÁVY             </t>
  </si>
  <si>
    <t>Objemy jsou vyčísleny včetně příslušných sledovaných akcí</t>
  </si>
  <si>
    <t>Cestovní ruch</t>
  </si>
  <si>
    <t>Silnice</t>
  </si>
  <si>
    <t>Ostatní záležitosti pozemních komunikací</t>
  </si>
  <si>
    <t>Provoz veřejné silniční dopravy</t>
  </si>
  <si>
    <t>Ostatní záležitosti v silniční dopravě</t>
  </si>
  <si>
    <t>Železniční dráhy</t>
  </si>
  <si>
    <t>Ostatní záležitosti železniční dopravy</t>
  </si>
  <si>
    <t>Pitná voda</t>
  </si>
  <si>
    <t>Odvádění a čištění odpadních vod   (havárie)</t>
  </si>
  <si>
    <t>Úpravy vodohosp. významných a vodárenských toků</t>
  </si>
  <si>
    <t xml:space="preserve">Předškolní zařízení </t>
  </si>
  <si>
    <t>Základní školy</t>
  </si>
  <si>
    <t>Základní umělecké školy</t>
  </si>
  <si>
    <t>Kina</t>
  </si>
  <si>
    <t>Ostatní záležitosti kultury, církví a sděl. prostř.</t>
  </si>
  <si>
    <t xml:space="preserve">Zachování a obnova kulturních památek </t>
  </si>
  <si>
    <t>Zachování a obnova kulturních památek nár. histor. povědomí</t>
  </si>
  <si>
    <t>Sportovní zařízení v majetku obce</t>
  </si>
  <si>
    <t>Využití volného času dětí a mládeže - hřiště</t>
  </si>
  <si>
    <t>Bytové hospodářství</t>
  </si>
  <si>
    <t>Nebytové hospodářství</t>
  </si>
  <si>
    <t>Veřejné osvětlení</t>
  </si>
  <si>
    <t>Pohřebnictví</t>
  </si>
  <si>
    <t>Územní plánování</t>
  </si>
  <si>
    <t>Komunální služby a územní rozvoj j. n.</t>
  </si>
  <si>
    <t>Ost. zálež.  bydlení, kom. služeb a územ. rozvoje</t>
  </si>
  <si>
    <t>Sběr a svoz komunálních odpadů</t>
  </si>
  <si>
    <t>Využívání a zneškodňování ostatních odpadů</t>
  </si>
  <si>
    <t>Monitoring půdy a podzemní vody</t>
  </si>
  <si>
    <t>Protierozní, protilavinová a protipožární ochrana</t>
  </si>
  <si>
    <t>Péče o vzhled obcí a veřejnou zeleň</t>
  </si>
  <si>
    <t xml:space="preserve">Ostat. soc. péče a pomoc ostat. skup. obyvatelstva - Prevence kriminality </t>
  </si>
  <si>
    <t>Domovy pro os. se zdr. post. a domovy se zvl. režimem</t>
  </si>
  <si>
    <t>Azylové domy</t>
  </si>
  <si>
    <t>Bezpečnost a veřejný pořádek</t>
  </si>
  <si>
    <t xml:space="preserve">Mezinárodní spolupráce </t>
  </si>
  <si>
    <t>Vnitřní správa</t>
  </si>
  <si>
    <t>Ostat. fin. operace - úhrady sankcí jiným rozpočtům</t>
  </si>
  <si>
    <t>Finanční vypořádání minulých let (vratka dotace na Azylový dům)</t>
  </si>
  <si>
    <t>Projektová a manažerská příprava na vybrané investiční akce</t>
  </si>
  <si>
    <t>Mezisoučet</t>
  </si>
  <si>
    <t>Z toho sledované akce:</t>
  </si>
  <si>
    <t>Komunikace Fibichova</t>
  </si>
  <si>
    <t>Modernizace světel. signalizač. zařízení na I/55</t>
  </si>
  <si>
    <t>Cyklostezka Na Zahradách-Bratislavská</t>
  </si>
  <si>
    <t>Úprava předprostor Kina Koruna</t>
  </si>
  <si>
    <t>Břeclav bez bariér II. etapa</t>
  </si>
  <si>
    <t>Bezpečný přechod</t>
  </si>
  <si>
    <t>Chodník a veř. osv. Agrotex BV-OCTesco</t>
  </si>
  <si>
    <t>Cyklostezka cukrovar-městská část Poštorná</t>
  </si>
  <si>
    <t>Předláždění J. Palacha, úpr. pergol</t>
  </si>
  <si>
    <t>Revit. sídl. J. Palacha - I. etapa</t>
  </si>
  <si>
    <t>Parkoviště Fintajslova</t>
  </si>
  <si>
    <t>IPRM Valtická-regenerace chodníků</t>
  </si>
  <si>
    <t>IPRM Valtická-regenerace chodníků II. et.</t>
  </si>
  <si>
    <t>Revit. sídl. J. Palacha - III. etapa</t>
  </si>
  <si>
    <t>Regenerace sídliště Slovácká, et. III. B</t>
  </si>
  <si>
    <t>IPRM Valtická-kamerový systém (pol. 6122)</t>
  </si>
  <si>
    <t>MŠ U Splavu - přírodní zahrada</t>
  </si>
  <si>
    <t>MŠ Dukelských hrdinů - zateplení objektu</t>
  </si>
  <si>
    <t>ZŠ Komenského-vybudování dětského hřiště</t>
  </si>
  <si>
    <t>ZUŠ Břeclav - zateplení objektu</t>
  </si>
  <si>
    <t>Dětské dopravní hřiště - II. etapa</t>
  </si>
  <si>
    <t>Dům školství - výměna výtahu</t>
  </si>
  <si>
    <t>Obnova veřej. osvětlení Veslařská - Haškova</t>
  </si>
  <si>
    <t>Smuteční obřadní síň</t>
  </si>
  <si>
    <t>IOP - nový územní plán</t>
  </si>
  <si>
    <t>Přeshranič. spolupráce - Systém protipovodňových opatření</t>
  </si>
  <si>
    <t>Zlepšení stavu přír. a krajiny - Revital. lokality Podzámčí a Zámecká louka</t>
  </si>
  <si>
    <t>Zlepšení stavu přír. a krajiny - Výsadba dřevin lokalita Rytopeky</t>
  </si>
  <si>
    <t>Sport. a odpočink. plochy v ar. cukrovaru</t>
  </si>
  <si>
    <t>Prev. kriminality-Bezpeč. Břeclav - Měst. kamer. dohlížecí systém 2014</t>
  </si>
  <si>
    <t>Městská policie - zlepš. tepel. tech. vlastností budovy</t>
  </si>
  <si>
    <t>MěÚ - OSVD - zateplení objektu</t>
  </si>
  <si>
    <t>Sledované akce celkem</t>
  </si>
  <si>
    <t xml:space="preserve">          z toho dotace se SR</t>
  </si>
  <si>
    <t>VÝDAJE ORJ 20 CELKEM</t>
  </si>
  <si>
    <t>Místní rozhlas</t>
  </si>
  <si>
    <t xml:space="preserve">Záležitosti sdělovacích prostředků  </t>
  </si>
  <si>
    <t>Ochrana obyvatelstva - rezerva</t>
  </si>
  <si>
    <t>Činnost. orgánu krizového řízení na území správ. úř.</t>
  </si>
  <si>
    <t>Záležitosti krizového řízení jinde nezařazené</t>
  </si>
  <si>
    <t xml:space="preserve">Požární ochrana </t>
  </si>
  <si>
    <t>Místní zastupitelské orgány</t>
  </si>
  <si>
    <t>Volby do Parlamentu ČR</t>
  </si>
  <si>
    <t>Volby do zastupitelstev obcí</t>
  </si>
  <si>
    <t>Volby do Evropského parlamentu</t>
  </si>
  <si>
    <t>Volba prezidenta republiky</t>
  </si>
  <si>
    <t>Sčítání domů, bytů a lidu</t>
  </si>
  <si>
    <t>30+31</t>
  </si>
  <si>
    <t>Činnosti místní správy</t>
  </si>
  <si>
    <t>VÝDAJE ORJ 30 + 31  CELKEM</t>
  </si>
  <si>
    <t>Cestovní ruch  (Organizač. změna od 1. 7. 2015 slouč. s ORJ 010 OŠKMS)</t>
  </si>
  <si>
    <t xml:space="preserve">Speciální ZŠ </t>
  </si>
  <si>
    <t xml:space="preserve">Střední odborné školy </t>
  </si>
  <si>
    <t xml:space="preserve">Činnosti knihovnické              </t>
  </si>
  <si>
    <t>Činnosti muzeí a galerie</t>
  </si>
  <si>
    <t>Záležitosti kultury (Moravský den, ples aj.)</t>
  </si>
  <si>
    <t xml:space="preserve">Prevence před drogami              </t>
  </si>
  <si>
    <t>Ostatní činnost ve zdravotnictví</t>
  </si>
  <si>
    <t>Dávky a odškodnění válečným veteránům a perzek. osobám</t>
  </si>
  <si>
    <t>Odborné sociál. poradenství - DS Břeclav</t>
  </si>
  <si>
    <t>Ostatní soc.péče a pomoc dětem a mládeže</t>
  </si>
  <si>
    <t>Penziony pro matky s dětmi</t>
  </si>
  <si>
    <t>Ostatní sociální péče a pomoc rodině a manželství</t>
  </si>
  <si>
    <t>Sociální péče a pomoc vybraným etnikům</t>
  </si>
  <si>
    <t>Soc. pomoc osobám v souv. s živel. pohromou nebo pož.</t>
  </si>
  <si>
    <t>Soc. péče a pomoc ost. skupinám</t>
  </si>
  <si>
    <t xml:space="preserve">Osob. asistence, pečovatelská služba a podpora samostat. bydlení </t>
  </si>
  <si>
    <t>Denní stacionáře a centra denních služeb - DS Břeclav</t>
  </si>
  <si>
    <t>Denní stacionáře a centra denních služeb - Remedia Břeclav</t>
  </si>
  <si>
    <t xml:space="preserve">Domov seniorů Břeclav </t>
  </si>
  <si>
    <t>Domov se zvláštním režimem - Remedia Plus</t>
  </si>
  <si>
    <t>Respitní péče - DS Břeclav</t>
  </si>
  <si>
    <t>Respitní péče - Remedia Plus</t>
  </si>
  <si>
    <t>Raná péče a soc. aktivizační sl. pro rodiny s dětmi</t>
  </si>
  <si>
    <t xml:space="preserve">Zvláštní zařízení soc. péče - azylový dům </t>
  </si>
  <si>
    <t>Komunit. plán. v oblasti soc.služeb, lék. vyšetř., znal. pos., tlumočníci</t>
  </si>
  <si>
    <t>Finanční vypořádání min. let - vratky poskytnutých transferů</t>
  </si>
  <si>
    <t>Ostatní činnosti jinde nezařazené - ostat. neivestiční výdaje</t>
  </si>
  <si>
    <t>Ostatní činnosti j. n. - nespecifikovaná rezerva</t>
  </si>
  <si>
    <t>VÝDAJE ORJ  50 CELKEM</t>
  </si>
  <si>
    <t>Ozdravování hosp. zvířat a spec. plodin (útulek, čipování psů)</t>
  </si>
  <si>
    <t xml:space="preserve">Pěstební činnost </t>
  </si>
  <si>
    <t>Správa v les. hosp.- činnost odbor. les.hospodáře</t>
  </si>
  <si>
    <t>Celospolečenská funkce lesů - výsadba melioračních dřevin</t>
  </si>
  <si>
    <t>Ostatní záležitosti lesního hospodářství</t>
  </si>
  <si>
    <t>Rybářství - výdaje spojené s myslivostí - hodnocení trofejí</t>
  </si>
  <si>
    <t>Úpravy vodohosp. význam. a vodárenských toků - protipovodňová opatření</t>
  </si>
  <si>
    <t>Ostatní ochrana půdy a spodních vod</t>
  </si>
  <si>
    <t>Ostatní činnosti k ochraně přírody a krajiny</t>
  </si>
  <si>
    <t>Činnost orgánů krizového řízení-dary obcím postiženým povodní</t>
  </si>
  <si>
    <t>Ostatní neinv. výdaje j. n. - místní správa</t>
  </si>
  <si>
    <t>VÝDAJE ORJ 60 CELKEM</t>
  </si>
  <si>
    <t>Záležitosti pozem. komunikací j. n. - BESIP</t>
  </si>
  <si>
    <t>Provoz veřejné silniční dopravy - MHD, IDS JMK, ztráty žák. jízdného</t>
  </si>
  <si>
    <t>Ostatní záležitosti v dopravě</t>
  </si>
  <si>
    <t>Provoz vnitrozemské plavby (Břeclav-Pohansko-Janohrad)</t>
  </si>
  <si>
    <t>Ostatní záležitosti kultury, církví a sděl. prostředků</t>
  </si>
  <si>
    <t xml:space="preserve">Činnost místní správy - zálohy </t>
  </si>
  <si>
    <t>Finanční vypořádání minulých let</t>
  </si>
  <si>
    <t>Ostatní činnosti j. n.</t>
  </si>
  <si>
    <t>VÝDAJE ORJ 80 CELKEM</t>
  </si>
  <si>
    <t>Prevence kriminality - projekty APK II,Domovník,SAB,MKDS</t>
  </si>
  <si>
    <t xml:space="preserve">Bezpečnost a veřejný pořádek </t>
  </si>
  <si>
    <t xml:space="preserve">Ostatní činnosti j. n. - ostatní neinv. výdaje j. n. </t>
  </si>
  <si>
    <t>VÝDAJE ORJ  90 CELKEM</t>
  </si>
  <si>
    <t>Stavební úřad</t>
  </si>
  <si>
    <t>Činnost místní správy</t>
  </si>
  <si>
    <t>VÝDAJE ORJ 100 CELKEM</t>
  </si>
  <si>
    <t>Vnitřní správa - poskyt. záloha hlavní pokladně (k poslednímu dni roku =  0)</t>
  </si>
  <si>
    <t>Příjmy a výdaje z finančních úvěrových operací-úroky</t>
  </si>
  <si>
    <t>Finanční operace jinde nezař.(daň z příjmu, daň z převodu nemov., DPH)</t>
  </si>
  <si>
    <t>Výdaje finančního vypořádání-vratky nevyčerp.účel.dotací</t>
  </si>
  <si>
    <t>Ostatní činnosti jinde nezařazené - ost. neinv. výdaje</t>
  </si>
  <si>
    <t>Rozpočtová rezerva města</t>
  </si>
  <si>
    <t>VÝDAJE ORJ 110  CELKEM</t>
  </si>
  <si>
    <t>Pitná voda (opravy a udržování,nákup ost. služeb)</t>
  </si>
  <si>
    <t>Odvádění a čištění odpadních vod a nakl. s kaly</t>
  </si>
  <si>
    <t>Bytové hospodářství - "BYT 2000"+náhrady za byt</t>
  </si>
  <si>
    <t xml:space="preserve">Nebytové hospodářství </t>
  </si>
  <si>
    <t>Zásobování teplem - TEPLO (opravy a údržba)</t>
  </si>
  <si>
    <t>Komunální služby a územní rozvoj</t>
  </si>
  <si>
    <t>Komunální služby a územní rozvoj - výkupy budov</t>
  </si>
  <si>
    <t>Komunální služby a územní rozvoj - výkupy pozemků</t>
  </si>
  <si>
    <t>Ostatní nakládání s odpady-výkup pozemku a nájem za skládku</t>
  </si>
  <si>
    <t>Prevence kriminality</t>
  </si>
  <si>
    <t>Ostatní činnosti jinde nezařazené</t>
  </si>
  <si>
    <t>VÝDAJE ORJ 120  CELKEM</t>
  </si>
  <si>
    <t>CELKEM VÝDAJE MĚSTA</t>
  </si>
  <si>
    <t>Workout a fitness prvky v Břeclavi</t>
  </si>
  <si>
    <t>Pasport vybraných rozvahových a výsledovkových položek - HODNOCENÍ - rok 2015</t>
  </si>
  <si>
    <t>Příloha č.7 - Pravidla vztahů Města Břeclavi k PO</t>
  </si>
  <si>
    <t xml:space="preserve">Příspěvková organizace :   </t>
  </si>
  <si>
    <t>Domov seniorů Břeclav, p.o.</t>
  </si>
  <si>
    <t>v  tisicích Kč, bez des.míst</t>
  </si>
  <si>
    <t>měsíc</t>
  </si>
  <si>
    <t>r.2015</t>
  </si>
  <si>
    <t>Plnění</t>
  </si>
  <si>
    <t>řádek</t>
  </si>
  <si>
    <t>r.2000</t>
  </si>
  <si>
    <t>r.2001</t>
  </si>
  <si>
    <t>účet</t>
  </si>
  <si>
    <t>r.2011</t>
  </si>
  <si>
    <t>R.2012</t>
  </si>
  <si>
    <t>R.2013</t>
  </si>
  <si>
    <t>R.2014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</si>
  <si>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</si>
  <si>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</si>
  <si>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</si>
  <si>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</si>
  <si>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</si>
  <si>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</si>
  <si>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</si>
  <si>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</si>
  <si>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</si>
  <si>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</si>
  <si>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</si>
  <si>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</si>
  <si>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</si>
  <si>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roční v %</t>
  </si>
  <si>
    <t>Počet pracovníků- fyzický stav</t>
  </si>
  <si>
    <t>x</t>
  </si>
  <si>
    <t>Počet pracovníků- přepočtený stav</t>
  </si>
  <si>
    <t>Dlouhodobý hmotný majetek (DHM)</t>
  </si>
  <si>
    <t>A II, sl.1</t>
  </si>
  <si>
    <t>02x</t>
  </si>
  <si>
    <t>Oprávky k DHM</t>
  </si>
  <si>
    <t>A II, sl.2</t>
  </si>
  <si>
    <t>08x</t>
  </si>
  <si>
    <t>Zásoby</t>
  </si>
  <si>
    <t>B I, sl.1</t>
  </si>
  <si>
    <t>1xx</t>
  </si>
  <si>
    <t>Pohledávky</t>
  </si>
  <si>
    <t>A IV+B II, sl.1</t>
  </si>
  <si>
    <t>Finanční majetek</t>
  </si>
  <si>
    <t>B IV, sl.1</t>
  </si>
  <si>
    <t>2xx</t>
  </si>
  <si>
    <t>AKTIVA CELKEM</t>
  </si>
  <si>
    <t>Jmění</t>
  </si>
  <si>
    <t>C I, sl.1</t>
  </si>
  <si>
    <t>Fondy</t>
  </si>
  <si>
    <t>C II, sl.1</t>
  </si>
  <si>
    <t>41x</t>
  </si>
  <si>
    <t>Dlouhodobé závazky</t>
  </si>
  <si>
    <t>D III, sl.1</t>
  </si>
  <si>
    <t>Krátkodobé závazky</t>
  </si>
  <si>
    <t>D IV, sl.1</t>
  </si>
  <si>
    <t>Bankovní úvěry</t>
  </si>
  <si>
    <t>D III.1+D IV.1</t>
  </si>
  <si>
    <t>Dotace a výpomoci celkem</t>
  </si>
  <si>
    <t>IV.</t>
  </si>
  <si>
    <t xml:space="preserve">      z toho z rozpočtu ÚSC - investiční</t>
  </si>
  <si>
    <t>xxx</t>
  </si>
  <si>
    <t xml:space="preserve">      z toho z rozpočtu ÚSC - provozní</t>
  </si>
  <si>
    <t>Spotřeba materiálu</t>
  </si>
  <si>
    <t>A I,ř.1</t>
  </si>
  <si>
    <t>Spotřeba energií</t>
  </si>
  <si>
    <t>A I, ř.2</t>
  </si>
  <si>
    <t>Prodané zboží</t>
  </si>
  <si>
    <t>A I, ř.4</t>
  </si>
  <si>
    <t>Opravy a udržování</t>
  </si>
  <si>
    <t>A I, ř.5</t>
  </si>
  <si>
    <t>Ostatní služby</t>
  </si>
  <si>
    <t>A I, ř.8</t>
  </si>
  <si>
    <t xml:space="preserve">Mzdové náklady </t>
  </si>
  <si>
    <t>A I, ř.9</t>
  </si>
  <si>
    <t>Zákonné a ostatní odvody</t>
  </si>
  <si>
    <t>A I, ř.11-14</t>
  </si>
  <si>
    <t>524-8</t>
  </si>
  <si>
    <t>Odpis pohledávek</t>
  </si>
  <si>
    <t>A I, ř.31</t>
  </si>
  <si>
    <t>Odpisy majetku</t>
  </si>
  <si>
    <t>A I, ř.25</t>
  </si>
  <si>
    <t>Ostatní náklady</t>
  </si>
  <si>
    <t>5xx</t>
  </si>
  <si>
    <t xml:space="preserve">Náklady celkem </t>
  </si>
  <si>
    <t>A I+A II+A III</t>
  </si>
  <si>
    <t>Tržby za vlastní výrobky</t>
  </si>
  <si>
    <t>B I, ř.1</t>
  </si>
  <si>
    <t>Tržby z prodeje služeb</t>
  </si>
  <si>
    <t>B I, ř.2</t>
  </si>
  <si>
    <t>Tržby za prodané zboží</t>
  </si>
  <si>
    <t>B I, ř.4</t>
  </si>
  <si>
    <t>Provozní dotace</t>
  </si>
  <si>
    <t>B IV</t>
  </si>
  <si>
    <t>67x</t>
  </si>
  <si>
    <t>Ostatní výnosy</t>
  </si>
  <si>
    <t>6xx</t>
  </si>
  <si>
    <t>Výnosy celkem (ÚT 6)</t>
  </si>
  <si>
    <t>B I+B II+B IV</t>
  </si>
  <si>
    <t>Výnosy bez dotací</t>
  </si>
  <si>
    <t>Hospodářský výsledek</t>
  </si>
  <si>
    <t>VI.</t>
  </si>
  <si>
    <t>Modifikovaný HV</t>
  </si>
  <si>
    <t>Komentář: Provozní dotace ve výši 1 000 tis. Kč proúčtování účelově vázaného příspěvku na pokrytí mzdových nákladů (rada města 3 ze dne 22.12.2014)</t>
  </si>
  <si>
    <t>Pasport vybraných rozvahových a výsledovkových položek</t>
  </si>
  <si>
    <t>Rozpočet na rok 2015</t>
  </si>
  <si>
    <t xml:space="preserve"> Tereza Břeclav</t>
  </si>
  <si>
    <t>Dlouhodobý hm.majetek (DHIM)</t>
  </si>
  <si>
    <t>Oprávky k DHIM</t>
  </si>
  <si>
    <t>-12089</t>
  </si>
  <si>
    <t>-14643</t>
  </si>
  <si>
    <t>Dlouhodobý finanční majetek</t>
  </si>
  <si>
    <t>Úhrn aktiv</t>
  </si>
  <si>
    <t>Majetkové fondy</t>
  </si>
  <si>
    <t>Peněžní fondy</t>
  </si>
  <si>
    <t>Bankovní výpomoci a půjčky</t>
  </si>
  <si>
    <t>Rekonstrukce hlediště</t>
  </si>
  <si>
    <t>Zákonné a ost. odvody</t>
  </si>
  <si>
    <t xml:space="preserve"> 10 - 13</t>
  </si>
  <si>
    <t>Ostátní náklady</t>
  </si>
  <si>
    <t>Náklady celkem (ÚT 5)</t>
  </si>
  <si>
    <t xml:space="preserve"> 59-57</t>
  </si>
  <si>
    <t>Městská knihovna Břeclav</t>
  </si>
  <si>
    <t>r.2012</t>
  </si>
  <si>
    <t>r.2013</t>
  </si>
  <si>
    <t>r.2014</t>
  </si>
  <si>
    <t>Fyzický stav pracovníků</t>
  </si>
  <si>
    <t>Přepočtený stav pracovníků</t>
  </si>
  <si>
    <t>Dlouhodobý hmotný majetek</t>
  </si>
  <si>
    <t>A II, sl. 1</t>
  </si>
  <si>
    <t>A II, sl. 2</t>
  </si>
  <si>
    <t>B I, sl. 1</t>
  </si>
  <si>
    <t>A IV+ B II, sl. 1</t>
  </si>
  <si>
    <t>B IV, sl. 1</t>
  </si>
  <si>
    <t>JMĚNÍ</t>
  </si>
  <si>
    <t>C I, sl. 1</t>
  </si>
  <si>
    <t>FONDY</t>
  </si>
  <si>
    <t>C II, sl. 1</t>
  </si>
  <si>
    <t>D II, sl. 1</t>
  </si>
  <si>
    <t>D III, sl. 1</t>
  </si>
  <si>
    <t>D III 1+D IV 1, sl. 1</t>
  </si>
  <si>
    <t>SYU 501</t>
  </si>
  <si>
    <t>A I, ř. 1</t>
  </si>
  <si>
    <t>SYU 502</t>
  </si>
  <si>
    <t>A I, ř. 2</t>
  </si>
  <si>
    <t>SYU 504</t>
  </si>
  <si>
    <t>A I, ř. 4</t>
  </si>
  <si>
    <t>SYU 511</t>
  </si>
  <si>
    <t>A I, ř. 8</t>
  </si>
  <si>
    <t>SYU 518</t>
  </si>
  <si>
    <t>A I, ř. 12</t>
  </si>
  <si>
    <t>SYU 521</t>
  </si>
  <si>
    <t>A I, ř. 13</t>
  </si>
  <si>
    <t>SYU 524-527</t>
  </si>
  <si>
    <t>A I, ř. 14-16</t>
  </si>
  <si>
    <t>SYU 557</t>
  </si>
  <si>
    <t>A I, ř. 34</t>
  </si>
  <si>
    <t>Náklady z drobného DM</t>
  </si>
  <si>
    <t>SYU 558</t>
  </si>
  <si>
    <t>A I, ř. 35</t>
  </si>
  <si>
    <t>SYU 551</t>
  </si>
  <si>
    <t>A I, ř. 28</t>
  </si>
  <si>
    <t>NÁKLADY CELKEM</t>
  </si>
  <si>
    <t>A I - A V</t>
  </si>
  <si>
    <t xml:space="preserve">Výnosy z prodeje vlastních výrobků </t>
  </si>
  <si>
    <t>SYU 601</t>
  </si>
  <si>
    <t>B I, ř. 1</t>
  </si>
  <si>
    <t>Výnosy z prodeje služeb</t>
  </si>
  <si>
    <t>SYU 602</t>
  </si>
  <si>
    <t>B I, ř. 2</t>
  </si>
  <si>
    <t>Výnosy z prodeje zboží</t>
  </si>
  <si>
    <t>SYU604</t>
  </si>
  <si>
    <t>B I, ř. 4</t>
  </si>
  <si>
    <t>VÝNOSY CELKEM</t>
  </si>
  <si>
    <t>B I - B V</t>
  </si>
  <si>
    <t>(B I-B V) - (A I-A V)</t>
  </si>
  <si>
    <t>Modifikovaný hospodářský výsledek</t>
  </si>
  <si>
    <t xml:space="preserve">REZERVA MĚSTA  U ORJ 110 - ODBOR EKONOMICKÝ                        § 6409 pol. 5901 </t>
  </si>
  <si>
    <t>RM</t>
  </si>
  <si>
    <t>Dne</t>
  </si>
  <si>
    <t>Účel</t>
  </si>
  <si>
    <t>neinv.</t>
  </si>
  <si>
    <t>inv.</t>
  </si>
  <si>
    <t>Schválený rozpočet -  nespecifikované rezervy § 6409, pol. 5901</t>
  </si>
  <si>
    <t>110 OEK</t>
  </si>
  <si>
    <t>Navýšení rozpočtu výdajů -úprava závazného ukazatele z JMK-souhrnný dotační vztah</t>
  </si>
  <si>
    <t>Remedia Plus, o.p.s., (RM 5 - 28.1.2015)</t>
  </si>
  <si>
    <t>050 OSV</t>
  </si>
  <si>
    <t>Stav k 28. 2. 2011</t>
  </si>
  <si>
    <t>Revitalizace interiérů chodeb MěÚ (RM 6A -18.2.2015)</t>
  </si>
  <si>
    <t>030 OKT</t>
  </si>
  <si>
    <t>Prevence kriminality - projekt "Domovníci" - předfinancování</t>
  </si>
  <si>
    <t>090 MP</t>
  </si>
  <si>
    <t>Stav k 31.3.2015</t>
  </si>
  <si>
    <t>Spolek neslyšících Břeclav-Soc. aktivizační služby pro seniory a os. se sluch. postižením</t>
  </si>
  <si>
    <t>Kompakt spol. s r.o. - Smlouva o prodeji reklamní plochy na sociální vůz</t>
  </si>
  <si>
    <t>Oprava vstupní brány na dvůr městské policie</t>
  </si>
  <si>
    <t xml:space="preserve">MŠ Na Valtické 727 - úhrada ÚZSVM-bezesmluvní užívání pozemku (RM 7 - 4.3.2015)  </t>
  </si>
  <si>
    <t>010 OŠKMS</t>
  </si>
  <si>
    <t>Propagace města Břeclavi v expozici Historického poštovního vozu (RM 8 - 18.3.2015)</t>
  </si>
  <si>
    <t>Parkoviště Fintajslova (RM 9 1.4.2015)</t>
  </si>
  <si>
    <t>020 ORS</t>
  </si>
  <si>
    <t>MKDS Valtická - vícepráce (RM 9 - 1.4.2015)</t>
  </si>
  <si>
    <t>Rekonstrukce kancelářského bloku Domu školství (ZM 2 - 22.12.2014)</t>
  </si>
  <si>
    <t>120 OM</t>
  </si>
  <si>
    <t>Oprava radiokomunikačního stožáru</t>
  </si>
  <si>
    <t>Mzdy a související výdaje na 2. technika - systém parkování</t>
  </si>
  <si>
    <t>Prevence kriminality - projekt "Senior akademie  bezpečí II" (SAB II) - předfinancování</t>
  </si>
  <si>
    <t>Stav k 30.4.2015</t>
  </si>
  <si>
    <t>Měst. knihovna na akci "Virtuální univerzita třetího věku"-setkání studentů regionu-záštita starosty</t>
  </si>
  <si>
    <t>Lodní doprava  (§2143 - Cestovní ruch) - RM 10 - 15.4.2015</t>
  </si>
  <si>
    <t>Stav k 31.5.2015 (schválené a provedené změny R)</t>
  </si>
  <si>
    <t>Olympie Břeclav - pořízení žacího traktoru (RM 14 - 10.6.2015)</t>
  </si>
  <si>
    <t xml:space="preserve">Obec Lednice - Lávka u Janohradu - dar </t>
  </si>
  <si>
    <t>Darovací smlouvy 36/2015 - 9,7 tis. a 37/2015 - 8 tis. pro NNO (RM 14 - 10.6.2015)</t>
  </si>
  <si>
    <t>Převod prostř. MMG - mzdy 2 pracovnic kultury (ZM 5)</t>
  </si>
  <si>
    <t xml:space="preserve">Převod prostř. MMG - dokrytí mezd vč. odvodů </t>
  </si>
  <si>
    <t>Stav k 30.6.2015</t>
  </si>
  <si>
    <t>Zvýšení rezervy - Doplatek účelové dotace roku 2014 na sociálně-práv. ochranu dětí</t>
  </si>
  <si>
    <t>Vrácení fin. prostředků z předfinancování projektu Prevence kriminality - Domovníci</t>
  </si>
  <si>
    <t>Pokrytí podílu po obdržení dotace na projekt Prevence kriminality - Domovníci</t>
  </si>
  <si>
    <t>Pokrytí podílu pro obdržení dotace na projekt Prevence kriminality - Asistenti</t>
  </si>
  <si>
    <t>Oprava ocelové konstrukce ve dvoře MP</t>
  </si>
  <si>
    <t>Vrácení fin. prostředků z předfinancování projektu Prevence kriminality - Senior akademie bezpečí (SAB)</t>
  </si>
  <si>
    <t>Pokrytí podílu pro obdržení dotace na projekt Prevence kriminality - SAB</t>
  </si>
  <si>
    <t>Pořízení inventáře pro MMG Břeclav v souvislosti s převodem TIC a kultury</t>
  </si>
  <si>
    <t>Stav k 31.7.2015</t>
  </si>
  <si>
    <t>Nemocnice Břeclav - darovací smlouva na nákup matrací (RM 18-12.6.2015)</t>
  </si>
  <si>
    <t>050 OSVŠ</t>
  </si>
  <si>
    <t>Pořízení telefonní ústředny - řešení havarijního stavu u městské policie</t>
  </si>
  <si>
    <t>Projekt "Rajská Břeclav II. ročník" (RM 13 - 27.5.2015)</t>
  </si>
  <si>
    <t>Dar Petru Noskovi (strážník MP Břeclav) na zajištění přípravy na mistrovství světa v silovém trojboji.</t>
  </si>
  <si>
    <t>Dar Liboru Zajícovi na zajištění přípravy na mistrovství světa v silniční cyklistice</t>
  </si>
  <si>
    <t>MŠ Na Vatické 727 - bezesmluvní užívání pozemků v areálu školy 1.7.2009-2.11.2011 a 1.11.2014-30.6.2015</t>
  </si>
  <si>
    <t>Darovací sml. 7/2015/OSVŠ spolku Babybox pro odlož.děti STATIM, z.s. - babybox v Nem. Břeclav</t>
  </si>
  <si>
    <t>Domov seniorů Břeclav - Navýšení přísp. na provoz - odstupné zdravotnickému personálu</t>
  </si>
  <si>
    <t>Stav k 31.8.2015</t>
  </si>
  <si>
    <t xml:space="preserve">Tereza Břeclav - opravy a revize veřejného osvětlení </t>
  </si>
  <si>
    <t>MSK, s. r. o., - Výročí založení organizace</t>
  </si>
  <si>
    <t>MMG - Svatováclavské slavnosti (762 hody, 231 program pro hosty partnerských měst)</t>
  </si>
  <si>
    <t>Slovácký tenisový klub - dotace na dokončení hřiště minitenisu</t>
  </si>
  <si>
    <t>Spol. ARKADIE Nový Dvůr s. r. o. na projekt "TIC Nový dvůr" (RM19 - 26.8.2015)</t>
  </si>
  <si>
    <t>Stav k 9.9.2015</t>
  </si>
  <si>
    <t>Dosud neprovedené změny rozpočtu - rezervováno</t>
  </si>
  <si>
    <t>"Skatepark Na Valtické, II. etapa"- z grantového řízení Oranžové hřiště - předfinancování OEK</t>
  </si>
  <si>
    <t>Zázemí dopravního hřiště (Rok 2015 žádost o dot. JMK 500 tis., vlast. podíl 100 tis.)</t>
  </si>
  <si>
    <t>TJ Tatran Poštorná - Zajištění vytápění sportovní haly</t>
  </si>
  <si>
    <t>Rugby Club Břeclav- činnost oddílu</t>
  </si>
  <si>
    <t>Dar Sdružení břeclavských výtvarníků- vydání almanachu - reprezentativní publikace Sdružení</t>
  </si>
  <si>
    <t>AIDED - EU - příspěvek na pořízení lodi</t>
  </si>
  <si>
    <t>Zbývá</t>
  </si>
  <si>
    <t>ZAPOJENÍ PROSTŘEDKŮ TŘ. 8 - FINANCOVÁNÍ (pol. 8115 u ORJ 110 OEK)</t>
  </si>
  <si>
    <t xml:space="preserve">   -   (v tis. Kč)</t>
  </si>
  <si>
    <t xml:space="preserve"> +   (v tis. Kč)</t>
  </si>
  <si>
    <t>Poznámka</t>
  </si>
  <si>
    <t xml:space="preserve">Schválený rozpočet 2015 - změna stavu peněž. prostř. na bank. účtech - pokrytí splátek úvěrů </t>
  </si>
  <si>
    <t>1.</t>
  </si>
  <si>
    <t>Nedofinancované akce r. 2014</t>
  </si>
  <si>
    <t>IPRM Valtická - kamerový systém (č. akce 1045)</t>
  </si>
  <si>
    <t>IPRM Valtická - chodníky (č. akce 1111)</t>
  </si>
  <si>
    <t>Cyklostezka Bratislavská-Na Zahradách</t>
  </si>
  <si>
    <t>MŠ Dukelských hrdinů (č. akce 1084)</t>
  </si>
  <si>
    <t>Projektová a manažerská příprava na investiční akce</t>
  </si>
  <si>
    <t>MKDS 2014 (č. akce 1097)</t>
  </si>
  <si>
    <t>2.</t>
  </si>
  <si>
    <t>OSVD - oprava střechy</t>
  </si>
  <si>
    <t>MěÚ - revitalizace chodeb</t>
  </si>
  <si>
    <t>OPLHZZ - Good Governance (č. akce 1067)</t>
  </si>
  <si>
    <t>OPLZZ - Projekt C2 Standardizace služeb (č. akce 1096)</t>
  </si>
  <si>
    <t>Nevyčerpané prostředky z roku 2014 - účelové prostř. jako přísp. na výkon pěstounské péče</t>
  </si>
  <si>
    <t>Finanční vypořádání za rok 2014 - odvod nevyčerpaných účel. prostř. na volby</t>
  </si>
  <si>
    <t>3.</t>
  </si>
  <si>
    <t xml:space="preserve">Výkup parkoviště </t>
  </si>
  <si>
    <t>Stav k 28.2.2015</t>
  </si>
  <si>
    <t>Prevence kriminality - rozšíření MKDS 2015</t>
  </si>
  <si>
    <t>Nákup a instalace 2 ks parkovacích automatů</t>
  </si>
  <si>
    <t>4.</t>
  </si>
  <si>
    <t>Vyúčtovaný nedoplatek za teplo, který vznikl v důsledku financování energií na budově Kupkova 3 (Tereza)</t>
  </si>
  <si>
    <t>5.</t>
  </si>
  <si>
    <t>6.</t>
  </si>
  <si>
    <t>Zrušení rozpočtu příjmů - dotace na zametací stroj - inkasováno v r. 2014</t>
  </si>
  <si>
    <t>Břeclav bez bariér II. et.-ul. Skopalíkova x Na Zvolenci (RM 9 - 1.4.2015)</t>
  </si>
  <si>
    <t>Regenerace panelového sídliště Slovácká - et. III.B (schváleno v ZM 2 - 22.12.2014)</t>
  </si>
  <si>
    <t>DS Břeclav - investiční příspěvek na nákup konvektomatu</t>
  </si>
  <si>
    <t>Zvýšení tř. 8 - Financování -  vratka z akce č. 1075 Přírodní zahrada U Splavu</t>
  </si>
  <si>
    <t>Zapojení tř. 8 - doplatek provozu veřejné silniční dopravy MHD za rok 2014</t>
  </si>
  <si>
    <t>080 OSVD</t>
  </si>
  <si>
    <t>Stav k 31.5.2015</t>
  </si>
  <si>
    <t>Snížení rozp. tř. 8 - dokrytí akce Přírodní zahrada MŠ U Splavu</t>
  </si>
  <si>
    <t>Snížení rozp. tř. 8 - dokrytí akce Zámecká věž</t>
  </si>
  <si>
    <t>Stav k 10.6.2015</t>
  </si>
  <si>
    <t>Zvýšení tř. 8 - Financování -  Akce Reg. panel. sídliště Slovácká-et. III. B - rozdíl z vysoutěženého stavu prací</t>
  </si>
  <si>
    <t>Zvýšení tř. 8 - Financování -  Akce Přestupní terminál IDS - Zvýšení podílu ROP Jihovýchod</t>
  </si>
  <si>
    <t>Snížení tř. 8 - Fin. - Akce 1046 MŠ Kpt. Nálepky,1047 MŠ Na Valtické,1048 ZŠ Kupkova,1083 MŠ Slovácká</t>
  </si>
  <si>
    <t>Zvýšení tř. 8 - Financování - Akce Ul. Skopalíkova-Na Zvolenci-levá strana (zvýšení podílu SFDI)</t>
  </si>
  <si>
    <t>Zvýšení tř. 8 - Financování - vratka z akce č. 1045 IPRM Valtická-kamerový systém</t>
  </si>
  <si>
    <t>Dokrytí akce MŠ Dukelských hrdinů-zateplení</t>
  </si>
  <si>
    <t>Zvýšení tř. 8 - Financování - vratka akce č. 1092 mÚ Břeclav - budova OSVD- zateplení</t>
  </si>
  <si>
    <t>Snížení rozp. tř. 8 - dokrytí projektu Prevence kriminality - rozšíření MKDS 2015</t>
  </si>
  <si>
    <t>Zvýšení tř. 8 - Financování - vratka z akce č. 1111 IPRM Valtická-regenerace chodníků I. et. (30,40+19,10)</t>
  </si>
  <si>
    <t>MMG ( 618 tis.mzdy a  216 tis. odvody)</t>
  </si>
  <si>
    <t>Městská policie 170 tis. termokamera, 13 tis.+ 37 tis. - spotřebovaná energie organizací Tereza</t>
  </si>
  <si>
    <t>Zvýšení tř. 8 - Financování - akce č. 1093 Zlepšení tepel.-tech. vlastností budovy MP-snižení podílu města</t>
  </si>
  <si>
    <t>Zvýšení tř. 8 - Financování - akce č. 1121 dětské hřiště v areálu "bílé školy" ZŠ Břeclav, Komeského</t>
  </si>
  <si>
    <t>Předpoklad stavu k 23.9.2015</t>
  </si>
  <si>
    <t>Lodní doprava - oprava mola     (bude připraveno do RM 21)</t>
  </si>
  <si>
    <t>Projekt nakládání s kuchyňským odpadem v organizacích města Břeclav</t>
  </si>
  <si>
    <t>Stav celkem</t>
  </si>
  <si>
    <t xml:space="preserve"> </t>
  </si>
  <si>
    <r>
      <t>RM 5:</t>
    </r>
    <r>
      <rPr>
        <b/>
        <sz val="10"/>
        <color indexed="8"/>
        <rFont val="Arial"/>
        <family val="2"/>
        <charset val="238"/>
      </rPr>
      <t xml:space="preserve"> </t>
    </r>
  </si>
  <si>
    <r>
      <rPr>
        <b/>
        <sz val="10"/>
        <color indexed="8"/>
        <rFont val="Arial"/>
        <family val="2"/>
        <charset val="238"/>
      </rPr>
      <t xml:space="preserve">Částka 6 287,5 tis. Kč </t>
    </r>
    <r>
      <rPr>
        <sz val="10"/>
        <color indexed="8"/>
        <rFont val="Arial"/>
        <family val="2"/>
        <charset val="238"/>
      </rPr>
      <t xml:space="preserve">(Bezpečný přechod - 7 tis., Předláždění ul. J. Palacha 3 038,3 tis., Dět. doprav. hřiště II. et. 332 tis.-podíl JMK, Dět. dopr. hřiště II. et. - vlast. podíl 172 tis., </t>
    </r>
  </si>
  <si>
    <t xml:space="preserve">    Výsadba dřevin v lokalitě Rytopeky - násled. péče 1 tis., Mendlova-opr. chodníků 1 210,3 tis., Tyršův sad - opr. chodníků 1 279,8 tis., Obránců míru - opr. kanaliz. 247,1 tis. Kč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</si>
</sst>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0.0%"/>
  </numFmts>
  <fonts count="54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2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  <charset val="238"/>
    </font>
    <font>
      <b/>
      <sz val="10"/>
      <name val="Arial"/>
      <family val="2"/>
    </font>
    <font>
      <b/>
      <sz val="11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i/>
      <sz val="11"/>
      <name val="Arial"/>
      <family val="2"/>
      <charset val="238"/>
    </font>
    <font>
      <b/>
      <sz val="16"/>
      <name val="Arial"/>
      <family val="2"/>
    </font>
    <font>
      <sz val="12"/>
      <name val="Arial"/>
      <family val="2"/>
    </font>
    <font>
      <sz val="12"/>
      <name val="Arial CE"/>
      <family val="2"/>
      <charset val="238"/>
    </font>
    <font>
      <i/>
      <sz val="12"/>
      <name val="Arial"/>
      <family val="2"/>
    </font>
    <font>
      <sz val="12"/>
      <color indexed="8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i/>
      <sz val="12"/>
      <color rgb="FFFF0000"/>
      <name val="Arial"/>
      <family val="2"/>
    </font>
    <font>
      <b/>
      <sz val="12"/>
      <color rgb="FFFF0000"/>
      <name val="Arial"/>
      <family val="2"/>
      <charset val="238"/>
    </font>
    <font>
      <sz val="11"/>
      <name val="Arial"/>
      <family val="2"/>
      <charset val="238"/>
    </font>
    <font>
      <sz val="12"/>
      <color indexed="22"/>
      <name val="Arial CE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11"/>
      <name val="Arial CE"/>
      <charset val="238"/>
    </font>
    <font>
      <sz val="14"/>
      <name val="Arial CE"/>
      <family val="2"/>
      <charset val="238"/>
    </font>
    <font>
      <sz val="12"/>
      <name val="Arial CE"/>
      <charset val="238"/>
    </font>
    <font>
      <sz val="12"/>
      <color indexed="22"/>
      <name val="Arial CE"/>
      <charset val="238"/>
    </font>
    <font>
      <sz val="10"/>
      <name val="Arial Narrow"/>
      <family val="2"/>
      <charset val="238"/>
    </font>
    <font>
      <i/>
      <sz val="10"/>
      <name val="Arial CE"/>
      <family val="2"/>
      <charset val="238"/>
    </font>
    <font>
      <sz val="11"/>
      <name val="Arial CE"/>
      <family val="2"/>
      <charset val="238"/>
    </font>
    <font>
      <i/>
      <sz val="11"/>
      <name val="Arial CE"/>
      <family val="2"/>
      <charset val="238"/>
    </font>
    <font>
      <i/>
      <sz val="12"/>
      <name val="Arial"/>
      <family val="2"/>
      <charset val="238"/>
    </font>
    <font>
      <sz val="10"/>
      <color indexed="10"/>
      <name val="Arial"/>
      <family val="2"/>
      <charset val="238"/>
    </font>
    <font>
      <sz val="12"/>
      <name val="Times New Roman"/>
      <family val="1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sz val="9"/>
      <name val="Arial Narrow"/>
      <family val="2"/>
      <charset val="238"/>
    </font>
    <font>
      <sz val="8"/>
      <name val="Arial Narrow"/>
      <family val="2"/>
      <charset val="238"/>
    </font>
    <font>
      <sz val="14"/>
      <name val="Arial Narrow"/>
      <family val="2"/>
      <charset val="238"/>
    </font>
    <font>
      <i/>
      <sz val="10"/>
      <name val="Arial Narrow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2" fillId="0" borderId="0"/>
    <xf numFmtId="0" fontId="2" fillId="0" borderId="0"/>
    <xf numFmtId="9" fontId="2" fillId="0" borderId="0" applyFont="0" applyFill="0" applyBorder="0" applyAlignment="0" applyProtection="0"/>
    <xf numFmtId="0" fontId="12" fillId="0" borderId="0"/>
    <xf numFmtId="0" fontId="1" fillId="0" borderId="0"/>
  </cellStyleXfs>
  <cellXfs count="84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0" fillId="0" borderId="0" xfId="0" applyBorder="1"/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4" fontId="4" fillId="0" borderId="6" xfId="0" applyNumberFormat="1" applyFont="1" applyBorder="1"/>
    <xf numFmtId="4" fontId="12" fillId="0" borderId="7" xfId="0" applyNumberFormat="1" applyFont="1" applyFill="1" applyBorder="1"/>
    <xf numFmtId="0" fontId="4" fillId="0" borderId="8" xfId="0" applyFont="1" applyBorder="1"/>
    <xf numFmtId="4" fontId="4" fillId="0" borderId="9" xfId="0" applyNumberFormat="1" applyFont="1" applyBorder="1"/>
    <xf numFmtId="4" fontId="12" fillId="0" borderId="10" xfId="0" applyNumberFormat="1" applyFont="1" applyFill="1" applyBorder="1"/>
    <xf numFmtId="0" fontId="4" fillId="0" borderId="11" xfId="0" applyFont="1" applyBorder="1"/>
    <xf numFmtId="0" fontId="5" fillId="0" borderId="12" xfId="0" applyFont="1" applyBorder="1"/>
    <xf numFmtId="4" fontId="5" fillId="0" borderId="13" xfId="0" applyNumberFormat="1" applyFont="1" applyBorder="1"/>
    <xf numFmtId="4" fontId="12" fillId="0" borderId="14" xfId="0" applyNumberFormat="1" applyFont="1" applyFill="1" applyBorder="1"/>
    <xf numFmtId="0" fontId="4" fillId="0" borderId="15" xfId="0" applyFont="1" applyBorder="1"/>
    <xf numFmtId="4" fontId="4" fillId="0" borderId="16" xfId="0" applyNumberFormat="1" applyFont="1" applyBorder="1"/>
    <xf numFmtId="0" fontId="12" fillId="0" borderId="7" xfId="0" applyFont="1" applyBorder="1"/>
    <xf numFmtId="0" fontId="0" fillId="0" borderId="17" xfId="0" applyBorder="1"/>
    <xf numFmtId="0" fontId="5" fillId="0" borderId="18" xfId="0" applyFont="1" applyBorder="1"/>
    <xf numFmtId="4" fontId="5" fillId="0" borderId="6" xfId="0" applyNumberFormat="1" applyFont="1" applyBorder="1"/>
    <xf numFmtId="0" fontId="0" fillId="0" borderId="7" xfId="0" applyBorder="1"/>
    <xf numFmtId="0" fontId="5" fillId="0" borderId="19" xfId="0" applyFont="1" applyFill="1" applyBorder="1"/>
    <xf numFmtId="4" fontId="4" fillId="0" borderId="16" xfId="0" applyNumberFormat="1" applyFont="1" applyFill="1" applyBorder="1"/>
    <xf numFmtId="0" fontId="0" fillId="0" borderId="20" xfId="0" applyBorder="1"/>
    <xf numFmtId="4" fontId="5" fillId="0" borderId="16" xfId="0" applyNumberFormat="1" applyFont="1" applyFill="1" applyBorder="1"/>
    <xf numFmtId="0" fontId="0" fillId="0" borderId="21" xfId="0" applyBorder="1"/>
    <xf numFmtId="0" fontId="5" fillId="0" borderId="22" xfId="0" applyFont="1" applyBorder="1"/>
    <xf numFmtId="4" fontId="5" fillId="0" borderId="23" xfId="0" applyNumberFormat="1" applyFont="1" applyFill="1" applyBorder="1"/>
    <xf numFmtId="0" fontId="0" fillId="0" borderId="24" xfId="0" applyBorder="1"/>
    <xf numFmtId="0" fontId="12" fillId="0" borderId="0" xfId="0" applyFont="1"/>
    <xf numFmtId="14" fontId="13" fillId="0" borderId="0" xfId="0" applyNumberFormat="1" applyFont="1" applyAlignment="1">
      <alignment horizontal="left"/>
    </xf>
    <xf numFmtId="0" fontId="15" fillId="0" borderId="0" xfId="0" applyFont="1" applyFill="1"/>
    <xf numFmtId="4" fontId="16" fillId="0" borderId="0" xfId="0" applyNumberFormat="1" applyFont="1" applyFill="1"/>
    <xf numFmtId="0" fontId="12" fillId="0" borderId="0" xfId="0" applyFont="1" applyFill="1"/>
    <xf numFmtId="0" fontId="14" fillId="0" borderId="0" xfId="0" applyFont="1" applyFill="1"/>
    <xf numFmtId="0" fontId="16" fillId="0" borderId="0" xfId="0" applyFont="1" applyFill="1"/>
    <xf numFmtId="0" fontId="8" fillId="0" borderId="0" xfId="0" applyFont="1" applyFill="1" applyBorder="1"/>
    <xf numFmtId="0" fontId="18" fillId="0" borderId="0" xfId="0" applyFont="1" applyFill="1" applyAlignment="1">
      <alignment horizontal="left"/>
    </xf>
    <xf numFmtId="4" fontId="16" fillId="0" borderId="0" xfId="0" applyNumberFormat="1" applyFont="1" applyFill="1" applyAlignment="1">
      <alignment horizontal="right"/>
    </xf>
    <xf numFmtId="0" fontId="8" fillId="4" borderId="25" xfId="0" applyFont="1" applyFill="1" applyBorder="1" applyAlignment="1">
      <alignment horizontal="center"/>
    </xf>
    <xf numFmtId="0" fontId="8" fillId="4" borderId="26" xfId="0" applyFont="1" applyFill="1" applyBorder="1" applyAlignment="1">
      <alignment horizontal="center"/>
    </xf>
    <xf numFmtId="4" fontId="7" fillId="4" borderId="25" xfId="1" applyNumberFormat="1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/>
    </xf>
    <xf numFmtId="0" fontId="8" fillId="4" borderId="28" xfId="0" applyFont="1" applyFill="1" applyBorder="1"/>
    <xf numFmtId="4" fontId="7" fillId="4" borderId="27" xfId="1" applyNumberFormat="1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8" fillId="0" borderId="29" xfId="0" applyFont="1" applyFill="1" applyBorder="1"/>
    <xf numFmtId="4" fontId="19" fillId="0" borderId="29" xfId="0" applyNumberFormat="1" applyFont="1" applyFill="1" applyBorder="1"/>
    <xf numFmtId="0" fontId="19" fillId="0" borderId="30" xfId="0" applyFont="1" applyFill="1" applyBorder="1"/>
    <xf numFmtId="4" fontId="19" fillId="0" borderId="30" xfId="0" applyNumberFormat="1" applyFont="1" applyFill="1" applyBorder="1"/>
    <xf numFmtId="4" fontId="12" fillId="0" borderId="0" xfId="0" applyNumberFormat="1" applyFont="1" applyFill="1"/>
    <xf numFmtId="0" fontId="19" fillId="0" borderId="9" xfId="0" applyFont="1" applyFill="1" applyBorder="1"/>
    <xf numFmtId="4" fontId="19" fillId="3" borderId="30" xfId="0" applyNumberFormat="1" applyFont="1" applyFill="1" applyBorder="1"/>
    <xf numFmtId="0" fontId="19" fillId="0" borderId="31" xfId="0" applyFont="1" applyFill="1" applyBorder="1"/>
    <xf numFmtId="4" fontId="19" fillId="0" borderId="31" xfId="0" applyNumberFormat="1" applyFont="1" applyFill="1" applyBorder="1"/>
    <xf numFmtId="4" fontId="19" fillId="0" borderId="32" xfId="0" applyNumberFormat="1" applyFont="1" applyFill="1" applyBorder="1"/>
    <xf numFmtId="0" fontId="19" fillId="0" borderId="33" xfId="0" applyFont="1" applyFill="1" applyBorder="1"/>
    <xf numFmtId="4" fontId="19" fillId="0" borderId="33" xfId="0" applyNumberFormat="1" applyFont="1" applyFill="1" applyBorder="1"/>
    <xf numFmtId="0" fontId="19" fillId="0" borderId="34" xfId="0" applyFont="1" applyFill="1" applyBorder="1"/>
    <xf numFmtId="0" fontId="8" fillId="0" borderId="34" xfId="0" applyFont="1" applyFill="1" applyBorder="1"/>
    <xf numFmtId="4" fontId="8" fillId="0" borderId="34" xfId="0" applyNumberFormat="1" applyFont="1" applyFill="1" applyBorder="1"/>
    <xf numFmtId="0" fontId="19" fillId="0" borderId="0" xfId="0" applyFont="1" applyFill="1"/>
    <xf numFmtId="4" fontId="19" fillId="0" borderId="0" xfId="0" applyNumberFormat="1" applyFont="1" applyFill="1"/>
    <xf numFmtId="0" fontId="8" fillId="0" borderId="6" xfId="0" applyFont="1" applyFill="1" applyBorder="1" applyAlignment="1">
      <alignment horizontal="center"/>
    </xf>
    <xf numFmtId="0" fontId="13" fillId="0" borderId="29" xfId="0" applyFont="1" applyFill="1" applyBorder="1" applyAlignment="1">
      <alignment horizontal="right"/>
    </xf>
    <xf numFmtId="0" fontId="13" fillId="0" borderId="30" xfId="0" applyFont="1" applyFill="1" applyBorder="1"/>
    <xf numFmtId="0" fontId="13" fillId="0" borderId="6" xfId="0" applyFont="1" applyFill="1" applyBorder="1" applyAlignment="1">
      <alignment horizontal="right"/>
    </xf>
    <xf numFmtId="0" fontId="19" fillId="0" borderId="29" xfId="0" applyFont="1" applyFill="1" applyBorder="1" applyAlignment="1">
      <alignment horizontal="right"/>
    </xf>
    <xf numFmtId="0" fontId="13" fillId="0" borderId="29" xfId="0" applyFont="1" applyFill="1" applyBorder="1"/>
    <xf numFmtId="0" fontId="13" fillId="0" borderId="9" xfId="1" applyFont="1" applyFill="1" applyBorder="1" applyAlignment="1">
      <alignment horizontal="right"/>
    </xf>
    <xf numFmtId="0" fontId="13" fillId="0" borderId="30" xfId="1" applyFont="1" applyFill="1" applyBorder="1" applyAlignment="1">
      <alignment horizontal="right"/>
    </xf>
    <xf numFmtId="0" fontId="19" fillId="0" borderId="30" xfId="0" applyFont="1" applyFill="1" applyBorder="1" applyAlignment="1">
      <alignment horizontal="right"/>
    </xf>
    <xf numFmtId="0" fontId="19" fillId="0" borderId="29" xfId="0" applyFont="1" applyFill="1" applyBorder="1"/>
    <xf numFmtId="0" fontId="13" fillId="0" borderId="30" xfId="1" applyFont="1" applyFill="1" applyBorder="1" applyAlignment="1">
      <alignment horizontal="left"/>
    </xf>
    <xf numFmtId="0" fontId="13" fillId="0" borderId="32" xfId="1" applyFont="1" applyFill="1" applyBorder="1" applyAlignment="1">
      <alignment horizontal="right"/>
    </xf>
    <xf numFmtId="0" fontId="13" fillId="0" borderId="31" xfId="1" applyFont="1" applyFill="1" applyBorder="1" applyAlignment="1">
      <alignment horizontal="right"/>
    </xf>
    <xf numFmtId="0" fontId="19" fillId="0" borderId="33" xfId="0" applyFont="1" applyFill="1" applyBorder="1" applyAlignment="1">
      <alignment horizontal="right"/>
    </xf>
    <xf numFmtId="0" fontId="19" fillId="0" borderId="9" xfId="0" applyFont="1" applyFill="1" applyBorder="1" applyAlignment="1">
      <alignment horizontal="right"/>
    </xf>
    <xf numFmtId="0" fontId="19" fillId="0" borderId="16" xfId="0" applyFont="1" applyFill="1" applyBorder="1" applyAlignment="1">
      <alignment horizontal="right"/>
    </xf>
    <xf numFmtId="0" fontId="19" fillId="0" borderId="35" xfId="0" applyFont="1" applyFill="1" applyBorder="1"/>
    <xf numFmtId="0" fontId="19" fillId="0" borderId="0" xfId="0" applyFont="1" applyFill="1" applyBorder="1"/>
    <xf numFmtId="4" fontId="8" fillId="0" borderId="0" xfId="0" applyNumberFormat="1" applyFont="1" applyFill="1" applyBorder="1"/>
    <xf numFmtId="4" fontId="19" fillId="0" borderId="36" xfId="0" applyNumberFormat="1" applyFont="1" applyFill="1" applyBorder="1"/>
    <xf numFmtId="0" fontId="8" fillId="0" borderId="9" xfId="0" applyFont="1" applyFill="1" applyBorder="1"/>
    <xf numFmtId="0" fontId="8" fillId="0" borderId="30" xfId="0" applyFont="1" applyFill="1" applyBorder="1"/>
    <xf numFmtId="4" fontId="20" fillId="0" borderId="29" xfId="0" applyNumberFormat="1" applyFont="1" applyFill="1" applyBorder="1"/>
    <xf numFmtId="4" fontId="19" fillId="3" borderId="29" xfId="0" applyNumberFormat="1" applyFont="1" applyFill="1" applyBorder="1"/>
    <xf numFmtId="4" fontId="13" fillId="3" borderId="29" xfId="0" applyNumberFormat="1" applyFont="1" applyFill="1" applyBorder="1"/>
    <xf numFmtId="4" fontId="13" fillId="0" borderId="29" xfId="0" applyNumberFormat="1" applyFont="1" applyFill="1" applyBorder="1"/>
    <xf numFmtId="0" fontId="19" fillId="0" borderId="13" xfId="0" applyFont="1" applyFill="1" applyBorder="1"/>
    <xf numFmtId="0" fontId="19" fillId="0" borderId="37" xfId="0" applyFont="1" applyFill="1" applyBorder="1"/>
    <xf numFmtId="4" fontId="19" fillId="0" borderId="37" xfId="0" applyNumberFormat="1" applyFont="1" applyFill="1" applyBorder="1"/>
    <xf numFmtId="0" fontId="19" fillId="0" borderId="23" xfId="0" applyFont="1" applyFill="1" applyBorder="1"/>
    <xf numFmtId="0" fontId="19" fillId="0" borderId="38" xfId="0" applyFont="1" applyFill="1" applyBorder="1"/>
    <xf numFmtId="0" fontId="8" fillId="0" borderId="38" xfId="0" applyFont="1" applyFill="1" applyBorder="1"/>
    <xf numFmtId="4" fontId="8" fillId="0" borderId="38" xfId="0" applyNumberFormat="1" applyFont="1" applyFill="1" applyBorder="1"/>
    <xf numFmtId="0" fontId="19" fillId="0" borderId="0" xfId="0" applyFont="1" applyFill="1" applyBorder="1" applyAlignment="1">
      <alignment horizontal="center"/>
    </xf>
    <xf numFmtId="4" fontId="19" fillId="0" borderId="30" xfId="0" applyNumberFormat="1" applyFont="1" applyFill="1" applyBorder="1" applyAlignment="1"/>
    <xf numFmtId="4" fontId="19" fillId="0" borderId="29" xfId="0" applyNumberFormat="1" applyFont="1" applyFill="1" applyBorder="1" applyAlignment="1"/>
    <xf numFmtId="4" fontId="19" fillId="0" borderId="30" xfId="0" applyNumberFormat="1" applyFont="1" applyFill="1" applyBorder="1" applyAlignment="1" applyProtection="1">
      <alignment horizontal="right"/>
      <protection locked="0"/>
    </xf>
    <xf numFmtId="4" fontId="19" fillId="0" borderId="30" xfId="0" applyNumberFormat="1" applyFont="1" applyFill="1" applyBorder="1" applyAlignment="1" applyProtection="1">
      <protection locked="0"/>
    </xf>
    <xf numFmtId="0" fontId="7" fillId="0" borderId="30" xfId="0" applyFont="1" applyFill="1" applyBorder="1"/>
    <xf numFmtId="4" fontId="19" fillId="3" borderId="33" xfId="0" applyNumberFormat="1" applyFont="1" applyFill="1" applyBorder="1"/>
    <xf numFmtId="0" fontId="8" fillId="0" borderId="30" xfId="0" applyFont="1" applyFill="1" applyBorder="1" applyAlignment="1">
      <alignment horizontal="center"/>
    </xf>
    <xf numFmtId="4" fontId="13" fillId="0" borderId="30" xfId="0" applyNumberFormat="1" applyFont="1" applyFill="1" applyBorder="1"/>
    <xf numFmtId="0" fontId="13" fillId="0" borderId="9" xfId="0" applyFont="1" applyFill="1" applyBorder="1"/>
    <xf numFmtId="4" fontId="20" fillId="3" borderId="29" xfId="0" applyNumberFormat="1" applyFont="1" applyFill="1" applyBorder="1"/>
    <xf numFmtId="4" fontId="19" fillId="0" borderId="9" xfId="0" applyNumberFormat="1" applyFont="1" applyFill="1" applyBorder="1"/>
    <xf numFmtId="4" fontId="8" fillId="0" borderId="37" xfId="0" applyNumberFormat="1" applyFont="1" applyFill="1" applyBorder="1"/>
    <xf numFmtId="4" fontId="19" fillId="0" borderId="0" xfId="0" applyNumberFormat="1" applyFont="1" applyFill="1" applyBorder="1"/>
    <xf numFmtId="4" fontId="19" fillId="0" borderId="30" xfId="0" applyNumberFormat="1" applyFont="1" applyFill="1" applyBorder="1" applyAlignment="1">
      <alignment horizontal="right"/>
    </xf>
    <xf numFmtId="0" fontId="19" fillId="0" borderId="27" xfId="0" applyFont="1" applyFill="1" applyBorder="1"/>
    <xf numFmtId="4" fontId="19" fillId="0" borderId="27" xfId="0" applyNumberFormat="1" applyFont="1" applyFill="1" applyBorder="1"/>
    <xf numFmtId="0" fontId="8" fillId="0" borderId="34" xfId="0" applyFont="1" applyFill="1" applyBorder="1" applyAlignment="1">
      <alignment vertical="center"/>
    </xf>
    <xf numFmtId="0" fontId="8" fillId="0" borderId="38" xfId="0" applyFont="1" applyFill="1" applyBorder="1" applyAlignment="1">
      <alignment horizontal="center"/>
    </xf>
    <xf numFmtId="4" fontId="8" fillId="0" borderId="23" xfId="0" applyNumberFormat="1" applyFont="1" applyFill="1" applyBorder="1" applyAlignment="1">
      <alignment horizontal="left" vertical="center"/>
    </xf>
    <xf numFmtId="4" fontId="8" fillId="0" borderId="38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/>
    </xf>
    <xf numFmtId="4" fontId="8" fillId="0" borderId="0" xfId="0" applyNumberFormat="1" applyFont="1" applyFill="1" applyBorder="1" applyAlignment="1">
      <alignment horizontal="left" vertical="center"/>
    </xf>
    <xf numFmtId="4" fontId="7" fillId="0" borderId="0" xfId="0" applyNumberFormat="1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vertical="center"/>
    </xf>
    <xf numFmtId="0" fontId="8" fillId="0" borderId="17" xfId="0" applyFont="1" applyFill="1" applyBorder="1"/>
    <xf numFmtId="4" fontId="8" fillId="0" borderId="30" xfId="0" applyNumberFormat="1" applyFont="1" applyFill="1" applyBorder="1" applyAlignment="1">
      <alignment horizontal="center"/>
    </xf>
    <xf numFmtId="0" fontId="8" fillId="0" borderId="33" xfId="0" applyFont="1" applyFill="1" applyBorder="1" applyAlignment="1">
      <alignment horizontal="center"/>
    </xf>
    <xf numFmtId="4" fontId="13" fillId="0" borderId="30" xfId="0" applyNumberFormat="1" applyFont="1" applyFill="1" applyBorder="1" applyAlignment="1">
      <alignment horizontal="right"/>
    </xf>
    <xf numFmtId="0" fontId="19" fillId="0" borderId="32" xfId="0" applyFont="1" applyFill="1" applyBorder="1"/>
    <xf numFmtId="0" fontId="19" fillId="0" borderId="16" xfId="0" applyFont="1" applyFill="1" applyBorder="1"/>
    <xf numFmtId="0" fontId="8" fillId="0" borderId="23" xfId="0" applyFont="1" applyFill="1" applyBorder="1"/>
    <xf numFmtId="0" fontId="13" fillId="0" borderId="0" xfId="0" applyFont="1" applyFill="1" applyBorder="1"/>
    <xf numFmtId="0" fontId="13" fillId="0" borderId="0" xfId="0" applyFont="1" applyFill="1"/>
    <xf numFmtId="4" fontId="13" fillId="0" borderId="0" xfId="0" applyNumberFormat="1" applyFont="1" applyFill="1"/>
    <xf numFmtId="0" fontId="13" fillId="0" borderId="0" xfId="0" applyFont="1" applyFill="1" applyBorder="1" applyAlignment="1">
      <alignment horizontal="center"/>
    </xf>
    <xf numFmtId="4" fontId="13" fillId="0" borderId="0" xfId="0" applyNumberFormat="1" applyFont="1" applyFill="1" applyBorder="1"/>
    <xf numFmtId="4" fontId="13" fillId="0" borderId="0" xfId="0" applyNumberFormat="1" applyFont="1" applyFill="1" applyBorder="1" applyAlignment="1">
      <alignment horizontal="right"/>
    </xf>
    <xf numFmtId="0" fontId="7" fillId="0" borderId="0" xfId="0" applyFont="1" applyFill="1"/>
    <xf numFmtId="4" fontId="8" fillId="0" borderId="0" xfId="0" applyNumberFormat="1" applyFont="1" applyFill="1"/>
    <xf numFmtId="0" fontId="14" fillId="0" borderId="0" xfId="0" applyFont="1" applyFill="1" applyAlignment="1">
      <alignment horizontal="center"/>
    </xf>
    <xf numFmtId="0" fontId="21" fillId="0" borderId="0" xfId="0" applyFont="1" applyFill="1"/>
    <xf numFmtId="0" fontId="21" fillId="0" borderId="0" xfId="0" applyFont="1" applyFill="1" applyAlignment="1">
      <alignment horizontal="center"/>
    </xf>
    <xf numFmtId="0" fontId="0" fillId="0" borderId="0" xfId="0" applyFill="1"/>
    <xf numFmtId="0" fontId="8" fillId="0" borderId="0" xfId="0" applyFont="1" applyFill="1"/>
    <xf numFmtId="0" fontId="18" fillId="0" borderId="0" xfId="0" applyFont="1" applyFill="1" applyAlignment="1"/>
    <xf numFmtId="0" fontId="0" fillId="0" borderId="0" xfId="0" applyFill="1" applyAlignment="1"/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13" fillId="0" borderId="0" xfId="0" applyFont="1" applyFill="1" applyAlignment="1">
      <alignment horizontal="right"/>
    </xf>
    <xf numFmtId="0" fontId="7" fillId="4" borderId="25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27" xfId="0" applyFont="1" applyFill="1" applyBorder="1"/>
    <xf numFmtId="49" fontId="7" fillId="4" borderId="27" xfId="0" applyNumberFormat="1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29" xfId="0" applyFont="1" applyFill="1" applyBorder="1"/>
    <xf numFmtId="4" fontId="13" fillId="0" borderId="36" xfId="0" applyNumberFormat="1" applyFont="1" applyFill="1" applyBorder="1"/>
    <xf numFmtId="0" fontId="7" fillId="0" borderId="9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4" fontId="22" fillId="0" borderId="30" xfId="0" applyNumberFormat="1" applyFont="1" applyFill="1" applyBorder="1"/>
    <xf numFmtId="0" fontId="13" fillId="0" borderId="27" xfId="0" applyFont="1" applyFill="1" applyBorder="1"/>
    <xf numFmtId="0" fontId="13" fillId="0" borderId="16" xfId="0" applyFont="1" applyFill="1" applyBorder="1" applyAlignment="1">
      <alignment horizontal="center"/>
    </xf>
    <xf numFmtId="0" fontId="13" fillId="0" borderId="33" xfId="0" applyFont="1" applyFill="1" applyBorder="1"/>
    <xf numFmtId="4" fontId="13" fillId="0" borderId="33" xfId="0" applyNumberFormat="1" applyFont="1" applyFill="1" applyBorder="1"/>
    <xf numFmtId="0" fontId="13" fillId="0" borderId="38" xfId="0" applyFont="1" applyFill="1" applyBorder="1"/>
    <xf numFmtId="0" fontId="13" fillId="0" borderId="35" xfId="0" applyFont="1" applyFill="1" applyBorder="1" applyAlignment="1">
      <alignment horizontal="center"/>
    </xf>
    <xf numFmtId="0" fontId="7" fillId="0" borderId="34" xfId="0" applyFont="1" applyFill="1" applyBorder="1"/>
    <xf numFmtId="4" fontId="7" fillId="0" borderId="34" xfId="0" applyNumberFormat="1" applyFont="1" applyFill="1" applyBorder="1"/>
    <xf numFmtId="0" fontId="7" fillId="0" borderId="0" xfId="0" applyFont="1" applyFill="1" applyBorder="1"/>
    <xf numFmtId="3" fontId="7" fillId="0" borderId="0" xfId="0" applyNumberFormat="1" applyFont="1" applyFill="1" applyBorder="1"/>
    <xf numFmtId="4" fontId="7" fillId="0" borderId="0" xfId="0" applyNumberFormat="1" applyFont="1" applyFill="1" applyBorder="1"/>
    <xf numFmtId="0" fontId="13" fillId="0" borderId="0" xfId="0" applyFont="1" applyFill="1" applyAlignment="1">
      <alignment horizontal="center"/>
    </xf>
    <xf numFmtId="0" fontId="13" fillId="0" borderId="6" xfId="0" applyFont="1" applyFill="1" applyBorder="1"/>
    <xf numFmtId="4" fontId="13" fillId="3" borderId="30" xfId="0" applyNumberFormat="1" applyFont="1" applyFill="1" applyBorder="1"/>
    <xf numFmtId="0" fontId="23" fillId="0" borderId="6" xfId="0" applyFont="1" applyFill="1" applyBorder="1"/>
    <xf numFmtId="4" fontId="7" fillId="0" borderId="29" xfId="0" applyNumberFormat="1" applyFont="1" applyFill="1" applyBorder="1"/>
    <xf numFmtId="0" fontId="7" fillId="0" borderId="9" xfId="0" applyFont="1" applyFill="1" applyBorder="1"/>
    <xf numFmtId="3" fontId="13" fillId="0" borderId="30" xfId="0" applyNumberFormat="1" applyFont="1" applyFill="1" applyBorder="1"/>
    <xf numFmtId="0" fontId="19" fillId="0" borderId="9" xfId="0" applyFont="1" applyFill="1" applyBorder="1" applyAlignment="1">
      <alignment horizontal="center"/>
    </xf>
    <xf numFmtId="4" fontId="7" fillId="0" borderId="0" xfId="0" applyNumberFormat="1" applyFont="1" applyFill="1"/>
    <xf numFmtId="0" fontId="8" fillId="0" borderId="9" xfId="0" applyFont="1" applyFill="1" applyBorder="1" applyAlignment="1">
      <alignment horizontal="center"/>
    </xf>
    <xf numFmtId="4" fontId="8" fillId="0" borderId="30" xfId="0" applyNumberFormat="1" applyFont="1" applyFill="1" applyBorder="1"/>
    <xf numFmtId="0" fontId="7" fillId="0" borderId="33" xfId="0" applyFont="1" applyFill="1" applyBorder="1"/>
    <xf numFmtId="0" fontId="7" fillId="0" borderId="16" xfId="0" applyFont="1" applyFill="1" applyBorder="1" applyAlignment="1">
      <alignment horizontal="center"/>
    </xf>
    <xf numFmtId="0" fontId="7" fillId="0" borderId="16" xfId="0" applyFont="1" applyFill="1" applyBorder="1"/>
    <xf numFmtId="4" fontId="7" fillId="0" borderId="33" xfId="0" applyNumberFormat="1" applyFont="1" applyFill="1" applyBorder="1"/>
    <xf numFmtId="0" fontId="13" fillId="0" borderId="34" xfId="0" applyFont="1" applyFill="1" applyBorder="1"/>
    <xf numFmtId="0" fontId="7" fillId="0" borderId="35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30" xfId="0" applyFont="1" applyFill="1" applyBorder="1" applyAlignment="1">
      <alignment horizontal="center"/>
    </xf>
    <xf numFmtId="0" fontId="13" fillId="0" borderId="30" xfId="0" applyFont="1" applyFill="1" applyBorder="1" applyAlignment="1">
      <alignment horizontal="center"/>
    </xf>
    <xf numFmtId="4" fontId="13" fillId="0" borderId="31" xfId="0" applyNumberFormat="1" applyFont="1" applyFill="1" applyBorder="1"/>
    <xf numFmtId="0" fontId="7" fillId="0" borderId="37" xfId="0" applyFont="1" applyFill="1" applyBorder="1" applyAlignment="1">
      <alignment horizontal="center"/>
    </xf>
    <xf numFmtId="0" fontId="13" fillId="0" borderId="37" xfId="0" applyFont="1" applyFill="1" applyBorder="1" applyAlignment="1">
      <alignment horizontal="center"/>
    </xf>
    <xf numFmtId="0" fontId="13" fillId="0" borderId="37" xfId="0" applyFont="1" applyFill="1" applyBorder="1"/>
    <xf numFmtId="0" fontId="13" fillId="0" borderId="34" xfId="0" applyFont="1" applyFill="1" applyBorder="1" applyAlignment="1">
      <alignment horizontal="center"/>
    </xf>
    <xf numFmtId="0" fontId="7" fillId="0" borderId="39" xfId="0" applyFont="1" applyFill="1" applyBorder="1"/>
    <xf numFmtId="0" fontId="13" fillId="0" borderId="31" xfId="0" applyFont="1" applyFill="1" applyBorder="1"/>
    <xf numFmtId="0" fontId="13" fillId="0" borderId="32" xfId="0" applyFont="1" applyFill="1" applyBorder="1" applyAlignment="1">
      <alignment horizontal="center"/>
    </xf>
    <xf numFmtId="0" fontId="19" fillId="0" borderId="31" xfId="0" applyFont="1" applyBorder="1"/>
    <xf numFmtId="0" fontId="19" fillId="0" borderId="32" xfId="0" applyFont="1" applyBorder="1" applyAlignment="1">
      <alignment horizontal="center"/>
    </xf>
    <xf numFmtId="4" fontId="19" fillId="3" borderId="31" xfId="0" applyNumberFormat="1" applyFont="1" applyFill="1" applyBorder="1"/>
    <xf numFmtId="0" fontId="13" fillId="0" borderId="9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center"/>
    </xf>
    <xf numFmtId="0" fontId="13" fillId="0" borderId="23" xfId="0" applyFont="1" applyFill="1" applyBorder="1" applyAlignment="1">
      <alignment horizontal="center"/>
    </xf>
    <xf numFmtId="0" fontId="7" fillId="0" borderId="38" xfId="0" applyFont="1" applyFill="1" applyBorder="1"/>
    <xf numFmtId="0" fontId="13" fillId="0" borderId="31" xfId="0" applyFont="1" applyFill="1" applyBorder="1" applyAlignment="1">
      <alignment horizontal="center"/>
    </xf>
    <xf numFmtId="0" fontId="13" fillId="0" borderId="38" xfId="0" applyFont="1" applyFill="1" applyBorder="1" applyAlignment="1">
      <alignment horizontal="center"/>
    </xf>
    <xf numFmtId="0" fontId="24" fillId="3" borderId="30" xfId="0" applyFont="1" applyFill="1" applyBorder="1" applyAlignment="1">
      <alignment horizontal="center"/>
    </xf>
    <xf numFmtId="0" fontId="19" fillId="0" borderId="30" xfId="0" applyFont="1" applyBorder="1"/>
    <xf numFmtId="0" fontId="7" fillId="0" borderId="37" xfId="0" applyFont="1" applyFill="1" applyBorder="1"/>
    <xf numFmtId="4" fontId="13" fillId="0" borderId="27" xfId="0" applyNumberFormat="1" applyFont="1" applyFill="1" applyBorder="1"/>
    <xf numFmtId="0" fontId="24" fillId="3" borderId="37" xfId="0" applyFont="1" applyFill="1" applyBorder="1" applyAlignment="1">
      <alignment horizontal="center"/>
    </xf>
    <xf numFmtId="0" fontId="19" fillId="0" borderId="27" xfId="0" applyFont="1" applyBorder="1"/>
    <xf numFmtId="4" fontId="19" fillId="3" borderId="27" xfId="0" applyNumberFormat="1" applyFont="1" applyFill="1" applyBorder="1"/>
    <xf numFmtId="4" fontId="7" fillId="0" borderId="30" xfId="0" applyNumberFormat="1" applyFont="1" applyFill="1" applyBorder="1"/>
    <xf numFmtId="4" fontId="13" fillId="0" borderId="37" xfId="0" applyNumberFormat="1" applyFont="1" applyFill="1" applyBorder="1"/>
    <xf numFmtId="4" fontId="7" fillId="0" borderId="38" xfId="0" applyNumberFormat="1" applyFont="1" applyFill="1" applyBorder="1"/>
    <xf numFmtId="0" fontId="7" fillId="0" borderId="38" xfId="0" applyFont="1" applyFill="1" applyBorder="1" applyAlignment="1">
      <alignment horizontal="center"/>
    </xf>
    <xf numFmtId="0" fontId="7" fillId="0" borderId="40" xfId="0" applyFont="1" applyFill="1" applyBorder="1" applyAlignment="1">
      <alignment vertical="center"/>
    </xf>
    <xf numFmtId="4" fontId="7" fillId="0" borderId="38" xfId="0" applyNumberFormat="1" applyFont="1" applyFill="1" applyBorder="1" applyAlignment="1">
      <alignment vertical="center"/>
    </xf>
    <xf numFmtId="4" fontId="16" fillId="5" borderId="0" xfId="0" applyNumberFormat="1" applyFont="1" applyFill="1"/>
    <xf numFmtId="4" fontId="17" fillId="5" borderId="0" xfId="0" applyNumberFormat="1" applyFont="1" applyFill="1" applyAlignment="1">
      <alignment horizontal="right"/>
    </xf>
    <xf numFmtId="4" fontId="0" fillId="5" borderId="0" xfId="0" applyNumberFormat="1" applyFill="1" applyAlignment="1"/>
    <xf numFmtId="4" fontId="16" fillId="5" borderId="0" xfId="0" applyNumberFormat="1" applyFont="1" applyFill="1" applyAlignment="1">
      <alignment horizontal="right"/>
    </xf>
    <xf numFmtId="4" fontId="9" fillId="5" borderId="0" xfId="0" applyNumberFormat="1" applyFont="1" applyFill="1" applyAlignment="1">
      <alignment horizontal="center"/>
    </xf>
    <xf numFmtId="4" fontId="7" fillId="5" borderId="25" xfId="1" applyNumberFormat="1" applyFont="1" applyFill="1" applyBorder="1" applyAlignment="1">
      <alignment horizontal="center"/>
    </xf>
    <xf numFmtId="4" fontId="7" fillId="5" borderId="27" xfId="1" applyNumberFormat="1" applyFont="1" applyFill="1" applyBorder="1" applyAlignment="1">
      <alignment horizontal="center"/>
    </xf>
    <xf numFmtId="49" fontId="7" fillId="5" borderId="27" xfId="1" applyNumberFormat="1" applyFont="1" applyFill="1" applyBorder="1" applyAlignment="1">
      <alignment horizontal="center"/>
    </xf>
    <xf numFmtId="4" fontId="19" fillId="5" borderId="29" xfId="0" applyNumberFormat="1" applyFont="1" applyFill="1" applyBorder="1"/>
    <xf numFmtId="4" fontId="19" fillId="5" borderId="30" xfId="0" applyNumberFormat="1" applyFont="1" applyFill="1" applyBorder="1"/>
    <xf numFmtId="4" fontId="19" fillId="5" borderId="31" xfId="0" applyNumberFormat="1" applyFont="1" applyFill="1" applyBorder="1"/>
    <xf numFmtId="4" fontId="19" fillId="5" borderId="32" xfId="0" applyNumberFormat="1" applyFont="1" applyFill="1" applyBorder="1"/>
    <xf numFmtId="4" fontId="19" fillId="5" borderId="33" xfId="0" applyNumberFormat="1" applyFont="1" applyFill="1" applyBorder="1"/>
    <xf numFmtId="4" fontId="8" fillId="5" borderId="34" xfId="0" applyNumberFormat="1" applyFont="1" applyFill="1" applyBorder="1"/>
    <xf numFmtId="4" fontId="19" fillId="5" borderId="0" xfId="0" applyNumberFormat="1" applyFont="1" applyFill="1"/>
    <xf numFmtId="4" fontId="8" fillId="5" borderId="0" xfId="0" applyNumberFormat="1" applyFont="1" applyFill="1" applyBorder="1"/>
    <xf numFmtId="4" fontId="19" fillId="5" borderId="36" xfId="0" applyNumberFormat="1" applyFont="1" applyFill="1" applyBorder="1"/>
    <xf numFmtId="4" fontId="20" fillId="5" borderId="29" xfId="0" applyNumberFormat="1" applyFont="1" applyFill="1" applyBorder="1"/>
    <xf numFmtId="4" fontId="13" fillId="5" borderId="29" xfId="0" applyNumberFormat="1" applyFont="1" applyFill="1" applyBorder="1"/>
    <xf numFmtId="4" fontId="19" fillId="5" borderId="37" xfId="0" applyNumberFormat="1" applyFont="1" applyFill="1" applyBorder="1"/>
    <xf numFmtId="4" fontId="8" fillId="5" borderId="38" xfId="0" applyNumberFormat="1" applyFont="1" applyFill="1" applyBorder="1"/>
    <xf numFmtId="4" fontId="19" fillId="5" borderId="30" xfId="0" applyNumberFormat="1" applyFont="1" applyFill="1" applyBorder="1" applyAlignment="1"/>
    <xf numFmtId="4" fontId="19" fillId="5" borderId="30" xfId="0" applyNumberFormat="1" applyFont="1" applyFill="1" applyBorder="1" applyAlignment="1" applyProtection="1">
      <alignment horizontal="right"/>
      <protection locked="0"/>
    </xf>
    <xf numFmtId="4" fontId="19" fillId="5" borderId="30" xfId="0" applyNumberFormat="1" applyFont="1" applyFill="1" applyBorder="1" applyAlignment="1" applyProtection="1">
      <protection locked="0"/>
    </xf>
    <xf numFmtId="4" fontId="13" fillId="5" borderId="30" xfId="0" applyNumberFormat="1" applyFont="1" applyFill="1" applyBorder="1"/>
    <xf numFmtId="4" fontId="19" fillId="5" borderId="9" xfId="0" applyNumberFormat="1" applyFont="1" applyFill="1" applyBorder="1"/>
    <xf numFmtId="4" fontId="8" fillId="5" borderId="37" xfId="0" applyNumberFormat="1" applyFont="1" applyFill="1" applyBorder="1"/>
    <xf numFmtId="4" fontId="19" fillId="5" borderId="0" xfId="0" applyNumberFormat="1" applyFont="1" applyFill="1" applyBorder="1"/>
    <xf numFmtId="4" fontId="19" fillId="5" borderId="30" xfId="0" applyNumberFormat="1" applyFont="1" applyFill="1" applyBorder="1" applyAlignment="1">
      <alignment horizontal="right"/>
    </xf>
    <xf numFmtId="4" fontId="19" fillId="5" borderId="27" xfId="0" applyNumberFormat="1" applyFont="1" applyFill="1" applyBorder="1"/>
    <xf numFmtId="4" fontId="8" fillId="5" borderId="38" xfId="0" applyNumberFormat="1" applyFont="1" applyFill="1" applyBorder="1" applyAlignment="1">
      <alignment vertical="center"/>
    </xf>
    <xf numFmtId="4" fontId="7" fillId="5" borderId="0" xfId="0" applyNumberFormat="1" applyFont="1" applyFill="1" applyBorder="1" applyAlignment="1">
      <alignment vertical="center"/>
    </xf>
    <xf numFmtId="4" fontId="8" fillId="5" borderId="0" xfId="0" applyNumberFormat="1" applyFont="1" applyFill="1" applyBorder="1" applyAlignment="1">
      <alignment vertical="center"/>
    </xf>
    <xf numFmtId="4" fontId="8" fillId="5" borderId="30" xfId="0" applyNumberFormat="1" applyFont="1" applyFill="1" applyBorder="1" applyAlignment="1">
      <alignment horizontal="center"/>
    </xf>
    <xf numFmtId="4" fontId="19" fillId="5" borderId="29" xfId="0" applyNumberFormat="1" applyFont="1" applyFill="1" applyBorder="1" applyAlignment="1">
      <alignment horizontal="right"/>
    </xf>
    <xf numFmtId="4" fontId="25" fillId="5" borderId="0" xfId="0" applyNumberFormat="1" applyFont="1" applyFill="1" applyBorder="1"/>
    <xf numFmtId="4" fontId="26" fillId="5" borderId="0" xfId="0" applyNumberFormat="1" applyFont="1" applyFill="1"/>
    <xf numFmtId="4" fontId="13" fillId="5" borderId="0" xfId="0" applyNumberFormat="1" applyFont="1" applyFill="1"/>
    <xf numFmtId="4" fontId="13" fillId="5" borderId="0" xfId="0" applyNumberFormat="1" applyFont="1" applyFill="1" applyBorder="1"/>
    <xf numFmtId="4" fontId="13" fillId="5" borderId="0" xfId="0" applyNumberFormat="1" applyFont="1" applyFill="1" applyBorder="1" applyAlignment="1">
      <alignment horizontal="right"/>
    </xf>
    <xf numFmtId="4" fontId="8" fillId="5" borderId="0" xfId="0" applyNumberFormat="1" applyFont="1" applyFill="1"/>
    <xf numFmtId="4" fontId="12" fillId="5" borderId="0" xfId="0" applyNumberFormat="1" applyFont="1" applyFill="1"/>
    <xf numFmtId="0" fontId="21" fillId="5" borderId="0" xfId="0" applyFont="1" applyFill="1" applyAlignment="1">
      <alignment horizontal="center"/>
    </xf>
    <xf numFmtId="4" fontId="0" fillId="5" borderId="0" xfId="0" applyNumberFormat="1" applyFill="1"/>
    <xf numFmtId="4" fontId="10" fillId="5" borderId="0" xfId="0" applyNumberFormat="1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4" fontId="13" fillId="5" borderId="0" xfId="0" applyNumberFormat="1" applyFont="1" applyFill="1" applyAlignment="1">
      <alignment horizontal="right"/>
    </xf>
    <xf numFmtId="0" fontId="7" fillId="5" borderId="25" xfId="0" applyFont="1" applyFill="1" applyBorder="1" applyAlignment="1">
      <alignment horizontal="center"/>
    </xf>
    <xf numFmtId="49" fontId="7" fillId="5" borderId="27" xfId="0" applyNumberFormat="1" applyFont="1" applyFill="1" applyBorder="1" applyAlignment="1">
      <alignment horizontal="center"/>
    </xf>
    <xf numFmtId="4" fontId="13" fillId="5" borderId="36" xfId="0" applyNumberFormat="1" applyFont="1" applyFill="1" applyBorder="1"/>
    <xf numFmtId="4" fontId="22" fillId="5" borderId="30" xfId="0" applyNumberFormat="1" applyFont="1" applyFill="1" applyBorder="1"/>
    <xf numFmtId="4" fontId="13" fillId="5" borderId="33" xfId="0" applyNumberFormat="1" applyFont="1" applyFill="1" applyBorder="1"/>
    <xf numFmtId="4" fontId="7" fillId="5" borderId="34" xfId="0" applyNumberFormat="1" applyFont="1" applyFill="1" applyBorder="1"/>
    <xf numFmtId="3" fontId="7" fillId="5" borderId="0" xfId="0" applyNumberFormat="1" applyFont="1" applyFill="1" applyBorder="1"/>
    <xf numFmtId="4" fontId="7" fillId="5" borderId="0" xfId="0" applyNumberFormat="1" applyFont="1" applyFill="1" applyBorder="1"/>
    <xf numFmtId="0" fontId="13" fillId="5" borderId="0" xfId="0" applyFont="1" applyFill="1"/>
    <xf numFmtId="4" fontId="7" fillId="5" borderId="29" xfId="0" applyNumberFormat="1" applyFont="1" applyFill="1" applyBorder="1"/>
    <xf numFmtId="3" fontId="13" fillId="5" borderId="30" xfId="0" applyNumberFormat="1" applyFont="1" applyFill="1" applyBorder="1"/>
    <xf numFmtId="4" fontId="8" fillId="5" borderId="30" xfId="0" applyNumberFormat="1" applyFont="1" applyFill="1" applyBorder="1"/>
    <xf numFmtId="4" fontId="7" fillId="5" borderId="33" xfId="0" applyNumberFormat="1" applyFont="1" applyFill="1" applyBorder="1"/>
    <xf numFmtId="0" fontId="27" fillId="5" borderId="0" xfId="0" applyFont="1" applyFill="1" applyAlignment="1">
      <alignment horizontal="center"/>
    </xf>
    <xf numFmtId="4" fontId="13" fillId="5" borderId="31" xfId="0" applyNumberFormat="1" applyFont="1" applyFill="1" applyBorder="1"/>
    <xf numFmtId="4" fontId="28" fillId="5" borderId="0" xfId="0" applyNumberFormat="1" applyFont="1" applyFill="1" applyBorder="1" applyAlignment="1">
      <alignment horizontal="center"/>
    </xf>
    <xf numFmtId="4" fontId="13" fillId="5" borderId="27" xfId="0" applyNumberFormat="1" applyFont="1" applyFill="1" applyBorder="1"/>
    <xf numFmtId="4" fontId="7" fillId="5" borderId="30" xfId="0" applyNumberFormat="1" applyFont="1" applyFill="1" applyBorder="1"/>
    <xf numFmtId="4" fontId="13" fillId="5" borderId="37" xfId="0" applyNumberFormat="1" applyFont="1" applyFill="1" applyBorder="1"/>
    <xf numFmtId="4" fontId="7" fillId="5" borderId="38" xfId="0" applyNumberFormat="1" applyFont="1" applyFill="1" applyBorder="1"/>
    <xf numFmtId="4" fontId="7" fillId="5" borderId="38" xfId="0" applyNumberFormat="1" applyFont="1" applyFill="1" applyBorder="1" applyAlignment="1">
      <alignment vertical="center"/>
    </xf>
    <xf numFmtId="0" fontId="19" fillId="5" borderId="0" xfId="0" applyFont="1" applyFill="1"/>
    <xf numFmtId="0" fontId="0" fillId="5" borderId="0" xfId="0" applyFill="1"/>
    <xf numFmtId="164" fontId="17" fillId="0" borderId="0" xfId="0" applyNumberFormat="1" applyFont="1" applyFill="1" applyAlignment="1">
      <alignment horizontal="right"/>
    </xf>
    <xf numFmtId="164" fontId="16" fillId="0" borderId="0" xfId="0" applyNumberFormat="1" applyFont="1" applyFill="1"/>
    <xf numFmtId="164" fontId="0" fillId="0" borderId="0" xfId="0" applyNumberFormat="1" applyAlignment="1"/>
    <xf numFmtId="164" fontId="16" fillId="0" borderId="0" xfId="0" applyNumberFormat="1" applyFont="1" applyFill="1" applyAlignment="1">
      <alignment horizontal="right"/>
    </xf>
    <xf numFmtId="164" fontId="7" fillId="4" borderId="25" xfId="1" applyNumberFormat="1" applyFont="1" applyFill="1" applyBorder="1" applyAlignment="1">
      <alignment horizontal="center"/>
    </xf>
    <xf numFmtId="164" fontId="7" fillId="4" borderId="27" xfId="1" applyNumberFormat="1" applyFont="1" applyFill="1" applyBorder="1" applyAlignment="1">
      <alignment horizontal="center"/>
    </xf>
    <xf numFmtId="164" fontId="19" fillId="0" borderId="29" xfId="0" applyNumberFormat="1" applyFont="1" applyFill="1" applyBorder="1"/>
    <xf numFmtId="164" fontId="19" fillId="0" borderId="30" xfId="0" applyNumberFormat="1" applyFont="1" applyFill="1" applyBorder="1"/>
    <xf numFmtId="164" fontId="19" fillId="0" borderId="37" xfId="0" applyNumberFormat="1" applyFont="1" applyFill="1" applyBorder="1"/>
    <xf numFmtId="164" fontId="19" fillId="0" borderId="0" xfId="0" applyNumberFormat="1" applyFont="1" applyFill="1"/>
    <xf numFmtId="164" fontId="8" fillId="0" borderId="0" xfId="0" applyNumberFormat="1" applyFont="1" applyFill="1" applyBorder="1"/>
    <xf numFmtId="164" fontId="19" fillId="0" borderId="36" xfId="0" applyNumberFormat="1" applyFont="1" applyFill="1" applyBorder="1"/>
    <xf numFmtId="164" fontId="19" fillId="3" borderId="30" xfId="0" applyNumberFormat="1" applyFont="1" applyFill="1" applyBorder="1"/>
    <xf numFmtId="164" fontId="8" fillId="0" borderId="37" xfId="0" applyNumberFormat="1" applyFont="1" applyFill="1" applyBorder="1"/>
    <xf numFmtId="164" fontId="19" fillId="0" borderId="0" xfId="0" applyNumberFormat="1" applyFont="1" applyFill="1" applyBorder="1"/>
    <xf numFmtId="164" fontId="19" fillId="0" borderId="27" xfId="0" applyNumberFormat="1" applyFont="1" applyFill="1" applyBorder="1"/>
    <xf numFmtId="164" fontId="8" fillId="0" borderId="38" xfId="0" applyNumberFormat="1" applyFont="1" applyFill="1" applyBorder="1"/>
    <xf numFmtId="164" fontId="8" fillId="0" borderId="38" xfId="0" applyNumberFormat="1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vertical="center"/>
    </xf>
    <xf numFmtId="164" fontId="8" fillId="0" borderId="30" xfId="0" applyNumberFormat="1" applyFont="1" applyFill="1" applyBorder="1" applyAlignment="1">
      <alignment horizontal="center"/>
    </xf>
    <xf numFmtId="164" fontId="13" fillId="0" borderId="0" xfId="0" applyNumberFormat="1" applyFont="1" applyFill="1"/>
    <xf numFmtId="164" fontId="13" fillId="0" borderId="0" xfId="0" applyNumberFormat="1" applyFont="1" applyFill="1" applyBorder="1"/>
    <xf numFmtId="164" fontId="13" fillId="0" borderId="0" xfId="0" applyNumberFormat="1" applyFont="1" applyFill="1" applyBorder="1" applyAlignment="1">
      <alignment horizontal="right"/>
    </xf>
    <xf numFmtId="164" fontId="8" fillId="0" borderId="0" xfId="0" applyNumberFormat="1" applyFont="1" applyFill="1"/>
    <xf numFmtId="164" fontId="12" fillId="0" borderId="0" xfId="0" applyNumberFormat="1" applyFont="1" applyFill="1"/>
    <xf numFmtId="164" fontId="13" fillId="0" borderId="30" xfId="0" applyNumberFormat="1" applyFont="1" applyFill="1" applyBorder="1"/>
    <xf numFmtId="164" fontId="13" fillId="0" borderId="33" xfId="0" applyNumberFormat="1" applyFont="1" applyFill="1" applyBorder="1"/>
    <xf numFmtId="164" fontId="7" fillId="0" borderId="34" xfId="0" applyNumberFormat="1" applyFont="1" applyFill="1" applyBorder="1"/>
    <xf numFmtId="164" fontId="7" fillId="0" borderId="0" xfId="0" applyNumberFormat="1" applyFont="1" applyFill="1" applyBorder="1"/>
    <xf numFmtId="164" fontId="7" fillId="4" borderId="25" xfId="0" applyNumberFormat="1" applyFont="1" applyFill="1" applyBorder="1" applyAlignment="1">
      <alignment horizontal="center"/>
    </xf>
    <xf numFmtId="164" fontId="7" fillId="4" borderId="27" xfId="0" applyNumberFormat="1" applyFont="1" applyFill="1" applyBorder="1" applyAlignment="1">
      <alignment horizontal="center"/>
    </xf>
    <xf numFmtId="164" fontId="13" fillId="0" borderId="29" xfId="0" applyNumberFormat="1" applyFont="1" applyFill="1" applyBorder="1"/>
    <xf numFmtId="164" fontId="7" fillId="0" borderId="33" xfId="0" applyNumberFormat="1" applyFont="1" applyFill="1" applyBorder="1"/>
    <xf numFmtId="164" fontId="21" fillId="0" borderId="0" xfId="0" applyNumberFormat="1" applyFont="1" applyFill="1" applyAlignment="1">
      <alignment horizontal="center"/>
    </xf>
    <xf numFmtId="164" fontId="10" fillId="0" borderId="0" xfId="0" applyNumberFormat="1" applyFont="1" applyFill="1" applyAlignment="1">
      <alignment horizontal="center"/>
    </xf>
    <xf numFmtId="164" fontId="13" fillId="0" borderId="31" xfId="0" applyNumberFormat="1" applyFont="1" applyFill="1" applyBorder="1"/>
    <xf numFmtId="164" fontId="13" fillId="0" borderId="27" xfId="0" applyNumberFormat="1" applyFont="1" applyFill="1" applyBorder="1"/>
    <xf numFmtId="164" fontId="13" fillId="0" borderId="37" xfId="0" applyNumberFormat="1" applyFont="1" applyFill="1" applyBorder="1"/>
    <xf numFmtId="164" fontId="7" fillId="0" borderId="34" xfId="0" applyNumberFormat="1" applyFon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Alignment="1"/>
    <xf numFmtId="0" fontId="11" fillId="2" borderId="41" xfId="0" applyFont="1" applyFill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14" fillId="0" borderId="0" xfId="0" applyFont="1" applyFill="1" applyAlignment="1"/>
    <xf numFmtId="0" fontId="18" fillId="0" borderId="0" xfId="1" applyFont="1" applyFill="1" applyAlignment="1"/>
    <xf numFmtId="0" fontId="30" fillId="0" borderId="0" xfId="0" applyFont="1" applyFill="1" applyBorder="1" applyProtection="1">
      <protection hidden="1"/>
    </xf>
    <xf numFmtId="3" fontId="12" fillId="0" borderId="57" xfId="0" applyNumberFormat="1" applyFont="1" applyFill="1" applyBorder="1" applyAlignment="1" applyProtection="1">
      <alignment horizontal="center"/>
      <protection hidden="1"/>
    </xf>
    <xf numFmtId="3" fontId="31" fillId="0" borderId="56" xfId="0" applyNumberFormat="1" applyFont="1" applyFill="1" applyBorder="1" applyAlignment="1" applyProtection="1">
      <alignment horizontal="center"/>
      <protection hidden="1"/>
    </xf>
    <xf numFmtId="3" fontId="31" fillId="0" borderId="67" xfId="0" applyNumberFormat="1" applyFont="1" applyFill="1" applyBorder="1" applyAlignment="1" applyProtection="1">
      <alignment horizontal="center"/>
      <protection hidden="1"/>
    </xf>
    <xf numFmtId="3" fontId="31" fillId="0" borderId="63" xfId="0" applyNumberFormat="1" applyFont="1" applyFill="1" applyBorder="1" applyAlignment="1" applyProtection="1">
      <alignment horizontal="center"/>
      <protection hidden="1"/>
    </xf>
    <xf numFmtId="3" fontId="32" fillId="0" borderId="56" xfId="0" applyNumberFormat="1" applyFont="1" applyFill="1" applyBorder="1" applyAlignment="1" applyProtection="1">
      <alignment horizontal="center"/>
      <protection hidden="1"/>
    </xf>
    <xf numFmtId="3" fontId="32" fillId="0" borderId="67" xfId="0" applyNumberFormat="1" applyFont="1" applyFill="1" applyBorder="1" applyAlignment="1" applyProtection="1">
      <alignment horizontal="center"/>
      <protection hidden="1"/>
    </xf>
    <xf numFmtId="3" fontId="32" fillId="0" borderId="74" xfId="0" applyNumberFormat="1" applyFont="1" applyFill="1" applyBorder="1" applyAlignment="1" applyProtection="1">
      <alignment horizontal="center"/>
      <protection hidden="1"/>
    </xf>
    <xf numFmtId="3" fontId="33" fillId="0" borderId="18" xfId="0" applyNumberFormat="1" applyFont="1" applyFill="1" applyBorder="1" applyProtection="1">
      <protection hidden="1"/>
    </xf>
    <xf numFmtId="3" fontId="33" fillId="0" borderId="56" xfId="0" applyNumberFormat="1" applyFont="1" applyFill="1" applyBorder="1" applyProtection="1">
      <protection locked="0"/>
    </xf>
    <xf numFmtId="3" fontId="33" fillId="0" borderId="18" xfId="0" applyNumberFormat="1" applyFont="1" applyFill="1" applyBorder="1" applyProtection="1">
      <protection locked="0"/>
    </xf>
    <xf numFmtId="3" fontId="33" fillId="0" borderId="71" xfId="0" applyNumberFormat="1" applyFont="1" applyFill="1" applyBorder="1" applyProtection="1">
      <protection hidden="1"/>
    </xf>
    <xf numFmtId="3" fontId="33" fillId="0" borderId="67" xfId="0" applyNumberFormat="1" applyFont="1" applyFill="1" applyBorder="1" applyProtection="1">
      <protection locked="0"/>
    </xf>
    <xf numFmtId="3" fontId="33" fillId="0" borderId="71" xfId="0" applyNumberFormat="1" applyFont="1" applyFill="1" applyBorder="1" applyProtection="1">
      <protection locked="0"/>
    </xf>
    <xf numFmtId="3" fontId="33" fillId="0" borderId="79" xfId="0" applyNumberFormat="1" applyFont="1" applyFill="1" applyBorder="1" applyProtection="1">
      <protection hidden="1"/>
    </xf>
    <xf numFmtId="3" fontId="33" fillId="0" borderId="74" xfId="0" applyNumberFormat="1" applyFont="1" applyFill="1" applyBorder="1" applyProtection="1">
      <protection locked="0"/>
    </xf>
    <xf numFmtId="0" fontId="29" fillId="0" borderId="0" xfId="0" applyFont="1" applyFill="1" applyAlignment="1" applyProtection="1">
      <alignment horizontal="right"/>
      <protection hidden="1"/>
    </xf>
    <xf numFmtId="0" fontId="30" fillId="0" borderId="44" xfId="0" applyFont="1" applyFill="1" applyBorder="1" applyProtection="1">
      <protection hidden="1"/>
    </xf>
    <xf numFmtId="0" fontId="30" fillId="0" borderId="45" xfId="0" applyFont="1" applyFill="1" applyBorder="1" applyProtection="1">
      <protection hidden="1"/>
    </xf>
    <xf numFmtId="0" fontId="19" fillId="0" borderId="49" xfId="0" applyFont="1" applyFill="1" applyBorder="1" applyAlignment="1" applyProtection="1">
      <alignment horizontal="center"/>
      <protection hidden="1"/>
    </xf>
    <xf numFmtId="3" fontId="12" fillId="0" borderId="67" xfId="0" applyNumberFormat="1" applyFont="1" applyFill="1" applyBorder="1" applyAlignment="1" applyProtection="1">
      <alignment horizontal="center"/>
      <protection hidden="1"/>
    </xf>
    <xf numFmtId="3" fontId="12" fillId="0" borderId="63" xfId="0" applyNumberFormat="1" applyFont="1" applyFill="1" applyBorder="1" applyAlignment="1" applyProtection="1">
      <alignment horizontal="center"/>
      <protection hidden="1"/>
    </xf>
    <xf numFmtId="0" fontId="31" fillId="0" borderId="67" xfId="0" applyFont="1" applyFill="1" applyBorder="1" applyAlignment="1" applyProtection="1">
      <alignment horizontal="center"/>
      <protection hidden="1"/>
    </xf>
    <xf numFmtId="0" fontId="12" fillId="0" borderId="0" xfId="0" applyFont="1" applyFill="1" applyProtection="1">
      <protection hidden="1"/>
    </xf>
    <xf numFmtId="0" fontId="34" fillId="0" borderId="0" xfId="0" applyFont="1" applyFill="1" applyProtection="1">
      <protection hidden="1"/>
    </xf>
    <xf numFmtId="0" fontId="12" fillId="0" borderId="0" xfId="0" applyFont="1" applyFill="1" applyAlignment="1" applyProtection="1">
      <alignment horizontal="right"/>
      <protection hidden="1"/>
    </xf>
    <xf numFmtId="0" fontId="12" fillId="0" borderId="0" xfId="0" applyFont="1" applyFill="1" applyAlignment="1" applyProtection="1">
      <alignment horizontal="center"/>
      <protection hidden="1"/>
    </xf>
    <xf numFmtId="0" fontId="31" fillId="0" borderId="0" xfId="0" applyFont="1" applyFill="1" applyProtection="1">
      <protection hidden="1"/>
    </xf>
    <xf numFmtId="0" fontId="35" fillId="0" borderId="0" xfId="0" applyFont="1" applyFill="1" applyProtection="1">
      <protection hidden="1"/>
    </xf>
    <xf numFmtId="0" fontId="20" fillId="0" borderId="43" xfId="0" applyFont="1" applyFill="1" applyBorder="1" applyProtection="1">
      <protection hidden="1"/>
    </xf>
    <xf numFmtId="0" fontId="36" fillId="0" borderId="44" xfId="0" applyFont="1" applyFill="1" applyBorder="1" applyAlignment="1" applyProtection="1">
      <alignment horizontal="center"/>
      <protection hidden="1"/>
    </xf>
    <xf numFmtId="0" fontId="20" fillId="0" borderId="0" xfId="0" applyFont="1" applyFill="1" applyProtection="1">
      <protection hidden="1"/>
    </xf>
    <xf numFmtId="0" fontId="12" fillId="0" borderId="46" xfId="0" applyFont="1" applyFill="1" applyBorder="1" applyProtection="1">
      <protection hidden="1"/>
    </xf>
    <xf numFmtId="0" fontId="12" fillId="0" borderId="47" xfId="0" applyFont="1" applyFill="1" applyBorder="1" applyProtection="1">
      <protection hidden="1"/>
    </xf>
    <xf numFmtId="0" fontId="12" fillId="0" borderId="47" xfId="0" applyFont="1" applyFill="1" applyBorder="1" applyAlignment="1" applyProtection="1">
      <alignment horizontal="center"/>
      <protection hidden="1"/>
    </xf>
    <xf numFmtId="0" fontId="12" fillId="0" borderId="26" xfId="0" applyFont="1" applyFill="1" applyBorder="1" applyProtection="1">
      <protection hidden="1"/>
    </xf>
    <xf numFmtId="0" fontId="31" fillId="0" borderId="47" xfId="0" applyFont="1" applyFill="1" applyBorder="1" applyAlignment="1" applyProtection="1">
      <alignment horizontal="center"/>
      <protection hidden="1"/>
    </xf>
    <xf numFmtId="0" fontId="12" fillId="0" borderId="48" xfId="0" applyFont="1" applyFill="1" applyBorder="1" applyProtection="1">
      <protection hidden="1"/>
    </xf>
    <xf numFmtId="0" fontId="12" fillId="0" borderId="49" xfId="0" applyFont="1" applyFill="1" applyBorder="1" applyProtection="1">
      <protection hidden="1"/>
    </xf>
    <xf numFmtId="0" fontId="37" fillId="0" borderId="50" xfId="0" applyFont="1" applyFill="1" applyBorder="1" applyAlignment="1" applyProtection="1">
      <alignment horizontal="center"/>
      <protection hidden="1"/>
    </xf>
    <xf numFmtId="0" fontId="38" fillId="0" borderId="51" xfId="0" applyFont="1" applyFill="1" applyBorder="1" applyAlignment="1" applyProtection="1">
      <alignment horizontal="center"/>
      <protection hidden="1"/>
    </xf>
    <xf numFmtId="0" fontId="12" fillId="0" borderId="52" xfId="0" applyFont="1" applyFill="1" applyBorder="1" applyAlignment="1" applyProtection="1">
      <alignment horizontal="center"/>
      <protection hidden="1"/>
    </xf>
    <xf numFmtId="0" fontId="31" fillId="0" borderId="52" xfId="0" applyFont="1" applyFill="1" applyBorder="1" applyAlignment="1" applyProtection="1">
      <alignment horizontal="center"/>
      <protection hidden="1"/>
    </xf>
    <xf numFmtId="0" fontId="12" fillId="0" borderId="53" xfId="0" applyFont="1" applyFill="1" applyBorder="1" applyAlignment="1" applyProtection="1">
      <alignment horizontal="center"/>
      <protection hidden="1"/>
    </xf>
    <xf numFmtId="0" fontId="12" fillId="0" borderId="54" xfId="0" applyFont="1" applyFill="1" applyBorder="1" applyAlignment="1" applyProtection="1">
      <alignment horizontal="center"/>
      <protection hidden="1"/>
    </xf>
    <xf numFmtId="0" fontId="37" fillId="0" borderId="55" xfId="0" applyFont="1" applyFill="1" applyBorder="1" applyAlignment="1" applyProtection="1">
      <alignment horizontal="center"/>
      <protection hidden="1"/>
    </xf>
    <xf numFmtId="0" fontId="38" fillId="0" borderId="19" xfId="0" applyFont="1" applyFill="1" applyBorder="1" applyProtection="1">
      <protection hidden="1"/>
    </xf>
    <xf numFmtId="0" fontId="12" fillId="0" borderId="56" xfId="0" applyFont="1" applyFill="1" applyBorder="1" applyProtection="1">
      <protection hidden="1"/>
    </xf>
    <xf numFmtId="165" fontId="12" fillId="0" borderId="56" xfId="0" applyNumberFormat="1" applyFont="1" applyFill="1" applyBorder="1" applyProtection="1">
      <protection hidden="1"/>
    </xf>
    <xf numFmtId="165" fontId="12" fillId="0" borderId="47" xfId="0" applyNumberFormat="1" applyFont="1" applyFill="1" applyBorder="1" applyAlignment="1" applyProtection="1">
      <alignment horizontal="center"/>
      <protection hidden="1"/>
    </xf>
    <xf numFmtId="165" fontId="12" fillId="0" borderId="57" xfId="0" applyNumberFormat="1" applyFont="1" applyFill="1" applyBorder="1" applyProtection="1">
      <protection hidden="1"/>
    </xf>
    <xf numFmtId="165" fontId="12" fillId="0" borderId="57" xfId="0" applyNumberFormat="1" applyFont="1" applyFill="1" applyBorder="1" applyProtection="1">
      <protection locked="0"/>
    </xf>
    <xf numFmtId="165" fontId="12" fillId="0" borderId="19" xfId="0" applyNumberFormat="1" applyFont="1" applyFill="1" applyBorder="1" applyProtection="1">
      <protection locked="0"/>
    </xf>
    <xf numFmtId="165" fontId="12" fillId="0" borderId="47" xfId="0" applyNumberFormat="1" applyFont="1" applyFill="1" applyBorder="1" applyProtection="1">
      <protection locked="0"/>
    </xf>
    <xf numFmtId="165" fontId="31" fillId="0" borderId="58" xfId="0" applyNumberFormat="1" applyFont="1" applyFill="1" applyBorder="1" applyAlignment="1" applyProtection="1">
      <alignment horizontal="right"/>
      <protection locked="0"/>
    </xf>
    <xf numFmtId="165" fontId="12" fillId="0" borderId="59" xfId="0" applyNumberFormat="1" applyFont="1" applyFill="1" applyBorder="1" applyProtection="1">
      <protection locked="0"/>
    </xf>
    <xf numFmtId="165" fontId="12" fillId="0" borderId="60" xfId="0" applyNumberFormat="1" applyFont="1" applyFill="1" applyBorder="1" applyProtection="1">
      <protection locked="0"/>
    </xf>
    <xf numFmtId="165" fontId="12" fillId="0" borderId="33" xfId="0" applyNumberFormat="1" applyFont="1" applyFill="1" applyBorder="1" applyProtection="1">
      <protection locked="0"/>
    </xf>
    <xf numFmtId="165" fontId="31" fillId="0" borderId="57" xfId="0" applyNumberFormat="1" applyFont="1" applyFill="1" applyBorder="1" applyAlignment="1" applyProtection="1">
      <alignment horizontal="center"/>
      <protection hidden="1"/>
    </xf>
    <xf numFmtId="3" fontId="31" fillId="0" borderId="61" xfId="0" applyNumberFormat="1" applyFont="1" applyFill="1" applyBorder="1" applyAlignment="1" applyProtection="1">
      <alignment horizontal="center"/>
      <protection hidden="1"/>
    </xf>
    <xf numFmtId="0" fontId="38" fillId="0" borderId="62" xfId="0" applyFont="1" applyFill="1" applyBorder="1" applyProtection="1">
      <protection hidden="1"/>
    </xf>
    <xf numFmtId="0" fontId="12" fillId="0" borderId="63" xfId="0" applyFont="1" applyFill="1" applyBorder="1" applyProtection="1">
      <protection hidden="1"/>
    </xf>
    <xf numFmtId="165" fontId="12" fillId="0" borderId="63" xfId="0" applyNumberFormat="1" applyFont="1" applyFill="1" applyBorder="1" applyProtection="1">
      <protection hidden="1"/>
    </xf>
    <xf numFmtId="165" fontId="12" fillId="0" borderId="63" xfId="0" applyNumberFormat="1" applyFont="1" applyFill="1" applyBorder="1" applyAlignment="1" applyProtection="1">
      <alignment horizontal="center"/>
      <protection hidden="1"/>
    </xf>
    <xf numFmtId="165" fontId="12" fillId="0" borderId="63" xfId="0" applyNumberFormat="1" applyFont="1" applyFill="1" applyBorder="1" applyProtection="1">
      <protection locked="0"/>
    </xf>
    <xf numFmtId="165" fontId="12" fillId="0" borderId="62" xfId="0" applyNumberFormat="1" applyFont="1" applyFill="1" applyBorder="1" applyProtection="1">
      <protection locked="0"/>
    </xf>
    <xf numFmtId="165" fontId="31" fillId="0" borderId="64" xfId="0" applyNumberFormat="1" applyFont="1" applyFill="1" applyBorder="1" applyAlignment="1" applyProtection="1">
      <alignment horizontal="right"/>
      <protection locked="0"/>
    </xf>
    <xf numFmtId="165" fontId="12" fillId="0" borderId="65" xfId="0" applyNumberFormat="1" applyFont="1" applyFill="1" applyBorder="1" applyProtection="1">
      <protection locked="0"/>
    </xf>
    <xf numFmtId="165" fontId="12" fillId="0" borderId="54" xfId="0" applyNumberFormat="1" applyFont="1" applyFill="1" applyBorder="1" applyProtection="1">
      <protection locked="0"/>
    </xf>
    <xf numFmtId="165" fontId="12" fillId="0" borderId="66" xfId="0" applyNumberFormat="1" applyFont="1" applyFill="1" applyBorder="1" applyProtection="1">
      <protection locked="0"/>
    </xf>
    <xf numFmtId="165" fontId="31" fillId="0" borderId="63" xfId="0" applyNumberFormat="1" applyFont="1" applyFill="1" applyBorder="1" applyProtection="1">
      <protection hidden="1"/>
    </xf>
    <xf numFmtId="3" fontId="31" fillId="0" borderId="64" xfId="0" applyNumberFormat="1" applyFont="1" applyFill="1" applyBorder="1" applyAlignment="1" applyProtection="1">
      <alignment horizontal="center"/>
      <protection hidden="1"/>
    </xf>
    <xf numFmtId="0" fontId="38" fillId="0" borderId="18" xfId="0" applyFont="1" applyFill="1" applyBorder="1" applyProtection="1">
      <protection hidden="1"/>
    </xf>
    <xf numFmtId="0" fontId="12" fillId="0" borderId="56" xfId="0" applyFont="1" applyFill="1" applyBorder="1" applyAlignment="1" applyProtection="1">
      <alignment horizontal="center"/>
      <protection hidden="1"/>
    </xf>
    <xf numFmtId="3" fontId="12" fillId="0" borderId="56" xfId="0" applyNumberFormat="1" applyFont="1" applyFill="1" applyBorder="1" applyProtection="1">
      <protection hidden="1"/>
    </xf>
    <xf numFmtId="0" fontId="12" fillId="0" borderId="67" xfId="0" applyFont="1" applyFill="1" applyBorder="1" applyProtection="1">
      <protection hidden="1"/>
    </xf>
    <xf numFmtId="0" fontId="12" fillId="0" borderId="67" xfId="0" applyFont="1" applyFill="1" applyBorder="1" applyProtection="1">
      <protection locked="0"/>
    </xf>
    <xf numFmtId="0" fontId="12" fillId="0" borderId="18" xfId="0" applyFont="1" applyFill="1" applyBorder="1" applyProtection="1">
      <protection locked="0"/>
    </xf>
    <xf numFmtId="0" fontId="12" fillId="0" borderId="56" xfId="0" applyFont="1" applyFill="1" applyBorder="1" applyProtection="1">
      <protection locked="0"/>
    </xf>
    <xf numFmtId="3" fontId="31" fillId="0" borderId="58" xfId="0" applyNumberFormat="1" applyFont="1" applyFill="1" applyBorder="1" applyAlignment="1" applyProtection="1">
      <alignment horizontal="center"/>
      <protection locked="0"/>
    </xf>
    <xf numFmtId="3" fontId="12" fillId="0" borderId="0" xfId="0" applyNumberFormat="1" applyFont="1" applyFill="1" applyProtection="1">
      <protection locked="0"/>
    </xf>
    <xf numFmtId="3" fontId="12" fillId="0" borderId="68" xfId="0" applyNumberFormat="1" applyFont="1" applyFill="1" applyBorder="1" applyProtection="1">
      <protection locked="0"/>
    </xf>
    <xf numFmtId="3" fontId="12" fillId="0" borderId="69" xfId="0" applyNumberFormat="1" applyFont="1" applyFill="1" applyBorder="1" applyProtection="1">
      <protection locked="0"/>
    </xf>
    <xf numFmtId="3" fontId="12" fillId="0" borderId="30" xfId="0" applyNumberFormat="1" applyFont="1" applyFill="1" applyBorder="1" applyProtection="1">
      <protection locked="0"/>
    </xf>
    <xf numFmtId="0" fontId="12" fillId="0" borderId="30" xfId="0" applyFont="1" applyFill="1" applyBorder="1" applyProtection="1">
      <protection locked="0"/>
    </xf>
    <xf numFmtId="0" fontId="12" fillId="0" borderId="17" xfId="0" applyFont="1" applyFill="1" applyBorder="1" applyProtection="1">
      <protection locked="0"/>
    </xf>
    <xf numFmtId="3" fontId="31" fillId="0" borderId="70" xfId="0" applyNumberFormat="1" applyFont="1" applyFill="1" applyBorder="1" applyAlignment="1" applyProtection="1">
      <alignment horizontal="center"/>
      <protection hidden="1"/>
    </xf>
    <xf numFmtId="0" fontId="38" fillId="0" borderId="71" xfId="0" applyFont="1" applyFill="1" applyBorder="1" applyProtection="1">
      <protection hidden="1"/>
    </xf>
    <xf numFmtId="0" fontId="12" fillId="0" borderId="67" xfId="0" applyFont="1" applyFill="1" applyBorder="1" applyAlignment="1" applyProtection="1">
      <alignment horizontal="center"/>
      <protection hidden="1"/>
    </xf>
    <xf numFmtId="3" fontId="12" fillId="0" borderId="67" xfId="0" applyNumberFormat="1" applyFont="1" applyFill="1" applyBorder="1" applyProtection="1">
      <protection hidden="1"/>
    </xf>
    <xf numFmtId="0" fontId="12" fillId="0" borderId="71" xfId="0" applyFont="1" applyFill="1" applyBorder="1" applyProtection="1">
      <protection locked="0"/>
    </xf>
    <xf numFmtId="3" fontId="31" fillId="0" borderId="70" xfId="0" applyNumberFormat="1" applyFont="1" applyFill="1" applyBorder="1" applyAlignment="1" applyProtection="1">
      <alignment horizontal="center"/>
      <protection locked="0"/>
    </xf>
    <xf numFmtId="3" fontId="12" fillId="0" borderId="17" xfId="0" applyNumberFormat="1" applyFont="1" applyFill="1" applyBorder="1" applyProtection="1">
      <protection locked="0"/>
    </xf>
    <xf numFmtId="3" fontId="12" fillId="0" borderId="29" xfId="0" applyNumberFormat="1" applyFont="1" applyFill="1" applyBorder="1" applyProtection="1">
      <protection locked="0"/>
    </xf>
    <xf numFmtId="3" fontId="12" fillId="0" borderId="72" xfId="0" applyNumberFormat="1" applyFont="1" applyFill="1" applyBorder="1" applyProtection="1">
      <protection locked="0"/>
    </xf>
    <xf numFmtId="3" fontId="12" fillId="0" borderId="73" xfId="0" applyNumberFormat="1" applyFont="1" applyFill="1" applyBorder="1" applyProtection="1">
      <protection locked="0"/>
    </xf>
    <xf numFmtId="0" fontId="12" fillId="0" borderId="74" xfId="0" applyFont="1" applyFill="1" applyBorder="1" applyAlignment="1" applyProtection="1">
      <alignment horizontal="center"/>
      <protection hidden="1"/>
    </xf>
    <xf numFmtId="3" fontId="12" fillId="0" borderId="74" xfId="0" applyNumberFormat="1" applyFont="1" applyFill="1" applyBorder="1" applyProtection="1">
      <protection hidden="1"/>
    </xf>
    <xf numFmtId="0" fontId="12" fillId="0" borderId="57" xfId="0" applyFont="1" applyFill="1" applyBorder="1" applyProtection="1">
      <protection hidden="1"/>
    </xf>
    <xf numFmtId="0" fontId="12" fillId="0" borderId="57" xfId="0" applyFont="1" applyFill="1" applyBorder="1" applyProtection="1">
      <protection locked="0"/>
    </xf>
    <xf numFmtId="0" fontId="12" fillId="0" borderId="19" xfId="0" applyFont="1" applyFill="1" applyBorder="1" applyProtection="1">
      <protection locked="0"/>
    </xf>
    <xf numFmtId="3" fontId="31" fillId="0" borderId="75" xfId="0" applyNumberFormat="1" applyFont="1" applyFill="1" applyBorder="1" applyAlignment="1" applyProtection="1">
      <alignment horizontal="center"/>
      <protection locked="0"/>
    </xf>
    <xf numFmtId="3" fontId="12" fillId="0" borderId="38" xfId="0" applyNumberFormat="1" applyFont="1" applyFill="1" applyBorder="1" applyProtection="1">
      <protection locked="0"/>
    </xf>
    <xf numFmtId="3" fontId="12" fillId="0" borderId="60" xfId="0" applyNumberFormat="1" applyFont="1" applyFill="1" applyBorder="1" applyProtection="1">
      <protection locked="0"/>
    </xf>
    <xf numFmtId="3" fontId="12" fillId="0" borderId="33" xfId="0" applyNumberFormat="1" applyFont="1" applyFill="1" applyBorder="1" applyProtection="1">
      <protection locked="0"/>
    </xf>
    <xf numFmtId="0" fontId="12" fillId="0" borderId="33" xfId="0" applyFont="1" applyFill="1" applyBorder="1" applyProtection="1">
      <protection locked="0"/>
    </xf>
    <xf numFmtId="3" fontId="31" fillId="0" borderId="57" xfId="0" applyNumberFormat="1" applyFont="1" applyFill="1" applyBorder="1" applyAlignment="1" applyProtection="1">
      <alignment horizontal="center"/>
      <protection hidden="1"/>
    </xf>
    <xf numFmtId="0" fontId="38" fillId="0" borderId="43" xfId="0" applyFont="1" applyFill="1" applyBorder="1" applyProtection="1">
      <protection hidden="1"/>
    </xf>
    <xf numFmtId="0" fontId="31" fillId="0" borderId="76" xfId="0" applyFont="1" applyFill="1" applyBorder="1" applyAlignment="1" applyProtection="1">
      <alignment horizontal="center"/>
      <protection hidden="1"/>
    </xf>
    <xf numFmtId="3" fontId="31" fillId="0" borderId="76" xfId="0" applyNumberFormat="1" applyFont="1" applyFill="1" applyBorder="1" applyProtection="1">
      <protection hidden="1"/>
    </xf>
    <xf numFmtId="3" fontId="31" fillId="0" borderId="76" xfId="0" applyNumberFormat="1" applyFont="1" applyFill="1" applyBorder="1" applyAlignment="1" applyProtection="1">
      <alignment horizontal="center"/>
      <protection hidden="1"/>
    </xf>
    <xf numFmtId="0" fontId="31" fillId="0" borderId="76" xfId="0" applyFont="1" applyFill="1" applyBorder="1" applyProtection="1">
      <protection hidden="1"/>
    </xf>
    <xf numFmtId="0" fontId="31" fillId="0" borderId="43" xfId="0" applyFont="1" applyFill="1" applyBorder="1" applyProtection="1">
      <protection hidden="1"/>
    </xf>
    <xf numFmtId="3" fontId="31" fillId="0" borderId="45" xfId="0" applyNumberFormat="1" applyFont="1" applyFill="1" applyBorder="1" applyAlignment="1" applyProtection="1">
      <alignment horizontal="center"/>
      <protection hidden="1"/>
    </xf>
    <xf numFmtId="3" fontId="31" fillId="0" borderId="44" xfId="0" applyNumberFormat="1" applyFont="1" applyFill="1" applyBorder="1" applyProtection="1">
      <protection locked="0"/>
    </xf>
    <xf numFmtId="3" fontId="31" fillId="0" borderId="77" xfId="0" applyNumberFormat="1" applyFont="1" applyFill="1" applyBorder="1" applyProtection="1">
      <protection locked="0"/>
    </xf>
    <xf numFmtId="3" fontId="31" fillId="0" borderId="78" xfId="0" applyNumberFormat="1" applyFont="1" applyFill="1" applyBorder="1" applyProtection="1">
      <protection locked="0"/>
    </xf>
    <xf numFmtId="0" fontId="31" fillId="0" borderId="77" xfId="0" applyFont="1" applyFill="1" applyBorder="1" applyProtection="1">
      <protection locked="0"/>
    </xf>
    <xf numFmtId="0" fontId="31" fillId="0" borderId="44" xfId="0" applyFont="1" applyFill="1" applyBorder="1" applyProtection="1">
      <protection locked="0"/>
    </xf>
    <xf numFmtId="0" fontId="12" fillId="0" borderId="63" xfId="0" applyFont="1" applyFill="1" applyBorder="1" applyAlignment="1" applyProtection="1">
      <alignment horizontal="center"/>
      <protection hidden="1"/>
    </xf>
    <xf numFmtId="3" fontId="12" fillId="0" borderId="63" xfId="0" applyNumberFormat="1" applyFont="1" applyFill="1" applyBorder="1" applyProtection="1">
      <protection hidden="1"/>
    </xf>
    <xf numFmtId="0" fontId="12" fillId="0" borderId="79" xfId="0" applyFont="1" applyFill="1" applyBorder="1" applyProtection="1">
      <protection locked="0"/>
    </xf>
    <xf numFmtId="0" fontId="12" fillId="0" borderId="74" xfId="0" applyFont="1" applyFill="1" applyBorder="1" applyProtection="1">
      <protection locked="0"/>
    </xf>
    <xf numFmtId="3" fontId="31" fillId="0" borderId="64" xfId="0" applyNumberFormat="1" applyFont="1" applyFill="1" applyBorder="1" applyAlignment="1" applyProtection="1">
      <alignment horizontal="center"/>
      <protection locked="0"/>
    </xf>
    <xf numFmtId="3" fontId="31" fillId="0" borderId="74" xfId="0" applyNumberFormat="1" applyFont="1" applyFill="1" applyBorder="1" applyAlignment="1" applyProtection="1">
      <alignment horizontal="center"/>
      <protection hidden="1"/>
    </xf>
    <xf numFmtId="3" fontId="31" fillId="0" borderId="75" xfId="0" applyNumberFormat="1" applyFont="1" applyFill="1" applyBorder="1" applyAlignment="1" applyProtection="1">
      <alignment horizontal="center"/>
      <protection hidden="1"/>
    </xf>
    <xf numFmtId="0" fontId="38" fillId="0" borderId="56" xfId="0" applyFont="1" applyFill="1" applyBorder="1" applyProtection="1">
      <protection hidden="1"/>
    </xf>
    <xf numFmtId="0" fontId="12" fillId="0" borderId="80" xfId="0" applyFont="1" applyFill="1" applyBorder="1" applyProtection="1">
      <protection locked="0"/>
    </xf>
    <xf numFmtId="0" fontId="12" fillId="0" borderId="48" xfId="0" applyFont="1" applyFill="1" applyBorder="1" applyProtection="1">
      <protection locked="0"/>
    </xf>
    <xf numFmtId="3" fontId="39" fillId="0" borderId="58" xfId="0" applyNumberFormat="1" applyFont="1" applyFill="1" applyBorder="1" applyProtection="1">
      <protection locked="0"/>
    </xf>
    <xf numFmtId="1" fontId="12" fillId="0" borderId="49" xfId="0" applyNumberFormat="1" applyFont="1" applyFill="1" applyBorder="1" applyProtection="1">
      <protection locked="0"/>
    </xf>
    <xf numFmtId="1" fontId="12" fillId="0" borderId="68" xfId="0" applyNumberFormat="1" applyFont="1" applyFill="1" applyBorder="1" applyProtection="1">
      <protection locked="0"/>
    </xf>
    <xf numFmtId="0" fontId="12" fillId="0" borderId="68" xfId="0" applyFont="1" applyFill="1" applyBorder="1" applyProtection="1">
      <protection locked="0"/>
    </xf>
    <xf numFmtId="0" fontId="12" fillId="0" borderId="49" xfId="0" applyFont="1" applyFill="1" applyBorder="1" applyProtection="1">
      <protection locked="0"/>
    </xf>
    <xf numFmtId="3" fontId="39" fillId="0" borderId="48" xfId="0" applyNumberFormat="1" applyFont="1" applyFill="1" applyBorder="1" applyAlignment="1" applyProtection="1">
      <alignment horizontal="right" indent="1"/>
      <protection hidden="1"/>
    </xf>
    <xf numFmtId="166" fontId="39" fillId="0" borderId="80" xfId="3" applyNumberFormat="1" applyFont="1" applyFill="1" applyBorder="1" applyAlignment="1" applyProtection="1">
      <alignment horizontal="center"/>
      <protection hidden="1"/>
    </xf>
    <xf numFmtId="0" fontId="12" fillId="0" borderId="17" xfId="0" applyFont="1" applyFill="1" applyBorder="1" applyProtection="1">
      <protection hidden="1"/>
    </xf>
    <xf numFmtId="3" fontId="39" fillId="0" borderId="70" xfId="0" applyNumberFormat="1" applyFont="1" applyFill="1" applyBorder="1" applyProtection="1">
      <protection locked="0"/>
    </xf>
    <xf numFmtId="1" fontId="12" fillId="0" borderId="17" xfId="0" applyNumberFormat="1" applyFont="1" applyFill="1" applyBorder="1" applyProtection="1">
      <protection locked="0"/>
    </xf>
    <xf numFmtId="1" fontId="12" fillId="0" borderId="30" xfId="0" applyNumberFormat="1" applyFont="1" applyFill="1" applyBorder="1" applyProtection="1">
      <protection locked="0"/>
    </xf>
    <xf numFmtId="3" fontId="39" fillId="0" borderId="71" xfId="0" applyNumberFormat="1" applyFont="1" applyFill="1" applyBorder="1" applyAlignment="1" applyProtection="1">
      <alignment horizontal="right" indent="1"/>
      <protection hidden="1"/>
    </xf>
    <xf numFmtId="166" fontId="39" fillId="0" borderId="67" xfId="3" applyNumberFormat="1" applyFont="1" applyFill="1" applyBorder="1" applyAlignment="1" applyProtection="1">
      <alignment horizontal="center"/>
      <protection hidden="1"/>
    </xf>
    <xf numFmtId="0" fontId="12" fillId="0" borderId="0" xfId="0" applyFont="1" applyFill="1" applyBorder="1" applyProtection="1">
      <protection hidden="1"/>
    </xf>
    <xf numFmtId="0" fontId="12" fillId="0" borderId="51" xfId="0" applyFont="1" applyFill="1" applyBorder="1" applyProtection="1">
      <protection locked="0"/>
    </xf>
    <xf numFmtId="0" fontId="12" fillId="0" borderId="52" xfId="0" applyFont="1" applyFill="1" applyBorder="1" applyProtection="1">
      <protection locked="0"/>
    </xf>
    <xf numFmtId="3" fontId="39" fillId="0" borderId="64" xfId="0" applyNumberFormat="1" applyFont="1" applyFill="1" applyBorder="1" applyProtection="1">
      <protection locked="0"/>
    </xf>
    <xf numFmtId="1" fontId="12" fillId="0" borderId="0" xfId="0" applyNumberFormat="1" applyFont="1" applyFill="1" applyBorder="1" applyProtection="1">
      <protection locked="0"/>
    </xf>
    <xf numFmtId="1" fontId="12" fillId="0" borderId="33" xfId="0" applyNumberFormat="1" applyFont="1" applyFill="1" applyBorder="1" applyProtection="1">
      <protection locked="0"/>
    </xf>
    <xf numFmtId="3" fontId="39" fillId="0" borderId="51" xfId="0" applyNumberFormat="1" applyFont="1" applyFill="1" applyBorder="1" applyAlignment="1" applyProtection="1">
      <alignment horizontal="right" indent="1"/>
      <protection hidden="1"/>
    </xf>
    <xf numFmtId="166" fontId="39" fillId="0" borderId="63" xfId="3" applyNumberFormat="1" applyFont="1" applyFill="1" applyBorder="1" applyAlignment="1" applyProtection="1">
      <alignment horizontal="center"/>
      <protection hidden="1"/>
    </xf>
    <xf numFmtId="3" fontId="39" fillId="0" borderId="73" xfId="0" applyNumberFormat="1" applyFont="1" applyFill="1" applyBorder="1" applyProtection="1">
      <protection locked="0"/>
    </xf>
    <xf numFmtId="1" fontId="12" fillId="0" borderId="59" xfId="0" applyNumberFormat="1" applyFont="1" applyFill="1" applyBorder="1" applyProtection="1">
      <protection locked="0"/>
    </xf>
    <xf numFmtId="0" fontId="12" fillId="0" borderId="81" xfId="0" applyFont="1" applyFill="1" applyBorder="1" applyProtection="1">
      <protection locked="0"/>
    </xf>
    <xf numFmtId="3" fontId="39" fillId="0" borderId="17" xfId="0" applyNumberFormat="1" applyFont="1" applyFill="1" applyBorder="1" applyAlignment="1" applyProtection="1">
      <alignment horizontal="right" indent="1"/>
      <protection hidden="1"/>
    </xf>
    <xf numFmtId="166" fontId="39" fillId="0" borderId="56" xfId="3" applyNumberFormat="1" applyFont="1" applyFill="1" applyBorder="1" applyAlignment="1" applyProtection="1">
      <alignment horizontal="center"/>
      <protection hidden="1"/>
    </xf>
    <xf numFmtId="3" fontId="39" fillId="0" borderId="17" xfId="0" applyNumberFormat="1" applyFont="1" applyFill="1" applyBorder="1" applyProtection="1">
      <protection locked="0"/>
    </xf>
    <xf numFmtId="1" fontId="12" fillId="0" borderId="71" xfId="0" applyNumberFormat="1" applyFont="1" applyFill="1" applyBorder="1" applyProtection="1">
      <protection locked="0"/>
    </xf>
    <xf numFmtId="0" fontId="12" fillId="0" borderId="70" xfId="0" applyFont="1" applyFill="1" applyBorder="1" applyProtection="1">
      <protection locked="0"/>
    </xf>
    <xf numFmtId="0" fontId="12" fillId="0" borderId="53" xfId="0" applyFont="1" applyFill="1" applyBorder="1" applyProtection="1">
      <protection hidden="1"/>
    </xf>
    <xf numFmtId="3" fontId="39" fillId="0" borderId="82" xfId="0" applyNumberFormat="1" applyFont="1" applyFill="1" applyBorder="1" applyProtection="1">
      <protection locked="0"/>
    </xf>
    <xf numFmtId="1" fontId="12" fillId="0" borderId="51" xfId="0" applyNumberFormat="1" applyFont="1" applyFill="1" applyBorder="1" applyProtection="1">
      <protection locked="0"/>
    </xf>
    <xf numFmtId="0" fontId="12" fillId="0" borderId="38" xfId="0" applyFont="1" applyFill="1" applyBorder="1" applyProtection="1">
      <protection locked="0"/>
    </xf>
    <xf numFmtId="0" fontId="12" fillId="0" borderId="24" xfId="0" applyFont="1" applyFill="1" applyBorder="1" applyProtection="1">
      <protection locked="0"/>
    </xf>
    <xf numFmtId="3" fontId="39" fillId="0" borderId="82" xfId="0" applyNumberFormat="1" applyFont="1" applyFill="1" applyBorder="1" applyAlignment="1" applyProtection="1">
      <alignment horizontal="right" indent="1"/>
      <protection hidden="1"/>
    </xf>
    <xf numFmtId="166" fontId="39" fillId="0" borderId="74" xfId="3" applyNumberFormat="1" applyFont="1" applyFill="1" applyBorder="1" applyAlignment="1" applyProtection="1">
      <alignment horizontal="center"/>
      <protection hidden="1"/>
    </xf>
    <xf numFmtId="0" fontId="40" fillId="0" borderId="43" xfId="0" applyFont="1" applyFill="1" applyBorder="1" applyProtection="1">
      <protection hidden="1"/>
    </xf>
    <xf numFmtId="0" fontId="39" fillId="0" borderId="76" xfId="0" applyFont="1" applyFill="1" applyBorder="1" applyAlignment="1" applyProtection="1">
      <alignment horizontal="center"/>
      <protection hidden="1"/>
    </xf>
    <xf numFmtId="3" fontId="39" fillId="0" borderId="76" xfId="0" applyNumberFormat="1" applyFont="1" applyFill="1" applyBorder="1" applyProtection="1">
      <protection hidden="1"/>
    </xf>
    <xf numFmtId="3" fontId="39" fillId="0" borderId="44" xfId="0" applyNumberFormat="1" applyFont="1" applyFill="1" applyBorder="1" applyProtection="1">
      <protection hidden="1"/>
    </xf>
    <xf numFmtId="3" fontId="39" fillId="0" borderId="43" xfId="0" applyNumberFormat="1" applyFont="1" applyFill="1" applyBorder="1" applyProtection="1">
      <protection hidden="1"/>
    </xf>
    <xf numFmtId="3" fontId="39" fillId="0" borderId="45" xfId="0" applyNumberFormat="1" applyFont="1" applyFill="1" applyBorder="1" applyProtection="1">
      <protection hidden="1"/>
    </xf>
    <xf numFmtId="3" fontId="39" fillId="0" borderId="77" xfId="0" applyNumberFormat="1" applyFont="1" applyFill="1" applyBorder="1" applyProtection="1">
      <protection hidden="1"/>
    </xf>
    <xf numFmtId="3" fontId="39" fillId="0" borderId="43" xfId="0" applyNumberFormat="1" applyFont="1" applyFill="1" applyBorder="1" applyAlignment="1" applyProtection="1">
      <alignment horizontal="right" indent="1"/>
      <protection hidden="1"/>
    </xf>
    <xf numFmtId="166" fontId="39" fillId="0" borderId="76" xfId="3" applyNumberFormat="1" applyFont="1" applyFill="1" applyBorder="1" applyAlignment="1" applyProtection="1">
      <alignment horizontal="center"/>
      <protection hidden="1"/>
    </xf>
    <xf numFmtId="3" fontId="39" fillId="0" borderId="18" xfId="0" applyNumberFormat="1" applyFont="1" applyFill="1" applyBorder="1" applyAlignment="1" applyProtection="1">
      <alignment horizontal="right" indent="1"/>
      <protection hidden="1"/>
    </xf>
    <xf numFmtId="3" fontId="39" fillId="0" borderId="75" xfId="0" applyNumberFormat="1" applyFont="1" applyFill="1" applyBorder="1" applyProtection="1">
      <protection locked="0"/>
    </xf>
    <xf numFmtId="1" fontId="12" fillId="0" borderId="19" xfId="0" applyNumberFormat="1" applyFont="1" applyFill="1" applyBorder="1" applyProtection="1">
      <protection locked="0"/>
    </xf>
    <xf numFmtId="3" fontId="39" fillId="0" borderId="76" xfId="0" applyNumberFormat="1" applyFont="1" applyFill="1" applyBorder="1" applyAlignment="1" applyProtection="1">
      <alignment horizontal="center"/>
      <protection hidden="1"/>
    </xf>
    <xf numFmtId="3" fontId="39" fillId="0" borderId="78" xfId="0" applyNumberFormat="1" applyFont="1" applyFill="1" applyBorder="1" applyProtection="1">
      <protection hidden="1"/>
    </xf>
    <xf numFmtId="3" fontId="12" fillId="0" borderId="57" xfId="0" applyNumberFormat="1" applyFont="1" applyFill="1" applyBorder="1" applyProtection="1">
      <protection hidden="1"/>
    </xf>
    <xf numFmtId="3" fontId="39" fillId="0" borderId="57" xfId="0" applyNumberFormat="1" applyFont="1" applyFill="1" applyBorder="1" applyAlignment="1" applyProtection="1">
      <alignment horizontal="center"/>
      <protection hidden="1"/>
    </xf>
    <xf numFmtId="3" fontId="39" fillId="0" borderId="57" xfId="0" applyNumberFormat="1" applyFont="1" applyFill="1" applyBorder="1" applyProtection="1">
      <protection hidden="1"/>
    </xf>
    <xf numFmtId="3" fontId="12" fillId="0" borderId="0" xfId="0" applyNumberFormat="1" applyFont="1" applyFill="1" applyProtection="1">
      <protection hidden="1"/>
    </xf>
    <xf numFmtId="3" fontId="12" fillId="0" borderId="33" xfId="0" applyNumberFormat="1" applyFont="1" applyFill="1" applyBorder="1" applyProtection="1">
      <protection hidden="1"/>
    </xf>
    <xf numFmtId="3" fontId="12" fillId="0" borderId="60" xfId="0" applyNumberFormat="1" applyFont="1" applyFill="1" applyBorder="1" applyProtection="1">
      <protection hidden="1"/>
    </xf>
    <xf numFmtId="3" fontId="12" fillId="0" borderId="83" xfId="0" applyNumberFormat="1" applyFont="1" applyFill="1" applyBorder="1" applyProtection="1">
      <protection hidden="1"/>
    </xf>
    <xf numFmtId="3" fontId="39" fillId="0" borderId="44" xfId="0" applyNumberFormat="1" applyFont="1" applyFill="1" applyBorder="1" applyAlignment="1" applyProtection="1">
      <alignment horizontal="right" indent="1"/>
      <protection hidden="1"/>
    </xf>
    <xf numFmtId="9" fontId="39" fillId="0" borderId="44" xfId="3" applyFont="1" applyFill="1" applyBorder="1" applyAlignment="1" applyProtection="1">
      <alignment horizontal="center"/>
      <protection hidden="1"/>
    </xf>
    <xf numFmtId="0" fontId="40" fillId="0" borderId="46" xfId="0" applyFont="1" applyFill="1" applyBorder="1" applyProtection="1">
      <protection hidden="1"/>
    </xf>
    <xf numFmtId="3" fontId="39" fillId="0" borderId="76" xfId="0" applyNumberFormat="1" applyFont="1" applyFill="1" applyBorder="1" applyAlignment="1" applyProtection="1">
      <alignment horizontal="right" indent="1"/>
      <protection hidden="1"/>
    </xf>
    <xf numFmtId="3" fontId="39" fillId="0" borderId="83" xfId="0" applyNumberFormat="1" applyFont="1" applyFill="1" applyBorder="1" applyProtection="1">
      <protection hidden="1"/>
    </xf>
    <xf numFmtId="0" fontId="40" fillId="0" borderId="51" xfId="0" applyFont="1" applyFill="1" applyBorder="1" applyProtection="1">
      <protection hidden="1"/>
    </xf>
    <xf numFmtId="0" fontId="39" fillId="0" borderId="52" xfId="0" applyFont="1" applyFill="1" applyBorder="1" applyAlignment="1" applyProtection="1">
      <alignment horizontal="center"/>
      <protection hidden="1"/>
    </xf>
    <xf numFmtId="3" fontId="39" fillId="0" borderId="52" xfId="0" applyNumberFormat="1" applyFont="1" applyFill="1" applyBorder="1" applyProtection="1">
      <protection hidden="1"/>
    </xf>
    <xf numFmtId="3" fontId="39" fillId="0" borderId="52" xfId="0" applyNumberFormat="1" applyFont="1" applyFill="1" applyBorder="1" applyAlignment="1" applyProtection="1">
      <alignment horizontal="center"/>
      <protection hidden="1"/>
    </xf>
    <xf numFmtId="0" fontId="41" fillId="0" borderId="0" xfId="0" applyFont="1" applyFill="1" applyAlignment="1" applyProtection="1">
      <alignment horizontal="left"/>
      <protection hidden="1"/>
    </xf>
    <xf numFmtId="0" fontId="13" fillId="0" borderId="0" xfId="0" applyFont="1" applyFill="1" applyProtection="1">
      <protection hidden="1"/>
    </xf>
    <xf numFmtId="0" fontId="32" fillId="0" borderId="53" xfId="0" applyFont="1" applyFill="1" applyBorder="1" applyAlignment="1">
      <alignment horizontal="center"/>
    </xf>
    <xf numFmtId="0" fontId="32" fillId="0" borderId="52" xfId="0" applyFont="1" applyFill="1" applyBorder="1" applyAlignment="1">
      <alignment horizontal="center"/>
    </xf>
    <xf numFmtId="3" fontId="33" fillId="0" borderId="26" xfId="0" applyNumberFormat="1" applyFont="1" applyFill="1" applyBorder="1"/>
    <xf numFmtId="3" fontId="33" fillId="0" borderId="47" xfId="0" applyNumberFormat="1" applyFont="1" applyFill="1" applyBorder="1"/>
    <xf numFmtId="3" fontId="33" fillId="0" borderId="71" xfId="0" applyNumberFormat="1" applyFont="1" applyFill="1" applyBorder="1"/>
    <xf numFmtId="3" fontId="33" fillId="0" borderId="67" xfId="0" applyNumberFormat="1" applyFont="1" applyFill="1" applyBorder="1"/>
    <xf numFmtId="3" fontId="33" fillId="0" borderId="53" xfId="0" applyNumberFormat="1" applyFont="1" applyFill="1" applyBorder="1"/>
    <xf numFmtId="3" fontId="33" fillId="0" borderId="52" xfId="0" applyNumberFormat="1" applyFont="1" applyFill="1" applyBorder="1"/>
    <xf numFmtId="3" fontId="33" fillId="0" borderId="82" xfId="0" applyNumberFormat="1" applyFont="1" applyFill="1" applyBorder="1"/>
    <xf numFmtId="3" fontId="33" fillId="0" borderId="74" xfId="0" applyNumberFormat="1" applyFont="1" applyFill="1" applyBorder="1"/>
    <xf numFmtId="3" fontId="33" fillId="0" borderId="0" xfId="0" applyNumberFormat="1" applyFont="1" applyFill="1" applyBorder="1"/>
    <xf numFmtId="3" fontId="33" fillId="0" borderId="57" xfId="0" applyNumberFormat="1" applyFont="1" applyFill="1" applyBorder="1"/>
    <xf numFmtId="3" fontId="33" fillId="0" borderId="73" xfId="0" applyNumberFormat="1" applyFont="1" applyFill="1" applyBorder="1"/>
    <xf numFmtId="3" fontId="33" fillId="0" borderId="56" xfId="0" applyNumberFormat="1" applyFont="1" applyFill="1" applyBorder="1"/>
    <xf numFmtId="0" fontId="20" fillId="0" borderId="0" xfId="0" applyFont="1" applyFill="1"/>
    <xf numFmtId="0" fontId="30" fillId="0" borderId="44" xfId="0" applyFont="1" applyFill="1" applyBorder="1"/>
    <xf numFmtId="0" fontId="19" fillId="0" borderId="49" xfId="0" applyFont="1" applyFill="1" applyBorder="1" applyAlignment="1">
      <alignment horizontal="center"/>
    </xf>
    <xf numFmtId="0" fontId="31" fillId="0" borderId="67" xfId="0" applyFont="1" applyFill="1" applyBorder="1"/>
    <xf numFmtId="0" fontId="31" fillId="0" borderId="67" xfId="0" applyFont="1" applyFill="1" applyBorder="1" applyAlignment="1">
      <alignment horizontal="right"/>
    </xf>
    <xf numFmtId="0" fontId="31" fillId="0" borderId="0" xfId="0" applyFont="1" applyFill="1"/>
    <xf numFmtId="0" fontId="34" fillId="0" borderId="0" xfId="0" applyFont="1" applyFill="1"/>
    <xf numFmtId="0" fontId="20" fillId="0" borderId="43" xfId="0" applyFont="1" applyFill="1" applyBorder="1"/>
    <xf numFmtId="0" fontId="12" fillId="0" borderId="46" xfId="0" applyFont="1" applyFill="1" applyBorder="1"/>
    <xf numFmtId="0" fontId="12" fillId="0" borderId="47" xfId="0" applyFont="1" applyFill="1" applyBorder="1"/>
    <xf numFmtId="0" fontId="31" fillId="0" borderId="47" xfId="0" applyFont="1" applyFill="1" applyBorder="1" applyAlignment="1">
      <alignment horizontal="center"/>
    </xf>
    <xf numFmtId="0" fontId="12" fillId="0" borderId="48" xfId="0" applyFont="1" applyFill="1" applyBorder="1"/>
    <xf numFmtId="0" fontId="12" fillId="0" borderId="49" xfId="0" applyFont="1" applyFill="1" applyBorder="1"/>
    <xf numFmtId="0" fontId="31" fillId="0" borderId="50" xfId="0" applyFont="1" applyFill="1" applyBorder="1" applyAlignment="1">
      <alignment horizontal="center"/>
    </xf>
    <xf numFmtId="0" fontId="38" fillId="0" borderId="51" xfId="0" applyFont="1" applyFill="1" applyBorder="1" applyAlignment="1">
      <alignment horizontal="center"/>
    </xf>
    <xf numFmtId="0" fontId="12" fillId="0" borderId="52" xfId="0" applyFont="1" applyFill="1" applyBorder="1" applyAlignment="1">
      <alignment horizontal="center"/>
    </xf>
    <xf numFmtId="0" fontId="31" fillId="0" borderId="52" xfId="0" applyFont="1" applyFill="1" applyBorder="1" applyAlignment="1">
      <alignment horizontal="center"/>
    </xf>
    <xf numFmtId="0" fontId="12" fillId="0" borderId="53" xfId="0" applyFont="1" applyFill="1" applyBorder="1" applyAlignment="1">
      <alignment horizontal="center"/>
    </xf>
    <xf numFmtId="0" fontId="12" fillId="0" borderId="54" xfId="0" applyFont="1" applyFill="1" applyBorder="1" applyAlignment="1">
      <alignment horizontal="center"/>
    </xf>
    <xf numFmtId="0" fontId="31" fillId="0" borderId="55" xfId="0" applyFont="1" applyFill="1" applyBorder="1" applyAlignment="1">
      <alignment horizontal="center"/>
    </xf>
    <xf numFmtId="0" fontId="38" fillId="0" borderId="19" xfId="0" applyFont="1" applyFill="1" applyBorder="1"/>
    <xf numFmtId="0" fontId="12" fillId="0" borderId="57" xfId="0" applyFont="1" applyFill="1" applyBorder="1"/>
    <xf numFmtId="164" fontId="12" fillId="0" borderId="16" xfId="0" applyNumberFormat="1" applyFont="1" applyFill="1" applyBorder="1"/>
    <xf numFmtId="164" fontId="12" fillId="0" borderId="57" xfId="0" applyNumberFormat="1" applyFont="1" applyFill="1" applyBorder="1"/>
    <xf numFmtId="165" fontId="31" fillId="0" borderId="57" xfId="0" applyNumberFormat="1" applyFont="1" applyFill="1" applyBorder="1" applyAlignment="1">
      <alignment horizontal="right"/>
    </xf>
    <xf numFmtId="164" fontId="12" fillId="0" borderId="59" xfId="0" applyNumberFormat="1" applyFont="1" applyFill="1" applyBorder="1"/>
    <xf numFmtId="164" fontId="12" fillId="0" borderId="60" xfId="0" applyNumberFormat="1" applyFont="1" applyFill="1" applyBorder="1"/>
    <xf numFmtId="164" fontId="12" fillId="0" borderId="33" xfId="0" applyNumberFormat="1" applyFont="1" applyFill="1" applyBorder="1"/>
    <xf numFmtId="3" fontId="31" fillId="0" borderId="57" xfId="0" applyNumberFormat="1" applyFont="1" applyFill="1" applyBorder="1" applyAlignment="1">
      <alignment horizontal="center"/>
    </xf>
    <xf numFmtId="3" fontId="31" fillId="0" borderId="61" xfId="0" applyNumberFormat="1" applyFont="1" applyFill="1" applyBorder="1" applyAlignment="1">
      <alignment horizontal="center"/>
    </xf>
    <xf numFmtId="0" fontId="38" fillId="0" borderId="62" xfId="0" applyFont="1" applyFill="1" applyBorder="1"/>
    <xf numFmtId="0" fontId="12" fillId="0" borderId="63" xfId="0" applyFont="1" applyFill="1" applyBorder="1"/>
    <xf numFmtId="164" fontId="12" fillId="0" borderId="65" xfId="0" applyNumberFormat="1" applyFont="1" applyFill="1" applyBorder="1"/>
    <xf numFmtId="164" fontId="12" fillId="0" borderId="63" xfId="0" applyNumberFormat="1" applyFont="1" applyFill="1" applyBorder="1"/>
    <xf numFmtId="165" fontId="31" fillId="0" borderId="63" xfId="0" applyNumberFormat="1" applyFont="1" applyFill="1" applyBorder="1" applyAlignment="1">
      <alignment horizontal="right"/>
    </xf>
    <xf numFmtId="164" fontId="12" fillId="0" borderId="54" xfId="0" applyNumberFormat="1" applyFont="1" applyFill="1" applyBorder="1"/>
    <xf numFmtId="164" fontId="12" fillId="0" borderId="66" xfId="0" applyNumberFormat="1" applyFont="1" applyFill="1" applyBorder="1"/>
    <xf numFmtId="164" fontId="31" fillId="0" borderId="63" xfId="0" applyNumberFormat="1" applyFont="1" applyFill="1" applyBorder="1"/>
    <xf numFmtId="3" fontId="31" fillId="0" borderId="64" xfId="0" applyNumberFormat="1" applyFont="1" applyFill="1" applyBorder="1" applyAlignment="1">
      <alignment horizontal="center"/>
    </xf>
    <xf numFmtId="0" fontId="38" fillId="0" borderId="71" xfId="0" applyFont="1" applyFill="1" applyBorder="1"/>
    <xf numFmtId="0" fontId="12" fillId="0" borderId="67" xfId="0" applyFont="1" applyFill="1" applyBorder="1"/>
    <xf numFmtId="3" fontId="12" fillId="0" borderId="17" xfId="0" applyNumberFormat="1" applyFont="1" applyFill="1" applyBorder="1"/>
    <xf numFmtId="3" fontId="12" fillId="0" borderId="67" xfId="0" applyNumberFormat="1" applyFont="1" applyFill="1" applyBorder="1"/>
    <xf numFmtId="3" fontId="31" fillId="0" borderId="67" xfId="0" applyNumberFormat="1" applyFont="1" applyFill="1" applyBorder="1" applyAlignment="1">
      <alignment horizontal="center"/>
    </xf>
    <xf numFmtId="3" fontId="12" fillId="0" borderId="30" xfId="0" applyNumberFormat="1" applyFont="1" applyFill="1" applyBorder="1"/>
    <xf numFmtId="3" fontId="12" fillId="0" borderId="69" xfId="0" applyNumberFormat="1" applyFont="1" applyFill="1" applyBorder="1"/>
    <xf numFmtId="3" fontId="31" fillId="0" borderId="70" xfId="0" applyNumberFormat="1" applyFont="1" applyFill="1" applyBorder="1" applyAlignment="1">
      <alignment horizontal="center"/>
    </xf>
    <xf numFmtId="3" fontId="12" fillId="0" borderId="0" xfId="0" applyNumberFormat="1" applyFont="1" applyFill="1"/>
    <xf numFmtId="49" fontId="12" fillId="0" borderId="67" xfId="0" applyNumberFormat="1" applyFont="1" applyFill="1" applyBorder="1" applyAlignment="1">
      <alignment horizontal="right"/>
    </xf>
    <xf numFmtId="3" fontId="12" fillId="0" borderId="73" xfId="0" applyNumberFormat="1" applyFont="1" applyFill="1" applyBorder="1"/>
    <xf numFmtId="3" fontId="12" fillId="0" borderId="29" xfId="0" applyNumberFormat="1" applyFont="1" applyFill="1" applyBorder="1"/>
    <xf numFmtId="3" fontId="12" fillId="0" borderId="72" xfId="0" applyNumberFormat="1" applyFont="1" applyFill="1" applyBorder="1"/>
    <xf numFmtId="3" fontId="12" fillId="0" borderId="56" xfId="0" applyNumberFormat="1" applyFont="1" applyFill="1" applyBorder="1"/>
    <xf numFmtId="3" fontId="12" fillId="0" borderId="16" xfId="0" applyNumberFormat="1" applyFont="1" applyFill="1" applyBorder="1"/>
    <xf numFmtId="3" fontId="12" fillId="0" borderId="57" xfId="0" applyNumberFormat="1" applyFont="1" applyFill="1" applyBorder="1"/>
    <xf numFmtId="3" fontId="12" fillId="0" borderId="33" xfId="0" applyNumberFormat="1" applyFont="1" applyFill="1" applyBorder="1"/>
    <xf numFmtId="3" fontId="12" fillId="0" borderId="60" xfId="0" applyNumberFormat="1" applyFont="1" applyFill="1" applyBorder="1"/>
    <xf numFmtId="0" fontId="38" fillId="0" borderId="43" xfId="0" applyFont="1" applyFill="1" applyBorder="1"/>
    <xf numFmtId="0" fontId="31" fillId="0" borderId="76" xfId="0" applyFont="1" applyFill="1" applyBorder="1"/>
    <xf numFmtId="3" fontId="31" fillId="0" borderId="44" xfId="0" applyNumberFormat="1" applyFont="1" applyFill="1" applyBorder="1"/>
    <xf numFmtId="3" fontId="31" fillId="0" borderId="76" xfId="0" applyNumberFormat="1" applyFont="1" applyFill="1" applyBorder="1"/>
    <xf numFmtId="3" fontId="31" fillId="0" borderId="76" xfId="0" applyNumberFormat="1" applyFont="1" applyFill="1" applyBorder="1" applyAlignment="1">
      <alignment horizontal="center"/>
    </xf>
    <xf numFmtId="3" fontId="31" fillId="0" borderId="77" xfId="0" applyNumberFormat="1" applyFont="1" applyFill="1" applyBorder="1"/>
    <xf numFmtId="3" fontId="31" fillId="0" borderId="78" xfId="0" applyNumberFormat="1" applyFont="1" applyFill="1" applyBorder="1"/>
    <xf numFmtId="3" fontId="31" fillId="0" borderId="45" xfId="0" applyNumberFormat="1" applyFont="1" applyFill="1" applyBorder="1" applyAlignment="1">
      <alignment horizontal="center"/>
    </xf>
    <xf numFmtId="0" fontId="38" fillId="0" borderId="80" xfId="0" applyFont="1" applyFill="1" applyBorder="1"/>
    <xf numFmtId="0" fontId="12" fillId="0" borderId="80" xfId="0" applyFont="1" applyFill="1" applyBorder="1"/>
    <xf numFmtId="3" fontId="39" fillId="0" borderId="47" xfId="0" applyNumberFormat="1" applyFont="1" applyFill="1" applyBorder="1"/>
    <xf numFmtId="3" fontId="12" fillId="0" borderId="49" xfId="0" applyNumberFormat="1" applyFont="1" applyFill="1" applyBorder="1"/>
    <xf numFmtId="3" fontId="12" fillId="0" borderId="68" xfId="0" applyNumberFormat="1" applyFont="1" applyFill="1" applyBorder="1"/>
    <xf numFmtId="164" fontId="39" fillId="0" borderId="50" xfId="0" applyNumberFormat="1" applyFont="1" applyFill="1" applyBorder="1"/>
    <xf numFmtId="3" fontId="39" fillId="0" borderId="67" xfId="0" applyNumberFormat="1" applyFont="1" applyFill="1" applyBorder="1"/>
    <xf numFmtId="164" fontId="39" fillId="0" borderId="70" xfId="0" applyNumberFormat="1" applyFont="1" applyFill="1" applyBorder="1"/>
    <xf numFmtId="0" fontId="38" fillId="0" borderId="51" xfId="0" applyFont="1" applyFill="1" applyBorder="1"/>
    <xf numFmtId="0" fontId="12" fillId="0" borderId="52" xfId="0" applyFont="1" applyFill="1" applyBorder="1"/>
    <xf numFmtId="3" fontId="39" fillId="0" borderId="52" xfId="0" applyNumberFormat="1" applyFont="1" applyFill="1" applyBorder="1"/>
    <xf numFmtId="3" fontId="12" fillId="0" borderId="53" xfId="0" applyNumberFormat="1" applyFont="1" applyFill="1" applyBorder="1"/>
    <xf numFmtId="3" fontId="12" fillId="0" borderId="38" xfId="0" applyNumberFormat="1" applyFont="1" applyFill="1" applyBorder="1"/>
    <xf numFmtId="164" fontId="39" fillId="0" borderId="55" xfId="0" applyNumberFormat="1" applyFont="1" applyFill="1" applyBorder="1"/>
    <xf numFmtId="3" fontId="39" fillId="0" borderId="74" xfId="0" applyNumberFormat="1" applyFont="1" applyFill="1" applyBorder="1"/>
    <xf numFmtId="3" fontId="39" fillId="0" borderId="57" xfId="0" applyNumberFormat="1" applyFont="1" applyFill="1" applyBorder="1"/>
    <xf numFmtId="3" fontId="12" fillId="0" borderId="19" xfId="0" applyNumberFormat="1" applyFont="1" applyFill="1" applyBorder="1"/>
    <xf numFmtId="164" fontId="39" fillId="0" borderId="61" xfId="0" applyNumberFormat="1" applyFont="1" applyFill="1" applyBorder="1"/>
    <xf numFmtId="0" fontId="40" fillId="0" borderId="43" xfId="0" applyFont="1" applyFill="1" applyBorder="1"/>
    <xf numFmtId="0" fontId="39" fillId="0" borderId="76" xfId="0" applyFont="1" applyFill="1" applyBorder="1"/>
    <xf numFmtId="3" fontId="39" fillId="0" borderId="44" xfId="0" applyNumberFormat="1" applyFont="1" applyFill="1" applyBorder="1"/>
    <xf numFmtId="3" fontId="39" fillId="0" borderId="76" xfId="0" applyNumberFormat="1" applyFont="1" applyFill="1" applyBorder="1"/>
    <xf numFmtId="3" fontId="39" fillId="0" borderId="77" xfId="0" applyNumberFormat="1" applyFont="1" applyFill="1" applyBorder="1"/>
    <xf numFmtId="3" fontId="39" fillId="0" borderId="78" xfId="0" applyNumberFormat="1" applyFont="1" applyFill="1" applyBorder="1"/>
    <xf numFmtId="164" fontId="39" fillId="0" borderId="45" xfId="0" applyNumberFormat="1" applyFont="1" applyFill="1" applyBorder="1"/>
    <xf numFmtId="3" fontId="39" fillId="0" borderId="56" xfId="0" applyNumberFormat="1" applyFont="1" applyFill="1" applyBorder="1"/>
    <xf numFmtId="3" fontId="39" fillId="0" borderId="0" xfId="0" applyNumberFormat="1" applyFont="1" applyFill="1" applyBorder="1"/>
    <xf numFmtId="3" fontId="12" fillId="0" borderId="0" xfId="0" applyNumberFormat="1" applyFont="1" applyFill="1" applyBorder="1"/>
    <xf numFmtId="3" fontId="39" fillId="0" borderId="45" xfId="0" applyNumberFormat="1" applyFont="1" applyFill="1" applyBorder="1"/>
    <xf numFmtId="0" fontId="39" fillId="0" borderId="76" xfId="0" applyFont="1" applyFill="1" applyBorder="1" applyAlignment="1">
      <alignment horizontal="right"/>
    </xf>
    <xf numFmtId="3" fontId="39" fillId="0" borderId="43" xfId="0" applyNumberFormat="1" applyFont="1" applyFill="1" applyBorder="1"/>
    <xf numFmtId="0" fontId="42" fillId="0" borderId="0" xfId="0" applyFont="1" applyFill="1"/>
    <xf numFmtId="0" fontId="43" fillId="0" borderId="0" xfId="0" applyFont="1" applyFill="1"/>
    <xf numFmtId="0" fontId="45" fillId="0" borderId="57" xfId="0" applyFont="1" applyFill="1" applyBorder="1"/>
    <xf numFmtId="0" fontId="45" fillId="0" borderId="16" xfId="0" applyFont="1" applyFill="1" applyBorder="1" applyAlignment="1">
      <alignment vertical="center"/>
    </xf>
    <xf numFmtId="0" fontId="45" fillId="0" borderId="33" xfId="0" applyFont="1" applyFill="1" applyBorder="1" applyAlignment="1">
      <alignment vertical="center"/>
    </xf>
    <xf numFmtId="3" fontId="45" fillId="0" borderId="57" xfId="0" applyNumberFormat="1" applyFont="1" applyFill="1" applyBorder="1"/>
    <xf numFmtId="3" fontId="45" fillId="0" borderId="16" xfId="0" applyNumberFormat="1" applyFont="1" applyFill="1" applyBorder="1" applyAlignment="1">
      <alignment vertical="center"/>
    </xf>
    <xf numFmtId="3" fontId="45" fillId="0" borderId="33" xfId="0" applyNumberFormat="1" applyFont="1" applyFill="1" applyBorder="1" applyAlignment="1">
      <alignment vertical="center"/>
    </xf>
    <xf numFmtId="3" fontId="45" fillId="0" borderId="80" xfId="0" applyNumberFormat="1" applyFont="1" applyFill="1" applyBorder="1"/>
    <xf numFmtId="3" fontId="45" fillId="0" borderId="67" xfId="0" applyNumberFormat="1" applyFont="1" applyFill="1" applyBorder="1"/>
    <xf numFmtId="3" fontId="45" fillId="0" borderId="52" xfId="0" applyNumberFormat="1" applyFont="1" applyFill="1" applyBorder="1"/>
    <xf numFmtId="3" fontId="45" fillId="0" borderId="56" xfId="0" applyNumberFormat="1" applyFont="1" applyFill="1" applyBorder="1"/>
    <xf numFmtId="3" fontId="45" fillId="0" borderId="19" xfId="0" applyNumberFormat="1" applyFont="1" applyFill="1" applyBorder="1" applyAlignment="1">
      <alignment vertical="center"/>
    </xf>
    <xf numFmtId="0" fontId="37" fillId="0" borderId="0" xfId="0" applyFont="1" applyFill="1"/>
    <xf numFmtId="0" fontId="48" fillId="0" borderId="0" xfId="0" applyFont="1" applyFill="1"/>
    <xf numFmtId="0" fontId="12" fillId="0" borderId="0" xfId="0" applyFont="1" applyFill="1" applyBorder="1"/>
    <xf numFmtId="0" fontId="44" fillId="0" borderId="0" xfId="0" applyFont="1" applyFill="1"/>
    <xf numFmtId="0" fontId="44" fillId="0" borderId="43" xfId="0" applyFont="1" applyFill="1" applyBorder="1" applyAlignment="1">
      <alignment horizontal="center" vertical="center"/>
    </xf>
    <xf numFmtId="0" fontId="44" fillId="0" borderId="44" xfId="0" applyFont="1" applyFill="1" applyBorder="1" applyAlignment="1">
      <alignment horizontal="center" vertical="center"/>
    </xf>
    <xf numFmtId="0" fontId="44" fillId="0" borderId="45" xfId="0" applyFont="1" applyFill="1" applyBorder="1" applyAlignment="1">
      <alignment horizontal="center" vertical="center"/>
    </xf>
    <xf numFmtId="0" fontId="30" fillId="0" borderId="0" xfId="0" applyFont="1" applyFill="1" applyBorder="1"/>
    <xf numFmtId="0" fontId="37" fillId="0" borderId="46" xfId="0" applyFont="1" applyFill="1" applyBorder="1"/>
    <xf numFmtId="0" fontId="37" fillId="0" borderId="50" xfId="0" applyFont="1" applyFill="1" applyBorder="1"/>
    <xf numFmtId="0" fontId="12" fillId="0" borderId="50" xfId="0" applyFont="1" applyFill="1" applyBorder="1"/>
    <xf numFmtId="0" fontId="37" fillId="0" borderId="50" xfId="0" applyFont="1" applyFill="1" applyBorder="1" applyAlignment="1">
      <alignment horizontal="center"/>
    </xf>
    <xf numFmtId="0" fontId="37" fillId="0" borderId="48" xfId="0" applyFont="1" applyFill="1" applyBorder="1"/>
    <xf numFmtId="0" fontId="37" fillId="0" borderId="49" xfId="0" applyFont="1" applyFill="1" applyBorder="1"/>
    <xf numFmtId="0" fontId="44" fillId="0" borderId="49" xfId="0" applyFont="1" applyFill="1" applyBorder="1" applyAlignment="1">
      <alignment horizontal="center"/>
    </xf>
    <xf numFmtId="0" fontId="37" fillId="0" borderId="47" xfId="0" applyFont="1" applyFill="1" applyBorder="1" applyAlignment="1">
      <alignment horizontal="center"/>
    </xf>
    <xf numFmtId="0" fontId="49" fillId="0" borderId="51" xfId="0" applyFont="1" applyFill="1" applyBorder="1" applyAlignment="1">
      <alignment horizontal="center"/>
    </xf>
    <xf numFmtId="0" fontId="49" fillId="0" borderId="55" xfId="0" applyFont="1" applyFill="1" applyBorder="1" applyAlignment="1">
      <alignment horizontal="center"/>
    </xf>
    <xf numFmtId="0" fontId="12" fillId="0" borderId="55" xfId="0" applyFont="1" applyFill="1" applyBorder="1" applyAlignment="1">
      <alignment horizontal="center"/>
    </xf>
    <xf numFmtId="0" fontId="37" fillId="0" borderId="52" xfId="0" applyFont="1" applyFill="1" applyBorder="1" applyAlignment="1">
      <alignment horizontal="center"/>
    </xf>
    <xf numFmtId="0" fontId="37" fillId="0" borderId="55" xfId="0" applyFont="1" applyFill="1" applyBorder="1" applyAlignment="1">
      <alignment horizontal="center"/>
    </xf>
    <xf numFmtId="0" fontId="37" fillId="0" borderId="53" xfId="0" applyFont="1" applyFill="1" applyBorder="1" applyAlignment="1">
      <alignment horizontal="center"/>
    </xf>
    <xf numFmtId="0" fontId="37" fillId="0" borderId="54" xfId="0" applyFont="1" applyFill="1" applyBorder="1" applyAlignment="1">
      <alignment horizontal="center"/>
    </xf>
    <xf numFmtId="0" fontId="37" fillId="0" borderId="19" xfId="0" applyFont="1" applyFill="1" applyBorder="1" applyAlignment="1">
      <alignment vertical="center"/>
    </xf>
    <xf numFmtId="0" fontId="37" fillId="0" borderId="61" xfId="0" applyFont="1" applyFill="1" applyBorder="1"/>
    <xf numFmtId="0" fontId="12" fillId="0" borderId="61" xfId="0" applyFont="1" applyFill="1" applyBorder="1"/>
    <xf numFmtId="165" fontId="12" fillId="0" borderId="61" xfId="0" applyNumberFormat="1" applyFont="1" applyFill="1" applyBorder="1"/>
    <xf numFmtId="1" fontId="45" fillId="0" borderId="47" xfId="0" applyNumberFormat="1" applyFont="1" applyFill="1" applyBorder="1" applyAlignment="1">
      <alignment horizontal="right" vertical="center"/>
    </xf>
    <xf numFmtId="3" fontId="45" fillId="0" borderId="59" xfId="0" applyNumberFormat="1" applyFont="1" applyFill="1" applyBorder="1" applyAlignment="1">
      <alignment vertical="center"/>
    </xf>
    <xf numFmtId="3" fontId="45" fillId="0" borderId="60" xfId="0" applyNumberFormat="1" applyFont="1" applyFill="1" applyBorder="1" applyAlignment="1">
      <alignment vertical="center"/>
    </xf>
    <xf numFmtId="3" fontId="45" fillId="0" borderId="57" xfId="0" applyNumberFormat="1" applyFont="1" applyFill="1" applyBorder="1" applyAlignment="1">
      <alignment horizontal="center" vertical="center"/>
    </xf>
    <xf numFmtId="3" fontId="45" fillId="0" borderId="61" xfId="0" applyNumberFormat="1" applyFont="1" applyFill="1" applyBorder="1" applyAlignment="1">
      <alignment horizontal="center" vertical="center"/>
    </xf>
    <xf numFmtId="0" fontId="37" fillId="0" borderId="62" xfId="0" applyFont="1" applyFill="1" applyBorder="1" applyAlignment="1">
      <alignment vertical="center"/>
    </xf>
    <xf numFmtId="0" fontId="37" fillId="0" borderId="64" xfId="0" applyFont="1" applyFill="1" applyBorder="1"/>
    <xf numFmtId="0" fontId="12" fillId="0" borderId="64" xfId="0" applyFont="1" applyFill="1" applyBorder="1"/>
    <xf numFmtId="165" fontId="12" fillId="0" borderId="64" xfId="0" applyNumberFormat="1" applyFont="1" applyFill="1" applyBorder="1"/>
    <xf numFmtId="2" fontId="45" fillId="0" borderId="63" xfId="0" applyNumberFormat="1" applyFont="1" applyFill="1" applyBorder="1"/>
    <xf numFmtId="2" fontId="45" fillId="0" borderId="65" xfId="0" applyNumberFormat="1" applyFont="1" applyFill="1" applyBorder="1" applyAlignment="1">
      <alignment vertical="center"/>
    </xf>
    <xf numFmtId="2" fontId="45" fillId="0" borderId="63" xfId="0" applyNumberFormat="1" applyFont="1" applyFill="1" applyBorder="1" applyAlignment="1">
      <alignment horizontal="right" vertical="center"/>
    </xf>
    <xf numFmtId="4" fontId="45" fillId="0" borderId="65" xfId="0" applyNumberFormat="1" applyFont="1" applyFill="1" applyBorder="1" applyAlignment="1">
      <alignment vertical="center"/>
    </xf>
    <xf numFmtId="4" fontId="45" fillId="0" borderId="54" xfId="0" applyNumberFormat="1" applyFont="1" applyFill="1" applyBorder="1" applyAlignment="1">
      <alignment vertical="center"/>
    </xf>
    <xf numFmtId="4" fontId="45" fillId="0" borderId="66" xfId="0" applyNumberFormat="1" applyFont="1" applyFill="1" applyBorder="1" applyAlignment="1">
      <alignment vertical="center"/>
    </xf>
    <xf numFmtId="2" fontId="45" fillId="0" borderId="54" xfId="0" applyNumberFormat="1" applyFont="1" applyFill="1" applyBorder="1" applyAlignment="1">
      <alignment vertical="center"/>
    </xf>
    <xf numFmtId="164" fontId="45" fillId="0" borderId="63" xfId="0" applyNumberFormat="1" applyFont="1" applyFill="1" applyBorder="1" applyAlignment="1">
      <alignment vertical="center"/>
    </xf>
    <xf numFmtId="3" fontId="45" fillId="0" borderId="64" xfId="0" applyNumberFormat="1" applyFont="1" applyFill="1" applyBorder="1" applyAlignment="1">
      <alignment horizontal="center" vertical="center"/>
    </xf>
    <xf numFmtId="0" fontId="37" fillId="0" borderId="71" xfId="0" applyFont="1" applyFill="1" applyBorder="1" applyAlignment="1">
      <alignment vertical="center"/>
    </xf>
    <xf numFmtId="0" fontId="46" fillId="0" borderId="70" xfId="0" applyFont="1" applyFill="1" applyBorder="1" applyAlignment="1">
      <alignment horizontal="center" vertical="center"/>
    </xf>
    <xf numFmtId="3" fontId="12" fillId="0" borderId="70" xfId="0" applyNumberFormat="1" applyFont="1" applyFill="1" applyBorder="1"/>
    <xf numFmtId="3" fontId="45" fillId="0" borderId="17" xfId="0" applyNumberFormat="1" applyFont="1" applyFill="1" applyBorder="1" applyAlignment="1">
      <alignment vertical="center"/>
    </xf>
    <xf numFmtId="3" fontId="45" fillId="0" borderId="67" xfId="0" applyNumberFormat="1" applyFont="1" applyFill="1" applyBorder="1" applyAlignment="1">
      <alignment horizontal="center" vertical="center"/>
    </xf>
    <xf numFmtId="3" fontId="45" fillId="0" borderId="68" xfId="0" applyNumberFormat="1" applyFont="1" applyFill="1" applyBorder="1" applyAlignment="1">
      <alignment vertical="center"/>
    </xf>
    <xf numFmtId="3" fontId="45" fillId="0" borderId="69" xfId="0" applyNumberFormat="1" applyFont="1" applyFill="1" applyBorder="1" applyAlignment="1">
      <alignment vertical="center"/>
    </xf>
    <xf numFmtId="3" fontId="45" fillId="0" borderId="30" xfId="0" applyNumberFormat="1" applyFont="1" applyFill="1" applyBorder="1" applyAlignment="1">
      <alignment vertical="center"/>
    </xf>
    <xf numFmtId="3" fontId="45" fillId="0" borderId="70" xfId="0" applyNumberFormat="1" applyFont="1" applyFill="1" applyBorder="1" applyAlignment="1">
      <alignment horizontal="center" vertical="center"/>
    </xf>
    <xf numFmtId="0" fontId="37" fillId="0" borderId="70" xfId="0" applyFont="1" applyFill="1" applyBorder="1"/>
    <xf numFmtId="3" fontId="12" fillId="0" borderId="58" xfId="0" applyNumberFormat="1" applyFont="1" applyFill="1" applyBorder="1"/>
    <xf numFmtId="3" fontId="45" fillId="0" borderId="73" xfId="0" applyNumberFormat="1" applyFont="1" applyFill="1" applyBorder="1" applyAlignment="1">
      <alignment vertical="center"/>
    </xf>
    <xf numFmtId="3" fontId="45" fillId="0" borderId="29" xfId="0" applyNumberFormat="1" applyFont="1" applyFill="1" applyBorder="1" applyAlignment="1">
      <alignment vertical="center"/>
    </xf>
    <xf numFmtId="3" fontId="45" fillId="0" borderId="72" xfId="0" applyNumberFormat="1" applyFont="1" applyFill="1" applyBorder="1" applyAlignment="1">
      <alignment vertical="center"/>
    </xf>
    <xf numFmtId="0" fontId="46" fillId="0" borderId="61" xfId="0" applyFont="1" applyFill="1" applyBorder="1" applyAlignment="1">
      <alignment horizontal="center" vertical="center"/>
    </xf>
    <xf numFmtId="3" fontId="12" fillId="0" borderId="61" xfId="0" applyNumberFormat="1" applyFont="1" applyFill="1" applyBorder="1"/>
    <xf numFmtId="3" fontId="45" fillId="0" borderId="0" xfId="0" applyNumberFormat="1" applyFont="1" applyFill="1" applyAlignment="1">
      <alignment vertical="center"/>
    </xf>
    <xf numFmtId="0" fontId="37" fillId="0" borderId="43" xfId="0" applyFont="1" applyFill="1" applyBorder="1" applyAlignment="1">
      <alignment vertical="center"/>
    </xf>
    <xf numFmtId="0" fontId="37" fillId="0" borderId="45" xfId="0" applyFont="1" applyFill="1" applyBorder="1"/>
    <xf numFmtId="0" fontId="46" fillId="0" borderId="45" xfId="0" applyFont="1" applyFill="1" applyBorder="1" applyAlignment="1">
      <alignment horizontal="center" vertical="center"/>
    </xf>
    <xf numFmtId="3" fontId="31" fillId="0" borderId="45" xfId="0" applyNumberFormat="1" applyFont="1" applyFill="1" applyBorder="1"/>
    <xf numFmtId="3" fontId="45" fillId="0" borderId="76" xfId="0" applyNumberFormat="1" applyFont="1" applyFill="1" applyBorder="1"/>
    <xf numFmtId="3" fontId="45" fillId="0" borderId="44" xfId="0" applyNumberFormat="1" applyFont="1" applyFill="1" applyBorder="1" applyAlignment="1">
      <alignment vertical="center"/>
    </xf>
    <xf numFmtId="3" fontId="45" fillId="0" borderId="76" xfId="0" applyNumberFormat="1" applyFont="1" applyFill="1" applyBorder="1" applyAlignment="1">
      <alignment horizontal="center" vertical="center"/>
    </xf>
    <xf numFmtId="3" fontId="45" fillId="0" borderId="77" xfId="0" applyNumberFormat="1" applyFont="1" applyFill="1" applyBorder="1" applyAlignment="1">
      <alignment vertical="center"/>
    </xf>
    <xf numFmtId="3" fontId="45" fillId="0" borderId="78" xfId="0" applyNumberFormat="1" applyFont="1" applyFill="1" applyBorder="1" applyAlignment="1">
      <alignment vertical="center"/>
    </xf>
    <xf numFmtId="3" fontId="45" fillId="0" borderId="45" xfId="0" applyNumberFormat="1" applyFont="1" applyFill="1" applyBorder="1" applyAlignment="1">
      <alignment horizontal="center" vertical="center"/>
    </xf>
    <xf numFmtId="3" fontId="45" fillId="0" borderId="63" xfId="0" applyNumberFormat="1" applyFont="1" applyFill="1" applyBorder="1"/>
    <xf numFmtId="3" fontId="45" fillId="0" borderId="63" xfId="0" applyNumberFormat="1" applyFont="1" applyFill="1" applyBorder="1" applyAlignment="1">
      <alignment horizontal="center" vertical="center"/>
    </xf>
    <xf numFmtId="0" fontId="37" fillId="0" borderId="48" xfId="0" applyFont="1" applyFill="1" applyBorder="1" applyAlignment="1">
      <alignment vertical="center"/>
    </xf>
    <xf numFmtId="0" fontId="47" fillId="0" borderId="84" xfId="0" applyFont="1" applyFill="1" applyBorder="1" applyAlignment="1">
      <alignment horizontal="center"/>
    </xf>
    <xf numFmtId="3" fontId="12" fillId="0" borderId="84" xfId="0" applyNumberFormat="1" applyFont="1" applyFill="1" applyBorder="1"/>
    <xf numFmtId="3" fontId="45" fillId="0" borderId="50" xfId="0" applyNumberFormat="1" applyFont="1" applyFill="1" applyBorder="1" applyAlignment="1">
      <alignment vertical="center"/>
    </xf>
    <xf numFmtId="3" fontId="45" fillId="0" borderId="49" xfId="0" applyNumberFormat="1" applyFont="1" applyFill="1" applyBorder="1" applyAlignment="1">
      <alignment vertical="center"/>
    </xf>
    <xf numFmtId="3" fontId="45" fillId="0" borderId="47" xfId="0" applyNumberFormat="1" applyFont="1" applyFill="1" applyBorder="1" applyAlignment="1">
      <alignment vertical="center"/>
    </xf>
    <xf numFmtId="164" fontId="45" fillId="0" borderId="50" xfId="0" applyNumberFormat="1" applyFont="1" applyFill="1" applyBorder="1" applyAlignment="1">
      <alignment vertical="center"/>
    </xf>
    <xf numFmtId="0" fontId="47" fillId="0" borderId="70" xfId="0" applyFont="1" applyFill="1" applyBorder="1" applyAlignment="1">
      <alignment horizontal="center"/>
    </xf>
    <xf numFmtId="3" fontId="45" fillId="0" borderId="70" xfId="0" applyNumberFormat="1" applyFont="1" applyFill="1" applyBorder="1" applyAlignment="1">
      <alignment vertical="center"/>
    </xf>
    <xf numFmtId="3" fontId="45" fillId="0" borderId="67" xfId="0" applyNumberFormat="1" applyFont="1" applyFill="1" applyBorder="1" applyAlignment="1">
      <alignment vertical="center"/>
    </xf>
    <xf numFmtId="164" fontId="45" fillId="0" borderId="70" xfId="0" applyNumberFormat="1" applyFont="1" applyFill="1" applyBorder="1" applyAlignment="1">
      <alignment vertical="center"/>
    </xf>
    <xf numFmtId="0" fontId="37" fillId="0" borderId="51" xfId="0" applyFont="1" applyFill="1" applyBorder="1" applyAlignment="1">
      <alignment vertical="center"/>
    </xf>
    <xf numFmtId="0" fontId="47" fillId="0" borderId="55" xfId="0" applyFont="1" applyFill="1" applyBorder="1" applyAlignment="1">
      <alignment horizontal="center"/>
    </xf>
    <xf numFmtId="3" fontId="12" fillId="0" borderId="55" xfId="0" applyNumberFormat="1" applyFont="1" applyFill="1" applyBorder="1"/>
    <xf numFmtId="3" fontId="45" fillId="0" borderId="64" xfId="0" applyNumberFormat="1" applyFont="1" applyFill="1" applyBorder="1" applyAlignment="1">
      <alignment vertical="center"/>
    </xf>
    <xf numFmtId="3" fontId="45" fillId="0" borderId="53" xfId="0" applyNumberFormat="1" applyFont="1" applyFill="1" applyBorder="1" applyAlignment="1">
      <alignment vertical="center"/>
    </xf>
    <xf numFmtId="3" fontId="45" fillId="0" borderId="38" xfId="0" applyNumberFormat="1" applyFont="1" applyFill="1" applyBorder="1" applyAlignment="1">
      <alignment vertical="center"/>
    </xf>
    <xf numFmtId="3" fontId="45" fillId="0" borderId="52" xfId="0" applyNumberFormat="1" applyFont="1" applyFill="1" applyBorder="1" applyAlignment="1">
      <alignment vertical="center"/>
    </xf>
    <xf numFmtId="164" fontId="45" fillId="0" borderId="55" xfId="0" applyNumberFormat="1" applyFont="1" applyFill="1" applyBorder="1" applyAlignment="1">
      <alignment vertical="center"/>
    </xf>
    <xf numFmtId="0" fontId="37" fillId="0" borderId="84" xfId="0" applyFont="1" applyFill="1" applyBorder="1" applyAlignment="1">
      <alignment horizontal="center" vertical="center"/>
    </xf>
    <xf numFmtId="3" fontId="45" fillId="0" borderId="58" xfId="0" applyNumberFormat="1" applyFont="1" applyFill="1" applyBorder="1" applyAlignment="1">
      <alignment vertical="center"/>
    </xf>
    <xf numFmtId="0" fontId="37" fillId="0" borderId="61" xfId="0" applyFont="1" applyFill="1" applyBorder="1" applyAlignment="1">
      <alignment horizontal="center" vertical="center"/>
    </xf>
    <xf numFmtId="0" fontId="37" fillId="0" borderId="70" xfId="0" applyFont="1" applyFill="1" applyBorder="1" applyAlignment="1">
      <alignment horizontal="center" vertical="center"/>
    </xf>
    <xf numFmtId="0" fontId="37" fillId="0" borderId="64" xfId="0" applyFont="1" applyFill="1" applyBorder="1" applyAlignment="1">
      <alignment horizontal="center" vertical="center"/>
    </xf>
    <xf numFmtId="3" fontId="45" fillId="0" borderId="75" xfId="0" applyNumberFormat="1" applyFont="1" applyFill="1" applyBorder="1" applyAlignment="1">
      <alignment vertical="center"/>
    </xf>
    <xf numFmtId="3" fontId="45" fillId="0" borderId="57" xfId="0" applyNumberFormat="1" applyFont="1" applyFill="1" applyBorder="1" applyAlignment="1">
      <alignment vertical="center"/>
    </xf>
    <xf numFmtId="164" fontId="45" fillId="0" borderId="61" xfId="0" applyNumberFormat="1" applyFont="1" applyFill="1" applyBorder="1" applyAlignment="1">
      <alignment vertical="center"/>
    </xf>
    <xf numFmtId="0" fontId="45" fillId="0" borderId="43" xfId="0" applyFont="1" applyFill="1" applyBorder="1" applyAlignment="1">
      <alignment vertical="center"/>
    </xf>
    <xf numFmtId="3" fontId="45" fillId="0" borderId="45" xfId="0" applyNumberFormat="1" applyFont="1" applyFill="1" applyBorder="1" applyAlignment="1">
      <alignment vertical="center"/>
    </xf>
    <xf numFmtId="3" fontId="45" fillId="0" borderId="76" xfId="0" applyNumberFormat="1" applyFont="1" applyFill="1" applyBorder="1" applyAlignment="1">
      <alignment vertical="center"/>
    </xf>
    <xf numFmtId="164" fontId="45" fillId="0" borderId="45" xfId="0" applyNumberFormat="1" applyFont="1" applyFill="1" applyBorder="1" applyAlignment="1">
      <alignment vertical="center"/>
    </xf>
    <xf numFmtId="0" fontId="46" fillId="0" borderId="70" xfId="0" applyFont="1" applyFill="1" applyBorder="1"/>
    <xf numFmtId="0" fontId="46" fillId="0" borderId="64" xfId="0" applyFont="1" applyFill="1" applyBorder="1"/>
    <xf numFmtId="0" fontId="46" fillId="0" borderId="61" xfId="0" applyFont="1" applyFill="1" applyBorder="1" applyAlignment="1">
      <alignment horizontal="center"/>
    </xf>
    <xf numFmtId="0" fontId="45" fillId="0" borderId="61" xfId="0" applyFont="1" applyFill="1" applyBorder="1"/>
    <xf numFmtId="3" fontId="45" fillId="0" borderId="61" xfId="0" applyNumberFormat="1" applyFont="1" applyFill="1" applyBorder="1" applyAlignment="1">
      <alignment vertical="center"/>
    </xf>
    <xf numFmtId="3" fontId="45" fillId="0" borderId="0" xfId="0" applyNumberFormat="1" applyFont="1" applyFill="1" applyBorder="1" applyAlignment="1">
      <alignment vertical="center"/>
    </xf>
    <xf numFmtId="0" fontId="45" fillId="0" borderId="45" xfId="0" applyFont="1" applyFill="1" applyBorder="1"/>
    <xf numFmtId="0" fontId="46" fillId="0" borderId="45" xfId="0" applyFont="1" applyFill="1" applyBorder="1" applyAlignment="1">
      <alignment horizontal="center"/>
    </xf>
    <xf numFmtId="0" fontId="47" fillId="0" borderId="45" xfId="0" applyFont="1" applyFill="1" applyBorder="1" applyAlignment="1">
      <alignment horizontal="center"/>
    </xf>
    <xf numFmtId="3" fontId="45" fillId="0" borderId="43" xfId="0" applyNumberFormat="1" applyFont="1" applyFill="1" applyBorder="1" applyAlignment="1">
      <alignment vertical="center"/>
    </xf>
    <xf numFmtId="0" fontId="9" fillId="0" borderId="0" xfId="4" applyFont="1" applyAlignment="1">
      <alignment horizontal="center"/>
    </xf>
    <xf numFmtId="0" fontId="12" fillId="0" borderId="0" xfId="4" applyFont="1"/>
    <xf numFmtId="0" fontId="9" fillId="0" borderId="0" xfId="4" applyFont="1" applyAlignment="1">
      <alignment horizontal="center"/>
    </xf>
    <xf numFmtId="0" fontId="9" fillId="0" borderId="73" xfId="4" applyFont="1" applyBorder="1" applyAlignment="1">
      <alignment horizontal="right"/>
    </xf>
    <xf numFmtId="0" fontId="9" fillId="4" borderId="30" xfId="4" applyFont="1" applyFill="1" applyBorder="1" applyAlignment="1">
      <alignment horizontal="center"/>
    </xf>
    <xf numFmtId="0" fontId="9" fillId="2" borderId="30" xfId="4" applyFont="1" applyFill="1" applyBorder="1" applyAlignment="1">
      <alignment horizontal="center"/>
    </xf>
    <xf numFmtId="1" fontId="12" fillId="0" borderId="30" xfId="4" applyNumberFormat="1" applyFont="1" applyBorder="1"/>
    <xf numFmtId="0" fontId="12" fillId="0" borderId="30" xfId="4" applyFont="1" applyBorder="1"/>
    <xf numFmtId="4" fontId="9" fillId="0" borderId="30" xfId="4" applyNumberFormat="1" applyFont="1" applyBorder="1"/>
    <xf numFmtId="0" fontId="9" fillId="0" borderId="30" xfId="4" applyFont="1" applyBorder="1"/>
    <xf numFmtId="0" fontId="9" fillId="0" borderId="30" xfId="4" applyFont="1" applyBorder="1" applyAlignment="1">
      <alignment horizontal="left"/>
    </xf>
    <xf numFmtId="4" fontId="12" fillId="0" borderId="30" xfId="4" applyNumberFormat="1" applyFont="1" applyBorder="1"/>
    <xf numFmtId="14" fontId="12" fillId="0" borderId="30" xfId="4" applyNumberFormat="1" applyFont="1" applyBorder="1"/>
    <xf numFmtId="0" fontId="12" fillId="0" borderId="30" xfId="4" applyFont="1" applyBorder="1" applyAlignment="1">
      <alignment horizontal="left"/>
    </xf>
    <xf numFmtId="14" fontId="12" fillId="0" borderId="30" xfId="4" applyNumberFormat="1" applyFont="1" applyBorder="1" applyAlignment="1">
      <alignment horizontal="right"/>
    </xf>
    <xf numFmtId="0" fontId="9" fillId="0" borderId="0" xfId="4" applyFont="1"/>
    <xf numFmtId="4" fontId="12" fillId="0" borderId="30" xfId="4" applyNumberFormat="1" applyFont="1" applyBorder="1" applyAlignment="1">
      <alignment horizontal="right"/>
    </xf>
    <xf numFmtId="14" fontId="9" fillId="0" borderId="30" xfId="4" applyNumberFormat="1" applyFont="1" applyBorder="1"/>
    <xf numFmtId="0" fontId="12" fillId="0" borderId="30" xfId="4" applyFont="1" applyBorder="1" applyAlignment="1">
      <alignment horizontal="center"/>
    </xf>
    <xf numFmtId="0" fontId="12" fillId="0" borderId="30" xfId="4" applyNumberFormat="1" applyFont="1" applyBorder="1"/>
    <xf numFmtId="0" fontId="9" fillId="0" borderId="30" xfId="4" applyFont="1" applyBorder="1" applyAlignment="1">
      <alignment horizontal="center"/>
    </xf>
    <xf numFmtId="0" fontId="12" fillId="0" borderId="69" xfId="4" applyNumberFormat="1" applyFont="1" applyBorder="1"/>
    <xf numFmtId="0" fontId="12" fillId="0" borderId="69" xfId="4" applyFont="1" applyBorder="1"/>
    <xf numFmtId="4" fontId="12" fillId="0" borderId="0" xfId="4" applyNumberFormat="1" applyFont="1" applyBorder="1"/>
    <xf numFmtId="0" fontId="9" fillId="0" borderId="30" xfId="4" applyNumberFormat="1" applyFont="1" applyBorder="1"/>
    <xf numFmtId="0" fontId="50" fillId="0" borderId="0" xfId="5" applyFont="1" applyAlignment="1">
      <alignment horizontal="center"/>
    </xf>
    <xf numFmtId="0" fontId="51" fillId="0" borderId="0" xfId="5" applyFont="1"/>
    <xf numFmtId="0" fontId="50" fillId="4" borderId="30" xfId="5" applyFont="1" applyFill="1" applyBorder="1" applyAlignment="1">
      <alignment horizontal="center"/>
    </xf>
    <xf numFmtId="4" fontId="50" fillId="4" borderId="30" xfId="5" applyNumberFormat="1" applyFont="1" applyFill="1" applyBorder="1" applyAlignment="1"/>
    <xf numFmtId="4" fontId="50" fillId="4" borderId="30" xfId="5" applyNumberFormat="1" applyFont="1" applyFill="1" applyBorder="1" applyAlignment="1">
      <alignment horizontal="center"/>
    </xf>
    <xf numFmtId="0" fontId="50" fillId="0" borderId="0" xfId="5" applyFont="1"/>
    <xf numFmtId="0" fontId="51" fillId="0" borderId="30" xfId="5" applyFont="1" applyBorder="1" applyAlignment="1">
      <alignment horizontal="center"/>
    </xf>
    <xf numFmtId="14" fontId="51" fillId="0" borderId="30" xfId="5" applyNumberFormat="1" applyFont="1" applyBorder="1" applyAlignment="1">
      <alignment horizontal="center"/>
    </xf>
    <xf numFmtId="4" fontId="51" fillId="0" borderId="30" xfId="5" applyNumberFormat="1" applyFont="1" applyBorder="1" applyAlignment="1">
      <alignment horizontal="right"/>
    </xf>
    <xf numFmtId="4" fontId="50" fillId="0" borderId="30" xfId="5" applyNumberFormat="1" applyFont="1" applyBorder="1"/>
    <xf numFmtId="0" fontId="51" fillId="0" borderId="30" xfId="5" applyFont="1" applyBorder="1"/>
    <xf numFmtId="0" fontId="51" fillId="0" borderId="30" xfId="5" applyFont="1" applyBorder="1" applyAlignment="1">
      <alignment horizontal="left"/>
    </xf>
    <xf numFmtId="4" fontId="51" fillId="0" borderId="30" xfId="5" applyNumberFormat="1" applyFont="1" applyBorder="1"/>
    <xf numFmtId="4" fontId="51" fillId="0" borderId="30" xfId="5" applyNumberFormat="1" applyFont="1" applyBorder="1" applyAlignment="1">
      <alignment horizontal="left"/>
    </xf>
    <xf numFmtId="0" fontId="50" fillId="0" borderId="30" xfId="5" applyFont="1" applyBorder="1" applyAlignment="1">
      <alignment horizontal="right"/>
    </xf>
    <xf numFmtId="4" fontId="50" fillId="0" borderId="30" xfId="5" applyNumberFormat="1" applyFont="1" applyBorder="1" applyAlignment="1">
      <alignment horizontal="right"/>
    </xf>
    <xf numFmtId="0" fontId="50" fillId="0" borderId="30" xfId="5" applyFont="1" applyBorder="1" applyAlignment="1">
      <alignment horizontal="left"/>
    </xf>
    <xf numFmtId="164" fontId="50" fillId="0" borderId="30" xfId="5" applyNumberFormat="1" applyFont="1" applyBorder="1" applyAlignment="1">
      <alignment horizontal="left"/>
    </xf>
    <xf numFmtId="4" fontId="50" fillId="0" borderId="30" xfId="5" applyNumberFormat="1" applyFont="1" applyBorder="1" applyAlignment="1">
      <alignment horizontal="left"/>
    </xf>
    <xf numFmtId="164" fontId="51" fillId="0" borderId="30" xfId="5" applyNumberFormat="1" applyFont="1" applyBorder="1" applyAlignment="1">
      <alignment horizontal="left"/>
    </xf>
    <xf numFmtId="0" fontId="50" fillId="0" borderId="30" xfId="5" applyFont="1" applyBorder="1" applyAlignment="1">
      <alignment horizontal="center"/>
    </xf>
    <xf numFmtId="14" fontId="50" fillId="0" borderId="30" xfId="5" applyNumberFormat="1" applyFont="1" applyBorder="1" applyAlignment="1">
      <alignment horizontal="center"/>
    </xf>
    <xf numFmtId="0" fontId="50" fillId="0" borderId="30" xfId="5" applyFont="1" applyBorder="1"/>
    <xf numFmtId="0" fontId="51" fillId="0" borderId="0" xfId="5" applyFont="1" applyAlignment="1">
      <alignment horizontal="left"/>
    </xf>
    <xf numFmtId="0" fontId="51" fillId="0" borderId="30" xfId="5" applyFont="1" applyBorder="1" applyAlignment="1">
      <alignment horizontal="right"/>
    </xf>
    <xf numFmtId="0" fontId="50" fillId="0" borderId="0" xfId="5" applyFont="1" applyAlignment="1">
      <alignment horizontal="left"/>
    </xf>
    <xf numFmtId="0" fontId="51" fillId="4" borderId="30" xfId="5" applyFont="1" applyFill="1" applyBorder="1" applyAlignment="1">
      <alignment horizontal="center"/>
    </xf>
    <xf numFmtId="4" fontId="50" fillId="4" borderId="30" xfId="5" applyNumberFormat="1" applyFont="1" applyFill="1" applyBorder="1"/>
    <xf numFmtId="0" fontId="50" fillId="4" borderId="30" xfId="5" applyFont="1" applyFill="1" applyBorder="1" applyAlignment="1">
      <alignment horizontal="right"/>
    </xf>
    <xf numFmtId="0" fontId="51" fillId="4" borderId="30" xfId="5" applyFont="1" applyFill="1" applyBorder="1"/>
    <xf numFmtId="0" fontId="51" fillId="0" borderId="0" xfId="5" applyFont="1" applyAlignment="1">
      <alignment horizontal="left"/>
    </xf>
    <xf numFmtId="0" fontId="51" fillId="0" borderId="0" xfId="5" applyFont="1" applyAlignment="1"/>
    <xf numFmtId="0" fontId="51" fillId="0" borderId="0" xfId="5" applyFont="1" applyAlignment="1">
      <alignment horizontal="center"/>
    </xf>
    <xf numFmtId="4" fontId="51" fillId="0" borderId="0" xfId="5" applyNumberFormat="1" applyFont="1" applyAlignment="1">
      <alignment horizontal="right"/>
    </xf>
    <xf numFmtId="4" fontId="51" fillId="0" borderId="0" xfId="5" applyNumberFormat="1" applyFont="1"/>
  </cellXfs>
  <cellStyles count="6">
    <cellStyle name="normální" xfId="0" builtinId="0"/>
    <cellStyle name="normální 2" xfId="1"/>
    <cellStyle name="normální 3" xfId="2"/>
    <cellStyle name="normální 4" xfId="5"/>
    <cellStyle name="normální_Rezerva 2004 ORJ 110 - k 31102004" xfId="4"/>
    <cellStyle name="procent" xfId="3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E28"/>
  <sheetViews>
    <sheetView tabSelected="1" topLeftCell="A2" workbookViewId="0">
      <selection activeCell="C31" sqref="C31"/>
    </sheetView>
  </sheetViews>
  <sheetFormatPr defaultRowHeight="12.75"/>
  <cols>
    <col min="1" max="1" width="4.7109375" customWidth="1"/>
    <col min="2" max="2" width="26.85546875" customWidth="1"/>
    <col min="3" max="5" width="23.7109375" customWidth="1"/>
  </cols>
  <sheetData>
    <row r="1" spans="1:191" s="2" customFormat="1" ht="15.75" hidden="1">
      <c r="A1" s="1" t="s">
        <v>0</v>
      </c>
    </row>
    <row r="2" spans="1:191" s="2" customFormat="1"/>
    <row r="3" spans="1:191" s="2" customFormat="1" ht="15.75" hidden="1">
      <c r="A3" s="1" t="s">
        <v>1</v>
      </c>
      <c r="B3" s="3"/>
    </row>
    <row r="4" spans="1:191" s="2" customFormat="1" ht="15.75">
      <c r="A4" s="1"/>
      <c r="B4" s="1" t="s">
        <v>2</v>
      </c>
    </row>
    <row r="5" spans="1:191" s="2" customFormat="1" ht="15.75">
      <c r="A5" s="1"/>
    </row>
    <row r="6" spans="1:191" s="2" customFormat="1" ht="20.25">
      <c r="A6" s="340" t="s">
        <v>3</v>
      </c>
      <c r="B6" s="341"/>
      <c r="C6" s="342"/>
      <c r="D6" s="342"/>
      <c r="E6" s="342"/>
    </row>
    <row r="7" spans="1:191" ht="15.75">
      <c r="A7" s="4"/>
      <c r="B7" s="5"/>
      <c r="C7" s="5"/>
      <c r="D7" s="5"/>
      <c r="E7" s="5"/>
    </row>
    <row r="8" spans="1:191" ht="13.5" thickBot="1">
      <c r="A8" s="6"/>
      <c r="C8" s="7"/>
      <c r="D8" s="7"/>
      <c r="E8" s="7" t="s">
        <v>4</v>
      </c>
    </row>
    <row r="9" spans="1:191" ht="18.75" customHeight="1">
      <c r="B9" s="343" t="s">
        <v>5</v>
      </c>
      <c r="C9" s="8" t="s">
        <v>6</v>
      </c>
      <c r="D9" s="8" t="s">
        <v>7</v>
      </c>
      <c r="E9" s="8" t="s">
        <v>8</v>
      </c>
      <c r="F9" s="9" t="s">
        <v>9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</row>
    <row r="10" spans="1:191" ht="13.5" customHeight="1" thickBot="1">
      <c r="B10" s="344"/>
      <c r="C10" s="11" t="s">
        <v>10</v>
      </c>
      <c r="D10" s="11" t="s">
        <v>10</v>
      </c>
      <c r="E10" s="11" t="s">
        <v>10</v>
      </c>
      <c r="F10" s="12" t="s">
        <v>11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</row>
    <row r="11" spans="1:191" ht="13.5" thickTop="1">
      <c r="B11" s="13" t="s">
        <v>12</v>
      </c>
      <c r="C11" s="14">
        <v>287230</v>
      </c>
      <c r="D11" s="14">
        <v>284445</v>
      </c>
      <c r="E11" s="14">
        <v>211972.4</v>
      </c>
      <c r="F11" s="15">
        <f>(E11/D11)*100</f>
        <v>74.521401325388041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</row>
    <row r="12" spans="1:191">
      <c r="B12" s="16" t="s">
        <v>13</v>
      </c>
      <c r="C12" s="17">
        <v>55847</v>
      </c>
      <c r="D12" s="17">
        <v>57204</v>
      </c>
      <c r="E12" s="17">
        <v>47819.7</v>
      </c>
      <c r="F12" s="18">
        <f>(E12/D12)*100</f>
        <v>83.595028319697917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</row>
    <row r="13" spans="1:191">
      <c r="B13" s="16" t="s">
        <v>14</v>
      </c>
      <c r="C13" s="17">
        <v>6872</v>
      </c>
      <c r="D13" s="17">
        <v>6872</v>
      </c>
      <c r="E13" s="17">
        <v>4732.2</v>
      </c>
      <c r="F13" s="18">
        <f>(E13/D13)*100</f>
        <v>68.862048894062866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</row>
    <row r="14" spans="1:191">
      <c r="B14" s="19" t="s">
        <v>15</v>
      </c>
      <c r="C14" s="17">
        <v>89134</v>
      </c>
      <c r="D14" s="17">
        <v>113524.4</v>
      </c>
      <c r="E14" s="17">
        <f>412019.3-327262.1</f>
        <v>84757.200000000012</v>
      </c>
      <c r="F14" s="18">
        <f>(E14/D14)*100</f>
        <v>74.659896903220826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</row>
    <row r="15" spans="1:191" ht="19.5" customHeight="1" thickBot="1">
      <c r="B15" s="20" t="s">
        <v>16</v>
      </c>
      <c r="C15" s="21">
        <f>SUM(C11:C14)</f>
        <v>439083</v>
      </c>
      <c r="D15" s="21">
        <f>SUM(D11:D14)</f>
        <v>462045.4</v>
      </c>
      <c r="E15" s="21">
        <f>SUM(E11:E14)</f>
        <v>349281.5</v>
      </c>
      <c r="F15" s="22">
        <f>(E15/D15)*100</f>
        <v>75.594627714073113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</row>
    <row r="16" spans="1:191" ht="13.5" thickTop="1">
      <c r="B16" s="23"/>
      <c r="C16" s="24"/>
      <c r="D16" s="24"/>
      <c r="E16" s="24"/>
      <c r="F16" s="25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</row>
    <row r="17" spans="1:213">
      <c r="A17" s="10"/>
      <c r="B17" s="16" t="s">
        <v>17</v>
      </c>
      <c r="C17" s="17">
        <v>382450.7</v>
      </c>
      <c r="D17" s="17">
        <v>420228</v>
      </c>
      <c r="E17" s="17">
        <f>598028.1-327262.1</f>
        <v>270766</v>
      </c>
      <c r="F17" s="18">
        <f>(E17/D17)*100</f>
        <v>64.43311726015402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</row>
    <row r="18" spans="1:213" s="26" customFormat="1">
      <c r="A18" s="10"/>
      <c r="B18" s="19" t="s">
        <v>18</v>
      </c>
      <c r="C18" s="17">
        <v>56632.3</v>
      </c>
      <c r="D18" s="17">
        <v>72255.600000000006</v>
      </c>
      <c r="E18" s="17">
        <v>30847.5</v>
      </c>
      <c r="F18" s="18">
        <f>(E18/D18)*100</f>
        <v>42.692192715858695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</row>
    <row r="19" spans="1:213" ht="19.5" customHeight="1" thickBot="1">
      <c r="A19" s="10"/>
      <c r="B19" s="20" t="s">
        <v>19</v>
      </c>
      <c r="C19" s="21">
        <f>SUM(C17:C18)</f>
        <v>439083</v>
      </c>
      <c r="D19" s="21">
        <f>SUM(D17:D18)</f>
        <v>492483.6</v>
      </c>
      <c r="E19" s="21">
        <f>SUM(E17:E18)</f>
        <v>301613.5</v>
      </c>
      <c r="F19" s="22">
        <f>(E19/D19)*100</f>
        <v>61.243359169726673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</row>
    <row r="20" spans="1:213" ht="13.5" thickTop="1">
      <c r="B20" s="27"/>
      <c r="C20" s="28"/>
      <c r="D20" s="28"/>
      <c r="E20" s="28"/>
      <c r="F20" s="29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</row>
    <row r="21" spans="1:213">
      <c r="B21" s="30" t="s">
        <v>20</v>
      </c>
      <c r="C21" s="31"/>
      <c r="D21" s="31"/>
      <c r="E21" s="31"/>
      <c r="F21" s="32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</row>
    <row r="22" spans="1:213">
      <c r="B22" s="30" t="s">
        <v>21</v>
      </c>
      <c r="C22" s="33"/>
      <c r="D22" s="33"/>
      <c r="E22" s="33">
        <v>47668</v>
      </c>
      <c r="F22" s="34"/>
    </row>
    <row r="23" spans="1:213" ht="15" customHeight="1" thickBot="1">
      <c r="B23" s="35" t="s">
        <v>22</v>
      </c>
      <c r="C23" s="36">
        <v>0</v>
      </c>
      <c r="D23" s="36">
        <v>30438.2</v>
      </c>
      <c r="E23" s="36"/>
      <c r="F23" s="37"/>
    </row>
    <row r="26" spans="1:213">
      <c r="B26" s="38" t="s">
        <v>23</v>
      </c>
    </row>
    <row r="27" spans="1:213">
      <c r="B27" s="38" t="s">
        <v>24</v>
      </c>
      <c r="C27" s="38"/>
      <c r="D27" s="38"/>
      <c r="E27" s="38"/>
    </row>
    <row r="28" spans="1:213" ht="15">
      <c r="B28" s="38"/>
      <c r="C28" s="39"/>
      <c r="D28" s="39"/>
      <c r="E28" s="39"/>
    </row>
  </sheetData>
  <mergeCells count="2">
    <mergeCell ref="A6:E6"/>
    <mergeCell ref="B9:B10"/>
  </mergeCells>
  <pageMargins left="0.28000000000000003" right="0.35433070866141736" top="0.98425196850393704" bottom="0.70866141732283472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17"/>
  <sheetViews>
    <sheetView zoomScale="80" zoomScaleNormal="80" workbookViewId="0">
      <selection activeCell="G421" sqref="G421"/>
    </sheetView>
  </sheetViews>
  <sheetFormatPr defaultRowHeight="12.75"/>
  <cols>
    <col min="1" max="1" width="7.5703125" style="42" customWidth="1"/>
    <col min="2" max="3" width="10.28515625" style="42" customWidth="1"/>
    <col min="4" max="4" width="76.85546875" style="42" customWidth="1"/>
    <col min="5" max="5" width="16.140625" style="59" customWidth="1"/>
    <col min="6" max="7" width="14.85546875" style="271" customWidth="1"/>
    <col min="8" max="8" width="10.5703125" style="325" customWidth="1"/>
    <col min="9" max="9" width="9.140625" style="42"/>
    <col min="10" max="10" width="24.85546875" style="42" customWidth="1"/>
    <col min="11" max="16384" width="9.140625" style="42"/>
  </cols>
  <sheetData>
    <row r="1" spans="1:9" ht="21.75" customHeight="1">
      <c r="A1" s="345" t="s">
        <v>25</v>
      </c>
      <c r="B1" s="342"/>
      <c r="C1" s="342"/>
      <c r="D1" s="40"/>
      <c r="E1" s="41"/>
      <c r="F1" s="230"/>
      <c r="G1" s="231"/>
      <c r="H1" s="300"/>
    </row>
    <row r="2" spans="1:9" ht="12.75" customHeight="1">
      <c r="A2" s="43"/>
      <c r="B2" s="44"/>
      <c r="C2" s="43"/>
      <c r="D2" s="45"/>
      <c r="E2" s="41"/>
      <c r="F2" s="230"/>
      <c r="G2" s="230"/>
      <c r="H2" s="301"/>
    </row>
    <row r="3" spans="1:9" s="44" customFormat="1" ht="24" customHeight="1">
      <c r="A3" s="346" t="s">
        <v>26</v>
      </c>
      <c r="B3" s="346"/>
      <c r="C3" s="346"/>
      <c r="D3" s="342"/>
      <c r="E3" s="342"/>
      <c r="F3" s="232"/>
      <c r="G3" s="232"/>
      <c r="H3" s="302"/>
    </row>
    <row r="4" spans="1:9" s="44" customFormat="1" ht="15" customHeight="1" thickBot="1">
      <c r="A4" s="46"/>
      <c r="B4" s="46"/>
      <c r="C4" s="46"/>
      <c r="D4" s="46"/>
      <c r="E4" s="47"/>
      <c r="F4" s="233"/>
      <c r="G4" s="234" t="s">
        <v>4</v>
      </c>
      <c r="H4" s="303"/>
    </row>
    <row r="5" spans="1:9" ht="15.75">
      <c r="A5" s="48" t="s">
        <v>27</v>
      </c>
      <c r="B5" s="48" t="s">
        <v>28</v>
      </c>
      <c r="C5" s="48" t="s">
        <v>29</v>
      </c>
      <c r="D5" s="49" t="s">
        <v>30</v>
      </c>
      <c r="E5" s="50" t="s">
        <v>31</v>
      </c>
      <c r="F5" s="235" t="s">
        <v>31</v>
      </c>
      <c r="G5" s="235" t="s">
        <v>8</v>
      </c>
      <c r="H5" s="304" t="s">
        <v>32</v>
      </c>
    </row>
    <row r="6" spans="1:9" ht="15.75" customHeight="1" thickBot="1">
      <c r="A6" s="51"/>
      <c r="B6" s="51"/>
      <c r="C6" s="51"/>
      <c r="D6" s="52"/>
      <c r="E6" s="53" t="s">
        <v>33</v>
      </c>
      <c r="F6" s="236" t="s">
        <v>34</v>
      </c>
      <c r="G6" s="237" t="s">
        <v>35</v>
      </c>
      <c r="H6" s="305" t="s">
        <v>11</v>
      </c>
    </row>
    <row r="7" spans="1:9" ht="16.5" customHeight="1" thickTop="1">
      <c r="A7" s="54">
        <v>10</v>
      </c>
      <c r="B7" s="54"/>
      <c r="C7" s="54"/>
      <c r="D7" s="55" t="s">
        <v>36</v>
      </c>
      <c r="E7" s="56"/>
      <c r="F7" s="238"/>
      <c r="G7" s="238"/>
      <c r="H7" s="306"/>
    </row>
    <row r="8" spans="1:9" ht="15" customHeight="1">
      <c r="A8" s="54"/>
      <c r="B8" s="54"/>
      <c r="C8" s="54"/>
      <c r="D8" s="55"/>
      <c r="E8" s="56"/>
      <c r="F8" s="238"/>
      <c r="G8" s="238"/>
      <c r="H8" s="306"/>
    </row>
    <row r="9" spans="1:9" ht="15">
      <c r="A9" s="57"/>
      <c r="B9" s="57"/>
      <c r="C9" s="57">
        <v>1361</v>
      </c>
      <c r="D9" s="57" t="s">
        <v>37</v>
      </c>
      <c r="E9" s="58">
        <v>5</v>
      </c>
      <c r="F9" s="239">
        <v>4</v>
      </c>
      <c r="G9" s="239">
        <v>4</v>
      </c>
      <c r="H9" s="307">
        <f>(G9/F9)*100</f>
        <v>100</v>
      </c>
      <c r="I9" s="59"/>
    </row>
    <row r="10" spans="1:9" ht="15" hidden="1">
      <c r="A10" s="60"/>
      <c r="B10" s="57"/>
      <c r="C10" s="57">
        <v>2459</v>
      </c>
      <c r="D10" s="57" t="s">
        <v>38</v>
      </c>
      <c r="E10" s="61">
        <v>0</v>
      </c>
      <c r="F10" s="239"/>
      <c r="G10" s="239"/>
      <c r="H10" s="307" t="e">
        <f>(#REF!/F10)*100</f>
        <v>#REF!</v>
      </c>
    </row>
    <row r="11" spans="1:9" ht="15">
      <c r="A11" s="62">
        <v>34053</v>
      </c>
      <c r="B11" s="62"/>
      <c r="C11" s="62">
        <v>4116</v>
      </c>
      <c r="D11" s="57" t="s">
        <v>39</v>
      </c>
      <c r="E11" s="63">
        <v>0</v>
      </c>
      <c r="F11" s="240">
        <v>93</v>
      </c>
      <c r="G11" s="240">
        <v>93</v>
      </c>
      <c r="H11" s="307">
        <f t="shared" ref="H11:H50" si="0">(G11/F11)*100</f>
        <v>100</v>
      </c>
    </row>
    <row r="12" spans="1:9" ht="15">
      <c r="A12" s="62">
        <v>34070</v>
      </c>
      <c r="B12" s="62"/>
      <c r="C12" s="62">
        <v>4116</v>
      </c>
      <c r="D12" s="57" t="s">
        <v>40</v>
      </c>
      <c r="E12" s="63">
        <v>0</v>
      </c>
      <c r="F12" s="240">
        <v>10</v>
      </c>
      <c r="G12" s="240">
        <v>10</v>
      </c>
      <c r="H12" s="307">
        <f t="shared" si="0"/>
        <v>100</v>
      </c>
    </row>
    <row r="13" spans="1:9" ht="15" hidden="1">
      <c r="A13" s="62">
        <v>33123</v>
      </c>
      <c r="B13" s="62"/>
      <c r="C13" s="62">
        <v>4116</v>
      </c>
      <c r="D13" s="57" t="s">
        <v>41</v>
      </c>
      <c r="E13" s="58">
        <v>0</v>
      </c>
      <c r="F13" s="239">
        <v>0</v>
      </c>
      <c r="G13" s="239"/>
      <c r="H13" s="307" t="e">
        <f t="shared" si="0"/>
        <v>#DIV/0!</v>
      </c>
    </row>
    <row r="14" spans="1:9" ht="15" hidden="1">
      <c r="A14" s="62">
        <v>339</v>
      </c>
      <c r="B14" s="62"/>
      <c r="C14" s="62">
        <v>4122</v>
      </c>
      <c r="D14" s="62" t="s">
        <v>42</v>
      </c>
      <c r="E14" s="64">
        <v>0</v>
      </c>
      <c r="F14" s="241"/>
      <c r="G14" s="240"/>
      <c r="H14" s="307" t="e">
        <f t="shared" si="0"/>
        <v>#DIV/0!</v>
      </c>
    </row>
    <row r="15" spans="1:9" ht="15" hidden="1">
      <c r="A15" s="62">
        <v>341</v>
      </c>
      <c r="B15" s="62"/>
      <c r="C15" s="62">
        <v>4122</v>
      </c>
      <c r="D15" s="62" t="s">
        <v>43</v>
      </c>
      <c r="E15" s="64">
        <v>0</v>
      </c>
      <c r="F15" s="241"/>
      <c r="G15" s="240"/>
      <c r="H15" s="307" t="e">
        <f t="shared" si="0"/>
        <v>#DIV/0!</v>
      </c>
      <c r="I15" s="59"/>
    </row>
    <row r="16" spans="1:9" ht="15" hidden="1">
      <c r="A16" s="62">
        <v>359</v>
      </c>
      <c r="B16" s="62"/>
      <c r="C16" s="62">
        <v>4122</v>
      </c>
      <c r="D16" s="62" t="s">
        <v>44</v>
      </c>
      <c r="E16" s="64">
        <v>0</v>
      </c>
      <c r="F16" s="241"/>
      <c r="G16" s="240"/>
      <c r="H16" s="307" t="e">
        <f t="shared" si="0"/>
        <v>#DIV/0!</v>
      </c>
    </row>
    <row r="17" spans="1:9" ht="15" hidden="1" customHeight="1">
      <c r="A17" s="57">
        <v>214</v>
      </c>
      <c r="B17" s="57"/>
      <c r="C17" s="57">
        <v>4122</v>
      </c>
      <c r="D17" s="62" t="s">
        <v>45</v>
      </c>
      <c r="E17" s="58">
        <v>0</v>
      </c>
      <c r="F17" s="239"/>
      <c r="G17" s="239"/>
      <c r="H17" s="307" t="e">
        <f t="shared" si="0"/>
        <v>#DIV/0!</v>
      </c>
    </row>
    <row r="18" spans="1:9" ht="15" hidden="1">
      <c r="A18" s="62">
        <v>33030</v>
      </c>
      <c r="B18" s="62"/>
      <c r="C18" s="62">
        <v>4122</v>
      </c>
      <c r="D18" s="62" t="s">
        <v>46</v>
      </c>
      <c r="E18" s="64">
        <v>0</v>
      </c>
      <c r="F18" s="241">
        <v>0</v>
      </c>
      <c r="G18" s="240"/>
      <c r="H18" s="307" t="e">
        <f t="shared" si="0"/>
        <v>#DIV/0!</v>
      </c>
    </row>
    <row r="19" spans="1:9" ht="15" hidden="1">
      <c r="A19" s="62">
        <v>33926</v>
      </c>
      <c r="B19" s="62"/>
      <c r="C19" s="62">
        <v>4222</v>
      </c>
      <c r="D19" s="62" t="s">
        <v>47</v>
      </c>
      <c r="E19" s="64"/>
      <c r="F19" s="241"/>
      <c r="G19" s="240"/>
      <c r="H19" s="307" t="e">
        <f t="shared" si="0"/>
        <v>#DIV/0!</v>
      </c>
    </row>
    <row r="20" spans="1:9" ht="15">
      <c r="A20" s="62"/>
      <c r="B20" s="62">
        <v>2143</v>
      </c>
      <c r="C20" s="62">
        <v>2111</v>
      </c>
      <c r="D20" s="62" t="s">
        <v>48</v>
      </c>
      <c r="E20" s="63">
        <v>600</v>
      </c>
      <c r="F20" s="240">
        <v>354.2</v>
      </c>
      <c r="G20" s="240">
        <v>355.3</v>
      </c>
      <c r="H20" s="307">
        <f t="shared" si="0"/>
        <v>100.31055900621119</v>
      </c>
    </row>
    <row r="21" spans="1:9" ht="15">
      <c r="A21" s="62"/>
      <c r="B21" s="62">
        <v>2143</v>
      </c>
      <c r="C21" s="62">
        <v>2112</v>
      </c>
      <c r="D21" s="62" t="s">
        <v>49</v>
      </c>
      <c r="E21" s="63">
        <v>250</v>
      </c>
      <c r="F21" s="240">
        <v>70.5</v>
      </c>
      <c r="G21" s="240">
        <v>71.599999999999994</v>
      </c>
      <c r="H21" s="307">
        <f t="shared" si="0"/>
        <v>101.56028368794325</v>
      </c>
    </row>
    <row r="22" spans="1:9" ht="15" hidden="1">
      <c r="A22" s="62"/>
      <c r="B22" s="62">
        <v>2143</v>
      </c>
      <c r="C22" s="62">
        <v>2212</v>
      </c>
      <c r="D22" s="62" t="s">
        <v>50</v>
      </c>
      <c r="E22" s="63">
        <v>0</v>
      </c>
      <c r="F22" s="240">
        <v>0</v>
      </c>
      <c r="G22" s="240"/>
      <c r="H22" s="307" t="e">
        <f t="shared" si="0"/>
        <v>#DIV/0!</v>
      </c>
    </row>
    <row r="23" spans="1:9" ht="15" hidden="1">
      <c r="A23" s="62"/>
      <c r="B23" s="62">
        <v>2143</v>
      </c>
      <c r="C23" s="62">
        <v>2324</v>
      </c>
      <c r="D23" s="62" t="s">
        <v>51</v>
      </c>
      <c r="E23" s="63">
        <v>0</v>
      </c>
      <c r="F23" s="240">
        <v>0</v>
      </c>
      <c r="G23" s="240"/>
      <c r="H23" s="307" t="e">
        <f t="shared" si="0"/>
        <v>#DIV/0!</v>
      </c>
    </row>
    <row r="24" spans="1:9" ht="15" hidden="1">
      <c r="A24" s="62"/>
      <c r="B24" s="62">
        <v>2143</v>
      </c>
      <c r="C24" s="62">
        <v>2329</v>
      </c>
      <c r="D24" s="62" t="s">
        <v>52</v>
      </c>
      <c r="E24" s="63"/>
      <c r="F24" s="240"/>
      <c r="G24" s="240"/>
      <c r="H24" s="307" t="e">
        <f t="shared" si="0"/>
        <v>#DIV/0!</v>
      </c>
    </row>
    <row r="25" spans="1:9" ht="15">
      <c r="A25" s="62"/>
      <c r="B25" s="62">
        <v>3111</v>
      </c>
      <c r="C25" s="62">
        <v>2122</v>
      </c>
      <c r="D25" s="62" t="s">
        <v>53</v>
      </c>
      <c r="E25" s="63">
        <v>0</v>
      </c>
      <c r="F25" s="240">
        <v>0</v>
      </c>
      <c r="G25" s="240">
        <v>0</v>
      </c>
      <c r="H25" s="307" t="e">
        <f t="shared" si="0"/>
        <v>#DIV/0!</v>
      </c>
    </row>
    <row r="26" spans="1:9" ht="15">
      <c r="A26" s="62"/>
      <c r="B26" s="62">
        <v>3113</v>
      </c>
      <c r="C26" s="62">
        <v>2119</v>
      </c>
      <c r="D26" s="62" t="s">
        <v>54</v>
      </c>
      <c r="E26" s="63">
        <v>138</v>
      </c>
      <c r="F26" s="240">
        <v>138</v>
      </c>
      <c r="G26" s="240">
        <v>136.80000000000001</v>
      </c>
      <c r="H26" s="307">
        <f t="shared" si="0"/>
        <v>99.130434782608702</v>
      </c>
    </row>
    <row r="27" spans="1:9" ht="15" hidden="1">
      <c r="A27" s="62"/>
      <c r="B27" s="62">
        <v>3113</v>
      </c>
      <c r="C27" s="62">
        <v>2122</v>
      </c>
      <c r="D27" s="62" t="s">
        <v>55</v>
      </c>
      <c r="E27" s="63">
        <v>0</v>
      </c>
      <c r="F27" s="240">
        <v>0</v>
      </c>
      <c r="G27" s="240"/>
      <c r="H27" s="307" t="e">
        <f t="shared" si="0"/>
        <v>#DIV/0!</v>
      </c>
    </row>
    <row r="28" spans="1:9" ht="15" hidden="1">
      <c r="A28" s="62"/>
      <c r="B28" s="62">
        <v>3113</v>
      </c>
      <c r="C28" s="62">
        <v>2229</v>
      </c>
      <c r="D28" s="62" t="s">
        <v>56</v>
      </c>
      <c r="E28" s="63">
        <v>0</v>
      </c>
      <c r="F28" s="240"/>
      <c r="G28" s="240"/>
      <c r="H28" s="307" t="e">
        <f t="shared" si="0"/>
        <v>#DIV/0!</v>
      </c>
    </row>
    <row r="29" spans="1:9" ht="15">
      <c r="A29" s="62"/>
      <c r="B29" s="62">
        <v>3313</v>
      </c>
      <c r="C29" s="62">
        <v>2132</v>
      </c>
      <c r="D29" s="62" t="s">
        <v>57</v>
      </c>
      <c r="E29" s="63">
        <v>332</v>
      </c>
      <c r="F29" s="240">
        <v>0</v>
      </c>
      <c r="G29" s="240">
        <v>94.8</v>
      </c>
      <c r="H29" s="307" t="e">
        <f t="shared" si="0"/>
        <v>#DIV/0!</v>
      </c>
      <c r="I29" s="59"/>
    </row>
    <row r="30" spans="1:9" ht="15">
      <c r="A30" s="57"/>
      <c r="B30" s="57">
        <v>3313</v>
      </c>
      <c r="C30" s="57">
        <v>2133</v>
      </c>
      <c r="D30" s="57" t="s">
        <v>58</v>
      </c>
      <c r="E30" s="58">
        <v>18</v>
      </c>
      <c r="F30" s="239">
        <v>0</v>
      </c>
      <c r="G30" s="240">
        <v>5.2</v>
      </c>
      <c r="H30" s="307" t="e">
        <f t="shared" si="0"/>
        <v>#DIV/0!</v>
      </c>
    </row>
    <row r="31" spans="1:9" ht="15" hidden="1">
      <c r="A31" s="57"/>
      <c r="B31" s="57">
        <v>3313</v>
      </c>
      <c r="C31" s="57">
        <v>2324</v>
      </c>
      <c r="D31" s="57" t="s">
        <v>59</v>
      </c>
      <c r="E31" s="58">
        <v>0</v>
      </c>
      <c r="F31" s="239">
        <v>0</v>
      </c>
      <c r="G31" s="239"/>
      <c r="H31" s="307" t="e">
        <f t="shared" si="0"/>
        <v>#DIV/0!</v>
      </c>
    </row>
    <row r="32" spans="1:9" ht="15" hidden="1">
      <c r="A32" s="57"/>
      <c r="B32" s="57">
        <v>3392</v>
      </c>
      <c r="C32" s="57">
        <v>2329</v>
      </c>
      <c r="D32" s="57" t="s">
        <v>60</v>
      </c>
      <c r="E32" s="58"/>
      <c r="F32" s="239"/>
      <c r="G32" s="239"/>
      <c r="H32" s="307" t="e">
        <f t="shared" si="0"/>
        <v>#DIV/0!</v>
      </c>
    </row>
    <row r="33" spans="1:9" ht="15" hidden="1">
      <c r="A33" s="62"/>
      <c r="B33" s="62">
        <v>3314</v>
      </c>
      <c r="C33" s="62">
        <v>2229</v>
      </c>
      <c r="D33" s="62" t="s">
        <v>61</v>
      </c>
      <c r="E33" s="63"/>
      <c r="F33" s="240"/>
      <c r="G33" s="240"/>
      <c r="H33" s="307" t="e">
        <f t="shared" si="0"/>
        <v>#DIV/0!</v>
      </c>
    </row>
    <row r="34" spans="1:9" ht="15" hidden="1">
      <c r="A34" s="62"/>
      <c r="B34" s="62">
        <v>3315</v>
      </c>
      <c r="C34" s="62">
        <v>2322</v>
      </c>
      <c r="D34" s="62" t="s">
        <v>62</v>
      </c>
      <c r="E34" s="63"/>
      <c r="F34" s="240"/>
      <c r="G34" s="240"/>
      <c r="H34" s="307" t="e">
        <f t="shared" si="0"/>
        <v>#DIV/0!</v>
      </c>
    </row>
    <row r="35" spans="1:9" ht="15" hidden="1">
      <c r="A35" s="62"/>
      <c r="B35" s="62">
        <v>3319</v>
      </c>
      <c r="C35" s="62">
        <v>2324</v>
      </c>
      <c r="D35" s="62" t="s">
        <v>63</v>
      </c>
      <c r="E35" s="63">
        <v>0</v>
      </c>
      <c r="F35" s="240">
        <v>0</v>
      </c>
      <c r="G35" s="240"/>
      <c r="H35" s="307" t="e">
        <f t="shared" si="0"/>
        <v>#DIV/0!</v>
      </c>
    </row>
    <row r="36" spans="1:9" ht="15" hidden="1" customHeight="1">
      <c r="A36" s="57"/>
      <c r="B36" s="57">
        <v>3319</v>
      </c>
      <c r="C36" s="57">
        <v>2329</v>
      </c>
      <c r="D36" s="57" t="s">
        <v>64</v>
      </c>
      <c r="E36" s="58"/>
      <c r="F36" s="239"/>
      <c r="G36" s="239"/>
      <c r="H36" s="307" t="e">
        <f t="shared" si="0"/>
        <v>#DIV/0!</v>
      </c>
      <c r="I36" s="59"/>
    </row>
    <row r="37" spans="1:9" ht="15">
      <c r="A37" s="62"/>
      <c r="B37" s="62">
        <v>3326</v>
      </c>
      <c r="C37" s="62">
        <v>2212</v>
      </c>
      <c r="D37" s="62" t="s">
        <v>65</v>
      </c>
      <c r="E37" s="63">
        <v>30</v>
      </c>
      <c r="F37" s="240">
        <v>22</v>
      </c>
      <c r="G37" s="240">
        <v>24</v>
      </c>
      <c r="H37" s="307">
        <f t="shared" si="0"/>
        <v>109.09090909090908</v>
      </c>
    </row>
    <row r="38" spans="1:9" ht="15">
      <c r="A38" s="62"/>
      <c r="B38" s="62">
        <v>3326</v>
      </c>
      <c r="C38" s="62">
        <v>2324</v>
      </c>
      <c r="D38" s="62" t="s">
        <v>66</v>
      </c>
      <c r="E38" s="63">
        <v>2</v>
      </c>
      <c r="F38" s="240">
        <v>2</v>
      </c>
      <c r="G38" s="240">
        <v>2</v>
      </c>
      <c r="H38" s="307">
        <f t="shared" si="0"/>
        <v>100</v>
      </c>
    </row>
    <row r="39" spans="1:9" ht="15">
      <c r="A39" s="62"/>
      <c r="B39" s="62">
        <v>3399</v>
      </c>
      <c r="C39" s="62">
        <v>2111</v>
      </c>
      <c r="D39" s="62" t="s">
        <v>67</v>
      </c>
      <c r="E39" s="63">
        <v>200</v>
      </c>
      <c r="F39" s="240">
        <v>298</v>
      </c>
      <c r="G39" s="240">
        <v>298.39999999999998</v>
      </c>
      <c r="H39" s="307">
        <f t="shared" si="0"/>
        <v>100.13422818791946</v>
      </c>
    </row>
    <row r="40" spans="1:9" ht="15" hidden="1">
      <c r="A40" s="62"/>
      <c r="B40" s="62">
        <v>3399</v>
      </c>
      <c r="C40" s="62">
        <v>2112</v>
      </c>
      <c r="D40" s="62" t="s">
        <v>68</v>
      </c>
      <c r="E40" s="63">
        <v>0</v>
      </c>
      <c r="F40" s="240"/>
      <c r="G40" s="240"/>
      <c r="H40" s="307" t="e">
        <f t="shared" si="0"/>
        <v>#DIV/0!</v>
      </c>
    </row>
    <row r="41" spans="1:9" ht="15">
      <c r="A41" s="62"/>
      <c r="B41" s="62">
        <v>3399</v>
      </c>
      <c r="C41" s="62">
        <v>2133</v>
      </c>
      <c r="D41" s="62" t="s">
        <v>69</v>
      </c>
      <c r="E41" s="63">
        <v>100</v>
      </c>
      <c r="F41" s="240">
        <v>26.3</v>
      </c>
      <c r="G41" s="240">
        <v>26.3</v>
      </c>
      <c r="H41" s="307">
        <f t="shared" si="0"/>
        <v>100</v>
      </c>
    </row>
    <row r="42" spans="1:9" ht="15" hidden="1">
      <c r="A42" s="62"/>
      <c r="B42" s="62">
        <v>3399</v>
      </c>
      <c r="C42" s="62">
        <v>2322</v>
      </c>
      <c r="D42" s="62" t="s">
        <v>70</v>
      </c>
      <c r="E42" s="63">
        <v>0</v>
      </c>
      <c r="F42" s="240"/>
      <c r="G42" s="240"/>
      <c r="H42" s="307" t="e">
        <f t="shared" si="0"/>
        <v>#DIV/0!</v>
      </c>
      <c r="I42" s="59"/>
    </row>
    <row r="43" spans="1:9" ht="15">
      <c r="A43" s="57"/>
      <c r="B43" s="57">
        <v>3399</v>
      </c>
      <c r="C43" s="57">
        <v>2321</v>
      </c>
      <c r="D43" s="57" t="s">
        <v>71</v>
      </c>
      <c r="E43" s="58">
        <v>0</v>
      </c>
      <c r="F43" s="239">
        <v>50</v>
      </c>
      <c r="G43" s="239">
        <v>50</v>
      </c>
      <c r="H43" s="307">
        <f t="shared" si="0"/>
        <v>100</v>
      </c>
    </row>
    <row r="44" spans="1:9" ht="15">
      <c r="A44" s="62"/>
      <c r="B44" s="62">
        <v>3399</v>
      </c>
      <c r="C44" s="62">
        <v>2324</v>
      </c>
      <c r="D44" s="62" t="s">
        <v>72</v>
      </c>
      <c r="E44" s="63">
        <v>170</v>
      </c>
      <c r="F44" s="240">
        <v>15.4</v>
      </c>
      <c r="G44" s="240">
        <v>15.5</v>
      </c>
      <c r="H44" s="307">
        <f t="shared" si="0"/>
        <v>100.64935064935065</v>
      </c>
    </row>
    <row r="45" spans="1:9" ht="15">
      <c r="A45" s="57"/>
      <c r="B45" s="57">
        <v>3399</v>
      </c>
      <c r="C45" s="57">
        <v>2329</v>
      </c>
      <c r="D45" s="57" t="s">
        <v>73</v>
      </c>
      <c r="E45" s="63">
        <v>0</v>
      </c>
      <c r="F45" s="240">
        <v>36.6</v>
      </c>
      <c r="G45" s="240">
        <v>36.6</v>
      </c>
      <c r="H45" s="307">
        <f t="shared" si="0"/>
        <v>100</v>
      </c>
    </row>
    <row r="46" spans="1:9" ht="15" hidden="1">
      <c r="A46" s="62"/>
      <c r="B46" s="62">
        <v>3412</v>
      </c>
      <c r="C46" s="62">
        <v>2324</v>
      </c>
      <c r="D46" s="62" t="s">
        <v>74</v>
      </c>
      <c r="E46" s="63">
        <v>0</v>
      </c>
      <c r="F46" s="240"/>
      <c r="G46" s="240"/>
      <c r="H46" s="307" t="e">
        <f t="shared" si="0"/>
        <v>#DIV/0!</v>
      </c>
    </row>
    <row r="47" spans="1:9" ht="15">
      <c r="A47" s="62"/>
      <c r="B47" s="62">
        <v>3419</v>
      </c>
      <c r="C47" s="62">
        <v>2229</v>
      </c>
      <c r="D47" s="62" t="s">
        <v>75</v>
      </c>
      <c r="E47" s="63">
        <v>0</v>
      </c>
      <c r="F47" s="240">
        <v>0.5</v>
      </c>
      <c r="G47" s="240">
        <v>0.5</v>
      </c>
      <c r="H47" s="307">
        <f t="shared" si="0"/>
        <v>100</v>
      </c>
    </row>
    <row r="48" spans="1:9" ht="15">
      <c r="A48" s="62"/>
      <c r="B48" s="62">
        <v>3421</v>
      </c>
      <c r="C48" s="62">
        <v>2229</v>
      </c>
      <c r="D48" s="62" t="s">
        <v>76</v>
      </c>
      <c r="E48" s="63">
        <v>0</v>
      </c>
      <c r="F48" s="240">
        <v>6.8</v>
      </c>
      <c r="G48" s="240">
        <v>6.8</v>
      </c>
      <c r="H48" s="307">
        <f t="shared" si="0"/>
        <v>100</v>
      </c>
    </row>
    <row r="49" spans="1:8" ht="15">
      <c r="A49" s="57"/>
      <c r="B49" s="57">
        <v>3429</v>
      </c>
      <c r="C49" s="57">
        <v>2229</v>
      </c>
      <c r="D49" s="57" t="s">
        <v>77</v>
      </c>
      <c r="E49" s="58">
        <v>0</v>
      </c>
      <c r="F49" s="239">
        <v>0.2</v>
      </c>
      <c r="G49" s="239">
        <v>0.3</v>
      </c>
      <c r="H49" s="307">
        <f t="shared" si="0"/>
        <v>149.99999999999997</v>
      </c>
    </row>
    <row r="50" spans="1:8" ht="15">
      <c r="A50" s="57"/>
      <c r="B50" s="57">
        <v>6402</v>
      </c>
      <c r="C50" s="57">
        <v>2229</v>
      </c>
      <c r="D50" s="57" t="s">
        <v>78</v>
      </c>
      <c r="E50" s="58">
        <v>0</v>
      </c>
      <c r="F50" s="239">
        <v>23.2</v>
      </c>
      <c r="G50" s="239">
        <v>23.3</v>
      </c>
      <c r="H50" s="307">
        <f t="shared" si="0"/>
        <v>100.43103448275863</v>
      </c>
    </row>
    <row r="51" spans="1:8" ht="15" hidden="1">
      <c r="A51" s="62"/>
      <c r="B51" s="62">
        <v>6171</v>
      </c>
      <c r="C51" s="62">
        <v>2212</v>
      </c>
      <c r="D51" s="62" t="s">
        <v>79</v>
      </c>
      <c r="E51" s="63"/>
      <c r="F51" s="240"/>
      <c r="G51" s="240"/>
      <c r="H51" s="307" t="e">
        <f>(#REF!/F51)*100</f>
        <v>#REF!</v>
      </c>
    </row>
    <row r="52" spans="1:8" ht="15" hidden="1" customHeight="1">
      <c r="A52" s="57"/>
      <c r="B52" s="57">
        <v>6409</v>
      </c>
      <c r="C52" s="57">
        <v>2328</v>
      </c>
      <c r="D52" s="57" t="s">
        <v>80</v>
      </c>
      <c r="E52" s="58">
        <v>0</v>
      </c>
      <c r="F52" s="239">
        <v>0</v>
      </c>
      <c r="G52" s="239"/>
      <c r="H52" s="307" t="e">
        <f>(#REF!/F52)*100</f>
        <v>#REF!</v>
      </c>
    </row>
    <row r="53" spans="1:8" ht="15" customHeight="1" thickBot="1">
      <c r="A53" s="65"/>
      <c r="B53" s="65"/>
      <c r="C53" s="65"/>
      <c r="D53" s="65"/>
      <c r="E53" s="66"/>
      <c r="F53" s="242"/>
      <c r="G53" s="242"/>
      <c r="H53" s="308"/>
    </row>
    <row r="54" spans="1:8" s="70" customFormat="1" ht="21.75" customHeight="1" thickTop="1" thickBot="1">
      <c r="A54" s="67"/>
      <c r="B54" s="67"/>
      <c r="C54" s="67"/>
      <c r="D54" s="68" t="s">
        <v>81</v>
      </c>
      <c r="E54" s="69">
        <f>SUM(E9:E52)</f>
        <v>1845</v>
      </c>
      <c r="F54" s="243">
        <f>SUM(F9:F52)</f>
        <v>1150.7</v>
      </c>
      <c r="G54" s="243">
        <f>SUM(G9:G52)</f>
        <v>1254.3999999999996</v>
      </c>
      <c r="H54" s="306">
        <f>(G54/F54)*100</f>
        <v>109.01190579647168</v>
      </c>
    </row>
    <row r="55" spans="1:8" ht="15" customHeight="1">
      <c r="A55" s="70"/>
      <c r="B55" s="70"/>
      <c r="C55" s="70"/>
      <c r="D55" s="70"/>
      <c r="E55" s="71"/>
      <c r="F55" s="244"/>
      <c r="G55" s="244"/>
      <c r="H55" s="309"/>
    </row>
    <row r="56" spans="1:8" ht="15" customHeight="1">
      <c r="A56" s="70"/>
      <c r="B56" s="70"/>
      <c r="C56" s="70"/>
      <c r="D56" s="70"/>
      <c r="E56" s="71"/>
      <c r="F56" s="244"/>
      <c r="G56" s="244"/>
      <c r="H56" s="309"/>
    </row>
    <row r="57" spans="1:8" ht="15" customHeight="1" thickBot="1">
      <c r="A57" s="70"/>
      <c r="B57" s="70"/>
      <c r="C57" s="70"/>
      <c r="D57" s="70"/>
      <c r="E57" s="71"/>
      <c r="F57" s="244"/>
      <c r="G57" s="244"/>
      <c r="H57" s="309"/>
    </row>
    <row r="58" spans="1:8" ht="15.75">
      <c r="A58" s="48" t="s">
        <v>27</v>
      </c>
      <c r="B58" s="48" t="s">
        <v>28</v>
      </c>
      <c r="C58" s="48" t="s">
        <v>29</v>
      </c>
      <c r="D58" s="49" t="s">
        <v>30</v>
      </c>
      <c r="E58" s="50" t="s">
        <v>31</v>
      </c>
      <c r="F58" s="235" t="s">
        <v>31</v>
      </c>
      <c r="G58" s="235" t="s">
        <v>8</v>
      </c>
      <c r="H58" s="304" t="s">
        <v>32</v>
      </c>
    </row>
    <row r="59" spans="1:8" ht="15.75" customHeight="1" thickBot="1">
      <c r="A59" s="51"/>
      <c r="B59" s="51"/>
      <c r="C59" s="51"/>
      <c r="D59" s="52"/>
      <c r="E59" s="53" t="s">
        <v>33</v>
      </c>
      <c r="F59" s="236" t="s">
        <v>34</v>
      </c>
      <c r="G59" s="237" t="s">
        <v>35</v>
      </c>
      <c r="H59" s="305" t="s">
        <v>11</v>
      </c>
    </row>
    <row r="60" spans="1:8" ht="15.75" customHeight="1" thickTop="1">
      <c r="A60" s="72">
        <v>20</v>
      </c>
      <c r="B60" s="54"/>
      <c r="C60" s="54"/>
      <c r="D60" s="55" t="s">
        <v>82</v>
      </c>
      <c r="E60" s="56"/>
      <c r="F60" s="238"/>
      <c r="G60" s="238"/>
      <c r="H60" s="306"/>
    </row>
    <row r="61" spans="1:8" ht="15.75" customHeight="1">
      <c r="A61" s="72"/>
      <c r="B61" s="54"/>
      <c r="C61" s="54"/>
      <c r="D61" s="55"/>
      <c r="E61" s="56"/>
      <c r="F61" s="238"/>
      <c r="G61" s="238"/>
      <c r="H61" s="306"/>
    </row>
    <row r="62" spans="1:8" ht="15.75" hidden="1" customHeight="1">
      <c r="A62" s="72"/>
      <c r="B62" s="54"/>
      <c r="C62" s="73">
        <v>2420</v>
      </c>
      <c r="D62" s="74" t="s">
        <v>83</v>
      </c>
      <c r="E62" s="58">
        <v>0</v>
      </c>
      <c r="F62" s="239">
        <v>0</v>
      </c>
      <c r="G62" s="239"/>
      <c r="H62" s="307" t="e">
        <f>(#REF!/F62)*100</f>
        <v>#REF!</v>
      </c>
    </row>
    <row r="63" spans="1:8" ht="15.75" customHeight="1">
      <c r="A63" s="75">
        <v>1069</v>
      </c>
      <c r="B63" s="54"/>
      <c r="C63" s="73">
        <v>4113</v>
      </c>
      <c r="D63" s="74" t="s">
        <v>84</v>
      </c>
      <c r="E63" s="58">
        <v>18</v>
      </c>
      <c r="F63" s="239">
        <v>51.1</v>
      </c>
      <c r="G63" s="239">
        <v>41.9</v>
      </c>
      <c r="H63" s="307">
        <f t="shared" ref="H63:H124" si="1">(G63/F63)*100</f>
        <v>81.996086105675133</v>
      </c>
    </row>
    <row r="64" spans="1:8" ht="15.75" customHeight="1">
      <c r="A64" s="75">
        <v>1070</v>
      </c>
      <c r="B64" s="54"/>
      <c r="C64" s="73">
        <v>4113</v>
      </c>
      <c r="D64" s="74" t="s">
        <v>85</v>
      </c>
      <c r="E64" s="58">
        <v>1</v>
      </c>
      <c r="F64" s="239">
        <v>1</v>
      </c>
      <c r="G64" s="239">
        <v>0</v>
      </c>
      <c r="H64" s="307">
        <f t="shared" si="1"/>
        <v>0</v>
      </c>
    </row>
    <row r="65" spans="1:10" ht="15.75" hidden="1" customHeight="1">
      <c r="A65" s="75">
        <v>7001</v>
      </c>
      <c r="B65" s="54"/>
      <c r="C65" s="73">
        <v>4116</v>
      </c>
      <c r="D65" s="74" t="s">
        <v>86</v>
      </c>
      <c r="E65" s="58">
        <v>0</v>
      </c>
      <c r="F65" s="239"/>
      <c r="G65" s="239"/>
      <c r="H65" s="307" t="e">
        <f t="shared" si="1"/>
        <v>#DIV/0!</v>
      </c>
    </row>
    <row r="66" spans="1:10" ht="15.75" hidden="1">
      <c r="A66" s="75"/>
      <c r="B66" s="54"/>
      <c r="C66" s="76">
        <v>4116</v>
      </c>
      <c r="D66" s="57" t="s">
        <v>87</v>
      </c>
      <c r="E66" s="58">
        <v>0</v>
      </c>
      <c r="F66" s="239"/>
      <c r="G66" s="240"/>
      <c r="H66" s="307" t="e">
        <f t="shared" si="1"/>
        <v>#DIV/0!</v>
      </c>
      <c r="J66" s="59"/>
    </row>
    <row r="67" spans="1:10" ht="15.75" customHeight="1">
      <c r="A67" s="75">
        <v>1069</v>
      </c>
      <c r="B67" s="54"/>
      <c r="C67" s="73">
        <v>4116</v>
      </c>
      <c r="D67" s="74" t="s">
        <v>84</v>
      </c>
      <c r="E67" s="58">
        <v>249</v>
      </c>
      <c r="F67" s="239">
        <v>715.5</v>
      </c>
      <c r="G67" s="239">
        <v>586.5</v>
      </c>
      <c r="H67" s="307">
        <f t="shared" si="1"/>
        <v>81.970649895178198</v>
      </c>
    </row>
    <row r="68" spans="1:10" ht="15.75" customHeight="1">
      <c r="A68" s="75">
        <v>1070</v>
      </c>
      <c r="B68" s="54"/>
      <c r="C68" s="73">
        <v>4116</v>
      </c>
      <c r="D68" s="74" t="s">
        <v>85</v>
      </c>
      <c r="E68" s="58">
        <v>7</v>
      </c>
      <c r="F68" s="239">
        <v>7</v>
      </c>
      <c r="G68" s="239">
        <v>0</v>
      </c>
      <c r="H68" s="307">
        <f t="shared" si="1"/>
        <v>0</v>
      </c>
    </row>
    <row r="69" spans="1:10" ht="15.75" customHeight="1">
      <c r="A69" s="75">
        <v>1078</v>
      </c>
      <c r="B69" s="54"/>
      <c r="C69" s="73">
        <v>4116</v>
      </c>
      <c r="D69" s="77" t="s">
        <v>88</v>
      </c>
      <c r="E69" s="56">
        <v>0</v>
      </c>
      <c r="F69" s="238">
        <v>4.7</v>
      </c>
      <c r="G69" s="240">
        <v>4.7</v>
      </c>
      <c r="H69" s="307">
        <f t="shared" si="1"/>
        <v>100</v>
      </c>
    </row>
    <row r="70" spans="1:10" ht="15">
      <c r="A70" s="78">
        <v>1111</v>
      </c>
      <c r="B70" s="79"/>
      <c r="C70" s="80">
        <v>4116</v>
      </c>
      <c r="D70" s="77" t="s">
        <v>89</v>
      </c>
      <c r="E70" s="58">
        <v>0</v>
      </c>
      <c r="F70" s="239">
        <v>2414.9</v>
      </c>
      <c r="G70" s="240">
        <v>0</v>
      </c>
      <c r="H70" s="307">
        <f t="shared" si="1"/>
        <v>0</v>
      </c>
    </row>
    <row r="71" spans="1:10" ht="15.75" hidden="1">
      <c r="A71" s="75">
        <v>221</v>
      </c>
      <c r="B71" s="54"/>
      <c r="C71" s="73">
        <v>4122</v>
      </c>
      <c r="D71" s="81" t="s">
        <v>90</v>
      </c>
      <c r="E71" s="58">
        <v>0</v>
      </c>
      <c r="F71" s="239"/>
      <c r="G71" s="240"/>
      <c r="H71" s="307" t="e">
        <f t="shared" si="1"/>
        <v>#DIV/0!</v>
      </c>
    </row>
    <row r="72" spans="1:10" ht="15">
      <c r="A72" s="78">
        <v>1123</v>
      </c>
      <c r="B72" s="79"/>
      <c r="C72" s="80">
        <v>4116</v>
      </c>
      <c r="D72" s="82" t="s">
        <v>91</v>
      </c>
      <c r="E72" s="58">
        <v>0</v>
      </c>
      <c r="F72" s="239">
        <v>1072.3</v>
      </c>
      <c r="G72" s="239">
        <v>0</v>
      </c>
      <c r="H72" s="307">
        <f t="shared" si="1"/>
        <v>0</v>
      </c>
    </row>
    <row r="73" spans="1:10" ht="15.75">
      <c r="A73" s="75">
        <v>1078</v>
      </c>
      <c r="B73" s="54"/>
      <c r="C73" s="73">
        <v>4152</v>
      </c>
      <c r="D73" s="81" t="s">
        <v>92</v>
      </c>
      <c r="E73" s="58">
        <v>0</v>
      </c>
      <c r="F73" s="239">
        <v>78.400000000000006</v>
      </c>
      <c r="G73" s="240">
        <v>78.400000000000006</v>
      </c>
      <c r="H73" s="307">
        <f t="shared" si="1"/>
        <v>100</v>
      </c>
    </row>
    <row r="74" spans="1:10" ht="15.75" customHeight="1">
      <c r="A74" s="75">
        <v>1046</v>
      </c>
      <c r="B74" s="54"/>
      <c r="C74" s="73">
        <v>4213</v>
      </c>
      <c r="D74" s="77" t="s">
        <v>93</v>
      </c>
      <c r="E74" s="56">
        <v>31</v>
      </c>
      <c r="F74" s="238">
        <v>0</v>
      </c>
      <c r="G74" s="240">
        <v>0</v>
      </c>
      <c r="H74" s="307" t="e">
        <f t="shared" si="1"/>
        <v>#DIV/0!</v>
      </c>
      <c r="J74" s="59"/>
    </row>
    <row r="75" spans="1:10" ht="15.75" customHeight="1">
      <c r="A75" s="75">
        <v>1047</v>
      </c>
      <c r="B75" s="54"/>
      <c r="C75" s="73">
        <v>4213</v>
      </c>
      <c r="D75" s="77" t="s">
        <v>94</v>
      </c>
      <c r="E75" s="56">
        <v>45</v>
      </c>
      <c r="F75" s="238">
        <v>0</v>
      </c>
      <c r="G75" s="240">
        <v>0</v>
      </c>
      <c r="H75" s="307" t="e">
        <f t="shared" si="1"/>
        <v>#DIV/0!</v>
      </c>
      <c r="J75" s="59"/>
    </row>
    <row r="76" spans="1:10" ht="15.75" customHeight="1">
      <c r="A76" s="75">
        <v>1048</v>
      </c>
      <c r="B76" s="54"/>
      <c r="C76" s="73">
        <v>4213</v>
      </c>
      <c r="D76" s="77" t="s">
        <v>95</v>
      </c>
      <c r="E76" s="56">
        <v>87</v>
      </c>
      <c r="F76" s="238">
        <v>0</v>
      </c>
      <c r="G76" s="240">
        <v>0</v>
      </c>
      <c r="H76" s="307" t="e">
        <f t="shared" si="1"/>
        <v>#DIV/0!</v>
      </c>
      <c r="I76" s="59"/>
    </row>
    <row r="77" spans="1:10" ht="15.75" hidden="1" customHeight="1">
      <c r="A77" s="75"/>
      <c r="B77" s="54"/>
      <c r="C77" s="73">
        <v>4213</v>
      </c>
      <c r="D77" s="77" t="s">
        <v>96</v>
      </c>
      <c r="E77" s="56">
        <v>0</v>
      </c>
      <c r="F77" s="238"/>
      <c r="G77" s="240"/>
      <c r="H77" s="307" t="e">
        <f t="shared" si="1"/>
        <v>#DIV/0!</v>
      </c>
      <c r="I77" s="59"/>
    </row>
    <row r="78" spans="1:10" ht="15.75" customHeight="1">
      <c r="A78" s="75">
        <v>1054</v>
      </c>
      <c r="B78" s="54"/>
      <c r="C78" s="73">
        <v>4213</v>
      </c>
      <c r="D78" s="77" t="s">
        <v>97</v>
      </c>
      <c r="E78" s="56">
        <v>0</v>
      </c>
      <c r="F78" s="238">
        <v>1377</v>
      </c>
      <c r="G78" s="240">
        <v>806.6</v>
      </c>
      <c r="H78" s="307">
        <f t="shared" si="1"/>
        <v>58.576615831517799</v>
      </c>
      <c r="I78" s="59"/>
    </row>
    <row r="79" spans="1:10" ht="15.75" customHeight="1">
      <c r="A79" s="75">
        <v>1083</v>
      </c>
      <c r="B79" s="54"/>
      <c r="C79" s="73">
        <v>4213</v>
      </c>
      <c r="D79" s="77" t="s">
        <v>98</v>
      </c>
      <c r="E79" s="56">
        <v>38</v>
      </c>
      <c r="F79" s="238">
        <v>0</v>
      </c>
      <c r="G79" s="240">
        <v>0</v>
      </c>
      <c r="H79" s="307" t="e">
        <f t="shared" si="1"/>
        <v>#DIV/0!</v>
      </c>
    </row>
    <row r="80" spans="1:10" ht="15" customHeight="1">
      <c r="A80" s="80">
        <v>1084</v>
      </c>
      <c r="B80" s="57"/>
      <c r="C80" s="57">
        <v>4213</v>
      </c>
      <c r="D80" s="57" t="s">
        <v>99</v>
      </c>
      <c r="E80" s="58">
        <v>22</v>
      </c>
      <c r="F80" s="239">
        <v>26.9</v>
      </c>
      <c r="G80" s="239">
        <v>26.9</v>
      </c>
      <c r="H80" s="307">
        <f t="shared" si="1"/>
        <v>100</v>
      </c>
    </row>
    <row r="81" spans="1:10" ht="15.75" customHeight="1">
      <c r="A81" s="75">
        <v>1092</v>
      </c>
      <c r="B81" s="54"/>
      <c r="C81" s="73">
        <v>4213</v>
      </c>
      <c r="D81" s="77" t="s">
        <v>100</v>
      </c>
      <c r="E81" s="56">
        <v>55</v>
      </c>
      <c r="F81" s="238">
        <v>73.599999999999994</v>
      </c>
      <c r="G81" s="240">
        <v>73.599999999999994</v>
      </c>
      <c r="H81" s="307">
        <f t="shared" si="1"/>
        <v>100</v>
      </c>
    </row>
    <row r="82" spans="1:10" ht="15.75" customHeight="1">
      <c r="A82" s="75">
        <v>1093</v>
      </c>
      <c r="B82" s="54"/>
      <c r="C82" s="73">
        <v>4213</v>
      </c>
      <c r="D82" s="77" t="s">
        <v>101</v>
      </c>
      <c r="E82" s="56">
        <v>70</v>
      </c>
      <c r="F82" s="238">
        <v>70</v>
      </c>
      <c r="G82" s="240">
        <v>0</v>
      </c>
      <c r="H82" s="307">
        <f t="shared" si="1"/>
        <v>0</v>
      </c>
    </row>
    <row r="83" spans="1:10" ht="15" hidden="1">
      <c r="A83" s="60"/>
      <c r="B83" s="57"/>
      <c r="C83" s="57">
        <v>4213</v>
      </c>
      <c r="D83" s="57" t="s">
        <v>102</v>
      </c>
      <c r="E83" s="61"/>
      <c r="F83" s="239"/>
      <c r="G83" s="239"/>
      <c r="H83" s="307" t="e">
        <f t="shared" si="1"/>
        <v>#DIV/0!</v>
      </c>
    </row>
    <row r="84" spans="1:10" ht="15" hidden="1">
      <c r="A84" s="60"/>
      <c r="B84" s="57"/>
      <c r="C84" s="57">
        <v>4213</v>
      </c>
      <c r="D84" s="57" t="s">
        <v>102</v>
      </c>
      <c r="E84" s="61"/>
      <c r="F84" s="239"/>
      <c r="G84" s="239"/>
      <c r="H84" s="307" t="e">
        <f t="shared" si="1"/>
        <v>#DIV/0!</v>
      </c>
    </row>
    <row r="85" spans="1:10" ht="15" hidden="1">
      <c r="A85" s="60"/>
      <c r="B85" s="57"/>
      <c r="C85" s="57">
        <v>4213</v>
      </c>
      <c r="D85" s="57" t="s">
        <v>102</v>
      </c>
      <c r="E85" s="61"/>
      <c r="F85" s="239"/>
      <c r="G85" s="239"/>
      <c r="H85" s="307" t="e">
        <f t="shared" si="1"/>
        <v>#DIV/0!</v>
      </c>
    </row>
    <row r="86" spans="1:10" ht="15.75" customHeight="1">
      <c r="A86" s="75">
        <v>1045</v>
      </c>
      <c r="B86" s="54"/>
      <c r="C86" s="73">
        <v>4216</v>
      </c>
      <c r="D86" s="77" t="s">
        <v>103</v>
      </c>
      <c r="E86" s="56">
        <v>3201</v>
      </c>
      <c r="F86" s="238">
        <v>2850.4</v>
      </c>
      <c r="G86" s="240">
        <v>2850.4</v>
      </c>
      <c r="H86" s="307">
        <f t="shared" si="1"/>
        <v>100</v>
      </c>
      <c r="J86" s="59"/>
    </row>
    <row r="87" spans="1:10" ht="15.75" customHeight="1">
      <c r="A87" s="75">
        <v>1046</v>
      </c>
      <c r="B87" s="54"/>
      <c r="C87" s="73">
        <v>4216</v>
      </c>
      <c r="D87" s="77" t="s">
        <v>104</v>
      </c>
      <c r="E87" s="56">
        <v>522</v>
      </c>
      <c r="F87" s="238">
        <v>0</v>
      </c>
      <c r="G87" s="240">
        <v>0</v>
      </c>
      <c r="H87" s="307" t="e">
        <f t="shared" si="1"/>
        <v>#DIV/0!</v>
      </c>
      <c r="J87" s="59"/>
    </row>
    <row r="88" spans="1:10" ht="15.75" customHeight="1">
      <c r="A88" s="75">
        <v>1047</v>
      </c>
      <c r="B88" s="54"/>
      <c r="C88" s="73">
        <v>4216</v>
      </c>
      <c r="D88" s="77" t="s">
        <v>105</v>
      </c>
      <c r="E88" s="56">
        <v>761</v>
      </c>
      <c r="F88" s="238">
        <v>0</v>
      </c>
      <c r="G88" s="240">
        <v>0</v>
      </c>
      <c r="H88" s="307" t="e">
        <f t="shared" si="1"/>
        <v>#DIV/0!</v>
      </c>
      <c r="J88" s="59"/>
    </row>
    <row r="89" spans="1:10" ht="15.75" customHeight="1">
      <c r="A89" s="75">
        <v>1048</v>
      </c>
      <c r="B89" s="54"/>
      <c r="C89" s="73">
        <v>4216</v>
      </c>
      <c r="D89" s="77" t="s">
        <v>106</v>
      </c>
      <c r="E89" s="56">
        <v>1473</v>
      </c>
      <c r="F89" s="238">
        <v>0</v>
      </c>
      <c r="G89" s="240">
        <v>0</v>
      </c>
      <c r="H89" s="307" t="e">
        <f t="shared" si="1"/>
        <v>#DIV/0!</v>
      </c>
      <c r="I89" s="59"/>
    </row>
    <row r="90" spans="1:10" ht="15.75" customHeight="1">
      <c r="A90" s="75">
        <v>1059</v>
      </c>
      <c r="B90" s="54"/>
      <c r="C90" s="73">
        <v>4216</v>
      </c>
      <c r="D90" s="77" t="s">
        <v>107</v>
      </c>
      <c r="E90" s="56">
        <v>3470</v>
      </c>
      <c r="F90" s="239">
        <v>0</v>
      </c>
      <c r="G90" s="240">
        <v>0</v>
      </c>
      <c r="H90" s="307" t="e">
        <f t="shared" si="1"/>
        <v>#DIV/0!</v>
      </c>
      <c r="I90" s="59"/>
    </row>
    <row r="91" spans="1:10" ht="15.75" customHeight="1">
      <c r="A91" s="75">
        <v>1075</v>
      </c>
      <c r="B91" s="54"/>
      <c r="C91" s="73">
        <v>4216</v>
      </c>
      <c r="D91" s="77" t="s">
        <v>108</v>
      </c>
      <c r="E91" s="56">
        <v>788</v>
      </c>
      <c r="F91" s="238">
        <v>228</v>
      </c>
      <c r="G91" s="240">
        <v>227.9</v>
      </c>
      <c r="H91" s="307">
        <f t="shared" si="1"/>
        <v>99.956140350877192</v>
      </c>
    </row>
    <row r="92" spans="1:10" ht="15.75" customHeight="1">
      <c r="A92" s="75">
        <v>1078</v>
      </c>
      <c r="B92" s="54"/>
      <c r="C92" s="73">
        <v>4216</v>
      </c>
      <c r="D92" s="77" t="s">
        <v>109</v>
      </c>
      <c r="E92" s="56">
        <v>62</v>
      </c>
      <c r="F92" s="238">
        <v>55.6</v>
      </c>
      <c r="G92" s="240">
        <v>55.5</v>
      </c>
      <c r="H92" s="307">
        <f t="shared" si="1"/>
        <v>99.82014388489209</v>
      </c>
    </row>
    <row r="93" spans="1:10" ht="15.75" customHeight="1">
      <c r="A93" s="75">
        <v>1083</v>
      </c>
      <c r="B93" s="54"/>
      <c r="C93" s="73">
        <v>4216</v>
      </c>
      <c r="D93" s="77" t="s">
        <v>110</v>
      </c>
      <c r="E93" s="56">
        <v>585</v>
      </c>
      <c r="F93" s="238">
        <v>0</v>
      </c>
      <c r="G93" s="240">
        <v>0</v>
      </c>
      <c r="H93" s="307" t="e">
        <f t="shared" si="1"/>
        <v>#DIV/0!</v>
      </c>
    </row>
    <row r="94" spans="1:10" ht="15" customHeight="1">
      <c r="A94" s="80">
        <v>1084</v>
      </c>
      <c r="B94" s="57"/>
      <c r="C94" s="57">
        <v>4216</v>
      </c>
      <c r="D94" s="57" t="s">
        <v>111</v>
      </c>
      <c r="E94" s="58">
        <v>755</v>
      </c>
      <c r="F94" s="239">
        <v>456.7</v>
      </c>
      <c r="G94" s="239">
        <v>456.6</v>
      </c>
      <c r="H94" s="307">
        <f t="shared" si="1"/>
        <v>99.978103788044677</v>
      </c>
    </row>
    <row r="95" spans="1:10" ht="15.75" customHeight="1">
      <c r="A95" s="75">
        <v>1092</v>
      </c>
      <c r="B95" s="54"/>
      <c r="C95" s="73">
        <v>4216</v>
      </c>
      <c r="D95" s="77" t="s">
        <v>112</v>
      </c>
      <c r="E95" s="56">
        <v>931</v>
      </c>
      <c r="F95" s="238">
        <v>1251.2</v>
      </c>
      <c r="G95" s="240">
        <v>1251.0999999999999</v>
      </c>
      <c r="H95" s="307">
        <f t="shared" si="1"/>
        <v>99.992007672634259</v>
      </c>
    </row>
    <row r="96" spans="1:10" ht="15.75" hidden="1">
      <c r="A96" s="75"/>
      <c r="B96" s="54"/>
      <c r="C96" s="76">
        <v>4216</v>
      </c>
      <c r="D96" s="81" t="s">
        <v>113</v>
      </c>
      <c r="E96" s="58"/>
      <c r="F96" s="239"/>
      <c r="G96" s="240"/>
      <c r="H96" s="307" t="e">
        <f t="shared" si="1"/>
        <v>#DIV/0!</v>
      </c>
    </row>
    <row r="97" spans="1:8" ht="15.75" hidden="1">
      <c r="A97" s="75"/>
      <c r="B97" s="54"/>
      <c r="C97" s="76">
        <v>4216</v>
      </c>
      <c r="D97" s="81" t="s">
        <v>114</v>
      </c>
      <c r="E97" s="58"/>
      <c r="F97" s="239"/>
      <c r="G97" s="240"/>
      <c r="H97" s="307" t="e">
        <f t="shared" si="1"/>
        <v>#DIV/0!</v>
      </c>
    </row>
    <row r="98" spans="1:8" ht="15.75" hidden="1">
      <c r="A98" s="75"/>
      <c r="B98" s="54"/>
      <c r="C98" s="76">
        <v>4216</v>
      </c>
      <c r="D98" s="82" t="s">
        <v>113</v>
      </c>
      <c r="E98" s="58"/>
      <c r="F98" s="239"/>
      <c r="G98" s="240"/>
      <c r="H98" s="307" t="e">
        <f t="shared" si="1"/>
        <v>#DIV/0!</v>
      </c>
    </row>
    <row r="99" spans="1:8" ht="15" hidden="1">
      <c r="A99" s="79"/>
      <c r="B99" s="79"/>
      <c r="C99" s="76">
        <v>4216</v>
      </c>
      <c r="D99" s="82" t="s">
        <v>113</v>
      </c>
      <c r="E99" s="58"/>
      <c r="F99" s="239"/>
      <c r="G99" s="240"/>
      <c r="H99" s="307" t="e">
        <f t="shared" si="1"/>
        <v>#DIV/0!</v>
      </c>
    </row>
    <row r="100" spans="1:8" ht="15" hidden="1">
      <c r="A100" s="83"/>
      <c r="B100" s="84"/>
      <c r="C100" s="80">
        <v>4216</v>
      </c>
      <c r="D100" s="82" t="s">
        <v>113</v>
      </c>
      <c r="E100" s="63"/>
      <c r="F100" s="240"/>
      <c r="G100" s="240"/>
      <c r="H100" s="307" t="e">
        <f t="shared" si="1"/>
        <v>#DIV/0!</v>
      </c>
    </row>
    <row r="101" spans="1:8" ht="15" hidden="1">
      <c r="A101" s="83">
        <v>433</v>
      </c>
      <c r="B101" s="84"/>
      <c r="C101" s="80">
        <v>4222</v>
      </c>
      <c r="D101" s="82" t="s">
        <v>115</v>
      </c>
      <c r="E101" s="63"/>
      <c r="F101" s="240"/>
      <c r="G101" s="240"/>
      <c r="H101" s="307" t="e">
        <f t="shared" si="1"/>
        <v>#DIV/0!</v>
      </c>
    </row>
    <row r="102" spans="1:8" ht="15" hidden="1">
      <c r="A102" s="83">
        <v>342</v>
      </c>
      <c r="B102" s="84"/>
      <c r="C102" s="80">
        <v>4222</v>
      </c>
      <c r="D102" s="82" t="s">
        <v>115</v>
      </c>
      <c r="E102" s="63"/>
      <c r="F102" s="240"/>
      <c r="G102" s="240"/>
      <c r="H102" s="307" t="e">
        <f t="shared" si="1"/>
        <v>#DIV/0!</v>
      </c>
    </row>
    <row r="103" spans="1:8" ht="15.75" customHeight="1">
      <c r="A103" s="75">
        <v>1093</v>
      </c>
      <c r="B103" s="54"/>
      <c r="C103" s="73">
        <v>4216</v>
      </c>
      <c r="D103" s="77" t="s">
        <v>116</v>
      </c>
      <c r="E103" s="56">
        <v>1181</v>
      </c>
      <c r="F103" s="238">
        <v>1181</v>
      </c>
      <c r="G103" s="240">
        <v>0</v>
      </c>
      <c r="H103" s="307">
        <f t="shared" si="1"/>
        <v>0</v>
      </c>
    </row>
    <row r="104" spans="1:8" ht="15">
      <c r="A104" s="60">
        <v>1094</v>
      </c>
      <c r="B104" s="57"/>
      <c r="C104" s="57">
        <v>4216</v>
      </c>
      <c r="D104" s="77" t="s">
        <v>117</v>
      </c>
      <c r="E104" s="61">
        <v>24</v>
      </c>
      <c r="F104" s="239">
        <v>24</v>
      </c>
      <c r="G104" s="239">
        <v>0</v>
      </c>
      <c r="H104" s="307">
        <f t="shared" si="1"/>
        <v>0</v>
      </c>
    </row>
    <row r="105" spans="1:8" ht="15">
      <c r="A105" s="83">
        <v>1097</v>
      </c>
      <c r="B105" s="84"/>
      <c r="C105" s="80">
        <v>4216</v>
      </c>
      <c r="D105" s="77" t="s">
        <v>118</v>
      </c>
      <c r="E105" s="63">
        <v>0</v>
      </c>
      <c r="F105" s="240">
        <v>300</v>
      </c>
      <c r="G105" s="240">
        <v>300</v>
      </c>
      <c r="H105" s="307">
        <f t="shared" si="1"/>
        <v>100</v>
      </c>
    </row>
    <row r="106" spans="1:8" ht="15">
      <c r="A106" s="83">
        <v>1111</v>
      </c>
      <c r="B106" s="84"/>
      <c r="C106" s="80">
        <v>4216</v>
      </c>
      <c r="D106" s="77" t="s">
        <v>119</v>
      </c>
      <c r="E106" s="63">
        <v>2381</v>
      </c>
      <c r="F106" s="240">
        <v>0</v>
      </c>
      <c r="G106" s="240">
        <v>0</v>
      </c>
      <c r="H106" s="307" t="e">
        <f t="shared" si="1"/>
        <v>#DIV/0!</v>
      </c>
    </row>
    <row r="107" spans="1:8" ht="15">
      <c r="A107" s="83">
        <v>1106</v>
      </c>
      <c r="B107" s="84"/>
      <c r="C107" s="80">
        <v>4222</v>
      </c>
      <c r="D107" s="82" t="s">
        <v>120</v>
      </c>
      <c r="E107" s="63">
        <v>332</v>
      </c>
      <c r="F107" s="240">
        <v>333.6</v>
      </c>
      <c r="G107" s="240">
        <v>0</v>
      </c>
      <c r="H107" s="307">
        <f t="shared" si="1"/>
        <v>0</v>
      </c>
    </row>
    <row r="108" spans="1:8" ht="15">
      <c r="A108" s="83">
        <v>10030</v>
      </c>
      <c r="B108" s="84"/>
      <c r="C108" s="80">
        <v>4223</v>
      </c>
      <c r="D108" s="82" t="s">
        <v>121</v>
      </c>
      <c r="E108" s="63">
        <v>24347</v>
      </c>
      <c r="F108" s="240">
        <v>26001.8</v>
      </c>
      <c r="G108" s="240">
        <v>26001.8</v>
      </c>
      <c r="H108" s="307">
        <f t="shared" si="1"/>
        <v>100</v>
      </c>
    </row>
    <row r="109" spans="1:8" ht="15">
      <c r="A109" s="83">
        <v>1078</v>
      </c>
      <c r="B109" s="84"/>
      <c r="C109" s="80">
        <v>4232</v>
      </c>
      <c r="D109" s="82" t="s">
        <v>122</v>
      </c>
      <c r="E109" s="63">
        <v>1048</v>
      </c>
      <c r="F109" s="240">
        <v>942.6</v>
      </c>
      <c r="G109" s="240">
        <v>942.6</v>
      </c>
      <c r="H109" s="307">
        <f t="shared" si="1"/>
        <v>100</v>
      </c>
    </row>
    <row r="110" spans="1:8" ht="15">
      <c r="A110" s="83">
        <v>1094</v>
      </c>
      <c r="B110" s="84"/>
      <c r="C110" s="80">
        <v>4232</v>
      </c>
      <c r="D110" s="82" t="s">
        <v>123</v>
      </c>
      <c r="E110" s="63">
        <v>407</v>
      </c>
      <c r="F110" s="240">
        <v>407</v>
      </c>
      <c r="G110" s="240">
        <v>0</v>
      </c>
      <c r="H110" s="307">
        <f t="shared" si="1"/>
        <v>0</v>
      </c>
    </row>
    <row r="111" spans="1:8" ht="15">
      <c r="A111" s="83"/>
      <c r="B111" s="84">
        <v>2212</v>
      </c>
      <c r="C111" s="80">
        <v>2322</v>
      </c>
      <c r="D111" s="82" t="s">
        <v>124</v>
      </c>
      <c r="E111" s="63">
        <v>0</v>
      </c>
      <c r="F111" s="240">
        <v>0</v>
      </c>
      <c r="G111" s="240">
        <v>1.7</v>
      </c>
      <c r="H111" s="307" t="e">
        <f t="shared" si="1"/>
        <v>#DIV/0!</v>
      </c>
    </row>
    <row r="112" spans="1:8" ht="15" hidden="1" customHeight="1">
      <c r="A112" s="83"/>
      <c r="B112" s="84">
        <v>2212</v>
      </c>
      <c r="C112" s="80">
        <v>2324</v>
      </c>
      <c r="D112" s="82" t="s">
        <v>125</v>
      </c>
      <c r="E112" s="63">
        <v>0</v>
      </c>
      <c r="F112" s="240"/>
      <c r="G112" s="240"/>
      <c r="H112" s="307" t="e">
        <f t="shared" si="1"/>
        <v>#DIV/0!</v>
      </c>
    </row>
    <row r="113" spans="1:8" ht="15" hidden="1" customHeight="1">
      <c r="A113" s="83"/>
      <c r="B113" s="84">
        <v>2219</v>
      </c>
      <c r="C113" s="85">
        <v>2321</v>
      </c>
      <c r="D113" s="82" t="s">
        <v>126</v>
      </c>
      <c r="E113" s="63"/>
      <c r="F113" s="240"/>
      <c r="G113" s="240"/>
      <c r="H113" s="307" t="e">
        <f t="shared" si="1"/>
        <v>#DIV/0!</v>
      </c>
    </row>
    <row r="114" spans="1:8" ht="15" hidden="1" customHeight="1">
      <c r="A114" s="83"/>
      <c r="B114" s="84">
        <v>2219</v>
      </c>
      <c r="C114" s="80">
        <v>2324</v>
      </c>
      <c r="D114" s="82" t="s">
        <v>127</v>
      </c>
      <c r="E114" s="63"/>
      <c r="F114" s="240"/>
      <c r="G114" s="240"/>
      <c r="H114" s="307" t="e">
        <f t="shared" si="1"/>
        <v>#DIV/0!</v>
      </c>
    </row>
    <row r="115" spans="1:8" ht="15" hidden="1" customHeight="1">
      <c r="A115" s="83"/>
      <c r="B115" s="84">
        <v>2221</v>
      </c>
      <c r="C115" s="85">
        <v>2329</v>
      </c>
      <c r="D115" s="82" t="s">
        <v>128</v>
      </c>
      <c r="E115" s="63">
        <v>0</v>
      </c>
      <c r="F115" s="240"/>
      <c r="G115" s="240"/>
      <c r="H115" s="307" t="e">
        <f t="shared" si="1"/>
        <v>#DIV/0!</v>
      </c>
    </row>
    <row r="116" spans="1:8" ht="15" hidden="1" customHeight="1">
      <c r="A116" s="60"/>
      <c r="B116" s="57">
        <v>3421</v>
      </c>
      <c r="C116" s="57">
        <v>2111</v>
      </c>
      <c r="D116" s="57" t="s">
        <v>129</v>
      </c>
      <c r="E116" s="61"/>
      <c r="F116" s="239"/>
      <c r="G116" s="239"/>
      <c r="H116" s="307" t="e">
        <f t="shared" si="1"/>
        <v>#DIV/0!</v>
      </c>
    </row>
    <row r="117" spans="1:8" ht="15" hidden="1" customHeight="1">
      <c r="A117" s="60"/>
      <c r="B117" s="57">
        <v>3421</v>
      </c>
      <c r="C117" s="57">
        <v>3121</v>
      </c>
      <c r="D117" s="57" t="s">
        <v>130</v>
      </c>
      <c r="E117" s="61">
        <v>0</v>
      </c>
      <c r="F117" s="239"/>
      <c r="G117" s="240"/>
      <c r="H117" s="307" t="e">
        <f t="shared" si="1"/>
        <v>#DIV/0!</v>
      </c>
    </row>
    <row r="118" spans="1:8" ht="15" hidden="1" customHeight="1">
      <c r="A118" s="60"/>
      <c r="B118" s="57">
        <v>3631</v>
      </c>
      <c r="C118" s="57">
        <v>2322</v>
      </c>
      <c r="D118" s="57" t="s">
        <v>131</v>
      </c>
      <c r="E118" s="61">
        <v>0</v>
      </c>
      <c r="F118" s="239"/>
      <c r="G118" s="240"/>
      <c r="H118" s="307" t="e">
        <f t="shared" si="1"/>
        <v>#DIV/0!</v>
      </c>
    </row>
    <row r="119" spans="1:8" ht="15" hidden="1" customHeight="1">
      <c r="A119" s="86"/>
      <c r="B119" s="80">
        <v>3631</v>
      </c>
      <c r="C119" s="57">
        <v>2324</v>
      </c>
      <c r="D119" s="57" t="s">
        <v>132</v>
      </c>
      <c r="E119" s="61">
        <v>0</v>
      </c>
      <c r="F119" s="239"/>
      <c r="G119" s="239"/>
      <c r="H119" s="307" t="e">
        <f t="shared" si="1"/>
        <v>#DIV/0!</v>
      </c>
    </row>
    <row r="120" spans="1:8" ht="15">
      <c r="A120" s="60"/>
      <c r="B120" s="57">
        <v>3412</v>
      </c>
      <c r="C120" s="57">
        <v>2321</v>
      </c>
      <c r="D120" s="57" t="s">
        <v>133</v>
      </c>
      <c r="E120" s="61">
        <v>0</v>
      </c>
      <c r="F120" s="239">
        <v>350</v>
      </c>
      <c r="G120" s="239">
        <v>350</v>
      </c>
      <c r="H120" s="307">
        <f t="shared" si="1"/>
        <v>100</v>
      </c>
    </row>
    <row r="121" spans="1:8" ht="15">
      <c r="A121" s="83"/>
      <c r="B121" s="84">
        <v>3635</v>
      </c>
      <c r="C121" s="80">
        <v>3122</v>
      </c>
      <c r="D121" s="82" t="s">
        <v>134</v>
      </c>
      <c r="E121" s="63">
        <v>0</v>
      </c>
      <c r="F121" s="240">
        <v>0</v>
      </c>
      <c r="G121" s="240">
        <v>43.5</v>
      </c>
      <c r="H121" s="307" t="e">
        <f t="shared" si="1"/>
        <v>#DIV/0!</v>
      </c>
    </row>
    <row r="122" spans="1:8" ht="15">
      <c r="A122" s="83"/>
      <c r="B122" s="84">
        <v>3699</v>
      </c>
      <c r="C122" s="80">
        <v>2111</v>
      </c>
      <c r="D122" s="82" t="s">
        <v>135</v>
      </c>
      <c r="E122" s="63">
        <v>0</v>
      </c>
      <c r="F122" s="240">
        <v>0</v>
      </c>
      <c r="G122" s="240">
        <v>12.1</v>
      </c>
      <c r="H122" s="307" t="e">
        <f t="shared" si="1"/>
        <v>#DIV/0!</v>
      </c>
    </row>
    <row r="123" spans="1:8" ht="15">
      <c r="A123" s="86"/>
      <c r="B123" s="80">
        <v>3725</v>
      </c>
      <c r="C123" s="57">
        <v>2324</v>
      </c>
      <c r="D123" s="57" t="s">
        <v>136</v>
      </c>
      <c r="E123" s="61">
        <v>2000</v>
      </c>
      <c r="F123" s="239">
        <v>2000</v>
      </c>
      <c r="G123" s="239">
        <v>1521.3</v>
      </c>
      <c r="H123" s="307">
        <f t="shared" si="1"/>
        <v>76.064999999999998</v>
      </c>
    </row>
    <row r="124" spans="1:8" ht="15">
      <c r="A124" s="78"/>
      <c r="B124" s="79">
        <v>6399</v>
      </c>
      <c r="C124" s="80">
        <v>2222</v>
      </c>
      <c r="D124" s="82" t="s">
        <v>137</v>
      </c>
      <c r="E124" s="58">
        <v>0</v>
      </c>
      <c r="F124" s="239">
        <v>0</v>
      </c>
      <c r="G124" s="239">
        <v>1547</v>
      </c>
      <c r="H124" s="307" t="e">
        <f t="shared" si="1"/>
        <v>#DIV/0!</v>
      </c>
    </row>
    <row r="125" spans="1:8" ht="15.75" thickBot="1">
      <c r="A125" s="87"/>
      <c r="B125" s="65"/>
      <c r="C125" s="65"/>
      <c r="D125" s="65"/>
      <c r="E125" s="66"/>
      <c r="F125" s="242"/>
      <c r="G125" s="242"/>
      <c r="H125" s="308"/>
    </row>
    <row r="126" spans="1:8" s="70" customFormat="1" ht="21.75" customHeight="1" thickTop="1" thickBot="1">
      <c r="A126" s="88"/>
      <c r="B126" s="67"/>
      <c r="C126" s="67"/>
      <c r="D126" s="68" t="s">
        <v>138</v>
      </c>
      <c r="E126" s="69">
        <f>SUM(E62:E125)</f>
        <v>44891</v>
      </c>
      <c r="F126" s="243">
        <f>SUM(F62:F125)</f>
        <v>42274.299999999996</v>
      </c>
      <c r="G126" s="243">
        <f>SUM(G62:G125)</f>
        <v>37180.1</v>
      </c>
      <c r="H126" s="306">
        <f>(G126/F126)*100</f>
        <v>87.949652625827042</v>
      </c>
    </row>
    <row r="127" spans="1:8" ht="15" customHeight="1">
      <c r="A127" s="89"/>
      <c r="B127" s="89"/>
      <c r="C127" s="89"/>
      <c r="D127" s="45"/>
      <c r="E127" s="90"/>
      <c r="F127" s="245"/>
      <c r="G127" s="231"/>
      <c r="H127" s="300"/>
    </row>
    <row r="128" spans="1:8" ht="15" customHeight="1">
      <c r="A128" s="89"/>
      <c r="B128" s="89"/>
      <c r="C128" s="89"/>
      <c r="D128" s="45"/>
      <c r="E128" s="90"/>
      <c r="F128" s="245"/>
      <c r="G128" s="245"/>
      <c r="H128" s="310"/>
    </row>
    <row r="129" spans="1:8" ht="15" customHeight="1" thickBot="1">
      <c r="A129" s="89"/>
      <c r="B129" s="89"/>
      <c r="C129" s="89"/>
      <c r="D129" s="45"/>
      <c r="E129" s="90"/>
      <c r="F129" s="245"/>
      <c r="G129" s="245"/>
      <c r="H129" s="310"/>
    </row>
    <row r="130" spans="1:8" ht="15.75">
      <c r="A130" s="48" t="s">
        <v>27</v>
      </c>
      <c r="B130" s="48" t="s">
        <v>28</v>
      </c>
      <c r="C130" s="48" t="s">
        <v>29</v>
      </c>
      <c r="D130" s="49" t="s">
        <v>30</v>
      </c>
      <c r="E130" s="50" t="s">
        <v>31</v>
      </c>
      <c r="F130" s="235" t="s">
        <v>31</v>
      </c>
      <c r="G130" s="235" t="s">
        <v>8</v>
      </c>
      <c r="H130" s="304" t="s">
        <v>32</v>
      </c>
    </row>
    <row r="131" spans="1:8" ht="15.75" customHeight="1" thickBot="1">
      <c r="A131" s="51"/>
      <c r="B131" s="51"/>
      <c r="C131" s="51"/>
      <c r="D131" s="52"/>
      <c r="E131" s="53" t="s">
        <v>33</v>
      </c>
      <c r="F131" s="236" t="s">
        <v>34</v>
      </c>
      <c r="G131" s="237" t="s">
        <v>35</v>
      </c>
      <c r="H131" s="305" t="s">
        <v>11</v>
      </c>
    </row>
    <row r="132" spans="1:8" ht="16.5" customHeight="1" thickTop="1">
      <c r="A132" s="72">
        <v>30</v>
      </c>
      <c r="B132" s="54"/>
      <c r="C132" s="54"/>
      <c r="D132" s="55" t="s">
        <v>139</v>
      </c>
      <c r="E132" s="91"/>
      <c r="F132" s="246"/>
      <c r="G132" s="246"/>
      <c r="H132" s="311"/>
    </row>
    <row r="133" spans="1:8" ht="15" customHeight="1">
      <c r="A133" s="92"/>
      <c r="B133" s="93"/>
      <c r="C133" s="93"/>
      <c r="D133" s="93"/>
      <c r="E133" s="58"/>
      <c r="F133" s="239"/>
      <c r="G133" s="239"/>
      <c r="H133" s="307"/>
    </row>
    <row r="134" spans="1:8" ht="15">
      <c r="A134" s="60"/>
      <c r="B134" s="57"/>
      <c r="C134" s="57">
        <v>1361</v>
      </c>
      <c r="D134" s="57" t="s">
        <v>37</v>
      </c>
      <c r="E134" s="94">
        <v>0</v>
      </c>
      <c r="F134" s="247">
        <v>0</v>
      </c>
      <c r="G134" s="247">
        <v>0.8</v>
      </c>
      <c r="H134" s="307" t="e">
        <f t="shared" ref="H134:H168" si="2">(G134/F134)*100</f>
        <v>#DIV/0!</v>
      </c>
    </row>
    <row r="135" spans="1:8" ht="15" hidden="1">
      <c r="A135" s="60"/>
      <c r="B135" s="57"/>
      <c r="C135" s="57">
        <v>2460</v>
      </c>
      <c r="D135" s="57" t="s">
        <v>140</v>
      </c>
      <c r="E135" s="94">
        <v>0</v>
      </c>
      <c r="F135" s="247"/>
      <c r="G135" s="247"/>
      <c r="H135" s="307" t="e">
        <f t="shared" si="2"/>
        <v>#DIV/0!</v>
      </c>
    </row>
    <row r="136" spans="1:8" ht="15" hidden="1">
      <c r="A136" s="60">
        <v>98008</v>
      </c>
      <c r="B136" s="57"/>
      <c r="C136" s="57">
        <v>4111</v>
      </c>
      <c r="D136" s="57" t="s">
        <v>141</v>
      </c>
      <c r="E136" s="61"/>
      <c r="F136" s="239"/>
      <c r="G136" s="239"/>
      <c r="H136" s="307" t="e">
        <f t="shared" si="2"/>
        <v>#DIV/0!</v>
      </c>
    </row>
    <row r="137" spans="1:8" ht="15" hidden="1" customHeight="1">
      <c r="A137" s="60">
        <v>98071</v>
      </c>
      <c r="B137" s="57"/>
      <c r="C137" s="57">
        <v>4111</v>
      </c>
      <c r="D137" s="57" t="s">
        <v>142</v>
      </c>
      <c r="E137" s="94"/>
      <c r="F137" s="247"/>
      <c r="G137" s="247"/>
      <c r="H137" s="307" t="e">
        <f t="shared" si="2"/>
        <v>#DIV/0!</v>
      </c>
    </row>
    <row r="138" spans="1:8" ht="15" hidden="1" customHeight="1">
      <c r="A138" s="60">
        <v>98187</v>
      </c>
      <c r="B138" s="57"/>
      <c r="C138" s="57">
        <v>4111</v>
      </c>
      <c r="D138" s="57" t="s">
        <v>143</v>
      </c>
      <c r="E138" s="94">
        <v>0</v>
      </c>
      <c r="F138" s="247"/>
      <c r="G138" s="247"/>
      <c r="H138" s="307" t="e">
        <f t="shared" si="2"/>
        <v>#DIV/0!</v>
      </c>
    </row>
    <row r="139" spans="1:8" ht="15" hidden="1">
      <c r="A139" s="60">
        <v>98348</v>
      </c>
      <c r="B139" s="57"/>
      <c r="C139" s="57">
        <v>4111</v>
      </c>
      <c r="D139" s="57" t="s">
        <v>144</v>
      </c>
      <c r="E139" s="95">
        <v>0</v>
      </c>
      <c r="F139" s="238"/>
      <c r="G139" s="239"/>
      <c r="H139" s="307" t="e">
        <f t="shared" si="2"/>
        <v>#DIV/0!</v>
      </c>
    </row>
    <row r="140" spans="1:8" ht="15" customHeight="1">
      <c r="A140" s="57">
        <v>13011</v>
      </c>
      <c r="B140" s="57"/>
      <c r="C140" s="57">
        <v>4116</v>
      </c>
      <c r="D140" s="57" t="s">
        <v>145</v>
      </c>
      <c r="E140" s="58">
        <v>0</v>
      </c>
      <c r="F140" s="239">
        <v>5278.9</v>
      </c>
      <c r="G140" s="239">
        <v>5278.9</v>
      </c>
      <c r="H140" s="307">
        <f t="shared" si="2"/>
        <v>100</v>
      </c>
    </row>
    <row r="141" spans="1:8" ht="14.25" customHeight="1">
      <c r="A141" s="60">
        <v>13101</v>
      </c>
      <c r="B141" s="57"/>
      <c r="C141" s="57">
        <v>4116</v>
      </c>
      <c r="D141" s="57" t="s">
        <v>146</v>
      </c>
      <c r="E141" s="94">
        <v>0</v>
      </c>
      <c r="F141" s="247">
        <v>132</v>
      </c>
      <c r="G141" s="247">
        <v>85.7</v>
      </c>
      <c r="H141" s="307">
        <f t="shared" si="2"/>
        <v>64.924242424242422</v>
      </c>
    </row>
    <row r="142" spans="1:8" ht="15">
      <c r="A142" s="60">
        <v>27003</v>
      </c>
      <c r="B142" s="57"/>
      <c r="C142" s="57">
        <v>4116</v>
      </c>
      <c r="D142" s="57" t="s">
        <v>147</v>
      </c>
      <c r="E142" s="94">
        <v>0</v>
      </c>
      <c r="F142" s="247">
        <v>36.299999999999997</v>
      </c>
      <c r="G142" s="247">
        <v>36.299999999999997</v>
      </c>
      <c r="H142" s="307">
        <f t="shared" si="2"/>
        <v>100</v>
      </c>
    </row>
    <row r="143" spans="1:8" ht="15" customHeight="1">
      <c r="A143" s="57">
        <v>17007</v>
      </c>
      <c r="B143" s="57"/>
      <c r="C143" s="57">
        <v>4116</v>
      </c>
      <c r="D143" s="57" t="s">
        <v>148</v>
      </c>
      <c r="E143" s="58">
        <v>0</v>
      </c>
      <c r="F143" s="239">
        <v>0</v>
      </c>
      <c r="G143" s="239">
        <v>6.9</v>
      </c>
      <c r="H143" s="307" t="e">
        <f t="shared" si="2"/>
        <v>#DIV/0!</v>
      </c>
    </row>
    <row r="144" spans="1:8" ht="15" customHeight="1">
      <c r="A144" s="57">
        <v>1067</v>
      </c>
      <c r="B144" s="57"/>
      <c r="C144" s="57">
        <v>4116</v>
      </c>
      <c r="D144" s="57" t="s">
        <v>149</v>
      </c>
      <c r="E144" s="58">
        <v>4374</v>
      </c>
      <c r="F144" s="239">
        <v>4374</v>
      </c>
      <c r="G144" s="239">
        <v>0</v>
      </c>
      <c r="H144" s="307">
        <f t="shared" si="2"/>
        <v>0</v>
      </c>
    </row>
    <row r="145" spans="1:8" ht="15" customHeight="1">
      <c r="A145" s="57">
        <v>1113</v>
      </c>
      <c r="B145" s="57"/>
      <c r="C145" s="57">
        <v>4116</v>
      </c>
      <c r="D145" s="57" t="s">
        <v>150</v>
      </c>
      <c r="E145" s="58">
        <v>4940</v>
      </c>
      <c r="F145" s="239">
        <v>4940</v>
      </c>
      <c r="G145" s="239">
        <v>0</v>
      </c>
      <c r="H145" s="307">
        <f t="shared" si="2"/>
        <v>0</v>
      </c>
    </row>
    <row r="146" spans="1:8" ht="15" hidden="1">
      <c r="A146" s="60"/>
      <c r="B146" s="57"/>
      <c r="C146" s="57">
        <v>4132</v>
      </c>
      <c r="D146" s="57" t="s">
        <v>151</v>
      </c>
      <c r="E146" s="94"/>
      <c r="F146" s="247"/>
      <c r="G146" s="247"/>
      <c r="H146" s="307" t="e">
        <f t="shared" si="2"/>
        <v>#DIV/0!</v>
      </c>
    </row>
    <row r="147" spans="1:8" ht="15" hidden="1" customHeight="1">
      <c r="A147" s="60">
        <v>14004</v>
      </c>
      <c r="B147" s="57"/>
      <c r="C147" s="57">
        <v>4122</v>
      </c>
      <c r="D147" s="57" t="s">
        <v>152</v>
      </c>
      <c r="E147" s="56">
        <v>0</v>
      </c>
      <c r="F147" s="238"/>
      <c r="G147" s="240"/>
      <c r="H147" s="307" t="e">
        <f t="shared" si="2"/>
        <v>#DIV/0!</v>
      </c>
    </row>
    <row r="148" spans="1:8" ht="15" hidden="1">
      <c r="A148" s="60"/>
      <c r="B148" s="57"/>
      <c r="C148" s="57">
        <v>4216</v>
      </c>
      <c r="D148" s="57" t="s">
        <v>153</v>
      </c>
      <c r="E148" s="94"/>
      <c r="F148" s="247"/>
      <c r="G148" s="247"/>
      <c r="H148" s="307" t="e">
        <f t="shared" si="2"/>
        <v>#DIV/0!</v>
      </c>
    </row>
    <row r="149" spans="1:8" ht="15" hidden="1" customHeight="1">
      <c r="A149" s="57"/>
      <c r="B149" s="57"/>
      <c r="C149" s="57">
        <v>4216</v>
      </c>
      <c r="D149" s="57" t="s">
        <v>154</v>
      </c>
      <c r="E149" s="58">
        <v>0</v>
      </c>
      <c r="F149" s="239"/>
      <c r="G149" s="239"/>
      <c r="H149" s="307" t="e">
        <f t="shared" si="2"/>
        <v>#DIV/0!</v>
      </c>
    </row>
    <row r="150" spans="1:8" ht="15" hidden="1" customHeight="1">
      <c r="A150" s="60"/>
      <c r="B150" s="57"/>
      <c r="C150" s="57">
        <v>4222</v>
      </c>
      <c r="D150" s="57" t="s">
        <v>155</v>
      </c>
      <c r="E150" s="94"/>
      <c r="F150" s="247"/>
      <c r="G150" s="247"/>
      <c r="H150" s="307" t="e">
        <f t="shared" si="2"/>
        <v>#DIV/0!</v>
      </c>
    </row>
    <row r="151" spans="1:8" ht="15" customHeight="1">
      <c r="A151" s="57"/>
      <c r="B151" s="57"/>
      <c r="C151" s="57">
        <v>4152</v>
      </c>
      <c r="D151" s="81" t="s">
        <v>156</v>
      </c>
      <c r="E151" s="58">
        <v>0</v>
      </c>
      <c r="F151" s="239">
        <v>0</v>
      </c>
      <c r="G151" s="239">
        <v>116.1</v>
      </c>
      <c r="H151" s="307" t="e">
        <f t="shared" si="2"/>
        <v>#DIV/0!</v>
      </c>
    </row>
    <row r="152" spans="1:8" ht="15">
      <c r="A152" s="60"/>
      <c r="B152" s="57">
        <v>3341</v>
      </c>
      <c r="C152" s="57">
        <v>2111</v>
      </c>
      <c r="D152" s="57" t="s">
        <v>157</v>
      </c>
      <c r="E152" s="96">
        <v>1</v>
      </c>
      <c r="F152" s="248">
        <v>1</v>
      </c>
      <c r="G152" s="248">
        <v>0.8</v>
      </c>
      <c r="H152" s="307">
        <f t="shared" si="2"/>
        <v>80</v>
      </c>
    </row>
    <row r="153" spans="1:8" ht="15">
      <c r="A153" s="60"/>
      <c r="B153" s="57">
        <v>3349</v>
      </c>
      <c r="C153" s="57">
        <v>2111</v>
      </c>
      <c r="D153" s="57" t="s">
        <v>158</v>
      </c>
      <c r="E153" s="96">
        <v>700</v>
      </c>
      <c r="F153" s="248">
        <v>700</v>
      </c>
      <c r="G153" s="248">
        <v>402.7</v>
      </c>
      <c r="H153" s="307">
        <f t="shared" si="2"/>
        <v>57.528571428571432</v>
      </c>
    </row>
    <row r="154" spans="1:8" ht="15">
      <c r="A154" s="60"/>
      <c r="B154" s="57">
        <v>5512</v>
      </c>
      <c r="C154" s="57">
        <v>2111</v>
      </c>
      <c r="D154" s="57" t="s">
        <v>159</v>
      </c>
      <c r="E154" s="58">
        <v>0</v>
      </c>
      <c r="F154" s="239">
        <v>0</v>
      </c>
      <c r="G154" s="239">
        <v>22.4</v>
      </c>
      <c r="H154" s="307" t="e">
        <f t="shared" si="2"/>
        <v>#DIV/0!</v>
      </c>
    </row>
    <row r="155" spans="1:8" ht="15" hidden="1">
      <c r="A155" s="60"/>
      <c r="B155" s="57">
        <v>5512</v>
      </c>
      <c r="C155" s="57">
        <v>2322</v>
      </c>
      <c r="D155" s="57" t="s">
        <v>160</v>
      </c>
      <c r="E155" s="58">
        <v>0</v>
      </c>
      <c r="F155" s="239"/>
      <c r="G155" s="239"/>
      <c r="H155" s="307" t="e">
        <f t="shared" si="2"/>
        <v>#DIV/0!</v>
      </c>
    </row>
    <row r="156" spans="1:8" ht="15">
      <c r="A156" s="60"/>
      <c r="B156" s="57">
        <v>5512</v>
      </c>
      <c r="C156" s="57">
        <v>2324</v>
      </c>
      <c r="D156" s="57" t="s">
        <v>161</v>
      </c>
      <c r="E156" s="58">
        <v>0</v>
      </c>
      <c r="F156" s="239">
        <v>0</v>
      </c>
      <c r="G156" s="239">
        <v>3.4</v>
      </c>
      <c r="H156" s="307" t="e">
        <f t="shared" si="2"/>
        <v>#DIV/0!</v>
      </c>
    </row>
    <row r="157" spans="1:8" ht="15">
      <c r="A157" s="60"/>
      <c r="B157" s="57">
        <v>5512</v>
      </c>
      <c r="C157" s="57">
        <v>3113</v>
      </c>
      <c r="D157" s="57" t="s">
        <v>162</v>
      </c>
      <c r="E157" s="58">
        <v>0</v>
      </c>
      <c r="F157" s="239">
        <v>0</v>
      </c>
      <c r="G157" s="238">
        <v>36</v>
      </c>
      <c r="H157" s="307" t="e">
        <f t="shared" si="2"/>
        <v>#DIV/0!</v>
      </c>
    </row>
    <row r="158" spans="1:8" ht="15" hidden="1">
      <c r="A158" s="60"/>
      <c r="B158" s="57">
        <v>5512</v>
      </c>
      <c r="C158" s="57">
        <v>3122</v>
      </c>
      <c r="D158" s="57" t="s">
        <v>163</v>
      </c>
      <c r="E158" s="58">
        <v>0</v>
      </c>
      <c r="F158" s="239"/>
      <c r="G158" s="238"/>
      <c r="H158" s="307" t="e">
        <f t="shared" si="2"/>
        <v>#DIV/0!</v>
      </c>
    </row>
    <row r="159" spans="1:8" ht="15">
      <c r="A159" s="60"/>
      <c r="B159" s="57">
        <v>6171</v>
      </c>
      <c r="C159" s="57">
        <v>2111</v>
      </c>
      <c r="D159" s="57" t="s">
        <v>164</v>
      </c>
      <c r="E159" s="96">
        <v>150</v>
      </c>
      <c r="F159" s="248">
        <v>150</v>
      </c>
      <c r="G159" s="248">
        <v>94</v>
      </c>
      <c r="H159" s="307">
        <f t="shared" si="2"/>
        <v>62.666666666666671</v>
      </c>
    </row>
    <row r="160" spans="1:8" ht="15">
      <c r="A160" s="60"/>
      <c r="B160" s="57">
        <v>6171</v>
      </c>
      <c r="C160" s="57">
        <v>2132</v>
      </c>
      <c r="D160" s="57" t="s">
        <v>165</v>
      </c>
      <c r="E160" s="61">
        <v>80</v>
      </c>
      <c r="F160" s="239">
        <v>80</v>
      </c>
      <c r="G160" s="239">
        <v>87.1</v>
      </c>
      <c r="H160" s="307">
        <f t="shared" si="2"/>
        <v>108.87499999999999</v>
      </c>
    </row>
    <row r="161" spans="1:8" ht="15" hidden="1">
      <c r="A161" s="60"/>
      <c r="B161" s="57">
        <v>6171</v>
      </c>
      <c r="C161" s="57">
        <v>2210</v>
      </c>
      <c r="D161" s="57" t="s">
        <v>166</v>
      </c>
      <c r="E161" s="58"/>
      <c r="F161" s="239"/>
      <c r="G161" s="239"/>
      <c r="H161" s="307" t="e">
        <f t="shared" si="2"/>
        <v>#DIV/0!</v>
      </c>
    </row>
    <row r="162" spans="1:8" ht="15" hidden="1">
      <c r="A162" s="60"/>
      <c r="B162" s="57">
        <v>6171</v>
      </c>
      <c r="C162" s="57">
        <v>2133</v>
      </c>
      <c r="D162" s="57" t="s">
        <v>167</v>
      </c>
      <c r="E162" s="97"/>
      <c r="F162" s="248"/>
      <c r="G162" s="248"/>
      <c r="H162" s="307" t="e">
        <f t="shared" si="2"/>
        <v>#DIV/0!</v>
      </c>
    </row>
    <row r="163" spans="1:8" ht="15" hidden="1">
      <c r="A163" s="60"/>
      <c r="B163" s="57">
        <v>6171</v>
      </c>
      <c r="C163" s="57">
        <v>2310</v>
      </c>
      <c r="D163" s="57" t="s">
        <v>168</v>
      </c>
      <c r="E163" s="61">
        <v>0</v>
      </c>
      <c r="F163" s="239"/>
      <c r="G163" s="248"/>
      <c r="H163" s="307" t="e">
        <f t="shared" si="2"/>
        <v>#DIV/0!</v>
      </c>
    </row>
    <row r="164" spans="1:8" ht="15" hidden="1">
      <c r="A164" s="60"/>
      <c r="B164" s="57">
        <v>6171</v>
      </c>
      <c r="C164" s="57">
        <v>2322</v>
      </c>
      <c r="D164" s="57" t="s">
        <v>169</v>
      </c>
      <c r="E164" s="61">
        <v>0</v>
      </c>
      <c r="F164" s="239"/>
      <c r="G164" s="239"/>
      <c r="H164" s="307" t="e">
        <f t="shared" si="2"/>
        <v>#DIV/0!</v>
      </c>
    </row>
    <row r="165" spans="1:8" ht="15">
      <c r="A165" s="60"/>
      <c r="B165" s="57">
        <v>6171</v>
      </c>
      <c r="C165" s="57">
        <v>2324</v>
      </c>
      <c r="D165" s="57" t="s">
        <v>170</v>
      </c>
      <c r="E165" s="61">
        <v>0</v>
      </c>
      <c r="F165" s="239">
        <v>0</v>
      </c>
      <c r="G165" s="239">
        <v>74.3</v>
      </c>
      <c r="H165" s="307" t="e">
        <f t="shared" si="2"/>
        <v>#DIV/0!</v>
      </c>
    </row>
    <row r="166" spans="1:8" ht="15" hidden="1">
      <c r="A166" s="60"/>
      <c r="B166" s="57">
        <v>6171</v>
      </c>
      <c r="C166" s="57">
        <v>2329</v>
      </c>
      <c r="D166" s="57" t="s">
        <v>171</v>
      </c>
      <c r="E166" s="61">
        <v>0</v>
      </c>
      <c r="F166" s="239"/>
      <c r="G166" s="239"/>
      <c r="H166" s="307" t="e">
        <f t="shared" si="2"/>
        <v>#DIV/0!</v>
      </c>
    </row>
    <row r="167" spans="1:8" ht="15" hidden="1">
      <c r="A167" s="60"/>
      <c r="B167" s="57">
        <v>6409</v>
      </c>
      <c r="C167" s="57">
        <v>2328</v>
      </c>
      <c r="D167" s="57" t="s">
        <v>172</v>
      </c>
      <c r="E167" s="61"/>
      <c r="F167" s="239"/>
      <c r="G167" s="239"/>
      <c r="H167" s="307" t="e">
        <f t="shared" si="2"/>
        <v>#DIV/0!</v>
      </c>
    </row>
    <row r="168" spans="1:8" ht="15">
      <c r="A168" s="60"/>
      <c r="B168" s="57"/>
      <c r="C168" s="57"/>
      <c r="D168" s="57"/>
      <c r="E168" s="61">
        <v>0</v>
      </c>
      <c r="F168" s="239"/>
      <c r="G168" s="239"/>
      <c r="H168" s="307" t="e">
        <f t="shared" si="2"/>
        <v>#DIV/0!</v>
      </c>
    </row>
    <row r="169" spans="1:8" ht="15.75" thickBot="1">
      <c r="A169" s="98"/>
      <c r="B169" s="99"/>
      <c r="C169" s="99"/>
      <c r="D169" s="99"/>
      <c r="E169" s="100"/>
      <c r="F169" s="249"/>
      <c r="G169" s="249"/>
      <c r="H169" s="308"/>
    </row>
    <row r="170" spans="1:8" s="70" customFormat="1" ht="21.75" customHeight="1" thickTop="1" thickBot="1">
      <c r="A170" s="101"/>
      <c r="B170" s="102"/>
      <c r="C170" s="102"/>
      <c r="D170" s="103" t="s">
        <v>173</v>
      </c>
      <c r="E170" s="104">
        <f>SUM(E134:E169)</f>
        <v>10245</v>
      </c>
      <c r="F170" s="250">
        <f>SUM(F134:F169)</f>
        <v>15692.2</v>
      </c>
      <c r="G170" s="250">
        <f>SUM(G133:G169)</f>
        <v>6245.4</v>
      </c>
      <c r="H170" s="306">
        <f>(G170/F170)*100</f>
        <v>39.799390780132796</v>
      </c>
    </row>
    <row r="171" spans="1:8" ht="15" customHeight="1">
      <c r="A171" s="89"/>
      <c r="B171" s="89"/>
      <c r="C171" s="89"/>
      <c r="D171" s="45"/>
      <c r="E171" s="90"/>
      <c r="F171" s="245"/>
      <c r="G171" s="245"/>
      <c r="H171" s="310"/>
    </row>
    <row r="172" spans="1:8" ht="15" customHeight="1">
      <c r="A172" s="89"/>
      <c r="B172" s="89"/>
      <c r="C172" s="89"/>
      <c r="D172" s="45"/>
      <c r="E172" s="90"/>
      <c r="F172" s="245"/>
      <c r="G172" s="245"/>
      <c r="H172" s="310"/>
    </row>
    <row r="173" spans="1:8" ht="12.75" hidden="1" customHeight="1">
      <c r="A173" s="89"/>
      <c r="B173" s="89"/>
      <c r="C173" s="89"/>
      <c r="D173" s="45"/>
      <c r="E173" s="90"/>
      <c r="F173" s="245"/>
      <c r="G173" s="245"/>
      <c r="H173" s="310"/>
    </row>
    <row r="174" spans="1:8" ht="15" customHeight="1" thickBot="1">
      <c r="A174" s="89"/>
      <c r="B174" s="89"/>
      <c r="C174" s="89"/>
      <c r="D174" s="45"/>
      <c r="E174" s="90"/>
      <c r="F174" s="245"/>
      <c r="G174" s="245"/>
      <c r="H174" s="310"/>
    </row>
    <row r="175" spans="1:8" ht="15.75">
      <c r="A175" s="48" t="s">
        <v>27</v>
      </c>
      <c r="B175" s="48" t="s">
        <v>28</v>
      </c>
      <c r="C175" s="48" t="s">
        <v>29</v>
      </c>
      <c r="D175" s="49" t="s">
        <v>30</v>
      </c>
      <c r="E175" s="50" t="s">
        <v>31</v>
      </c>
      <c r="F175" s="235" t="s">
        <v>31</v>
      </c>
      <c r="G175" s="235" t="s">
        <v>8</v>
      </c>
      <c r="H175" s="304" t="s">
        <v>32</v>
      </c>
    </row>
    <row r="176" spans="1:8" ht="15.75" customHeight="1" thickBot="1">
      <c r="A176" s="51"/>
      <c r="B176" s="51"/>
      <c r="C176" s="51"/>
      <c r="D176" s="52"/>
      <c r="E176" s="53" t="s">
        <v>33</v>
      </c>
      <c r="F176" s="236" t="s">
        <v>34</v>
      </c>
      <c r="G176" s="237" t="s">
        <v>35</v>
      </c>
      <c r="H176" s="305" t="s">
        <v>11</v>
      </c>
    </row>
    <row r="177" spans="1:8" ht="16.5" customHeight="1" thickTop="1">
      <c r="A177" s="54">
        <v>50</v>
      </c>
      <c r="B177" s="54"/>
      <c r="C177" s="54"/>
      <c r="D177" s="55" t="s">
        <v>174</v>
      </c>
      <c r="E177" s="56"/>
      <c r="F177" s="238"/>
      <c r="G177" s="238"/>
      <c r="H177" s="306"/>
    </row>
    <row r="178" spans="1:8" ht="15" customHeight="1">
      <c r="A178" s="57"/>
      <c r="B178" s="57"/>
      <c r="C178" s="57"/>
      <c r="D178" s="93"/>
      <c r="E178" s="58"/>
      <c r="F178" s="239"/>
      <c r="G178" s="239"/>
      <c r="H178" s="307"/>
    </row>
    <row r="179" spans="1:8" ht="15">
      <c r="A179" s="57"/>
      <c r="B179" s="57"/>
      <c r="C179" s="57">
        <v>1361</v>
      </c>
      <c r="D179" s="57" t="s">
        <v>37</v>
      </c>
      <c r="E179" s="61">
        <v>0</v>
      </c>
      <c r="F179" s="239">
        <v>1</v>
      </c>
      <c r="G179" s="239">
        <v>0</v>
      </c>
      <c r="H179" s="307">
        <f t="shared" ref="H179:H218" si="3">(G179/F179)*100</f>
        <v>0</v>
      </c>
    </row>
    <row r="180" spans="1:8" ht="15" hidden="1">
      <c r="A180" s="57"/>
      <c r="B180" s="57"/>
      <c r="C180" s="57">
        <v>2451</v>
      </c>
      <c r="D180" s="57" t="s">
        <v>175</v>
      </c>
      <c r="E180" s="58"/>
      <c r="F180" s="239"/>
      <c r="G180" s="239"/>
      <c r="H180" s="307" t="e">
        <f t="shared" si="3"/>
        <v>#DIV/0!</v>
      </c>
    </row>
    <row r="181" spans="1:8" ht="15">
      <c r="A181" s="57">
        <v>13010</v>
      </c>
      <c r="B181" s="57"/>
      <c r="C181" s="57">
        <v>4116</v>
      </c>
      <c r="D181" s="57" t="s">
        <v>176</v>
      </c>
      <c r="E181" s="58">
        <v>624</v>
      </c>
      <c r="F181" s="239">
        <v>624</v>
      </c>
      <c r="G181" s="239">
        <v>544</v>
      </c>
      <c r="H181" s="307">
        <f t="shared" si="3"/>
        <v>87.179487179487182</v>
      </c>
    </row>
    <row r="182" spans="1:8" ht="15" hidden="1">
      <c r="A182" s="57">
        <v>434</v>
      </c>
      <c r="B182" s="57"/>
      <c r="C182" s="57">
        <v>4122</v>
      </c>
      <c r="D182" s="57" t="s">
        <v>177</v>
      </c>
      <c r="E182" s="58"/>
      <c r="F182" s="239"/>
      <c r="G182" s="239"/>
      <c r="H182" s="307" t="e">
        <f t="shared" si="3"/>
        <v>#DIV/0!</v>
      </c>
    </row>
    <row r="183" spans="1:8" ht="15" hidden="1">
      <c r="A183" s="57">
        <v>13305</v>
      </c>
      <c r="B183" s="57"/>
      <c r="C183" s="57">
        <v>4116</v>
      </c>
      <c r="D183" s="57" t="s">
        <v>178</v>
      </c>
      <c r="E183" s="58">
        <v>0</v>
      </c>
      <c r="F183" s="239">
        <v>0</v>
      </c>
      <c r="G183" s="239"/>
      <c r="H183" s="307" t="e">
        <f t="shared" si="3"/>
        <v>#DIV/0!</v>
      </c>
    </row>
    <row r="184" spans="1:8" ht="15">
      <c r="A184" s="60">
        <v>13015</v>
      </c>
      <c r="B184" s="57"/>
      <c r="C184" s="57">
        <v>4116</v>
      </c>
      <c r="D184" s="57" t="s">
        <v>179</v>
      </c>
      <c r="E184" s="61">
        <v>0</v>
      </c>
      <c r="F184" s="239">
        <v>1367</v>
      </c>
      <c r="G184" s="239">
        <v>0</v>
      </c>
      <c r="H184" s="307">
        <f t="shared" si="3"/>
        <v>0</v>
      </c>
    </row>
    <row r="185" spans="1:8" ht="15">
      <c r="A185" s="60">
        <v>33058</v>
      </c>
      <c r="B185" s="57"/>
      <c r="C185" s="57">
        <v>4116</v>
      </c>
      <c r="D185" s="57" t="s">
        <v>180</v>
      </c>
      <c r="E185" s="61">
        <v>0</v>
      </c>
      <c r="F185" s="239">
        <v>708</v>
      </c>
      <c r="G185" s="239">
        <v>708</v>
      </c>
      <c r="H185" s="307">
        <f t="shared" si="3"/>
        <v>100</v>
      </c>
    </row>
    <row r="186" spans="1:8" ht="15">
      <c r="A186" s="57">
        <v>33058</v>
      </c>
      <c r="B186" s="57"/>
      <c r="C186" s="57">
        <v>4116</v>
      </c>
      <c r="D186" s="57" t="s">
        <v>181</v>
      </c>
      <c r="E186" s="61">
        <v>0</v>
      </c>
      <c r="F186" s="239">
        <v>390.5</v>
      </c>
      <c r="G186" s="239">
        <v>390.4</v>
      </c>
      <c r="H186" s="307">
        <f t="shared" si="3"/>
        <v>99.974391805377721</v>
      </c>
    </row>
    <row r="187" spans="1:8" ht="15">
      <c r="A187" s="57">
        <v>33058</v>
      </c>
      <c r="B187" s="57"/>
      <c r="C187" s="57">
        <v>4116</v>
      </c>
      <c r="D187" s="57" t="s">
        <v>182</v>
      </c>
      <c r="E187" s="61">
        <v>0</v>
      </c>
      <c r="F187" s="239">
        <v>438.5</v>
      </c>
      <c r="G187" s="239">
        <v>438.4</v>
      </c>
      <c r="H187" s="307">
        <f t="shared" si="3"/>
        <v>99.977194982896236</v>
      </c>
    </row>
    <row r="188" spans="1:8" ht="15">
      <c r="A188" s="57">
        <v>33058</v>
      </c>
      <c r="B188" s="57"/>
      <c r="C188" s="57">
        <v>4116</v>
      </c>
      <c r="D188" s="57" t="s">
        <v>183</v>
      </c>
      <c r="E188" s="61">
        <v>0</v>
      </c>
      <c r="F188" s="239">
        <v>826.7</v>
      </c>
      <c r="G188" s="239">
        <v>826.6</v>
      </c>
      <c r="H188" s="307">
        <f t="shared" si="3"/>
        <v>99.98790371355993</v>
      </c>
    </row>
    <row r="189" spans="1:8" ht="15">
      <c r="A189" s="60">
        <v>33058</v>
      </c>
      <c r="B189" s="57"/>
      <c r="C189" s="57">
        <v>4116</v>
      </c>
      <c r="D189" s="57" t="s">
        <v>184</v>
      </c>
      <c r="E189" s="61">
        <v>0</v>
      </c>
      <c r="F189" s="239">
        <v>957.7</v>
      </c>
      <c r="G189" s="239">
        <v>957.6</v>
      </c>
      <c r="H189" s="307">
        <f t="shared" si="3"/>
        <v>99.989558316800668</v>
      </c>
    </row>
    <row r="190" spans="1:8" ht="15">
      <c r="A190" s="57">
        <v>13233</v>
      </c>
      <c r="B190" s="57"/>
      <c r="C190" s="57">
        <v>4116</v>
      </c>
      <c r="D190" s="57" t="s">
        <v>185</v>
      </c>
      <c r="E190" s="58">
        <v>1125</v>
      </c>
      <c r="F190" s="239">
        <v>1125</v>
      </c>
      <c r="G190" s="239">
        <v>907</v>
      </c>
      <c r="H190" s="307">
        <f t="shared" si="3"/>
        <v>80.62222222222222</v>
      </c>
    </row>
    <row r="191" spans="1:8" ht="15">
      <c r="A191" s="57">
        <v>359</v>
      </c>
      <c r="B191" s="57"/>
      <c r="C191" s="57">
        <v>4122</v>
      </c>
      <c r="D191" s="57" t="s">
        <v>186</v>
      </c>
      <c r="E191" s="61">
        <v>0</v>
      </c>
      <c r="F191" s="239">
        <v>15</v>
      </c>
      <c r="G191" s="239">
        <v>15</v>
      </c>
      <c r="H191" s="307">
        <f t="shared" si="3"/>
        <v>100</v>
      </c>
    </row>
    <row r="192" spans="1:8" ht="15">
      <c r="A192" s="57">
        <v>214</v>
      </c>
      <c r="B192" s="57"/>
      <c r="C192" s="57">
        <v>4122</v>
      </c>
      <c r="D192" s="57" t="s">
        <v>187</v>
      </c>
      <c r="E192" s="61">
        <v>0</v>
      </c>
      <c r="F192" s="239">
        <v>36.4</v>
      </c>
      <c r="G192" s="239">
        <v>60</v>
      </c>
      <c r="H192" s="307">
        <f t="shared" si="3"/>
        <v>164.83516483516485</v>
      </c>
    </row>
    <row r="193" spans="1:8" ht="15">
      <c r="A193" s="57">
        <v>13305</v>
      </c>
      <c r="B193" s="57"/>
      <c r="C193" s="57">
        <v>4122</v>
      </c>
      <c r="D193" s="57" t="s">
        <v>188</v>
      </c>
      <c r="E193" s="61">
        <v>0</v>
      </c>
      <c r="F193" s="239">
        <v>15708.4</v>
      </c>
      <c r="G193" s="239">
        <v>15708.4</v>
      </c>
      <c r="H193" s="307">
        <f t="shared" si="3"/>
        <v>100</v>
      </c>
    </row>
    <row r="194" spans="1:8" ht="15">
      <c r="A194" s="57"/>
      <c r="B194" s="57">
        <v>2143</v>
      </c>
      <c r="C194" s="57">
        <v>2112</v>
      </c>
      <c r="D194" s="62" t="s">
        <v>189</v>
      </c>
      <c r="E194" s="61">
        <v>0</v>
      </c>
      <c r="F194" s="239">
        <v>210</v>
      </c>
      <c r="G194" s="239">
        <v>0</v>
      </c>
      <c r="H194" s="307">
        <f t="shared" si="3"/>
        <v>0</v>
      </c>
    </row>
    <row r="195" spans="1:8" ht="15" hidden="1">
      <c r="A195" s="57"/>
      <c r="B195" s="57">
        <v>3113</v>
      </c>
      <c r="C195" s="57">
        <v>2119</v>
      </c>
      <c r="D195" s="57" t="s">
        <v>190</v>
      </c>
      <c r="E195" s="61">
        <v>0</v>
      </c>
      <c r="F195" s="239">
        <v>0</v>
      </c>
      <c r="G195" s="239">
        <v>0</v>
      </c>
      <c r="H195" s="307" t="e">
        <f t="shared" si="3"/>
        <v>#DIV/0!</v>
      </c>
    </row>
    <row r="196" spans="1:8" ht="15">
      <c r="A196" s="57"/>
      <c r="B196" s="57">
        <v>3113</v>
      </c>
      <c r="C196" s="57">
        <v>2122</v>
      </c>
      <c r="D196" s="57" t="s">
        <v>191</v>
      </c>
      <c r="E196" s="61">
        <v>0</v>
      </c>
      <c r="F196" s="239">
        <v>604</v>
      </c>
      <c r="G196" s="239">
        <v>0</v>
      </c>
      <c r="H196" s="307">
        <f t="shared" si="3"/>
        <v>0</v>
      </c>
    </row>
    <row r="197" spans="1:8" ht="15">
      <c r="A197" s="57"/>
      <c r="B197" s="57">
        <v>3313</v>
      </c>
      <c r="C197" s="57">
        <v>2132</v>
      </c>
      <c r="D197" s="57" t="s">
        <v>192</v>
      </c>
      <c r="E197" s="61">
        <v>0</v>
      </c>
      <c r="F197" s="239">
        <v>332</v>
      </c>
      <c r="G197" s="239">
        <v>0</v>
      </c>
      <c r="H197" s="307">
        <f t="shared" si="3"/>
        <v>0</v>
      </c>
    </row>
    <row r="198" spans="1:8" ht="15">
      <c r="A198" s="57"/>
      <c r="B198" s="57">
        <v>3313</v>
      </c>
      <c r="C198" s="57">
        <v>2133</v>
      </c>
      <c r="D198" s="57" t="s">
        <v>193</v>
      </c>
      <c r="E198" s="61">
        <v>0</v>
      </c>
      <c r="F198" s="239">
        <v>18</v>
      </c>
      <c r="G198" s="239">
        <v>0</v>
      </c>
      <c r="H198" s="307">
        <f t="shared" si="3"/>
        <v>0</v>
      </c>
    </row>
    <row r="199" spans="1:8" ht="15">
      <c r="A199" s="57"/>
      <c r="B199" s="57">
        <v>3326</v>
      </c>
      <c r="C199" s="57">
        <v>2212</v>
      </c>
      <c r="D199" s="57" t="s">
        <v>194</v>
      </c>
      <c r="E199" s="61">
        <v>0</v>
      </c>
      <c r="F199" s="239">
        <v>8</v>
      </c>
      <c r="G199" s="239">
        <v>0</v>
      </c>
      <c r="H199" s="307">
        <f t="shared" si="3"/>
        <v>0</v>
      </c>
    </row>
    <row r="200" spans="1:8" ht="15">
      <c r="A200" s="57"/>
      <c r="B200" s="57">
        <v>3399</v>
      </c>
      <c r="C200" s="57">
        <v>2133</v>
      </c>
      <c r="D200" s="57" t="s">
        <v>195</v>
      </c>
      <c r="E200" s="61">
        <v>0</v>
      </c>
      <c r="F200" s="239">
        <v>73.7</v>
      </c>
      <c r="G200" s="239">
        <v>0</v>
      </c>
      <c r="H200" s="307">
        <f t="shared" si="3"/>
        <v>0</v>
      </c>
    </row>
    <row r="201" spans="1:8" ht="15">
      <c r="A201" s="57"/>
      <c r="B201" s="57">
        <v>3399</v>
      </c>
      <c r="C201" s="57">
        <v>2324</v>
      </c>
      <c r="D201" s="57" t="s">
        <v>196</v>
      </c>
      <c r="E201" s="61">
        <v>0</v>
      </c>
      <c r="F201" s="239">
        <v>154.6</v>
      </c>
      <c r="G201" s="239">
        <v>0</v>
      </c>
      <c r="H201" s="307">
        <f t="shared" si="3"/>
        <v>0</v>
      </c>
    </row>
    <row r="202" spans="1:8" ht="15" hidden="1">
      <c r="A202" s="57"/>
      <c r="B202" s="57">
        <v>3412</v>
      </c>
      <c r="C202" s="57">
        <v>2229</v>
      </c>
      <c r="D202" s="57" t="s">
        <v>197</v>
      </c>
      <c r="E202" s="61">
        <v>0</v>
      </c>
      <c r="F202" s="239">
        <v>0</v>
      </c>
      <c r="G202" s="239"/>
      <c r="H202" s="307" t="e">
        <f t="shared" si="3"/>
        <v>#DIV/0!</v>
      </c>
    </row>
    <row r="203" spans="1:8" ht="15" customHeight="1">
      <c r="A203" s="57"/>
      <c r="B203" s="57">
        <v>3599</v>
      </c>
      <c r="C203" s="57">
        <v>2324</v>
      </c>
      <c r="D203" s="57" t="s">
        <v>198</v>
      </c>
      <c r="E203" s="58">
        <v>5</v>
      </c>
      <c r="F203" s="239">
        <v>5</v>
      </c>
      <c r="G203" s="239">
        <v>2.7</v>
      </c>
      <c r="H203" s="307">
        <f t="shared" si="3"/>
        <v>54</v>
      </c>
    </row>
    <row r="204" spans="1:8" ht="15" customHeight="1">
      <c r="A204" s="57"/>
      <c r="B204" s="57">
        <v>4171</v>
      </c>
      <c r="C204" s="57">
        <v>2229</v>
      </c>
      <c r="D204" s="57" t="s">
        <v>199</v>
      </c>
      <c r="E204" s="58">
        <v>0</v>
      </c>
      <c r="F204" s="239">
        <v>0</v>
      </c>
      <c r="G204" s="239">
        <v>4</v>
      </c>
      <c r="H204" s="307" t="e">
        <f t="shared" si="3"/>
        <v>#DIV/0!</v>
      </c>
    </row>
    <row r="205" spans="1:8" ht="15" hidden="1" customHeight="1">
      <c r="A205" s="57"/>
      <c r="B205" s="57">
        <v>4179</v>
      </c>
      <c r="C205" s="57">
        <v>2229</v>
      </c>
      <c r="D205" s="57" t="s">
        <v>200</v>
      </c>
      <c r="E205" s="58">
        <v>0</v>
      </c>
      <c r="F205" s="239"/>
      <c r="G205" s="239"/>
      <c r="H205" s="307" t="e">
        <f t="shared" si="3"/>
        <v>#DIV/0!</v>
      </c>
    </row>
    <row r="206" spans="1:8" ht="15">
      <c r="A206" s="57"/>
      <c r="B206" s="57">
        <v>4195</v>
      </c>
      <c r="C206" s="57">
        <v>2229</v>
      </c>
      <c r="D206" s="57" t="s">
        <v>201</v>
      </c>
      <c r="E206" s="58">
        <v>24</v>
      </c>
      <c r="F206" s="239">
        <v>24</v>
      </c>
      <c r="G206" s="239">
        <v>0</v>
      </c>
      <c r="H206" s="307">
        <f t="shared" si="3"/>
        <v>0</v>
      </c>
    </row>
    <row r="207" spans="1:8" ht="15" hidden="1">
      <c r="A207" s="57"/>
      <c r="B207" s="57">
        <v>4329</v>
      </c>
      <c r="C207" s="57">
        <v>2229</v>
      </c>
      <c r="D207" s="57" t="s">
        <v>202</v>
      </c>
      <c r="E207" s="58"/>
      <c r="F207" s="239"/>
      <c r="G207" s="239"/>
      <c r="H207" s="307" t="e">
        <f t="shared" si="3"/>
        <v>#DIV/0!</v>
      </c>
    </row>
    <row r="208" spans="1:8" ht="15" hidden="1">
      <c r="A208" s="57"/>
      <c r="B208" s="57">
        <v>4329</v>
      </c>
      <c r="C208" s="57">
        <v>2324</v>
      </c>
      <c r="D208" s="57" t="s">
        <v>203</v>
      </c>
      <c r="E208" s="58"/>
      <c r="F208" s="239"/>
      <c r="G208" s="239"/>
      <c r="H208" s="307" t="e">
        <f t="shared" si="3"/>
        <v>#DIV/0!</v>
      </c>
    </row>
    <row r="209" spans="1:8" ht="15" hidden="1">
      <c r="A209" s="57"/>
      <c r="B209" s="57">
        <v>4342</v>
      </c>
      <c r="C209" s="57">
        <v>2324</v>
      </c>
      <c r="D209" s="57" t="s">
        <v>204</v>
      </c>
      <c r="E209" s="58"/>
      <c r="F209" s="239"/>
      <c r="G209" s="239"/>
      <c r="H209" s="307" t="e">
        <f t="shared" si="3"/>
        <v>#DIV/0!</v>
      </c>
    </row>
    <row r="210" spans="1:8" ht="15" hidden="1">
      <c r="A210" s="57"/>
      <c r="B210" s="57">
        <v>4349</v>
      </c>
      <c r="C210" s="57">
        <v>2229</v>
      </c>
      <c r="D210" s="57" t="s">
        <v>205</v>
      </c>
      <c r="E210" s="58"/>
      <c r="F210" s="239"/>
      <c r="G210" s="239"/>
      <c r="H210" s="307" t="e">
        <f t="shared" si="3"/>
        <v>#DIV/0!</v>
      </c>
    </row>
    <row r="211" spans="1:8" ht="15" hidden="1">
      <c r="A211" s="57"/>
      <c r="B211" s="57">
        <v>4399</v>
      </c>
      <c r="C211" s="57">
        <v>2111</v>
      </c>
      <c r="D211" s="57" t="s">
        <v>206</v>
      </c>
      <c r="E211" s="58"/>
      <c r="F211" s="239"/>
      <c r="G211" s="239"/>
      <c r="H211" s="307" t="e">
        <f t="shared" si="3"/>
        <v>#DIV/0!</v>
      </c>
    </row>
    <row r="212" spans="1:8" ht="15" hidden="1">
      <c r="A212" s="57"/>
      <c r="B212" s="57">
        <v>6171</v>
      </c>
      <c r="C212" s="57">
        <v>2111</v>
      </c>
      <c r="D212" s="57" t="s">
        <v>207</v>
      </c>
      <c r="E212" s="58"/>
      <c r="F212" s="239"/>
      <c r="G212" s="239"/>
      <c r="H212" s="307" t="e">
        <f t="shared" si="3"/>
        <v>#DIV/0!</v>
      </c>
    </row>
    <row r="213" spans="1:8" ht="15" hidden="1">
      <c r="A213" s="60"/>
      <c r="B213" s="57">
        <v>4357</v>
      </c>
      <c r="C213" s="57">
        <v>2122</v>
      </c>
      <c r="D213" s="57" t="s">
        <v>208</v>
      </c>
      <c r="E213" s="61">
        <v>0</v>
      </c>
      <c r="F213" s="239"/>
      <c r="G213" s="239"/>
      <c r="H213" s="307" t="e">
        <f t="shared" si="3"/>
        <v>#DIV/0!</v>
      </c>
    </row>
    <row r="214" spans="1:8" ht="15">
      <c r="A214" s="57"/>
      <c r="B214" s="57">
        <v>4379</v>
      </c>
      <c r="C214" s="57">
        <v>2212</v>
      </c>
      <c r="D214" s="57" t="s">
        <v>209</v>
      </c>
      <c r="E214" s="58">
        <v>7</v>
      </c>
      <c r="F214" s="239">
        <v>7</v>
      </c>
      <c r="G214" s="239">
        <v>5.8</v>
      </c>
      <c r="H214" s="307">
        <f t="shared" si="3"/>
        <v>82.857142857142847</v>
      </c>
    </row>
    <row r="215" spans="1:8" ht="15" hidden="1">
      <c r="A215" s="62"/>
      <c r="B215" s="62">
        <v>4399</v>
      </c>
      <c r="C215" s="62">
        <v>2324</v>
      </c>
      <c r="D215" s="62" t="s">
        <v>210</v>
      </c>
      <c r="E215" s="63"/>
      <c r="F215" s="240"/>
      <c r="G215" s="239"/>
      <c r="H215" s="307" t="e">
        <f t="shared" si="3"/>
        <v>#DIV/0!</v>
      </c>
    </row>
    <row r="216" spans="1:8" ht="15" hidden="1">
      <c r="A216" s="57"/>
      <c r="B216" s="57">
        <v>6171</v>
      </c>
      <c r="C216" s="57">
        <v>2212</v>
      </c>
      <c r="D216" s="57" t="s">
        <v>209</v>
      </c>
      <c r="E216" s="58"/>
      <c r="F216" s="239"/>
      <c r="G216" s="239"/>
      <c r="H216" s="307" t="e">
        <f t="shared" si="3"/>
        <v>#DIV/0!</v>
      </c>
    </row>
    <row r="217" spans="1:8" ht="15">
      <c r="A217" s="62"/>
      <c r="B217" s="57">
        <v>6171</v>
      </c>
      <c r="C217" s="57">
        <v>2324</v>
      </c>
      <c r="D217" s="57" t="s">
        <v>211</v>
      </c>
      <c r="E217" s="58">
        <v>3</v>
      </c>
      <c r="F217" s="239">
        <v>3</v>
      </c>
      <c r="G217" s="239">
        <v>2</v>
      </c>
      <c r="H217" s="307">
        <f t="shared" si="3"/>
        <v>66.666666666666657</v>
      </c>
    </row>
    <row r="218" spans="1:8" ht="15">
      <c r="A218" s="62"/>
      <c r="B218" s="57">
        <v>6402</v>
      </c>
      <c r="C218" s="57">
        <v>2229</v>
      </c>
      <c r="D218" s="57" t="s">
        <v>212</v>
      </c>
      <c r="E218" s="58">
        <v>0</v>
      </c>
      <c r="F218" s="239">
        <v>0</v>
      </c>
      <c r="G218" s="239">
        <v>22.2</v>
      </c>
      <c r="H218" s="307" t="e">
        <f t="shared" si="3"/>
        <v>#DIV/0!</v>
      </c>
    </row>
    <row r="219" spans="1:8" ht="15" customHeight="1" thickBot="1">
      <c r="A219" s="99"/>
      <c r="B219" s="99"/>
      <c r="C219" s="99"/>
      <c r="D219" s="99"/>
      <c r="E219" s="100"/>
      <c r="F219" s="249"/>
      <c r="G219" s="249"/>
      <c r="H219" s="308"/>
    </row>
    <row r="220" spans="1:8" s="70" customFormat="1" ht="21.75" customHeight="1" thickTop="1" thickBot="1">
      <c r="A220" s="102"/>
      <c r="B220" s="102"/>
      <c r="C220" s="102"/>
      <c r="D220" s="103" t="s">
        <v>213</v>
      </c>
      <c r="E220" s="104">
        <f>SUM(E178:E219)</f>
        <v>1788</v>
      </c>
      <c r="F220" s="250">
        <f>SUM(F178:F219)</f>
        <v>23637.499999999996</v>
      </c>
      <c r="G220" s="250">
        <f>SUM(G178:G219)</f>
        <v>20592.100000000002</v>
      </c>
      <c r="H220" s="306">
        <f>(G220/F220)*100</f>
        <v>87.116234796404044</v>
      </c>
    </row>
    <row r="221" spans="1:8" ht="15" customHeight="1">
      <c r="A221" s="89"/>
      <c r="B221" s="70"/>
      <c r="C221" s="89"/>
      <c r="D221" s="105"/>
      <c r="E221" s="90"/>
      <c r="F221" s="245"/>
      <c r="G221" s="231"/>
      <c r="H221" s="300"/>
    </row>
    <row r="222" spans="1:8" ht="14.25" customHeight="1">
      <c r="A222" s="70"/>
      <c r="B222" s="70"/>
      <c r="C222" s="70"/>
      <c r="D222" s="70"/>
      <c r="E222" s="71"/>
      <c r="F222" s="244"/>
      <c r="G222" s="244"/>
      <c r="H222" s="309"/>
    </row>
    <row r="223" spans="1:8" ht="14.25" customHeight="1" thickBot="1">
      <c r="A223" s="70"/>
      <c r="B223" s="70"/>
      <c r="C223" s="70"/>
      <c r="D223" s="70"/>
      <c r="E223" s="71"/>
      <c r="F223" s="244"/>
      <c r="G223" s="244"/>
      <c r="H223" s="309"/>
    </row>
    <row r="224" spans="1:8" ht="13.5" hidden="1" customHeight="1">
      <c r="A224" s="70"/>
      <c r="B224" s="70"/>
      <c r="C224" s="70"/>
      <c r="D224" s="70"/>
      <c r="E224" s="71"/>
      <c r="F224" s="244"/>
      <c r="G224" s="244"/>
      <c r="H224" s="309"/>
    </row>
    <row r="225" spans="1:8" ht="13.5" hidden="1" customHeight="1">
      <c r="A225" s="70"/>
      <c r="B225" s="70"/>
      <c r="C225" s="70"/>
      <c r="D225" s="70"/>
      <c r="E225" s="71"/>
      <c r="F225" s="244"/>
      <c r="G225" s="244"/>
      <c r="H225" s="309"/>
    </row>
    <row r="226" spans="1:8" ht="13.5" hidden="1" customHeight="1" thickBot="1">
      <c r="A226" s="70"/>
      <c r="B226" s="70"/>
      <c r="C226" s="70"/>
      <c r="D226" s="70"/>
      <c r="E226" s="71"/>
      <c r="F226" s="244"/>
      <c r="G226" s="244"/>
      <c r="H226" s="309"/>
    </row>
    <row r="227" spans="1:8" ht="15.75">
      <c r="A227" s="48" t="s">
        <v>27</v>
      </c>
      <c r="B227" s="48" t="s">
        <v>28</v>
      </c>
      <c r="C227" s="48" t="s">
        <v>29</v>
      </c>
      <c r="D227" s="49" t="s">
        <v>30</v>
      </c>
      <c r="E227" s="50" t="s">
        <v>31</v>
      </c>
      <c r="F227" s="235" t="s">
        <v>31</v>
      </c>
      <c r="G227" s="235" t="s">
        <v>8</v>
      </c>
      <c r="H227" s="304" t="s">
        <v>32</v>
      </c>
    </row>
    <row r="228" spans="1:8" ht="15.75" customHeight="1" thickBot="1">
      <c r="A228" s="51"/>
      <c r="B228" s="51"/>
      <c r="C228" s="51"/>
      <c r="D228" s="52"/>
      <c r="E228" s="53" t="s">
        <v>33</v>
      </c>
      <c r="F228" s="236" t="s">
        <v>34</v>
      </c>
      <c r="G228" s="237" t="s">
        <v>35</v>
      </c>
      <c r="H228" s="305" t="s">
        <v>11</v>
      </c>
    </row>
    <row r="229" spans="1:8" ht="15.75" customHeight="1" thickTop="1">
      <c r="A229" s="54">
        <v>60</v>
      </c>
      <c r="B229" s="54"/>
      <c r="C229" s="54"/>
      <c r="D229" s="55" t="s">
        <v>214</v>
      </c>
      <c r="E229" s="56"/>
      <c r="F229" s="238"/>
      <c r="G229" s="238"/>
      <c r="H229" s="306"/>
    </row>
    <row r="230" spans="1:8" ht="14.25" customHeight="1">
      <c r="A230" s="93"/>
      <c r="B230" s="93"/>
      <c r="C230" s="93"/>
      <c r="D230" s="93"/>
      <c r="E230" s="58"/>
      <c r="F230" s="239"/>
      <c r="G230" s="239"/>
      <c r="H230" s="307"/>
    </row>
    <row r="231" spans="1:8" ht="15" hidden="1">
      <c r="A231" s="57"/>
      <c r="B231" s="57"/>
      <c r="C231" s="57">
        <v>1332</v>
      </c>
      <c r="D231" s="57" t="s">
        <v>215</v>
      </c>
      <c r="E231" s="58"/>
      <c r="F231" s="239"/>
      <c r="G231" s="239"/>
      <c r="H231" s="307" t="e">
        <f>(#REF!/F231)*100</f>
        <v>#REF!</v>
      </c>
    </row>
    <row r="232" spans="1:8" ht="15">
      <c r="A232" s="57"/>
      <c r="B232" s="57"/>
      <c r="C232" s="57">
        <v>1333</v>
      </c>
      <c r="D232" s="57" t="s">
        <v>216</v>
      </c>
      <c r="E232" s="58">
        <v>500</v>
      </c>
      <c r="F232" s="239">
        <v>500</v>
      </c>
      <c r="G232" s="239">
        <v>483.7</v>
      </c>
      <c r="H232" s="307">
        <f t="shared" ref="H232:H244" si="4">(G232/F232)*100</f>
        <v>96.74</v>
      </c>
    </row>
    <row r="233" spans="1:8" ht="15">
      <c r="A233" s="57"/>
      <c r="B233" s="57"/>
      <c r="C233" s="57">
        <v>1334</v>
      </c>
      <c r="D233" s="57" t="s">
        <v>217</v>
      </c>
      <c r="E233" s="58">
        <v>60</v>
      </c>
      <c r="F233" s="239">
        <v>60</v>
      </c>
      <c r="G233" s="239">
        <v>213.3</v>
      </c>
      <c r="H233" s="307">
        <f t="shared" si="4"/>
        <v>355.5</v>
      </c>
    </row>
    <row r="234" spans="1:8" ht="15">
      <c r="A234" s="57"/>
      <c r="B234" s="57"/>
      <c r="C234" s="57">
        <v>1335</v>
      </c>
      <c r="D234" s="57" t="s">
        <v>218</v>
      </c>
      <c r="E234" s="58">
        <v>25</v>
      </c>
      <c r="F234" s="239">
        <v>25</v>
      </c>
      <c r="G234" s="239">
        <v>29.5</v>
      </c>
      <c r="H234" s="307">
        <f t="shared" si="4"/>
        <v>118</v>
      </c>
    </row>
    <row r="235" spans="1:8" ht="15">
      <c r="A235" s="57"/>
      <c r="B235" s="57"/>
      <c r="C235" s="57">
        <v>1361</v>
      </c>
      <c r="D235" s="57" t="s">
        <v>37</v>
      </c>
      <c r="E235" s="58">
        <v>240</v>
      </c>
      <c r="F235" s="239">
        <v>240</v>
      </c>
      <c r="G235" s="239">
        <v>240</v>
      </c>
      <c r="H235" s="307">
        <f t="shared" si="4"/>
        <v>100</v>
      </c>
    </row>
    <row r="236" spans="1:8" ht="15" customHeight="1">
      <c r="A236" s="57">
        <v>29004</v>
      </c>
      <c r="B236" s="57"/>
      <c r="C236" s="57">
        <v>4116</v>
      </c>
      <c r="D236" s="57" t="s">
        <v>219</v>
      </c>
      <c r="E236" s="58">
        <v>0</v>
      </c>
      <c r="F236" s="239">
        <v>14</v>
      </c>
      <c r="G236" s="239">
        <v>13.9</v>
      </c>
      <c r="H236" s="307">
        <f t="shared" si="4"/>
        <v>99.285714285714292</v>
      </c>
    </row>
    <row r="237" spans="1:8" ht="15">
      <c r="A237" s="57">
        <v>29008</v>
      </c>
      <c r="B237" s="57"/>
      <c r="C237" s="57">
        <v>4116</v>
      </c>
      <c r="D237" s="57" t="s">
        <v>220</v>
      </c>
      <c r="E237" s="58">
        <v>0</v>
      </c>
      <c r="F237" s="239">
        <v>50.2</v>
      </c>
      <c r="G237" s="239">
        <v>50.1</v>
      </c>
      <c r="H237" s="307">
        <f t="shared" si="4"/>
        <v>99.800796812748999</v>
      </c>
    </row>
    <row r="238" spans="1:8" ht="15" hidden="1">
      <c r="A238" s="57">
        <v>29516</v>
      </c>
      <c r="B238" s="57"/>
      <c r="C238" s="57">
        <v>4216</v>
      </c>
      <c r="D238" s="57" t="s">
        <v>221</v>
      </c>
      <c r="E238" s="58"/>
      <c r="F238" s="239"/>
      <c r="G238" s="239"/>
      <c r="H238" s="307" t="e">
        <f t="shared" si="4"/>
        <v>#DIV/0!</v>
      </c>
    </row>
    <row r="239" spans="1:8" ht="15">
      <c r="A239" s="62">
        <v>379</v>
      </c>
      <c r="B239" s="62"/>
      <c r="C239" s="62">
        <v>4122</v>
      </c>
      <c r="D239" s="62" t="s">
        <v>222</v>
      </c>
      <c r="E239" s="63">
        <v>0</v>
      </c>
      <c r="F239" s="240">
        <v>0</v>
      </c>
      <c r="G239" s="240">
        <v>20</v>
      </c>
      <c r="H239" s="307" t="e">
        <f t="shared" si="4"/>
        <v>#DIV/0!</v>
      </c>
    </row>
    <row r="240" spans="1:8" ht="15">
      <c r="A240" s="62"/>
      <c r="B240" s="62">
        <v>1014</v>
      </c>
      <c r="C240" s="62">
        <v>2132</v>
      </c>
      <c r="D240" s="62" t="s">
        <v>223</v>
      </c>
      <c r="E240" s="63">
        <v>24</v>
      </c>
      <c r="F240" s="240">
        <v>24</v>
      </c>
      <c r="G240" s="240">
        <v>16.899999999999999</v>
      </c>
      <c r="H240" s="307">
        <f t="shared" si="4"/>
        <v>70.416666666666657</v>
      </c>
    </row>
    <row r="241" spans="1:8" ht="15">
      <c r="A241" s="62"/>
      <c r="B241" s="62">
        <v>2119</v>
      </c>
      <c r="C241" s="62">
        <v>2343</v>
      </c>
      <c r="D241" s="62" t="s">
        <v>224</v>
      </c>
      <c r="E241" s="63">
        <v>15000</v>
      </c>
      <c r="F241" s="240">
        <v>15000</v>
      </c>
      <c r="G241" s="240">
        <v>8782.2999999999993</v>
      </c>
      <c r="H241" s="307">
        <f t="shared" si="4"/>
        <v>58.548666666666662</v>
      </c>
    </row>
    <row r="242" spans="1:8" ht="15" hidden="1">
      <c r="A242" s="62"/>
      <c r="B242" s="62">
        <v>3749</v>
      </c>
      <c r="C242" s="62">
        <v>2321</v>
      </c>
      <c r="D242" s="62" t="s">
        <v>225</v>
      </c>
      <c r="E242" s="63"/>
      <c r="F242" s="240"/>
      <c r="G242" s="240"/>
      <c r="H242" s="307" t="e">
        <f t="shared" si="4"/>
        <v>#DIV/0!</v>
      </c>
    </row>
    <row r="243" spans="1:8" ht="15">
      <c r="A243" s="57"/>
      <c r="B243" s="57">
        <v>6171</v>
      </c>
      <c r="C243" s="57">
        <v>2212</v>
      </c>
      <c r="D243" s="57" t="s">
        <v>166</v>
      </c>
      <c r="E243" s="58">
        <v>60</v>
      </c>
      <c r="F243" s="239">
        <v>60</v>
      </c>
      <c r="G243" s="239">
        <v>99.3</v>
      </c>
      <c r="H243" s="307">
        <f t="shared" si="4"/>
        <v>165.5</v>
      </c>
    </row>
    <row r="244" spans="1:8" ht="15">
      <c r="A244" s="57"/>
      <c r="B244" s="57">
        <v>6171</v>
      </c>
      <c r="C244" s="57">
        <v>2324</v>
      </c>
      <c r="D244" s="57" t="s">
        <v>226</v>
      </c>
      <c r="E244" s="58">
        <v>5</v>
      </c>
      <c r="F244" s="239">
        <v>5</v>
      </c>
      <c r="G244" s="239">
        <v>3.3</v>
      </c>
      <c r="H244" s="307">
        <f t="shared" si="4"/>
        <v>65.999999999999986</v>
      </c>
    </row>
    <row r="245" spans="1:8" ht="15" hidden="1">
      <c r="A245" s="57"/>
      <c r="B245" s="57">
        <v>6171</v>
      </c>
      <c r="C245" s="57">
        <v>2329</v>
      </c>
      <c r="D245" s="57" t="s">
        <v>73</v>
      </c>
      <c r="E245" s="58"/>
      <c r="F245" s="239"/>
      <c r="G245" s="239"/>
      <c r="H245" s="307"/>
    </row>
    <row r="246" spans="1:8" ht="15" customHeight="1" thickBot="1">
      <c r="A246" s="99"/>
      <c r="B246" s="99"/>
      <c r="C246" s="99"/>
      <c r="D246" s="99"/>
      <c r="E246" s="100"/>
      <c r="F246" s="249"/>
      <c r="G246" s="249"/>
      <c r="H246" s="308"/>
    </row>
    <row r="247" spans="1:8" s="70" customFormat="1" ht="21.75" customHeight="1" thickTop="1" thickBot="1">
      <c r="A247" s="102"/>
      <c r="B247" s="102"/>
      <c r="C247" s="102"/>
      <c r="D247" s="103" t="s">
        <v>227</v>
      </c>
      <c r="E247" s="104">
        <f>SUM(E230:E246)</f>
        <v>15914</v>
      </c>
      <c r="F247" s="250">
        <f>SUM(F230:F246)</f>
        <v>15978.2</v>
      </c>
      <c r="G247" s="250">
        <f>SUM(G230:G246)</f>
        <v>9952.2999999999975</v>
      </c>
      <c r="H247" s="307">
        <f>(G247/F247)*100</f>
        <v>62.286740684182185</v>
      </c>
    </row>
    <row r="248" spans="1:8" ht="14.25" customHeight="1">
      <c r="A248" s="89"/>
      <c r="B248" s="89"/>
      <c r="C248" s="89"/>
      <c r="D248" s="45"/>
      <c r="E248" s="90"/>
      <c r="F248" s="245"/>
      <c r="G248" s="245"/>
      <c r="H248" s="310"/>
    </row>
    <row r="249" spans="1:8" ht="14.25" hidden="1" customHeight="1">
      <c r="A249" s="89"/>
      <c r="B249" s="89"/>
      <c r="C249" s="89"/>
      <c r="D249" s="45"/>
      <c r="E249" s="90"/>
      <c r="F249" s="245"/>
      <c r="G249" s="245"/>
      <c r="H249" s="310"/>
    </row>
    <row r="250" spans="1:8" ht="14.25" hidden="1" customHeight="1">
      <c r="A250" s="89"/>
      <c r="B250" s="89"/>
      <c r="C250" s="89"/>
      <c r="D250" s="45"/>
      <c r="E250" s="90"/>
      <c r="F250" s="245"/>
      <c r="G250" s="245"/>
      <c r="H250" s="310"/>
    </row>
    <row r="251" spans="1:8" ht="14.25" hidden="1" customHeight="1">
      <c r="A251" s="89"/>
      <c r="B251" s="89"/>
      <c r="C251" s="89"/>
      <c r="D251" s="45"/>
      <c r="E251" s="90"/>
      <c r="F251" s="245"/>
      <c r="G251" s="245"/>
      <c r="H251" s="310"/>
    </row>
    <row r="252" spans="1:8" ht="15" hidden="1" customHeight="1">
      <c r="A252" s="89"/>
      <c r="B252" s="89"/>
      <c r="C252" s="89"/>
      <c r="D252" s="45"/>
      <c r="E252" s="90"/>
      <c r="F252" s="245"/>
      <c r="G252" s="245"/>
      <c r="H252" s="310"/>
    </row>
    <row r="253" spans="1:8" ht="15" customHeight="1" thickBot="1">
      <c r="A253" s="89"/>
      <c r="B253" s="89"/>
      <c r="C253" s="89"/>
      <c r="D253" s="45"/>
      <c r="E253" s="90"/>
      <c r="F253" s="245"/>
      <c r="G253" s="245"/>
      <c r="H253" s="310"/>
    </row>
    <row r="254" spans="1:8" ht="15.75">
      <c r="A254" s="48" t="s">
        <v>27</v>
      </c>
      <c r="B254" s="48" t="s">
        <v>28</v>
      </c>
      <c r="C254" s="48" t="s">
        <v>29</v>
      </c>
      <c r="D254" s="49" t="s">
        <v>30</v>
      </c>
      <c r="E254" s="50" t="s">
        <v>31</v>
      </c>
      <c r="F254" s="235" t="s">
        <v>31</v>
      </c>
      <c r="G254" s="235" t="s">
        <v>8</v>
      </c>
      <c r="H254" s="304" t="s">
        <v>32</v>
      </c>
    </row>
    <row r="255" spans="1:8" ht="15.75" customHeight="1" thickBot="1">
      <c r="A255" s="51"/>
      <c r="B255" s="51"/>
      <c r="C255" s="51"/>
      <c r="D255" s="52"/>
      <c r="E255" s="53" t="s">
        <v>33</v>
      </c>
      <c r="F255" s="236" t="s">
        <v>34</v>
      </c>
      <c r="G255" s="237" t="s">
        <v>35</v>
      </c>
      <c r="H255" s="305" t="s">
        <v>11</v>
      </c>
    </row>
    <row r="256" spans="1:8" ht="15.75" customHeight="1" thickTop="1">
      <c r="A256" s="54">
        <v>80</v>
      </c>
      <c r="B256" s="54"/>
      <c r="C256" s="54"/>
      <c r="D256" s="55" t="s">
        <v>228</v>
      </c>
      <c r="E256" s="56"/>
      <c r="F256" s="238"/>
      <c r="G256" s="238"/>
      <c r="H256" s="306"/>
    </row>
    <row r="257" spans="1:8" ht="15">
      <c r="A257" s="57"/>
      <c r="B257" s="57"/>
      <c r="C257" s="57"/>
      <c r="D257" s="57"/>
      <c r="E257" s="58"/>
      <c r="F257" s="239"/>
      <c r="G257" s="239"/>
      <c r="H257" s="307"/>
    </row>
    <row r="258" spans="1:8" ht="15">
      <c r="A258" s="57"/>
      <c r="B258" s="57"/>
      <c r="C258" s="57">
        <v>1353</v>
      </c>
      <c r="D258" s="57" t="s">
        <v>229</v>
      </c>
      <c r="E258" s="58">
        <v>750</v>
      </c>
      <c r="F258" s="239">
        <v>750</v>
      </c>
      <c r="G258" s="239">
        <v>581.1</v>
      </c>
      <c r="H258" s="307">
        <f t="shared" ref="H258:H270" si="5">(G258/F258)*100</f>
        <v>77.48</v>
      </c>
    </row>
    <row r="259" spans="1:8" ht="15">
      <c r="A259" s="57"/>
      <c r="B259" s="57"/>
      <c r="C259" s="57">
        <v>1359</v>
      </c>
      <c r="D259" s="57" t="s">
        <v>230</v>
      </c>
      <c r="E259" s="58">
        <v>0</v>
      </c>
      <c r="F259" s="239">
        <v>0</v>
      </c>
      <c r="G259" s="239">
        <v>-35</v>
      </c>
      <c r="H259" s="307" t="e">
        <f t="shared" si="5"/>
        <v>#DIV/0!</v>
      </c>
    </row>
    <row r="260" spans="1:8" ht="15">
      <c r="A260" s="57"/>
      <c r="B260" s="57"/>
      <c r="C260" s="57">
        <v>1361</v>
      </c>
      <c r="D260" s="57" t="s">
        <v>37</v>
      </c>
      <c r="E260" s="58">
        <v>6200</v>
      </c>
      <c r="F260" s="239">
        <v>6263</v>
      </c>
      <c r="G260" s="239">
        <v>5559.6</v>
      </c>
      <c r="H260" s="307">
        <f t="shared" si="5"/>
        <v>88.768960562030983</v>
      </c>
    </row>
    <row r="261" spans="1:8" ht="15">
      <c r="A261" s="57"/>
      <c r="B261" s="57"/>
      <c r="C261" s="57">
        <v>4121</v>
      </c>
      <c r="D261" s="57" t="s">
        <v>231</v>
      </c>
      <c r="E261" s="63">
        <v>280</v>
      </c>
      <c r="F261" s="240">
        <v>280</v>
      </c>
      <c r="G261" s="240">
        <v>152</v>
      </c>
      <c r="H261" s="307">
        <f t="shared" si="5"/>
        <v>54.285714285714285</v>
      </c>
    </row>
    <row r="262" spans="1:8" ht="15" hidden="1">
      <c r="A262" s="57">
        <v>222</v>
      </c>
      <c r="B262" s="57"/>
      <c r="C262" s="57">
        <v>4122</v>
      </c>
      <c r="D262" s="57" t="s">
        <v>232</v>
      </c>
      <c r="E262" s="63">
        <v>0</v>
      </c>
      <c r="F262" s="240"/>
      <c r="G262" s="240"/>
      <c r="H262" s="307" t="e">
        <f t="shared" si="5"/>
        <v>#DIV/0!</v>
      </c>
    </row>
    <row r="263" spans="1:8" ht="15">
      <c r="A263" s="57"/>
      <c r="B263" s="57">
        <v>2219</v>
      </c>
      <c r="C263" s="57">
        <v>2324</v>
      </c>
      <c r="D263" s="57" t="s">
        <v>233</v>
      </c>
      <c r="E263" s="58">
        <v>0</v>
      </c>
      <c r="F263" s="239">
        <v>0</v>
      </c>
      <c r="G263" s="239">
        <v>13</v>
      </c>
      <c r="H263" s="307" t="e">
        <f t="shared" si="5"/>
        <v>#DIV/0!</v>
      </c>
    </row>
    <row r="264" spans="1:8" ht="15">
      <c r="A264" s="57"/>
      <c r="B264" s="57">
        <v>2219</v>
      </c>
      <c r="C264" s="57">
        <v>2329</v>
      </c>
      <c r="D264" s="57" t="s">
        <v>234</v>
      </c>
      <c r="E264" s="58">
        <v>0</v>
      </c>
      <c r="F264" s="239">
        <v>400</v>
      </c>
      <c r="G264" s="239">
        <v>415.2</v>
      </c>
      <c r="H264" s="307">
        <f t="shared" si="5"/>
        <v>103.8</v>
      </c>
    </row>
    <row r="265" spans="1:8" ht="15">
      <c r="A265" s="57"/>
      <c r="B265" s="57">
        <v>2229</v>
      </c>
      <c r="C265" s="57">
        <v>2212</v>
      </c>
      <c r="D265" s="57" t="s">
        <v>235</v>
      </c>
      <c r="E265" s="63">
        <v>0</v>
      </c>
      <c r="F265" s="240">
        <v>0</v>
      </c>
      <c r="G265" s="240">
        <v>387.1</v>
      </c>
      <c r="H265" s="307" t="e">
        <f t="shared" si="5"/>
        <v>#DIV/0!</v>
      </c>
    </row>
    <row r="266" spans="1:8" ht="15">
      <c r="A266" s="57"/>
      <c r="B266" s="57">
        <v>2229</v>
      </c>
      <c r="C266" s="57">
        <v>2324</v>
      </c>
      <c r="D266" s="57" t="s">
        <v>236</v>
      </c>
      <c r="E266" s="63">
        <v>0</v>
      </c>
      <c r="F266" s="240">
        <v>0</v>
      </c>
      <c r="G266" s="240">
        <v>144</v>
      </c>
      <c r="H266" s="307" t="e">
        <f t="shared" si="5"/>
        <v>#DIV/0!</v>
      </c>
    </row>
    <row r="267" spans="1:8" ht="15">
      <c r="A267" s="57"/>
      <c r="B267" s="57">
        <v>2299</v>
      </c>
      <c r="C267" s="57">
        <v>2212</v>
      </c>
      <c r="D267" s="57" t="s">
        <v>237</v>
      </c>
      <c r="E267" s="58">
        <v>2850</v>
      </c>
      <c r="F267" s="239">
        <v>2850</v>
      </c>
      <c r="G267" s="239">
        <v>2149.9</v>
      </c>
      <c r="H267" s="307">
        <f t="shared" si="5"/>
        <v>75.435087719298238</v>
      </c>
    </row>
    <row r="268" spans="1:8" ht="15" hidden="1">
      <c r="A268" s="57"/>
      <c r="B268" s="57">
        <v>2299</v>
      </c>
      <c r="C268" s="57">
        <v>2324</v>
      </c>
      <c r="D268" s="57" t="s">
        <v>238</v>
      </c>
      <c r="E268" s="63">
        <v>0</v>
      </c>
      <c r="F268" s="240">
        <v>0</v>
      </c>
      <c r="G268" s="240"/>
      <c r="H268" s="307" t="e">
        <f t="shared" si="5"/>
        <v>#DIV/0!</v>
      </c>
    </row>
    <row r="269" spans="1:8" ht="15">
      <c r="A269" s="62"/>
      <c r="B269" s="62">
        <v>6171</v>
      </c>
      <c r="C269" s="62">
        <v>2324</v>
      </c>
      <c r="D269" s="62" t="s">
        <v>239</v>
      </c>
      <c r="E269" s="63">
        <v>350</v>
      </c>
      <c r="F269" s="240">
        <v>350</v>
      </c>
      <c r="G269" s="240">
        <v>289.5</v>
      </c>
      <c r="H269" s="307">
        <f t="shared" si="5"/>
        <v>82.714285714285722</v>
      </c>
    </row>
    <row r="270" spans="1:8" ht="15">
      <c r="A270" s="57"/>
      <c r="B270" s="57">
        <v>6171</v>
      </c>
      <c r="C270" s="57">
        <v>2329</v>
      </c>
      <c r="D270" s="57" t="s">
        <v>240</v>
      </c>
      <c r="E270" s="63">
        <v>0</v>
      </c>
      <c r="F270" s="240">
        <v>0</v>
      </c>
      <c r="G270" s="240">
        <v>15</v>
      </c>
      <c r="H270" s="307" t="e">
        <f t="shared" si="5"/>
        <v>#DIV/0!</v>
      </c>
    </row>
    <row r="271" spans="1:8" ht="15.75" thickBot="1">
      <c r="A271" s="99"/>
      <c r="B271" s="99"/>
      <c r="C271" s="99"/>
      <c r="D271" s="99"/>
      <c r="E271" s="100"/>
      <c r="F271" s="249"/>
      <c r="G271" s="249"/>
      <c r="H271" s="308"/>
    </row>
    <row r="272" spans="1:8" s="70" customFormat="1" ht="21.75" customHeight="1" thickTop="1" thickBot="1">
      <c r="A272" s="102"/>
      <c r="B272" s="102"/>
      <c r="C272" s="102"/>
      <c r="D272" s="103" t="s">
        <v>241</v>
      </c>
      <c r="E272" s="104">
        <f>SUM(E257:E271)</f>
        <v>10430</v>
      </c>
      <c r="F272" s="250">
        <f>SUM(F257:F271)</f>
        <v>10893</v>
      </c>
      <c r="G272" s="250">
        <f>SUM(G257:G271)</f>
        <v>9671.4000000000015</v>
      </c>
      <c r="H272" s="307">
        <f>(G272/F272)*100</f>
        <v>88.785458551363277</v>
      </c>
    </row>
    <row r="273" spans="1:8" ht="15" customHeight="1" thickBot="1">
      <c r="A273" s="89"/>
      <c r="B273" s="89"/>
      <c r="C273" s="89"/>
      <c r="D273" s="45"/>
      <c r="E273" s="90"/>
      <c r="F273" s="245"/>
      <c r="G273" s="245"/>
      <c r="H273" s="310"/>
    </row>
    <row r="274" spans="1:8" ht="15" hidden="1" customHeight="1">
      <c r="A274" s="89"/>
      <c r="B274" s="89"/>
      <c r="C274" s="89"/>
      <c r="D274" s="45"/>
      <c r="E274" s="90"/>
      <c r="F274" s="245"/>
      <c r="G274" s="245"/>
      <c r="H274" s="310"/>
    </row>
    <row r="275" spans="1:8" ht="15" hidden="1" customHeight="1">
      <c r="A275" s="89"/>
      <c r="B275" s="89"/>
      <c r="C275" s="89"/>
      <c r="D275" s="45"/>
      <c r="E275" s="90"/>
      <c r="F275" s="245"/>
      <c r="G275" s="245"/>
      <c r="H275" s="310"/>
    </row>
    <row r="276" spans="1:8" ht="15" hidden="1" customHeight="1" thickBot="1">
      <c r="A276" s="89"/>
      <c r="B276" s="89"/>
      <c r="C276" s="89"/>
      <c r="D276" s="45"/>
      <c r="E276" s="90"/>
      <c r="F276" s="245"/>
      <c r="G276" s="245"/>
      <c r="H276" s="310"/>
    </row>
    <row r="277" spans="1:8" ht="15.75">
      <c r="A277" s="48" t="s">
        <v>27</v>
      </c>
      <c r="B277" s="48" t="s">
        <v>28</v>
      </c>
      <c r="C277" s="48" t="s">
        <v>29</v>
      </c>
      <c r="D277" s="49" t="s">
        <v>30</v>
      </c>
      <c r="E277" s="50" t="s">
        <v>31</v>
      </c>
      <c r="F277" s="235" t="s">
        <v>31</v>
      </c>
      <c r="G277" s="235" t="s">
        <v>8</v>
      </c>
      <c r="H277" s="304" t="s">
        <v>32</v>
      </c>
    </row>
    <row r="278" spans="1:8" ht="15.75" customHeight="1" thickBot="1">
      <c r="A278" s="51"/>
      <c r="B278" s="51"/>
      <c r="C278" s="51"/>
      <c r="D278" s="52"/>
      <c r="E278" s="53" t="s">
        <v>33</v>
      </c>
      <c r="F278" s="236" t="s">
        <v>34</v>
      </c>
      <c r="G278" s="237" t="s">
        <v>35</v>
      </c>
      <c r="H278" s="305" t="s">
        <v>11</v>
      </c>
    </row>
    <row r="279" spans="1:8" ht="16.5" customHeight="1" thickTop="1">
      <c r="A279" s="54">
        <v>90</v>
      </c>
      <c r="B279" s="54"/>
      <c r="C279" s="54"/>
      <c r="D279" s="55" t="s">
        <v>242</v>
      </c>
      <c r="E279" s="56"/>
      <c r="F279" s="238"/>
      <c r="G279" s="238"/>
      <c r="H279" s="306"/>
    </row>
    <row r="280" spans="1:8" ht="15.75">
      <c r="A280" s="54"/>
      <c r="B280" s="54"/>
      <c r="C280" s="54"/>
      <c r="D280" s="55"/>
      <c r="E280" s="56"/>
      <c r="F280" s="238"/>
      <c r="G280" s="238"/>
      <c r="H280" s="306"/>
    </row>
    <row r="281" spans="1:8" ht="15">
      <c r="A281" s="57">
        <v>1114</v>
      </c>
      <c r="B281" s="57"/>
      <c r="C281" s="57">
        <v>4116</v>
      </c>
      <c r="D281" s="57" t="s">
        <v>243</v>
      </c>
      <c r="E281" s="106">
        <v>0</v>
      </c>
      <c r="F281" s="251">
        <v>761</v>
      </c>
      <c r="G281" s="251">
        <v>612.9</v>
      </c>
      <c r="H281" s="307">
        <f t="shared" ref="H281:H293" si="6">(G281/F281)*100</f>
        <v>80.538764783180028</v>
      </c>
    </row>
    <row r="282" spans="1:8" ht="15">
      <c r="A282" s="57">
        <v>1115</v>
      </c>
      <c r="B282" s="57"/>
      <c r="C282" s="57">
        <v>4116</v>
      </c>
      <c r="D282" s="57" t="s">
        <v>244</v>
      </c>
      <c r="E282" s="106">
        <v>0</v>
      </c>
      <c r="F282" s="251">
        <v>263</v>
      </c>
      <c r="G282" s="251">
        <v>263</v>
      </c>
      <c r="H282" s="307">
        <f t="shared" si="6"/>
        <v>100</v>
      </c>
    </row>
    <row r="283" spans="1:8" ht="15">
      <c r="A283" s="65"/>
      <c r="B283" s="65"/>
      <c r="C283" s="65">
        <v>4121</v>
      </c>
      <c r="D283" s="57" t="s">
        <v>245</v>
      </c>
      <c r="E283" s="107">
        <v>400</v>
      </c>
      <c r="F283" s="251">
        <v>400</v>
      </c>
      <c r="G283" s="251">
        <v>300</v>
      </c>
      <c r="H283" s="307">
        <f t="shared" si="6"/>
        <v>75</v>
      </c>
    </row>
    <row r="284" spans="1:8" ht="15">
      <c r="A284" s="57">
        <v>1117</v>
      </c>
      <c r="B284" s="57"/>
      <c r="C284" s="57">
        <v>4122</v>
      </c>
      <c r="D284" s="65" t="s">
        <v>246</v>
      </c>
      <c r="E284" s="108">
        <v>0</v>
      </c>
      <c r="F284" s="252">
        <v>70</v>
      </c>
      <c r="G284" s="252">
        <v>303</v>
      </c>
      <c r="H284" s="307">
        <f t="shared" si="6"/>
        <v>432.85714285714283</v>
      </c>
    </row>
    <row r="285" spans="1:8" ht="15">
      <c r="A285" s="57"/>
      <c r="B285" s="57">
        <v>2219</v>
      </c>
      <c r="C285" s="57">
        <v>2111</v>
      </c>
      <c r="D285" s="57" t="s">
        <v>247</v>
      </c>
      <c r="E285" s="108">
        <v>5200</v>
      </c>
      <c r="F285" s="252">
        <v>0</v>
      </c>
      <c r="G285" s="252">
        <v>0</v>
      </c>
      <c r="H285" s="307" t="e">
        <f t="shared" si="6"/>
        <v>#DIV/0!</v>
      </c>
    </row>
    <row r="286" spans="1:8" ht="15">
      <c r="A286" s="57"/>
      <c r="B286" s="57">
        <v>2219</v>
      </c>
      <c r="C286" s="57">
        <v>2329</v>
      </c>
      <c r="D286" s="57" t="s">
        <v>248</v>
      </c>
      <c r="E286" s="58">
        <v>0</v>
      </c>
      <c r="F286" s="252">
        <v>5200</v>
      </c>
      <c r="G286" s="239">
        <v>3539.1</v>
      </c>
      <c r="H286" s="307">
        <f t="shared" si="6"/>
        <v>68.059615384615384</v>
      </c>
    </row>
    <row r="287" spans="1:8" ht="15">
      <c r="A287" s="57" t="s">
        <v>249</v>
      </c>
      <c r="B287" s="57">
        <v>5311</v>
      </c>
      <c r="C287" s="57">
        <v>2111</v>
      </c>
      <c r="D287" s="57" t="s">
        <v>250</v>
      </c>
      <c r="E287" s="108">
        <v>540</v>
      </c>
      <c r="F287" s="252">
        <v>540</v>
      </c>
      <c r="G287" s="252">
        <v>344.9</v>
      </c>
      <c r="H287" s="307">
        <f t="shared" si="6"/>
        <v>63.870370370370367</v>
      </c>
    </row>
    <row r="288" spans="1:8" ht="15">
      <c r="A288" s="57"/>
      <c r="B288" s="57">
        <v>5311</v>
      </c>
      <c r="C288" s="57">
        <v>2212</v>
      </c>
      <c r="D288" s="57" t="s">
        <v>251</v>
      </c>
      <c r="E288" s="109">
        <v>1500</v>
      </c>
      <c r="F288" s="253">
        <v>1500</v>
      </c>
      <c r="G288" s="253">
        <v>699.7</v>
      </c>
      <c r="H288" s="307">
        <f t="shared" si="6"/>
        <v>46.646666666666668</v>
      </c>
    </row>
    <row r="289" spans="1:8" ht="15" hidden="1">
      <c r="A289" s="62"/>
      <c r="B289" s="62">
        <v>5311</v>
      </c>
      <c r="C289" s="62">
        <v>2310</v>
      </c>
      <c r="D289" s="62" t="s">
        <v>252</v>
      </c>
      <c r="E289" s="63"/>
      <c r="F289" s="240"/>
      <c r="G289" s="240"/>
      <c r="H289" s="307" t="e">
        <f t="shared" si="6"/>
        <v>#DIV/0!</v>
      </c>
    </row>
    <row r="290" spans="1:8" ht="15" hidden="1">
      <c r="A290" s="62"/>
      <c r="B290" s="62">
        <v>5311</v>
      </c>
      <c r="C290" s="62">
        <v>2322</v>
      </c>
      <c r="D290" s="62" t="s">
        <v>253</v>
      </c>
      <c r="E290" s="63"/>
      <c r="F290" s="240"/>
      <c r="G290" s="240"/>
      <c r="H290" s="307" t="e">
        <f t="shared" si="6"/>
        <v>#DIV/0!</v>
      </c>
    </row>
    <row r="291" spans="1:8" ht="15">
      <c r="A291" s="57"/>
      <c r="B291" s="57">
        <v>5311</v>
      </c>
      <c r="C291" s="57">
        <v>2324</v>
      </c>
      <c r="D291" s="57" t="s">
        <v>254</v>
      </c>
      <c r="E291" s="58">
        <v>0</v>
      </c>
      <c r="F291" s="239">
        <v>0</v>
      </c>
      <c r="G291" s="239">
        <v>2.9</v>
      </c>
      <c r="H291" s="307" t="e">
        <f t="shared" si="6"/>
        <v>#DIV/0!</v>
      </c>
    </row>
    <row r="292" spans="1:8" ht="15" hidden="1">
      <c r="A292" s="62"/>
      <c r="B292" s="62">
        <v>5311</v>
      </c>
      <c r="C292" s="62">
        <v>2329</v>
      </c>
      <c r="D292" s="62" t="s">
        <v>73</v>
      </c>
      <c r="E292" s="63"/>
      <c r="F292" s="240"/>
      <c r="G292" s="240"/>
      <c r="H292" s="307" t="e">
        <f t="shared" si="6"/>
        <v>#DIV/0!</v>
      </c>
    </row>
    <row r="293" spans="1:8" ht="15">
      <c r="A293" s="62"/>
      <c r="B293" s="62">
        <v>5311</v>
      </c>
      <c r="C293" s="62">
        <v>3113</v>
      </c>
      <c r="D293" s="62" t="s">
        <v>252</v>
      </c>
      <c r="E293" s="63">
        <v>0</v>
      </c>
      <c r="F293" s="240">
        <v>0</v>
      </c>
      <c r="G293" s="240">
        <v>38</v>
      </c>
      <c r="H293" s="307" t="e">
        <f t="shared" si="6"/>
        <v>#DIV/0!</v>
      </c>
    </row>
    <row r="294" spans="1:8" ht="15" hidden="1">
      <c r="A294" s="62"/>
      <c r="B294" s="62">
        <v>6409</v>
      </c>
      <c r="C294" s="62">
        <v>2328</v>
      </c>
      <c r="D294" s="62" t="s">
        <v>255</v>
      </c>
      <c r="E294" s="63">
        <v>0</v>
      </c>
      <c r="F294" s="240">
        <v>0</v>
      </c>
      <c r="G294" s="240"/>
      <c r="H294" s="307" t="e">
        <f>(#REF!/F294)*100</f>
        <v>#REF!</v>
      </c>
    </row>
    <row r="295" spans="1:8" ht="15.75" thickBot="1">
      <c r="A295" s="99"/>
      <c r="B295" s="99"/>
      <c r="C295" s="99"/>
      <c r="D295" s="99"/>
      <c r="E295" s="100"/>
      <c r="F295" s="249"/>
      <c r="G295" s="249"/>
      <c r="H295" s="308"/>
    </row>
    <row r="296" spans="1:8" s="70" customFormat="1" ht="21.75" customHeight="1" thickTop="1" thickBot="1">
      <c r="A296" s="102"/>
      <c r="B296" s="102"/>
      <c r="C296" s="102"/>
      <c r="D296" s="103" t="s">
        <v>256</v>
      </c>
      <c r="E296" s="104">
        <f>SUM(E281:E295)</f>
        <v>7640</v>
      </c>
      <c r="F296" s="250">
        <f>SUM(F281:F295)</f>
        <v>8734</v>
      </c>
      <c r="G296" s="250">
        <f>SUM(G281:G295)</f>
        <v>6103.4999999999991</v>
      </c>
      <c r="H296" s="307">
        <f>(G296/F296)*100</f>
        <v>69.882070070986941</v>
      </c>
    </row>
    <row r="297" spans="1:8" ht="15" customHeight="1">
      <c r="A297" s="89"/>
      <c r="B297" s="89"/>
      <c r="C297" s="89"/>
      <c r="D297" s="45"/>
      <c r="E297" s="90"/>
      <c r="F297" s="245"/>
      <c r="G297" s="245"/>
      <c r="H297" s="310"/>
    </row>
    <row r="298" spans="1:8" ht="15" hidden="1" customHeight="1">
      <c r="A298" s="89"/>
      <c r="B298" s="89"/>
      <c r="C298" s="89"/>
      <c r="D298" s="45"/>
      <c r="E298" s="90"/>
      <c r="F298" s="245"/>
      <c r="G298" s="245"/>
      <c r="H298" s="310"/>
    </row>
    <row r="299" spans="1:8" ht="15" hidden="1" customHeight="1">
      <c r="A299" s="89"/>
      <c r="B299" s="89"/>
      <c r="C299" s="89"/>
      <c r="D299" s="45"/>
      <c r="E299" s="90"/>
      <c r="F299" s="245"/>
      <c r="G299" s="245"/>
      <c r="H299" s="310"/>
    </row>
    <row r="300" spans="1:8" ht="15" hidden="1" customHeight="1">
      <c r="A300" s="89"/>
      <c r="B300" s="89"/>
      <c r="C300" s="89"/>
      <c r="D300" s="45"/>
      <c r="E300" s="90"/>
      <c r="F300" s="245"/>
      <c r="G300" s="245"/>
      <c r="H300" s="310"/>
    </row>
    <row r="301" spans="1:8" ht="15" hidden="1" customHeight="1">
      <c r="A301" s="89"/>
      <c r="B301" s="89"/>
      <c r="C301" s="89"/>
      <c r="D301" s="45"/>
      <c r="E301" s="90"/>
      <c r="F301" s="245"/>
      <c r="G301" s="245"/>
      <c r="H301" s="310"/>
    </row>
    <row r="302" spans="1:8" ht="15" hidden="1" customHeight="1">
      <c r="A302" s="89"/>
      <c r="B302" s="89"/>
      <c r="C302" s="89"/>
      <c r="D302" s="45"/>
      <c r="E302" s="90"/>
      <c r="F302" s="245"/>
      <c r="G302" s="245"/>
      <c r="H302" s="310"/>
    </row>
    <row r="303" spans="1:8" ht="15" hidden="1" customHeight="1">
      <c r="A303" s="89"/>
      <c r="B303" s="89"/>
      <c r="C303" s="89"/>
      <c r="D303" s="45"/>
      <c r="E303" s="90"/>
      <c r="F303" s="245"/>
      <c r="G303" s="245"/>
      <c r="H303" s="310"/>
    </row>
    <row r="304" spans="1:8" ht="15" hidden="1" customHeight="1">
      <c r="A304" s="89"/>
      <c r="B304" s="89"/>
      <c r="C304" s="89"/>
      <c r="D304" s="45"/>
      <c r="E304" s="90"/>
      <c r="F304" s="245"/>
      <c r="G304" s="231"/>
      <c r="H304" s="300"/>
    </row>
    <row r="305" spans="1:8" ht="15" customHeight="1" thickBot="1">
      <c r="A305" s="89"/>
      <c r="B305" s="89"/>
      <c r="C305" s="89"/>
      <c r="D305" s="45"/>
      <c r="E305" s="90"/>
      <c r="F305" s="245"/>
      <c r="G305" s="245"/>
      <c r="H305" s="310"/>
    </row>
    <row r="306" spans="1:8" ht="15.75">
      <c r="A306" s="48" t="s">
        <v>27</v>
      </c>
      <c r="B306" s="48" t="s">
        <v>28</v>
      </c>
      <c r="C306" s="48" t="s">
        <v>29</v>
      </c>
      <c r="D306" s="49" t="s">
        <v>30</v>
      </c>
      <c r="E306" s="50" t="s">
        <v>31</v>
      </c>
      <c r="F306" s="235" t="s">
        <v>31</v>
      </c>
      <c r="G306" s="235" t="s">
        <v>8</v>
      </c>
      <c r="H306" s="304" t="s">
        <v>32</v>
      </c>
    </row>
    <row r="307" spans="1:8" ht="15.75" customHeight="1" thickBot="1">
      <c r="A307" s="51"/>
      <c r="B307" s="51"/>
      <c r="C307" s="51"/>
      <c r="D307" s="52"/>
      <c r="E307" s="53" t="s">
        <v>33</v>
      </c>
      <c r="F307" s="236" t="s">
        <v>34</v>
      </c>
      <c r="G307" s="237" t="s">
        <v>35</v>
      </c>
      <c r="H307" s="305" t="s">
        <v>11</v>
      </c>
    </row>
    <row r="308" spans="1:8" ht="15.75" customHeight="1" thickTop="1">
      <c r="A308" s="54">
        <v>100</v>
      </c>
      <c r="B308" s="54"/>
      <c r="C308" s="54"/>
      <c r="D308" s="110" t="s">
        <v>257</v>
      </c>
      <c r="E308" s="56"/>
      <c r="F308" s="238"/>
      <c r="G308" s="238"/>
      <c r="H308" s="306"/>
    </row>
    <row r="309" spans="1:8" ht="15">
      <c r="A309" s="57"/>
      <c r="B309" s="57"/>
      <c r="C309" s="57"/>
      <c r="D309" s="57"/>
      <c r="E309" s="61"/>
      <c r="F309" s="239"/>
      <c r="G309" s="239"/>
      <c r="H309" s="312"/>
    </row>
    <row r="310" spans="1:8" ht="15">
      <c r="A310" s="57"/>
      <c r="B310" s="57"/>
      <c r="C310" s="57">
        <v>1361</v>
      </c>
      <c r="D310" s="57" t="s">
        <v>37</v>
      </c>
      <c r="E310" s="61">
        <v>2550</v>
      </c>
      <c r="F310" s="239">
        <v>2550</v>
      </c>
      <c r="G310" s="239">
        <v>2219</v>
      </c>
      <c r="H310" s="307">
        <f>(G310/F310)*100</f>
        <v>87.019607843137265</v>
      </c>
    </row>
    <row r="311" spans="1:8" ht="15.75" hidden="1">
      <c r="A311" s="93"/>
      <c r="B311" s="93"/>
      <c r="C311" s="57">
        <v>4216</v>
      </c>
      <c r="D311" s="57" t="s">
        <v>258</v>
      </c>
      <c r="E311" s="58"/>
      <c r="F311" s="239"/>
      <c r="G311" s="239"/>
      <c r="H311" s="307" t="e">
        <f>(G311/F311)*100</f>
        <v>#DIV/0!</v>
      </c>
    </row>
    <row r="312" spans="1:8" ht="15">
      <c r="A312" s="57"/>
      <c r="B312" s="57">
        <v>2169</v>
      </c>
      <c r="C312" s="57">
        <v>2212</v>
      </c>
      <c r="D312" s="57" t="s">
        <v>251</v>
      </c>
      <c r="E312" s="61">
        <v>400</v>
      </c>
      <c r="F312" s="239">
        <v>400</v>
      </c>
      <c r="G312" s="239">
        <v>224</v>
      </c>
      <c r="H312" s="307">
        <f>(G312/F312)*100</f>
        <v>56.000000000000007</v>
      </c>
    </row>
    <row r="313" spans="1:8" ht="15" hidden="1">
      <c r="A313" s="62"/>
      <c r="B313" s="62">
        <v>3635</v>
      </c>
      <c r="C313" s="62">
        <v>3122</v>
      </c>
      <c r="D313" s="57" t="s">
        <v>259</v>
      </c>
      <c r="E313" s="61">
        <v>0</v>
      </c>
      <c r="F313" s="239">
        <v>0</v>
      </c>
      <c r="G313" s="239"/>
      <c r="H313" s="307" t="e">
        <f>(G313/F313)*100</f>
        <v>#DIV/0!</v>
      </c>
    </row>
    <row r="314" spans="1:8" ht="15">
      <c r="A314" s="62"/>
      <c r="B314" s="62">
        <v>6171</v>
      </c>
      <c r="C314" s="62">
        <v>2324</v>
      </c>
      <c r="D314" s="57" t="s">
        <v>260</v>
      </c>
      <c r="E314" s="111">
        <v>50</v>
      </c>
      <c r="F314" s="242">
        <v>50</v>
      </c>
      <c r="G314" s="242">
        <v>51.8</v>
      </c>
      <c r="H314" s="307">
        <f>(G314/F314)*100</f>
        <v>103.60000000000001</v>
      </c>
    </row>
    <row r="315" spans="1:8" ht="15" customHeight="1" thickBot="1">
      <c r="A315" s="99"/>
      <c r="B315" s="99"/>
      <c r="C315" s="99"/>
      <c r="D315" s="99"/>
      <c r="E315" s="100"/>
      <c r="F315" s="249"/>
      <c r="G315" s="249"/>
      <c r="H315" s="308"/>
    </row>
    <row r="316" spans="1:8" s="70" customFormat="1" ht="21.75" customHeight="1" thickTop="1" thickBot="1">
      <c r="A316" s="102"/>
      <c r="B316" s="102"/>
      <c r="C316" s="102"/>
      <c r="D316" s="103" t="s">
        <v>261</v>
      </c>
      <c r="E316" s="104">
        <f>SUM(E308:E314)</f>
        <v>3000</v>
      </c>
      <c r="F316" s="250">
        <f>SUM(F308:F314)</f>
        <v>3000</v>
      </c>
      <c r="G316" s="250">
        <f>SUM(G308:G314)</f>
        <v>2494.8000000000002</v>
      </c>
      <c r="H316" s="307">
        <f>(G316/F316)*100</f>
        <v>83.16</v>
      </c>
    </row>
    <row r="317" spans="1:8" ht="15" customHeight="1">
      <c r="A317" s="89"/>
      <c r="B317" s="89"/>
      <c r="C317" s="89"/>
      <c r="D317" s="45"/>
      <c r="E317" s="90"/>
      <c r="F317" s="245"/>
      <c r="G317" s="245"/>
      <c r="H317" s="310"/>
    </row>
    <row r="318" spans="1:8" ht="15" hidden="1" customHeight="1">
      <c r="A318" s="89"/>
      <c r="B318" s="89"/>
      <c r="C318" s="89"/>
      <c r="D318" s="45"/>
      <c r="E318" s="90"/>
      <c r="F318" s="245"/>
      <c r="G318" s="245"/>
      <c r="H318" s="310"/>
    </row>
    <row r="319" spans="1:8" ht="15" hidden="1" customHeight="1">
      <c r="A319" s="89"/>
      <c r="B319" s="89"/>
      <c r="C319" s="89"/>
      <c r="D319" s="45"/>
      <c r="E319" s="90"/>
      <c r="F319" s="245"/>
      <c r="G319" s="245"/>
      <c r="H319" s="310"/>
    </row>
    <row r="320" spans="1:8" ht="15" customHeight="1" thickBot="1">
      <c r="A320" s="89"/>
      <c r="B320" s="89"/>
      <c r="C320" s="89"/>
      <c r="D320" s="45"/>
      <c r="E320" s="90"/>
      <c r="F320" s="245"/>
      <c r="G320" s="245"/>
      <c r="H320" s="310"/>
    </row>
    <row r="321" spans="1:8" ht="15.75">
      <c r="A321" s="48" t="s">
        <v>27</v>
      </c>
      <c r="B321" s="48" t="s">
        <v>28</v>
      </c>
      <c r="C321" s="48" t="s">
        <v>29</v>
      </c>
      <c r="D321" s="49" t="s">
        <v>30</v>
      </c>
      <c r="E321" s="50" t="s">
        <v>31</v>
      </c>
      <c r="F321" s="235" t="s">
        <v>31</v>
      </c>
      <c r="G321" s="235" t="s">
        <v>8</v>
      </c>
      <c r="H321" s="304" t="s">
        <v>32</v>
      </c>
    </row>
    <row r="322" spans="1:8" ht="15.75" customHeight="1" thickBot="1">
      <c r="A322" s="51"/>
      <c r="B322" s="51"/>
      <c r="C322" s="51"/>
      <c r="D322" s="52"/>
      <c r="E322" s="53" t="s">
        <v>33</v>
      </c>
      <c r="F322" s="236" t="s">
        <v>34</v>
      </c>
      <c r="G322" s="237" t="s">
        <v>35</v>
      </c>
      <c r="H322" s="305" t="s">
        <v>11</v>
      </c>
    </row>
    <row r="323" spans="1:8" ht="15.75" customHeight="1" thickTop="1">
      <c r="A323" s="112">
        <v>110</v>
      </c>
      <c r="B323" s="93"/>
      <c r="C323" s="93"/>
      <c r="D323" s="93" t="s">
        <v>262</v>
      </c>
      <c r="E323" s="56"/>
      <c r="F323" s="238"/>
      <c r="G323" s="238"/>
      <c r="H323" s="306"/>
    </row>
    <row r="324" spans="1:8" ht="15.75">
      <c r="A324" s="112"/>
      <c r="B324" s="93"/>
      <c r="C324" s="93"/>
      <c r="D324" s="93"/>
      <c r="E324" s="56"/>
      <c r="F324" s="238"/>
      <c r="G324" s="238"/>
      <c r="H324" s="306"/>
    </row>
    <row r="325" spans="1:8" ht="15">
      <c r="A325" s="57"/>
      <c r="B325" s="57"/>
      <c r="C325" s="57">
        <v>1111</v>
      </c>
      <c r="D325" s="57" t="s">
        <v>263</v>
      </c>
      <c r="E325" s="97">
        <v>60000</v>
      </c>
      <c r="F325" s="248">
        <v>60000</v>
      </c>
      <c r="G325" s="248">
        <v>38397.699999999997</v>
      </c>
      <c r="H325" s="307">
        <f t="shared" ref="H325:H353" si="7">(G325/F325)*100</f>
        <v>63.996166666666667</v>
      </c>
    </row>
    <row r="326" spans="1:8" ht="15">
      <c r="A326" s="57"/>
      <c r="B326" s="57"/>
      <c r="C326" s="57">
        <v>1112</v>
      </c>
      <c r="D326" s="57" t="s">
        <v>264</v>
      </c>
      <c r="E326" s="94">
        <v>2500</v>
      </c>
      <c r="F326" s="247">
        <v>2500</v>
      </c>
      <c r="G326" s="247">
        <v>3022.9</v>
      </c>
      <c r="H326" s="307">
        <f t="shared" si="7"/>
        <v>120.916</v>
      </c>
    </row>
    <row r="327" spans="1:8" ht="15">
      <c r="A327" s="57"/>
      <c r="B327" s="57"/>
      <c r="C327" s="57">
        <v>1113</v>
      </c>
      <c r="D327" s="57" t="s">
        <v>265</v>
      </c>
      <c r="E327" s="94">
        <v>5500</v>
      </c>
      <c r="F327" s="247">
        <v>5500</v>
      </c>
      <c r="G327" s="247">
        <v>4317.8</v>
      </c>
      <c r="H327" s="307">
        <f t="shared" si="7"/>
        <v>78.50545454545454</v>
      </c>
    </row>
    <row r="328" spans="1:8" ht="15">
      <c r="A328" s="57"/>
      <c r="B328" s="57"/>
      <c r="C328" s="57">
        <v>1121</v>
      </c>
      <c r="D328" s="57" t="s">
        <v>266</v>
      </c>
      <c r="E328" s="94">
        <v>53800</v>
      </c>
      <c r="F328" s="247">
        <v>53800</v>
      </c>
      <c r="G328" s="248">
        <v>38100.6</v>
      </c>
      <c r="H328" s="307">
        <f t="shared" si="7"/>
        <v>70.818959107806691</v>
      </c>
    </row>
    <row r="329" spans="1:8" ht="15">
      <c r="A329" s="57"/>
      <c r="B329" s="57"/>
      <c r="C329" s="57">
        <v>1122</v>
      </c>
      <c r="D329" s="57" t="s">
        <v>267</v>
      </c>
      <c r="E329" s="97">
        <v>10000</v>
      </c>
      <c r="F329" s="248">
        <v>7152</v>
      </c>
      <c r="G329" s="248">
        <v>7151.4</v>
      </c>
      <c r="H329" s="307">
        <f t="shared" si="7"/>
        <v>99.991610738255034</v>
      </c>
    </row>
    <row r="330" spans="1:8" ht="15">
      <c r="A330" s="57"/>
      <c r="B330" s="57"/>
      <c r="C330" s="57">
        <v>1211</v>
      </c>
      <c r="D330" s="57" t="s">
        <v>268</v>
      </c>
      <c r="E330" s="97">
        <v>110000</v>
      </c>
      <c r="F330" s="248">
        <v>110000</v>
      </c>
      <c r="G330" s="248">
        <v>72052.2</v>
      </c>
      <c r="H330" s="307">
        <f t="shared" si="7"/>
        <v>65.501999999999995</v>
      </c>
    </row>
    <row r="331" spans="1:8" ht="15">
      <c r="A331" s="57"/>
      <c r="B331" s="57"/>
      <c r="C331" s="57">
        <v>1340</v>
      </c>
      <c r="D331" s="57" t="s">
        <v>269</v>
      </c>
      <c r="E331" s="97">
        <v>10700</v>
      </c>
      <c r="F331" s="248">
        <v>10700</v>
      </c>
      <c r="G331" s="254">
        <v>10271.6</v>
      </c>
      <c r="H331" s="307">
        <f t="shared" si="7"/>
        <v>95.996261682242988</v>
      </c>
    </row>
    <row r="332" spans="1:8" ht="15">
      <c r="A332" s="57"/>
      <c r="B332" s="57"/>
      <c r="C332" s="57">
        <v>1341</v>
      </c>
      <c r="D332" s="57" t="s">
        <v>270</v>
      </c>
      <c r="E332" s="113">
        <v>900</v>
      </c>
      <c r="F332" s="254">
        <v>900</v>
      </c>
      <c r="G332" s="254">
        <v>858.2</v>
      </c>
      <c r="H332" s="307">
        <f t="shared" si="7"/>
        <v>95.355555555555554</v>
      </c>
    </row>
    <row r="333" spans="1:8" ht="15" customHeight="1">
      <c r="A333" s="92"/>
      <c r="B333" s="93"/>
      <c r="C333" s="74">
        <v>1342</v>
      </c>
      <c r="D333" s="74" t="s">
        <v>271</v>
      </c>
      <c r="E333" s="95">
        <v>100</v>
      </c>
      <c r="F333" s="238">
        <v>100</v>
      </c>
      <c r="G333" s="238">
        <v>70.400000000000006</v>
      </c>
      <c r="H333" s="307">
        <f t="shared" si="7"/>
        <v>70.400000000000006</v>
      </c>
    </row>
    <row r="334" spans="1:8" ht="15">
      <c r="A334" s="114"/>
      <c r="B334" s="74"/>
      <c r="C334" s="74">
        <v>1343</v>
      </c>
      <c r="D334" s="74" t="s">
        <v>272</v>
      </c>
      <c r="E334" s="95">
        <v>1200</v>
      </c>
      <c r="F334" s="238">
        <v>1200</v>
      </c>
      <c r="G334" s="238">
        <v>1014.3</v>
      </c>
      <c r="H334" s="307">
        <f t="shared" si="7"/>
        <v>84.524999999999991</v>
      </c>
    </row>
    <row r="335" spans="1:8" ht="15">
      <c r="A335" s="60"/>
      <c r="B335" s="57"/>
      <c r="C335" s="57">
        <v>1345</v>
      </c>
      <c r="D335" s="57" t="s">
        <v>273</v>
      </c>
      <c r="E335" s="115">
        <v>200</v>
      </c>
      <c r="F335" s="247">
        <v>200</v>
      </c>
      <c r="G335" s="247">
        <v>130.4</v>
      </c>
      <c r="H335" s="307">
        <f t="shared" si="7"/>
        <v>65.2</v>
      </c>
    </row>
    <row r="336" spans="1:8" ht="15">
      <c r="A336" s="57"/>
      <c r="B336" s="57"/>
      <c r="C336" s="57">
        <v>1351</v>
      </c>
      <c r="D336" s="57" t="s">
        <v>274</v>
      </c>
      <c r="E336" s="113">
        <v>0</v>
      </c>
      <c r="F336" s="254">
        <v>0</v>
      </c>
      <c r="G336" s="254">
        <v>753.6</v>
      </c>
      <c r="H336" s="307" t="e">
        <f t="shared" si="7"/>
        <v>#DIV/0!</v>
      </c>
    </row>
    <row r="337" spans="1:8" ht="15" hidden="1">
      <c r="A337" s="57"/>
      <c r="B337" s="57"/>
      <c r="C337" s="57">
        <v>1349</v>
      </c>
      <c r="D337" s="57" t="s">
        <v>275</v>
      </c>
      <c r="E337" s="97"/>
      <c r="F337" s="248"/>
      <c r="G337" s="248"/>
      <c r="H337" s="307" t="e">
        <f t="shared" si="7"/>
        <v>#DIV/0!</v>
      </c>
    </row>
    <row r="338" spans="1:8" ht="15">
      <c r="A338" s="57"/>
      <c r="B338" s="57"/>
      <c r="C338" s="57">
        <v>1355</v>
      </c>
      <c r="D338" s="57" t="s">
        <v>276</v>
      </c>
      <c r="E338" s="97">
        <v>0</v>
      </c>
      <c r="F338" s="248">
        <v>0</v>
      </c>
      <c r="G338" s="248">
        <v>10332.5</v>
      </c>
      <c r="H338" s="307" t="e">
        <f t="shared" si="7"/>
        <v>#DIV/0!</v>
      </c>
    </row>
    <row r="339" spans="1:8" ht="15" hidden="1">
      <c r="A339" s="57"/>
      <c r="B339" s="57"/>
      <c r="C339" s="57">
        <v>1361</v>
      </c>
      <c r="D339" s="57" t="s">
        <v>277</v>
      </c>
      <c r="E339" s="113">
        <v>0</v>
      </c>
      <c r="F339" s="254">
        <v>0</v>
      </c>
      <c r="G339" s="254"/>
      <c r="H339" s="307" t="e">
        <f t="shared" si="7"/>
        <v>#DIV/0!</v>
      </c>
    </row>
    <row r="340" spans="1:8" ht="15">
      <c r="A340" s="57"/>
      <c r="B340" s="57"/>
      <c r="C340" s="57">
        <v>1511</v>
      </c>
      <c r="D340" s="57" t="s">
        <v>278</v>
      </c>
      <c r="E340" s="58">
        <v>22000</v>
      </c>
      <c r="F340" s="239">
        <v>22000</v>
      </c>
      <c r="G340" s="239">
        <v>16202.8</v>
      </c>
      <c r="H340" s="307">
        <f t="shared" si="7"/>
        <v>73.649090909090916</v>
      </c>
    </row>
    <row r="341" spans="1:8" ht="15" hidden="1" customHeight="1">
      <c r="A341" s="57"/>
      <c r="B341" s="57"/>
      <c r="C341" s="57">
        <v>2460</v>
      </c>
      <c r="D341" s="57" t="s">
        <v>279</v>
      </c>
      <c r="E341" s="58"/>
      <c r="F341" s="239"/>
      <c r="G341" s="239"/>
      <c r="H341" s="307" t="e">
        <f t="shared" si="7"/>
        <v>#DIV/0!</v>
      </c>
    </row>
    <row r="342" spans="1:8" ht="15">
      <c r="A342" s="57"/>
      <c r="B342" s="57"/>
      <c r="C342" s="57">
        <v>4112</v>
      </c>
      <c r="D342" s="57" t="s">
        <v>280</v>
      </c>
      <c r="E342" s="58">
        <v>34500</v>
      </c>
      <c r="F342" s="239">
        <v>34700.5</v>
      </c>
      <c r="G342" s="239">
        <v>23133.7</v>
      </c>
      <c r="H342" s="307">
        <f t="shared" si="7"/>
        <v>66.66676272676186</v>
      </c>
    </row>
    <row r="343" spans="1:8" ht="15" hidden="1">
      <c r="A343" s="57"/>
      <c r="B343" s="57">
        <v>6171</v>
      </c>
      <c r="C343" s="57">
        <v>2212</v>
      </c>
      <c r="D343" s="57" t="s">
        <v>281</v>
      </c>
      <c r="E343" s="58"/>
      <c r="F343" s="239"/>
      <c r="G343" s="239"/>
      <c r="H343" s="307" t="e">
        <f t="shared" si="7"/>
        <v>#DIV/0!</v>
      </c>
    </row>
    <row r="344" spans="1:8" ht="15" hidden="1">
      <c r="A344" s="57"/>
      <c r="B344" s="57">
        <v>6171</v>
      </c>
      <c r="C344" s="57">
        <v>2212</v>
      </c>
      <c r="D344" s="57" t="s">
        <v>194</v>
      </c>
      <c r="E344" s="58">
        <v>0</v>
      </c>
      <c r="F344" s="239">
        <v>0</v>
      </c>
      <c r="G344" s="239"/>
      <c r="H344" s="307" t="e">
        <f t="shared" si="7"/>
        <v>#DIV/0!</v>
      </c>
    </row>
    <row r="345" spans="1:8" ht="15">
      <c r="A345" s="57"/>
      <c r="B345" s="57">
        <v>6171</v>
      </c>
      <c r="C345" s="57">
        <v>2212</v>
      </c>
      <c r="D345" s="57" t="s">
        <v>282</v>
      </c>
      <c r="E345" s="116">
        <v>0</v>
      </c>
      <c r="F345" s="255">
        <v>3</v>
      </c>
      <c r="G345" s="239">
        <v>11</v>
      </c>
      <c r="H345" s="307">
        <f t="shared" si="7"/>
        <v>366.66666666666663</v>
      </c>
    </row>
    <row r="346" spans="1:8" ht="15">
      <c r="A346" s="57"/>
      <c r="B346" s="57">
        <v>6171</v>
      </c>
      <c r="C346" s="57">
        <v>2324</v>
      </c>
      <c r="D346" s="57" t="s">
        <v>283</v>
      </c>
      <c r="E346" s="116">
        <v>0</v>
      </c>
      <c r="F346" s="255">
        <v>0</v>
      </c>
      <c r="G346" s="239">
        <v>2</v>
      </c>
      <c r="H346" s="307" t="e">
        <f t="shared" si="7"/>
        <v>#DIV/0!</v>
      </c>
    </row>
    <row r="347" spans="1:8" ht="15">
      <c r="A347" s="57"/>
      <c r="B347" s="57">
        <v>6310</v>
      </c>
      <c r="C347" s="57">
        <v>2141</v>
      </c>
      <c r="D347" s="57" t="s">
        <v>284</v>
      </c>
      <c r="E347" s="58">
        <v>150</v>
      </c>
      <c r="F347" s="239">
        <v>150</v>
      </c>
      <c r="G347" s="239">
        <v>37.6</v>
      </c>
      <c r="H347" s="307">
        <f t="shared" si="7"/>
        <v>25.066666666666666</v>
      </c>
    </row>
    <row r="348" spans="1:8" ht="15" hidden="1">
      <c r="A348" s="57"/>
      <c r="B348" s="57">
        <v>6310</v>
      </c>
      <c r="C348" s="57">
        <v>2324</v>
      </c>
      <c r="D348" s="57" t="s">
        <v>283</v>
      </c>
      <c r="E348" s="116">
        <v>0</v>
      </c>
      <c r="F348" s="255">
        <v>0</v>
      </c>
      <c r="G348" s="239"/>
      <c r="H348" s="307" t="e">
        <f t="shared" si="7"/>
        <v>#DIV/0!</v>
      </c>
    </row>
    <row r="349" spans="1:8" ht="15">
      <c r="A349" s="57"/>
      <c r="B349" s="57">
        <v>6310</v>
      </c>
      <c r="C349" s="57">
        <v>2142</v>
      </c>
      <c r="D349" s="57" t="s">
        <v>285</v>
      </c>
      <c r="E349" s="116">
        <v>0</v>
      </c>
      <c r="F349" s="255">
        <v>0</v>
      </c>
      <c r="G349" s="239">
        <v>3471.1</v>
      </c>
      <c r="H349" s="307" t="e">
        <f t="shared" si="7"/>
        <v>#DIV/0!</v>
      </c>
    </row>
    <row r="350" spans="1:8" ht="15" hidden="1">
      <c r="A350" s="57"/>
      <c r="B350" s="57">
        <v>6310</v>
      </c>
      <c r="C350" s="57">
        <v>2143</v>
      </c>
      <c r="D350" s="57" t="s">
        <v>286</v>
      </c>
      <c r="E350" s="116"/>
      <c r="F350" s="255"/>
      <c r="G350" s="239"/>
      <c r="H350" s="307" t="e">
        <f t="shared" si="7"/>
        <v>#DIV/0!</v>
      </c>
    </row>
    <row r="351" spans="1:8" ht="15" hidden="1">
      <c r="A351" s="57"/>
      <c r="B351" s="57">
        <v>6310</v>
      </c>
      <c r="C351" s="57">
        <v>2329</v>
      </c>
      <c r="D351" s="57" t="s">
        <v>287</v>
      </c>
      <c r="E351" s="116"/>
      <c r="F351" s="255"/>
      <c r="G351" s="239"/>
      <c r="H351" s="307" t="e">
        <f t="shared" si="7"/>
        <v>#DIV/0!</v>
      </c>
    </row>
    <row r="352" spans="1:8" ht="15">
      <c r="A352" s="57"/>
      <c r="B352" s="57">
        <v>6330</v>
      </c>
      <c r="C352" s="57">
        <v>4132</v>
      </c>
      <c r="D352" s="57" t="s">
        <v>288</v>
      </c>
      <c r="E352" s="58">
        <v>0</v>
      </c>
      <c r="F352" s="239">
        <v>0</v>
      </c>
      <c r="G352" s="239">
        <v>22</v>
      </c>
      <c r="H352" s="307" t="e">
        <f t="shared" si="7"/>
        <v>#DIV/0!</v>
      </c>
    </row>
    <row r="353" spans="1:8" ht="15">
      <c r="A353" s="57"/>
      <c r="B353" s="57">
        <v>6409</v>
      </c>
      <c r="C353" s="57">
        <v>2328</v>
      </c>
      <c r="D353" s="57" t="s">
        <v>289</v>
      </c>
      <c r="E353" s="116">
        <v>0</v>
      </c>
      <c r="F353" s="255">
        <v>0</v>
      </c>
      <c r="G353" s="239">
        <v>2.6</v>
      </c>
      <c r="H353" s="307" t="e">
        <f t="shared" si="7"/>
        <v>#DIV/0!</v>
      </c>
    </row>
    <row r="354" spans="1:8" ht="15.75" customHeight="1" thickBot="1">
      <c r="A354" s="99"/>
      <c r="B354" s="99"/>
      <c r="C354" s="99"/>
      <c r="D354" s="99"/>
      <c r="E354" s="117"/>
      <c r="F354" s="256"/>
      <c r="G354" s="256"/>
      <c r="H354" s="313"/>
    </row>
    <row r="355" spans="1:8" s="70" customFormat="1" ht="21.75" customHeight="1" thickTop="1" thickBot="1">
      <c r="A355" s="102"/>
      <c r="B355" s="102"/>
      <c r="C355" s="102"/>
      <c r="D355" s="103" t="s">
        <v>290</v>
      </c>
      <c r="E355" s="104">
        <f>SUM(E325:E354)</f>
        <v>311550</v>
      </c>
      <c r="F355" s="250">
        <f>SUM(F325:F354)</f>
        <v>308905.5</v>
      </c>
      <c r="G355" s="250">
        <f>SUM(G325:G354)</f>
        <v>229356.4</v>
      </c>
      <c r="H355" s="307">
        <f>(G355/F355)*100</f>
        <v>74.248079105098483</v>
      </c>
    </row>
    <row r="356" spans="1:8" ht="15" customHeight="1">
      <c r="A356" s="89"/>
      <c r="B356" s="89"/>
      <c r="C356" s="89"/>
      <c r="D356" s="45"/>
      <c r="E356" s="90"/>
      <c r="F356" s="245"/>
      <c r="G356" s="245"/>
      <c r="H356" s="310"/>
    </row>
    <row r="357" spans="1:8" ht="15" hidden="1">
      <c r="A357" s="70"/>
      <c r="B357" s="89"/>
      <c r="C357" s="89"/>
      <c r="D357" s="89"/>
      <c r="E357" s="118"/>
      <c r="F357" s="257"/>
      <c r="G357" s="257"/>
      <c r="H357" s="314"/>
    </row>
    <row r="358" spans="1:8" ht="15" hidden="1">
      <c r="A358" s="70"/>
      <c r="B358" s="89"/>
      <c r="C358" s="89"/>
      <c r="D358" s="89"/>
      <c r="E358" s="118"/>
      <c r="F358" s="257"/>
      <c r="G358" s="257"/>
      <c r="H358" s="314"/>
    </row>
    <row r="359" spans="1:8" ht="15" customHeight="1" thickBot="1">
      <c r="A359" s="70"/>
      <c r="B359" s="89"/>
      <c r="C359" s="89"/>
      <c r="D359" s="89"/>
      <c r="E359" s="118"/>
      <c r="F359" s="257"/>
      <c r="G359" s="257"/>
      <c r="H359" s="314"/>
    </row>
    <row r="360" spans="1:8" ht="15.75">
      <c r="A360" s="48" t="s">
        <v>27</v>
      </c>
      <c r="B360" s="48" t="s">
        <v>28</v>
      </c>
      <c r="C360" s="48" t="s">
        <v>29</v>
      </c>
      <c r="D360" s="49" t="s">
        <v>30</v>
      </c>
      <c r="E360" s="50" t="s">
        <v>31</v>
      </c>
      <c r="F360" s="235" t="s">
        <v>31</v>
      </c>
      <c r="G360" s="235" t="s">
        <v>8</v>
      </c>
      <c r="H360" s="304" t="s">
        <v>32</v>
      </c>
    </row>
    <row r="361" spans="1:8" ht="15.75" customHeight="1" thickBot="1">
      <c r="A361" s="51"/>
      <c r="B361" s="51"/>
      <c r="C361" s="51"/>
      <c r="D361" s="52"/>
      <c r="E361" s="53" t="s">
        <v>33</v>
      </c>
      <c r="F361" s="236" t="s">
        <v>34</v>
      </c>
      <c r="G361" s="237" t="s">
        <v>35</v>
      </c>
      <c r="H361" s="305" t="s">
        <v>11</v>
      </c>
    </row>
    <row r="362" spans="1:8" ht="16.5" customHeight="1" thickTop="1">
      <c r="A362" s="54">
        <v>120</v>
      </c>
      <c r="B362" s="54"/>
      <c r="C362" s="54"/>
      <c r="D362" s="93" t="s">
        <v>291</v>
      </c>
      <c r="E362" s="56"/>
      <c r="F362" s="238"/>
      <c r="G362" s="238"/>
      <c r="H362" s="306"/>
    </row>
    <row r="363" spans="1:8" ht="15.75">
      <c r="A363" s="93"/>
      <c r="B363" s="93"/>
      <c r="C363" s="93"/>
      <c r="D363" s="93"/>
      <c r="E363" s="58"/>
      <c r="F363" s="239"/>
      <c r="G363" s="239"/>
      <c r="H363" s="307"/>
    </row>
    <row r="364" spans="1:8" ht="15" hidden="1">
      <c r="A364" s="57"/>
      <c r="B364" s="57"/>
      <c r="C364" s="57">
        <v>1361</v>
      </c>
      <c r="D364" s="57" t="s">
        <v>37</v>
      </c>
      <c r="E364" s="119">
        <v>0</v>
      </c>
      <c r="F364" s="258">
        <v>0</v>
      </c>
      <c r="G364" s="258"/>
      <c r="H364" s="307" t="e">
        <f>(#REF!/F364)*100</f>
        <v>#REF!</v>
      </c>
    </row>
    <row r="365" spans="1:8" ht="15">
      <c r="A365" s="57"/>
      <c r="B365" s="57">
        <v>3612</v>
      </c>
      <c r="C365" s="57">
        <v>2111</v>
      </c>
      <c r="D365" s="57" t="s">
        <v>292</v>
      </c>
      <c r="E365" s="119">
        <v>3800</v>
      </c>
      <c r="F365" s="258">
        <v>3800</v>
      </c>
      <c r="G365" s="258">
        <v>2963.3</v>
      </c>
      <c r="H365" s="307">
        <f t="shared" ref="H365:H397" si="8">(G365/F365)*100</f>
        <v>77.981578947368419</v>
      </c>
    </row>
    <row r="366" spans="1:8" ht="15">
      <c r="A366" s="57"/>
      <c r="B366" s="57">
        <v>3612</v>
      </c>
      <c r="C366" s="57">
        <v>2132</v>
      </c>
      <c r="D366" s="57" t="s">
        <v>293</v>
      </c>
      <c r="E366" s="119">
        <v>6900</v>
      </c>
      <c r="F366" s="258">
        <v>6900</v>
      </c>
      <c r="G366" s="258">
        <v>5752.2</v>
      </c>
      <c r="H366" s="307">
        <f t="shared" si="8"/>
        <v>83.365217391304341</v>
      </c>
    </row>
    <row r="367" spans="1:8" ht="15" hidden="1">
      <c r="A367" s="57"/>
      <c r="B367" s="57">
        <v>3612</v>
      </c>
      <c r="C367" s="57">
        <v>2322</v>
      </c>
      <c r="D367" s="57" t="s">
        <v>253</v>
      </c>
      <c r="E367" s="119"/>
      <c r="F367" s="258"/>
      <c r="G367" s="258"/>
      <c r="H367" s="307" t="e">
        <f t="shared" si="8"/>
        <v>#DIV/0!</v>
      </c>
    </row>
    <row r="368" spans="1:8" ht="15">
      <c r="A368" s="57"/>
      <c r="B368" s="57">
        <v>3612</v>
      </c>
      <c r="C368" s="57">
        <v>2324</v>
      </c>
      <c r="D368" s="57" t="s">
        <v>294</v>
      </c>
      <c r="E368" s="58">
        <v>0</v>
      </c>
      <c r="F368" s="239">
        <v>0</v>
      </c>
      <c r="G368" s="239">
        <v>260</v>
      </c>
      <c r="H368" s="307" t="e">
        <f t="shared" si="8"/>
        <v>#DIV/0!</v>
      </c>
    </row>
    <row r="369" spans="1:8" ht="15" hidden="1">
      <c r="A369" s="57"/>
      <c r="B369" s="57">
        <v>3612</v>
      </c>
      <c r="C369" s="57">
        <v>2329</v>
      </c>
      <c r="D369" s="57" t="s">
        <v>295</v>
      </c>
      <c r="E369" s="58"/>
      <c r="F369" s="239"/>
      <c r="G369" s="239"/>
      <c r="H369" s="307" t="e">
        <f t="shared" si="8"/>
        <v>#DIV/0!</v>
      </c>
    </row>
    <row r="370" spans="1:8" ht="15">
      <c r="A370" s="57"/>
      <c r="B370" s="57">
        <v>3612</v>
      </c>
      <c r="C370" s="57">
        <v>3112</v>
      </c>
      <c r="D370" s="57" t="s">
        <v>296</v>
      </c>
      <c r="E370" s="58">
        <v>4360</v>
      </c>
      <c r="F370" s="239">
        <v>4360</v>
      </c>
      <c r="G370" s="239">
        <v>3657</v>
      </c>
      <c r="H370" s="307">
        <f t="shared" si="8"/>
        <v>83.876146788990823</v>
      </c>
    </row>
    <row r="371" spans="1:8" ht="15">
      <c r="A371" s="57"/>
      <c r="B371" s="57">
        <v>3613</v>
      </c>
      <c r="C371" s="57">
        <v>2111</v>
      </c>
      <c r="D371" s="57" t="s">
        <v>297</v>
      </c>
      <c r="E371" s="119">
        <v>1800</v>
      </c>
      <c r="F371" s="258">
        <v>1800</v>
      </c>
      <c r="G371" s="258">
        <v>1326.8</v>
      </c>
      <c r="H371" s="307">
        <f t="shared" si="8"/>
        <v>73.711111111111109</v>
      </c>
    </row>
    <row r="372" spans="1:8" ht="15">
      <c r="A372" s="57"/>
      <c r="B372" s="57">
        <v>3613</v>
      </c>
      <c r="C372" s="57">
        <v>2132</v>
      </c>
      <c r="D372" s="57" t="s">
        <v>298</v>
      </c>
      <c r="E372" s="119">
        <v>4500</v>
      </c>
      <c r="F372" s="258">
        <v>4500</v>
      </c>
      <c r="G372" s="258">
        <v>3365.2</v>
      </c>
      <c r="H372" s="307">
        <f t="shared" si="8"/>
        <v>74.782222222222217</v>
      </c>
    </row>
    <row r="373" spans="1:8" ht="15" hidden="1">
      <c r="A373" s="62"/>
      <c r="B373" s="57">
        <v>3613</v>
      </c>
      <c r="C373" s="57">
        <v>2133</v>
      </c>
      <c r="D373" s="57" t="s">
        <v>299</v>
      </c>
      <c r="E373" s="58"/>
      <c r="F373" s="239"/>
      <c r="G373" s="239"/>
      <c r="H373" s="307" t="e">
        <f t="shared" si="8"/>
        <v>#DIV/0!</v>
      </c>
    </row>
    <row r="374" spans="1:8" ht="15" hidden="1">
      <c r="A374" s="62"/>
      <c r="B374" s="57">
        <v>3613</v>
      </c>
      <c r="C374" s="57">
        <v>2310</v>
      </c>
      <c r="D374" s="57" t="s">
        <v>300</v>
      </c>
      <c r="E374" s="58"/>
      <c r="F374" s="239"/>
      <c r="G374" s="239"/>
      <c r="H374" s="307" t="e">
        <f t="shared" si="8"/>
        <v>#DIV/0!</v>
      </c>
    </row>
    <row r="375" spans="1:8" ht="15" hidden="1">
      <c r="A375" s="62"/>
      <c r="B375" s="57">
        <v>3613</v>
      </c>
      <c r="C375" s="57">
        <v>2322</v>
      </c>
      <c r="D375" s="57" t="s">
        <v>301</v>
      </c>
      <c r="E375" s="58"/>
      <c r="F375" s="239"/>
      <c r="G375" s="239"/>
      <c r="H375" s="307" t="e">
        <f t="shared" si="8"/>
        <v>#DIV/0!</v>
      </c>
    </row>
    <row r="376" spans="1:8" ht="15">
      <c r="A376" s="62"/>
      <c r="B376" s="57">
        <v>3613</v>
      </c>
      <c r="C376" s="57">
        <v>2324</v>
      </c>
      <c r="D376" s="57" t="s">
        <v>302</v>
      </c>
      <c r="E376" s="58">
        <v>0</v>
      </c>
      <c r="F376" s="239">
        <v>0</v>
      </c>
      <c r="G376" s="239">
        <v>113.6</v>
      </c>
      <c r="H376" s="307" t="e">
        <f t="shared" si="8"/>
        <v>#DIV/0!</v>
      </c>
    </row>
    <row r="377" spans="1:8" ht="15">
      <c r="A377" s="62"/>
      <c r="B377" s="57">
        <v>3613</v>
      </c>
      <c r="C377" s="57">
        <v>3112</v>
      </c>
      <c r="D377" s="57" t="s">
        <v>303</v>
      </c>
      <c r="E377" s="58">
        <v>1425</v>
      </c>
      <c r="F377" s="239">
        <v>1425</v>
      </c>
      <c r="G377" s="239">
        <v>573.79999999999995</v>
      </c>
      <c r="H377" s="307">
        <f t="shared" si="8"/>
        <v>40.266666666666659</v>
      </c>
    </row>
    <row r="378" spans="1:8" ht="15">
      <c r="A378" s="62"/>
      <c r="B378" s="57">
        <v>3631</v>
      </c>
      <c r="C378" s="57">
        <v>2133</v>
      </c>
      <c r="D378" s="57" t="s">
        <v>304</v>
      </c>
      <c r="E378" s="58">
        <v>0</v>
      </c>
      <c r="F378" s="239">
        <v>0</v>
      </c>
      <c r="G378" s="239">
        <v>2</v>
      </c>
      <c r="H378" s="307" t="e">
        <f t="shared" si="8"/>
        <v>#DIV/0!</v>
      </c>
    </row>
    <row r="379" spans="1:8" ht="15">
      <c r="A379" s="62"/>
      <c r="B379" s="57">
        <v>3632</v>
      </c>
      <c r="C379" s="57">
        <v>2111</v>
      </c>
      <c r="D379" s="57" t="s">
        <v>305</v>
      </c>
      <c r="E379" s="58">
        <v>500</v>
      </c>
      <c r="F379" s="239">
        <v>500</v>
      </c>
      <c r="G379" s="239">
        <v>623</v>
      </c>
      <c r="H379" s="307">
        <f t="shared" si="8"/>
        <v>124.6</v>
      </c>
    </row>
    <row r="380" spans="1:8" ht="15">
      <c r="A380" s="62"/>
      <c r="B380" s="57">
        <v>3632</v>
      </c>
      <c r="C380" s="57">
        <v>2132</v>
      </c>
      <c r="D380" s="57" t="s">
        <v>306</v>
      </c>
      <c r="E380" s="58">
        <v>20</v>
      </c>
      <c r="F380" s="239">
        <v>20</v>
      </c>
      <c r="G380" s="239">
        <v>25</v>
      </c>
      <c r="H380" s="307">
        <f t="shared" si="8"/>
        <v>125</v>
      </c>
    </row>
    <row r="381" spans="1:8" ht="15">
      <c r="A381" s="62"/>
      <c r="B381" s="57">
        <v>3632</v>
      </c>
      <c r="C381" s="57">
        <v>2133</v>
      </c>
      <c r="D381" s="57" t="s">
        <v>307</v>
      </c>
      <c r="E381" s="58">
        <v>5</v>
      </c>
      <c r="F381" s="239">
        <v>5</v>
      </c>
      <c r="G381" s="239">
        <v>0</v>
      </c>
      <c r="H381" s="307">
        <f t="shared" si="8"/>
        <v>0</v>
      </c>
    </row>
    <row r="382" spans="1:8" ht="15">
      <c r="A382" s="62"/>
      <c r="B382" s="57">
        <v>3632</v>
      </c>
      <c r="C382" s="57">
        <v>2324</v>
      </c>
      <c r="D382" s="57" t="s">
        <v>308</v>
      </c>
      <c r="E382" s="58">
        <v>0</v>
      </c>
      <c r="F382" s="239">
        <v>0</v>
      </c>
      <c r="G382" s="239">
        <v>24</v>
      </c>
      <c r="H382" s="307" t="e">
        <f t="shared" si="8"/>
        <v>#DIV/0!</v>
      </c>
    </row>
    <row r="383" spans="1:8" ht="15">
      <c r="A383" s="62"/>
      <c r="B383" s="57">
        <v>3632</v>
      </c>
      <c r="C383" s="57">
        <v>2329</v>
      </c>
      <c r="D383" s="57" t="s">
        <v>309</v>
      </c>
      <c r="E383" s="58">
        <v>50</v>
      </c>
      <c r="F383" s="239">
        <v>50</v>
      </c>
      <c r="G383" s="239">
        <v>6.8</v>
      </c>
      <c r="H383" s="307">
        <f t="shared" si="8"/>
        <v>13.600000000000001</v>
      </c>
    </row>
    <row r="384" spans="1:8" ht="15">
      <c r="A384" s="62"/>
      <c r="B384" s="57">
        <v>3634</v>
      </c>
      <c r="C384" s="57">
        <v>2132</v>
      </c>
      <c r="D384" s="57" t="s">
        <v>310</v>
      </c>
      <c r="E384" s="58">
        <v>4205</v>
      </c>
      <c r="F384" s="239">
        <v>4205</v>
      </c>
      <c r="G384" s="239">
        <v>4046.9</v>
      </c>
      <c r="H384" s="307">
        <f t="shared" si="8"/>
        <v>96.240190249702735</v>
      </c>
    </row>
    <row r="385" spans="1:8" ht="15" hidden="1">
      <c r="A385" s="62"/>
      <c r="B385" s="57">
        <v>3636</v>
      </c>
      <c r="C385" s="57">
        <v>2131</v>
      </c>
      <c r="D385" s="57" t="s">
        <v>311</v>
      </c>
      <c r="E385" s="58"/>
      <c r="F385" s="239"/>
      <c r="G385" s="239"/>
      <c r="H385" s="307" t="e">
        <f t="shared" si="8"/>
        <v>#DIV/0!</v>
      </c>
    </row>
    <row r="386" spans="1:8" ht="15">
      <c r="A386" s="60"/>
      <c r="B386" s="57">
        <v>3639</v>
      </c>
      <c r="C386" s="57">
        <v>2111</v>
      </c>
      <c r="D386" s="57" t="s">
        <v>312</v>
      </c>
      <c r="E386" s="61">
        <v>0</v>
      </c>
      <c r="F386" s="239">
        <v>0</v>
      </c>
      <c r="G386" s="239">
        <v>2.2999999999999998</v>
      </c>
      <c r="H386" s="307" t="e">
        <f t="shared" si="8"/>
        <v>#DIV/0!</v>
      </c>
    </row>
    <row r="387" spans="1:8" ht="15">
      <c r="A387" s="62"/>
      <c r="B387" s="57">
        <v>3639</v>
      </c>
      <c r="C387" s="57">
        <v>2119</v>
      </c>
      <c r="D387" s="57" t="s">
        <v>313</v>
      </c>
      <c r="E387" s="58">
        <v>200</v>
      </c>
      <c r="F387" s="239">
        <v>200</v>
      </c>
      <c r="G387" s="239">
        <v>1310.3</v>
      </c>
      <c r="H387" s="307">
        <f t="shared" si="8"/>
        <v>655.15</v>
      </c>
    </row>
    <row r="388" spans="1:8" ht="15">
      <c r="A388" s="57"/>
      <c r="B388" s="57">
        <v>3639</v>
      </c>
      <c r="C388" s="57">
        <v>2131</v>
      </c>
      <c r="D388" s="57" t="s">
        <v>314</v>
      </c>
      <c r="E388" s="58">
        <v>2300</v>
      </c>
      <c r="F388" s="239">
        <v>2300</v>
      </c>
      <c r="G388" s="239">
        <v>1736</v>
      </c>
      <c r="H388" s="307">
        <f t="shared" si="8"/>
        <v>75.478260869565219</v>
      </c>
    </row>
    <row r="389" spans="1:8" ht="15">
      <c r="A389" s="57"/>
      <c r="B389" s="57">
        <v>3639</v>
      </c>
      <c r="C389" s="57">
        <v>2132</v>
      </c>
      <c r="D389" s="57" t="s">
        <v>315</v>
      </c>
      <c r="E389" s="58">
        <v>27</v>
      </c>
      <c r="F389" s="239">
        <v>27</v>
      </c>
      <c r="G389" s="239">
        <v>20.100000000000001</v>
      </c>
      <c r="H389" s="307">
        <f t="shared" si="8"/>
        <v>74.444444444444443</v>
      </c>
    </row>
    <row r="390" spans="1:8" ht="15" customHeight="1">
      <c r="A390" s="57"/>
      <c r="B390" s="57">
        <v>3639</v>
      </c>
      <c r="C390" s="57">
        <v>2212</v>
      </c>
      <c r="D390" s="57" t="s">
        <v>194</v>
      </c>
      <c r="E390" s="58">
        <v>334</v>
      </c>
      <c r="F390" s="239">
        <v>334</v>
      </c>
      <c r="G390" s="239">
        <v>267</v>
      </c>
      <c r="H390" s="307">
        <f t="shared" si="8"/>
        <v>79.94011976047905</v>
      </c>
    </row>
    <row r="391" spans="1:8" ht="15">
      <c r="A391" s="57"/>
      <c r="B391" s="57">
        <v>3639</v>
      </c>
      <c r="C391" s="57">
        <v>2324</v>
      </c>
      <c r="D391" s="57" t="s">
        <v>72</v>
      </c>
      <c r="E391" s="58">
        <v>267</v>
      </c>
      <c r="F391" s="239">
        <v>267</v>
      </c>
      <c r="G391" s="239">
        <v>256.89999999999998</v>
      </c>
      <c r="H391" s="307">
        <f t="shared" si="8"/>
        <v>96.217228464419463</v>
      </c>
    </row>
    <row r="392" spans="1:8" ht="15" hidden="1">
      <c r="A392" s="57"/>
      <c r="B392" s="57">
        <v>3639</v>
      </c>
      <c r="C392" s="57">
        <v>2328</v>
      </c>
      <c r="D392" s="57" t="s">
        <v>316</v>
      </c>
      <c r="E392" s="58"/>
      <c r="F392" s="239"/>
      <c r="G392" s="239"/>
      <c r="H392" s="307" t="e">
        <f t="shared" si="8"/>
        <v>#DIV/0!</v>
      </c>
    </row>
    <row r="393" spans="1:8" ht="15" hidden="1" customHeight="1">
      <c r="A393" s="81"/>
      <c r="B393" s="81">
        <v>3639</v>
      </c>
      <c r="C393" s="81">
        <v>2329</v>
      </c>
      <c r="D393" s="81" t="s">
        <v>73</v>
      </c>
      <c r="E393" s="58"/>
      <c r="F393" s="239"/>
      <c r="G393" s="239"/>
      <c r="H393" s="307" t="e">
        <f t="shared" si="8"/>
        <v>#DIV/0!</v>
      </c>
    </row>
    <row r="394" spans="1:8" ht="15">
      <c r="A394" s="57"/>
      <c r="B394" s="57">
        <v>3639</v>
      </c>
      <c r="C394" s="57">
        <v>3111</v>
      </c>
      <c r="D394" s="57" t="s">
        <v>317</v>
      </c>
      <c r="E394" s="58">
        <v>1087</v>
      </c>
      <c r="F394" s="239">
        <v>1087</v>
      </c>
      <c r="G394" s="239">
        <v>357.5</v>
      </c>
      <c r="H394" s="307">
        <f t="shared" si="8"/>
        <v>32.888684452621895</v>
      </c>
    </row>
    <row r="395" spans="1:8" ht="15">
      <c r="A395" s="57"/>
      <c r="B395" s="57">
        <v>3639</v>
      </c>
      <c r="C395" s="57">
        <v>3112</v>
      </c>
      <c r="D395" s="57" t="s">
        <v>318</v>
      </c>
      <c r="E395" s="58">
        <v>0</v>
      </c>
      <c r="F395" s="239">
        <v>0</v>
      </c>
      <c r="G395" s="239">
        <v>26.4</v>
      </c>
      <c r="H395" s="307" t="e">
        <f t="shared" si="8"/>
        <v>#DIV/0!</v>
      </c>
    </row>
    <row r="396" spans="1:8" ht="15" hidden="1" customHeight="1">
      <c r="A396" s="81"/>
      <c r="B396" s="81">
        <v>6310</v>
      </c>
      <c r="C396" s="81">
        <v>2141</v>
      </c>
      <c r="D396" s="81" t="s">
        <v>319</v>
      </c>
      <c r="E396" s="58">
        <v>0</v>
      </c>
      <c r="F396" s="239">
        <v>0</v>
      </c>
      <c r="G396" s="239"/>
      <c r="H396" s="307" t="e">
        <f t="shared" si="8"/>
        <v>#DIV/0!</v>
      </c>
    </row>
    <row r="397" spans="1:8" ht="15" customHeight="1">
      <c r="A397" s="81"/>
      <c r="B397" s="81">
        <v>6409</v>
      </c>
      <c r="C397" s="81">
        <v>2328</v>
      </c>
      <c r="D397" s="81" t="s">
        <v>320</v>
      </c>
      <c r="E397" s="58">
        <v>0</v>
      </c>
      <c r="F397" s="239">
        <v>0</v>
      </c>
      <c r="G397" s="239">
        <v>0</v>
      </c>
      <c r="H397" s="307" t="e">
        <f t="shared" si="8"/>
        <v>#DIV/0!</v>
      </c>
    </row>
    <row r="398" spans="1:8" ht="15.75" customHeight="1" thickBot="1">
      <c r="A398" s="120"/>
      <c r="B398" s="120"/>
      <c r="C398" s="120"/>
      <c r="D398" s="120"/>
      <c r="E398" s="121"/>
      <c r="F398" s="259"/>
      <c r="G398" s="259"/>
      <c r="H398" s="315"/>
    </row>
    <row r="399" spans="1:8" s="70" customFormat="1" ht="22.5" customHeight="1" thickTop="1" thickBot="1">
      <c r="A399" s="102"/>
      <c r="B399" s="102"/>
      <c r="C399" s="102"/>
      <c r="D399" s="103" t="s">
        <v>321</v>
      </c>
      <c r="E399" s="104">
        <f>SUM(E363:E398)</f>
        <v>31780</v>
      </c>
      <c r="F399" s="250">
        <f>SUM(F363:F398)</f>
        <v>31780</v>
      </c>
      <c r="G399" s="250">
        <f>SUM(G363:G398)</f>
        <v>26716.1</v>
      </c>
      <c r="H399" s="307">
        <f>(G399/F399)*100</f>
        <v>84.065764631843919</v>
      </c>
    </row>
    <row r="400" spans="1:8" ht="15" customHeight="1">
      <c r="A400" s="70"/>
      <c r="B400" s="89"/>
      <c r="C400" s="89"/>
      <c r="D400" s="89"/>
      <c r="E400" s="118"/>
      <c r="F400" s="257"/>
      <c r="G400" s="257"/>
      <c r="H400" s="314"/>
    </row>
    <row r="401" spans="1:8" ht="15" hidden="1" customHeight="1">
      <c r="A401" s="70"/>
      <c r="B401" s="89"/>
      <c r="C401" s="89"/>
      <c r="D401" s="89"/>
      <c r="E401" s="118"/>
      <c r="F401" s="257"/>
      <c r="G401" s="257"/>
      <c r="H401" s="314"/>
    </row>
    <row r="402" spans="1:8" ht="15" hidden="1" customHeight="1">
      <c r="A402" s="70"/>
      <c r="B402" s="89"/>
      <c r="C402" s="89"/>
      <c r="D402" s="89"/>
      <c r="E402" s="118"/>
      <c r="F402" s="257"/>
      <c r="G402" s="257"/>
      <c r="H402" s="314"/>
    </row>
    <row r="403" spans="1:8" ht="15" hidden="1" customHeight="1">
      <c r="A403" s="70"/>
      <c r="B403" s="89"/>
      <c r="C403" s="89"/>
      <c r="D403" s="89"/>
      <c r="E403" s="118"/>
      <c r="F403" s="257"/>
      <c r="G403" s="231"/>
      <c r="H403" s="300"/>
    </row>
    <row r="404" spans="1:8" ht="15" hidden="1" customHeight="1">
      <c r="A404" s="70"/>
      <c r="B404" s="89"/>
      <c r="C404" s="89"/>
      <c r="D404" s="89"/>
      <c r="E404" s="118"/>
      <c r="F404" s="257"/>
      <c r="G404" s="257"/>
      <c r="H404" s="314"/>
    </row>
    <row r="405" spans="1:8" ht="15" customHeight="1">
      <c r="A405" s="70"/>
      <c r="B405" s="89"/>
      <c r="C405" s="89"/>
      <c r="D405" s="89"/>
      <c r="E405" s="118"/>
      <c r="F405" s="257"/>
      <c r="G405" s="257"/>
      <c r="H405" s="314"/>
    </row>
    <row r="406" spans="1:8" ht="15" customHeight="1" thickBot="1">
      <c r="A406" s="70"/>
      <c r="B406" s="89"/>
      <c r="C406" s="89"/>
      <c r="D406" s="89"/>
      <c r="E406" s="118"/>
      <c r="F406" s="257"/>
      <c r="G406" s="257"/>
      <c r="H406" s="314"/>
    </row>
    <row r="407" spans="1:8" ht="15.75">
      <c r="A407" s="48" t="s">
        <v>27</v>
      </c>
      <c r="B407" s="48" t="s">
        <v>28</v>
      </c>
      <c r="C407" s="48" t="s">
        <v>29</v>
      </c>
      <c r="D407" s="49" t="s">
        <v>30</v>
      </c>
      <c r="E407" s="50" t="s">
        <v>31</v>
      </c>
      <c r="F407" s="235" t="s">
        <v>31</v>
      </c>
      <c r="G407" s="235" t="s">
        <v>8</v>
      </c>
      <c r="H407" s="304" t="s">
        <v>32</v>
      </c>
    </row>
    <row r="408" spans="1:8" ht="15.75" customHeight="1" thickBot="1">
      <c r="A408" s="51"/>
      <c r="B408" s="51"/>
      <c r="C408" s="51"/>
      <c r="D408" s="52"/>
      <c r="E408" s="53" t="s">
        <v>33</v>
      </c>
      <c r="F408" s="236" t="s">
        <v>34</v>
      </c>
      <c r="G408" s="237" t="s">
        <v>35</v>
      </c>
      <c r="H408" s="305" t="s">
        <v>11</v>
      </c>
    </row>
    <row r="409" spans="1:8" ht="16.5" thickTop="1">
      <c r="A409" s="54">
        <v>8888</v>
      </c>
      <c r="B409" s="54"/>
      <c r="C409" s="54"/>
      <c r="D409" s="55"/>
      <c r="E409" s="56"/>
      <c r="F409" s="238"/>
      <c r="G409" s="238"/>
      <c r="H409" s="306"/>
    </row>
    <row r="410" spans="1:8" ht="15">
      <c r="A410" s="57"/>
      <c r="B410" s="57">
        <v>6171</v>
      </c>
      <c r="C410" s="57">
        <v>2329</v>
      </c>
      <c r="D410" s="57" t="s">
        <v>322</v>
      </c>
      <c r="E410" s="58">
        <v>0</v>
      </c>
      <c r="F410" s="239">
        <v>0</v>
      </c>
      <c r="G410" s="239">
        <v>-285</v>
      </c>
      <c r="H410" s="307" t="e">
        <f>(G410/F410)*100</f>
        <v>#DIV/0!</v>
      </c>
    </row>
    <row r="411" spans="1:8" ht="15">
      <c r="A411" s="57"/>
      <c r="B411" s="57"/>
      <c r="C411" s="57"/>
      <c r="D411" s="57" t="s">
        <v>323</v>
      </c>
      <c r="E411" s="58"/>
      <c r="F411" s="239"/>
      <c r="G411" s="239"/>
      <c r="H411" s="307"/>
    </row>
    <row r="412" spans="1:8" ht="15.75" thickBot="1">
      <c r="A412" s="99"/>
      <c r="B412" s="99"/>
      <c r="C412" s="99"/>
      <c r="D412" s="99" t="s">
        <v>324</v>
      </c>
      <c r="E412" s="100"/>
      <c r="F412" s="249"/>
      <c r="G412" s="249"/>
      <c r="H412" s="308"/>
    </row>
    <row r="413" spans="1:8" s="70" customFormat="1" ht="22.5" customHeight="1" thickTop="1" thickBot="1">
      <c r="A413" s="102"/>
      <c r="B413" s="102"/>
      <c r="C413" s="102"/>
      <c r="D413" s="103" t="s">
        <v>325</v>
      </c>
      <c r="E413" s="104">
        <f>SUM(E410:E411)</f>
        <v>0</v>
      </c>
      <c r="F413" s="250">
        <f>SUM(F410:F411)</f>
        <v>0</v>
      </c>
      <c r="G413" s="250">
        <f>SUM(G410:G411)</f>
        <v>-285</v>
      </c>
      <c r="H413" s="316" t="e">
        <f>SUM(G406/F406)*100</f>
        <v>#DIV/0!</v>
      </c>
    </row>
    <row r="414" spans="1:8" ht="15">
      <c r="A414" s="70"/>
      <c r="B414" s="89"/>
      <c r="C414" s="89"/>
      <c r="D414" s="89"/>
      <c r="E414" s="118"/>
      <c r="F414" s="257"/>
      <c r="G414" s="257"/>
      <c r="H414" s="314"/>
    </row>
    <row r="415" spans="1:8" ht="15" hidden="1">
      <c r="A415" s="70"/>
      <c r="B415" s="89"/>
      <c r="C415" s="89"/>
      <c r="D415" s="89"/>
      <c r="E415" s="118"/>
      <c r="F415" s="257"/>
      <c r="G415" s="257"/>
      <c r="H415" s="314"/>
    </row>
    <row r="416" spans="1:8" ht="15" hidden="1">
      <c r="A416" s="70"/>
      <c r="B416" s="89"/>
      <c r="C416" s="89"/>
      <c r="D416" s="89"/>
      <c r="E416" s="118"/>
      <c r="F416" s="257"/>
      <c r="G416" s="257"/>
      <c r="H416" s="314"/>
    </row>
    <row r="417" spans="1:8" ht="15" hidden="1">
      <c r="A417" s="70"/>
      <c r="B417" s="89"/>
      <c r="C417" s="89"/>
      <c r="D417" s="89"/>
      <c r="E417" s="118"/>
      <c r="F417" s="257"/>
      <c r="G417" s="257"/>
      <c r="H417" s="314"/>
    </row>
    <row r="418" spans="1:8" ht="15" hidden="1">
      <c r="A418" s="70"/>
      <c r="B418" s="89"/>
      <c r="C418" s="89"/>
      <c r="D418" s="89"/>
      <c r="E418" s="118"/>
      <c r="F418" s="257"/>
      <c r="G418" s="257"/>
      <c r="H418" s="314"/>
    </row>
    <row r="419" spans="1:8" ht="15" hidden="1">
      <c r="A419" s="70"/>
      <c r="B419" s="89"/>
      <c r="C419" s="89"/>
      <c r="D419" s="89"/>
      <c r="E419" s="118"/>
      <c r="F419" s="257"/>
      <c r="G419" s="257"/>
      <c r="H419" s="314"/>
    </row>
    <row r="420" spans="1:8" ht="15" customHeight="1">
      <c r="A420" s="70"/>
      <c r="B420" s="89"/>
      <c r="C420" s="89"/>
      <c r="D420" s="89"/>
      <c r="E420" s="118"/>
      <c r="F420" s="257"/>
      <c r="G420" s="257"/>
      <c r="H420" s="314"/>
    </row>
    <row r="421" spans="1:8" ht="15" customHeight="1" thickBot="1">
      <c r="A421" s="70"/>
      <c r="B421" s="70"/>
      <c r="C421" s="70"/>
      <c r="D421" s="70"/>
      <c r="E421" s="71"/>
      <c r="F421" s="244"/>
      <c r="G421" s="244"/>
      <c r="H421" s="309"/>
    </row>
    <row r="422" spans="1:8" ht="15.75">
      <c r="A422" s="48" t="s">
        <v>27</v>
      </c>
      <c r="B422" s="48" t="s">
        <v>28</v>
      </c>
      <c r="C422" s="48" t="s">
        <v>29</v>
      </c>
      <c r="D422" s="49" t="s">
        <v>30</v>
      </c>
      <c r="E422" s="50" t="s">
        <v>31</v>
      </c>
      <c r="F422" s="235" t="s">
        <v>31</v>
      </c>
      <c r="G422" s="235" t="s">
        <v>8</v>
      </c>
      <c r="H422" s="304" t="s">
        <v>32</v>
      </c>
    </row>
    <row r="423" spans="1:8" ht="15.75" customHeight="1" thickBot="1">
      <c r="A423" s="51"/>
      <c r="B423" s="51"/>
      <c r="C423" s="51"/>
      <c r="D423" s="52"/>
      <c r="E423" s="53" t="s">
        <v>33</v>
      </c>
      <c r="F423" s="236" t="s">
        <v>34</v>
      </c>
      <c r="G423" s="237" t="s">
        <v>35</v>
      </c>
      <c r="H423" s="305" t="s">
        <v>11</v>
      </c>
    </row>
    <row r="424" spans="1:8" s="70" customFormat="1" ht="30.75" customHeight="1" thickTop="1" thickBot="1">
      <c r="A424" s="103"/>
      <c r="B424" s="122"/>
      <c r="C424" s="123"/>
      <c r="D424" s="124" t="s">
        <v>326</v>
      </c>
      <c r="E424" s="125">
        <f>SUM(E54,E126,E170,E220,E247,E272,E296,E316,E355,E399,E413)</f>
        <v>439083</v>
      </c>
      <c r="F424" s="260">
        <f>SUM(F54,F126,F170,F220,F247,F272,F296,F316,F355,F399,F413)</f>
        <v>462045.4</v>
      </c>
      <c r="G424" s="260">
        <f>SUM(G54,G126,G170,G220,G247,G272,G296,G316,G355,G399,G413)</f>
        <v>349281.5</v>
      </c>
      <c r="H424" s="317">
        <f>(G424/F424)*100</f>
        <v>75.594627714073113</v>
      </c>
    </row>
    <row r="425" spans="1:8" ht="15" customHeight="1">
      <c r="A425" s="45"/>
      <c r="B425" s="126"/>
      <c r="C425" s="127"/>
      <c r="D425" s="128"/>
      <c r="E425" s="129"/>
      <c r="F425" s="261"/>
      <c r="G425" s="261"/>
      <c r="H425" s="318"/>
    </row>
    <row r="426" spans="1:8" ht="15" hidden="1" customHeight="1">
      <c r="A426" s="45"/>
      <c r="B426" s="126"/>
      <c r="C426" s="127"/>
      <c r="D426" s="128"/>
      <c r="E426" s="129"/>
      <c r="F426" s="261"/>
      <c r="G426" s="261"/>
      <c r="H426" s="318"/>
    </row>
    <row r="427" spans="1:8" ht="12.75" hidden="1" customHeight="1">
      <c r="A427" s="45"/>
      <c r="B427" s="126"/>
      <c r="C427" s="127"/>
      <c r="D427" s="128"/>
      <c r="E427" s="129"/>
      <c r="F427" s="261"/>
      <c r="G427" s="261"/>
      <c r="H427" s="318"/>
    </row>
    <row r="428" spans="1:8" ht="12.75" hidden="1" customHeight="1">
      <c r="A428" s="45"/>
      <c r="B428" s="126"/>
      <c r="C428" s="127"/>
      <c r="D428" s="128"/>
      <c r="E428" s="129"/>
      <c r="F428" s="261"/>
      <c r="G428" s="261"/>
      <c r="H428" s="318"/>
    </row>
    <row r="429" spans="1:8" ht="12.75" hidden="1" customHeight="1">
      <c r="A429" s="45"/>
      <c r="B429" s="126"/>
      <c r="C429" s="127"/>
      <c r="D429" s="128"/>
      <c r="E429" s="129"/>
      <c r="F429" s="261"/>
      <c r="G429" s="261"/>
      <c r="H429" s="318"/>
    </row>
    <row r="430" spans="1:8" ht="12.75" hidden="1" customHeight="1">
      <c r="A430" s="45"/>
      <c r="B430" s="126"/>
      <c r="C430" s="127"/>
      <c r="D430" s="128"/>
      <c r="E430" s="129"/>
      <c r="F430" s="261"/>
      <c r="G430" s="261"/>
      <c r="H430" s="318"/>
    </row>
    <row r="431" spans="1:8" ht="12.75" hidden="1" customHeight="1">
      <c r="A431" s="45"/>
      <c r="B431" s="126"/>
      <c r="C431" s="127"/>
      <c r="D431" s="128"/>
      <c r="E431" s="129"/>
      <c r="F431" s="261"/>
      <c r="G431" s="261"/>
      <c r="H431" s="318"/>
    </row>
    <row r="432" spans="1:8" ht="12.75" hidden="1" customHeight="1">
      <c r="A432" s="45"/>
      <c r="B432" s="126"/>
      <c r="C432" s="127"/>
      <c r="D432" s="128"/>
      <c r="E432" s="129"/>
      <c r="F432" s="261"/>
      <c r="G432" s="261"/>
      <c r="H432" s="318"/>
    </row>
    <row r="433" spans="1:8" ht="15" customHeight="1">
      <c r="A433" s="45"/>
      <c r="B433" s="126"/>
      <c r="C433" s="127"/>
      <c r="D433" s="128"/>
      <c r="E433" s="129"/>
      <c r="F433" s="261"/>
      <c r="G433" s="261"/>
      <c r="H433" s="318"/>
    </row>
    <row r="434" spans="1:8" ht="15" customHeight="1" thickBot="1">
      <c r="A434" s="45"/>
      <c r="B434" s="126"/>
      <c r="C434" s="127"/>
      <c r="D434" s="128"/>
      <c r="E434" s="130"/>
      <c r="F434" s="262"/>
      <c r="G434" s="262"/>
      <c r="H434" s="319"/>
    </row>
    <row r="435" spans="1:8" ht="15.75">
      <c r="A435" s="48" t="s">
        <v>27</v>
      </c>
      <c r="B435" s="48" t="s">
        <v>28</v>
      </c>
      <c r="C435" s="48" t="s">
        <v>29</v>
      </c>
      <c r="D435" s="49" t="s">
        <v>30</v>
      </c>
      <c r="E435" s="50" t="s">
        <v>31</v>
      </c>
      <c r="F435" s="235" t="s">
        <v>31</v>
      </c>
      <c r="G435" s="235" t="s">
        <v>8</v>
      </c>
      <c r="H435" s="304" t="s">
        <v>32</v>
      </c>
    </row>
    <row r="436" spans="1:8" ht="15.75" customHeight="1" thickBot="1">
      <c r="A436" s="51"/>
      <c r="B436" s="51"/>
      <c r="C436" s="51"/>
      <c r="D436" s="52"/>
      <c r="E436" s="53" t="s">
        <v>33</v>
      </c>
      <c r="F436" s="236" t="s">
        <v>34</v>
      </c>
      <c r="G436" s="237" t="s">
        <v>35</v>
      </c>
      <c r="H436" s="305" t="s">
        <v>11</v>
      </c>
    </row>
    <row r="437" spans="1:8" ht="16.5" customHeight="1" thickTop="1">
      <c r="A437" s="112">
        <v>110</v>
      </c>
      <c r="B437" s="112"/>
      <c r="C437" s="112"/>
      <c r="D437" s="131" t="s">
        <v>327</v>
      </c>
      <c r="E437" s="132"/>
      <c r="F437" s="263"/>
      <c r="G437" s="263"/>
      <c r="H437" s="320"/>
    </row>
    <row r="438" spans="1:8" ht="14.25" customHeight="1">
      <c r="A438" s="133"/>
      <c r="B438" s="133"/>
      <c r="C438" s="133"/>
      <c r="D438" s="45"/>
      <c r="E438" s="132"/>
      <c r="F438" s="263"/>
      <c r="G438" s="263"/>
      <c r="H438" s="320"/>
    </row>
    <row r="439" spans="1:8" ht="15" customHeight="1">
      <c r="A439" s="57"/>
      <c r="B439" s="57"/>
      <c r="C439" s="57">
        <v>8115</v>
      </c>
      <c r="D439" s="60" t="s">
        <v>328</v>
      </c>
      <c r="E439" s="134">
        <v>5040</v>
      </c>
      <c r="F439" s="264">
        <v>35478.199999999997</v>
      </c>
      <c r="G439" s="264">
        <v>-44319.3</v>
      </c>
      <c r="H439" s="307">
        <f t="shared" ref="H439:H445" si="9">(G439/F439)*100</f>
        <v>-124.91980991143859</v>
      </c>
    </row>
    <row r="440" spans="1:8" ht="15" hidden="1">
      <c r="A440" s="57"/>
      <c r="B440" s="57"/>
      <c r="C440" s="57">
        <v>8123</v>
      </c>
      <c r="D440" s="135" t="s">
        <v>329</v>
      </c>
      <c r="E440" s="63"/>
      <c r="F440" s="240"/>
      <c r="G440" s="240"/>
      <c r="H440" s="307" t="e">
        <f t="shared" si="9"/>
        <v>#DIV/0!</v>
      </c>
    </row>
    <row r="441" spans="1:8" ht="15" hidden="1">
      <c r="A441" s="57"/>
      <c r="B441" s="57"/>
      <c r="C441" s="57">
        <v>8123</v>
      </c>
      <c r="D441" s="135" t="s">
        <v>330</v>
      </c>
      <c r="E441" s="63">
        <v>0</v>
      </c>
      <c r="F441" s="240">
        <v>0</v>
      </c>
      <c r="G441" s="264"/>
      <c r="H441" s="307" t="e">
        <f t="shared" si="9"/>
        <v>#DIV/0!</v>
      </c>
    </row>
    <row r="442" spans="1:8" ht="14.25" customHeight="1">
      <c r="A442" s="57"/>
      <c r="B442" s="57"/>
      <c r="C442" s="57">
        <v>8124</v>
      </c>
      <c r="D442" s="60" t="s">
        <v>331</v>
      </c>
      <c r="E442" s="58">
        <v>-5040</v>
      </c>
      <c r="F442" s="239">
        <v>-5040</v>
      </c>
      <c r="G442" s="239">
        <v>-3360</v>
      </c>
      <c r="H442" s="307">
        <f t="shared" si="9"/>
        <v>66.666666666666657</v>
      </c>
    </row>
    <row r="443" spans="1:8" ht="15" hidden="1" customHeight="1">
      <c r="A443" s="65"/>
      <c r="B443" s="65"/>
      <c r="C443" s="65">
        <v>8902</v>
      </c>
      <c r="D443" s="136" t="s">
        <v>332</v>
      </c>
      <c r="E443" s="66"/>
      <c r="F443" s="242"/>
      <c r="G443" s="242"/>
      <c r="H443" s="307" t="e">
        <f t="shared" si="9"/>
        <v>#DIV/0!</v>
      </c>
    </row>
    <row r="444" spans="1:8" ht="14.25" hidden="1" customHeight="1">
      <c r="A444" s="57"/>
      <c r="B444" s="57"/>
      <c r="C444" s="57">
        <v>8905</v>
      </c>
      <c r="D444" s="60" t="s">
        <v>333</v>
      </c>
      <c r="E444" s="58"/>
      <c r="F444" s="239"/>
      <c r="G444" s="239"/>
      <c r="H444" s="307" t="e">
        <f t="shared" si="9"/>
        <v>#DIV/0!</v>
      </c>
    </row>
    <row r="445" spans="1:8" ht="15" customHeight="1" thickBot="1">
      <c r="A445" s="99"/>
      <c r="B445" s="99"/>
      <c r="C445" s="99">
        <v>8901</v>
      </c>
      <c r="D445" s="98" t="s">
        <v>334</v>
      </c>
      <c r="E445" s="100">
        <v>0</v>
      </c>
      <c r="F445" s="249">
        <v>0</v>
      </c>
      <c r="G445" s="249">
        <v>11.3</v>
      </c>
      <c r="H445" s="308" t="e">
        <f t="shared" si="9"/>
        <v>#DIV/0!</v>
      </c>
    </row>
    <row r="446" spans="1:8" s="70" customFormat="1" ht="22.5" customHeight="1" thickTop="1" thickBot="1">
      <c r="A446" s="102"/>
      <c r="B446" s="102"/>
      <c r="C446" s="102"/>
      <c r="D446" s="137" t="s">
        <v>335</v>
      </c>
      <c r="E446" s="104">
        <f>SUM(E439:E445)</f>
        <v>0</v>
      </c>
      <c r="F446" s="250">
        <f>SUM(F439:F445)</f>
        <v>30438.199999999997</v>
      </c>
      <c r="G446" s="250">
        <f>SUM(G439:G445)</f>
        <v>-47668</v>
      </c>
      <c r="H446" s="316">
        <f>SUM(G439/F439)*100</f>
        <v>-124.91980991143859</v>
      </c>
    </row>
    <row r="447" spans="1:8" s="70" customFormat="1" ht="22.5" customHeight="1">
      <c r="A447" s="89"/>
      <c r="B447" s="89"/>
      <c r="C447" s="89"/>
      <c r="D447" s="45"/>
      <c r="E447" s="90"/>
      <c r="F447" s="265"/>
      <c r="G447" s="245"/>
      <c r="H447" s="310"/>
    </row>
    <row r="448" spans="1:8" ht="15" customHeight="1">
      <c r="A448" s="70" t="s">
        <v>336</v>
      </c>
      <c r="B448" s="70"/>
      <c r="C448" s="70"/>
      <c r="D448" s="45"/>
      <c r="E448" s="90"/>
      <c r="F448" s="265"/>
      <c r="G448" s="245"/>
      <c r="H448" s="310"/>
    </row>
    <row r="449" spans="1:8" ht="15">
      <c r="A449" s="89"/>
      <c r="B449" s="70"/>
      <c r="C449" s="89"/>
      <c r="D449" s="70"/>
      <c r="E449" s="71"/>
      <c r="F449" s="266"/>
      <c r="G449" s="244"/>
      <c r="H449" s="309"/>
    </row>
    <row r="450" spans="1:8" ht="15">
      <c r="A450" s="89"/>
      <c r="B450" s="89"/>
      <c r="C450" s="89"/>
      <c r="D450" s="70"/>
      <c r="E450" s="71"/>
      <c r="F450" s="244"/>
      <c r="G450" s="244"/>
      <c r="H450" s="309"/>
    </row>
    <row r="451" spans="1:8" ht="15" hidden="1">
      <c r="A451" s="138"/>
      <c r="B451" s="138"/>
      <c r="C451" s="138"/>
      <c r="D451" s="139" t="s">
        <v>337</v>
      </c>
      <c r="E451" s="140" t="e">
        <f>SUM(#REF!,#REF!,#REF!,#REF!,E310,E342,#REF!)</f>
        <v>#REF!</v>
      </c>
      <c r="F451" s="267"/>
      <c r="G451" s="267"/>
      <c r="H451" s="321"/>
    </row>
    <row r="452" spans="1:8" ht="15">
      <c r="A452" s="138"/>
      <c r="B452" s="138"/>
      <c r="C452" s="138"/>
      <c r="D452" s="141" t="s">
        <v>338</v>
      </c>
      <c r="E452" s="142">
        <f>E424+E446</f>
        <v>439083</v>
      </c>
      <c r="F452" s="268">
        <f>F424+F446</f>
        <v>492483.60000000003</v>
      </c>
      <c r="G452" s="268">
        <f>G424+G446</f>
        <v>301613.5</v>
      </c>
      <c r="H452" s="307">
        <f>(G452/F452)*100</f>
        <v>61.243359169726666</v>
      </c>
    </row>
    <row r="453" spans="1:8" ht="15" hidden="1">
      <c r="A453" s="138"/>
      <c r="B453" s="138"/>
      <c r="C453" s="138"/>
      <c r="D453" s="141" t="s">
        <v>339</v>
      </c>
      <c r="E453" s="142"/>
      <c r="F453" s="268"/>
      <c r="G453" s="268"/>
      <c r="H453" s="322"/>
    </row>
    <row r="454" spans="1:8" ht="15" hidden="1">
      <c r="A454" s="138"/>
      <c r="B454" s="138"/>
      <c r="C454" s="138"/>
      <c r="D454" s="138" t="s">
        <v>340</v>
      </c>
      <c r="E454" s="143" t="e">
        <f>SUM(E313,E370,E377,E394,#REF!)</f>
        <v>#REF!</v>
      </c>
      <c r="F454" s="269"/>
      <c r="G454" s="269"/>
      <c r="H454" s="323"/>
    </row>
    <row r="455" spans="1:8" ht="15" hidden="1">
      <c r="A455" s="139"/>
      <c r="B455" s="139"/>
      <c r="C455" s="139"/>
      <c r="D455" s="139" t="s">
        <v>341</v>
      </c>
      <c r="E455" s="140"/>
      <c r="F455" s="267"/>
      <c r="G455" s="267"/>
      <c r="H455" s="321"/>
    </row>
    <row r="456" spans="1:8" ht="15" hidden="1">
      <c r="A456" s="139"/>
      <c r="B456" s="139"/>
      <c r="C456" s="139"/>
      <c r="D456" s="139" t="s">
        <v>340</v>
      </c>
      <c r="E456" s="140"/>
      <c r="F456" s="267"/>
      <c r="G456" s="267"/>
      <c r="H456" s="321"/>
    </row>
    <row r="457" spans="1:8" ht="15" hidden="1">
      <c r="A457" s="139"/>
      <c r="B457" s="139"/>
      <c r="C457" s="139"/>
      <c r="D457" s="139"/>
      <c r="E457" s="140"/>
      <c r="F457" s="267"/>
      <c r="G457" s="267"/>
      <c r="H457" s="321"/>
    </row>
    <row r="458" spans="1:8" ht="15" hidden="1">
      <c r="A458" s="139"/>
      <c r="B458" s="139"/>
      <c r="C458" s="139"/>
      <c r="D458" s="139" t="s">
        <v>342</v>
      </c>
      <c r="E458" s="140"/>
      <c r="F458" s="267"/>
      <c r="G458" s="267"/>
      <c r="H458" s="321"/>
    </row>
    <row r="459" spans="1:8" ht="15" hidden="1">
      <c r="A459" s="139"/>
      <c r="B459" s="139"/>
      <c r="C459" s="139"/>
      <c r="D459" s="139" t="s">
        <v>343</v>
      </c>
      <c r="E459" s="140"/>
      <c r="F459" s="267"/>
      <c r="G459" s="267"/>
      <c r="H459" s="321"/>
    </row>
    <row r="460" spans="1:8" ht="15" hidden="1">
      <c r="A460" s="139"/>
      <c r="B460" s="139"/>
      <c r="C460" s="139"/>
      <c r="D460" s="139" t="s">
        <v>344</v>
      </c>
      <c r="E460" s="140" t="e">
        <f>SUM(#REF!,E9,#REF!,#REF!,#REF!,E179,E231,E232,E233,E234,E235,#REF!,E258,E260,E311,E325,E326,E327,E328,E329,E330,#REF!,#REF!,E336,E338,E339,E340)</f>
        <v>#REF!</v>
      </c>
      <c r="F460" s="267"/>
      <c r="G460" s="267"/>
      <c r="H460" s="321"/>
    </row>
    <row r="461" spans="1:8" ht="15.75" hidden="1">
      <c r="A461" s="139"/>
      <c r="B461" s="139"/>
      <c r="C461" s="139"/>
      <c r="D461" s="144" t="s">
        <v>345</v>
      </c>
      <c r="E461" s="145">
        <v>0</v>
      </c>
      <c r="F461" s="270"/>
      <c r="G461" s="270"/>
      <c r="H461" s="324"/>
    </row>
    <row r="462" spans="1:8" ht="15" hidden="1">
      <c r="A462" s="139"/>
      <c r="B462" s="139"/>
      <c r="C462" s="139"/>
      <c r="D462" s="139"/>
      <c r="E462" s="140"/>
      <c r="F462" s="267"/>
      <c r="G462" s="267"/>
      <c r="H462" s="321"/>
    </row>
    <row r="463" spans="1:8" ht="15" hidden="1">
      <c r="A463" s="139"/>
      <c r="B463" s="139"/>
      <c r="C463" s="139"/>
      <c r="D463" s="139"/>
      <c r="E463" s="140"/>
      <c r="F463" s="267"/>
      <c r="G463" s="267"/>
      <c r="H463" s="321"/>
    </row>
    <row r="464" spans="1:8" ht="15">
      <c r="A464" s="139"/>
      <c r="B464" s="139"/>
      <c r="C464" s="139"/>
      <c r="D464" s="139"/>
      <c r="E464" s="140"/>
      <c r="F464" s="267"/>
      <c r="G464" s="267"/>
      <c r="H464" s="321"/>
    </row>
    <row r="465" spans="1:8" ht="15">
      <c r="A465" s="139"/>
      <c r="B465" s="139"/>
      <c r="C465" s="139"/>
      <c r="D465" s="139"/>
      <c r="E465" s="140"/>
      <c r="F465" s="267"/>
      <c r="G465" s="267"/>
      <c r="H465" s="321"/>
    </row>
    <row r="466" spans="1:8" ht="15.75" hidden="1">
      <c r="A466" s="139"/>
      <c r="B466" s="139"/>
      <c r="C466" s="139"/>
      <c r="D466" s="139" t="s">
        <v>341</v>
      </c>
      <c r="E466" s="145" t="e">
        <f>SUM(#REF!,E9,#REF!,#REF!,#REF!,E134,E179,E231,E232,E233,E234,E235,#REF!,E258,E259,E260,E310,E325,E326,E327,E328,E329,E330,#REF!,#REF!,E336,E338,E339,E340)</f>
        <v>#REF!</v>
      </c>
      <c r="F466" s="270" t="e">
        <f>SUM(#REF!,F9,#REF!,#REF!,#REF!,F134,F179,F231,F232,F233,F234,F235,#REF!,F258,F259,F260,F310,F325,F326,F327,F328,F329,F330,#REF!,#REF!,F336,F338,F339,F340)</f>
        <v>#REF!</v>
      </c>
      <c r="G466" s="270" t="e">
        <f>SUM(#REF!,G9,#REF!,#REF!,#REF!,G134,G179,G231,G232,G233,G234,G235,#REF!,G258,G259,G260,G310,G325,G326,G327,G328,G329,G330,#REF!,#REF!,G336,G338,G339,G340)</f>
        <v>#REF!</v>
      </c>
      <c r="H466" s="324" t="e">
        <f>SUM(#REF!,H9,#REF!,#REF!,#REF!,H134,H179,H231,H232,H233,H234,H235,#REF!,H258,H259,H260,H310,H325,H326,H327,H328,H329,H330,#REF!,#REF!,H336,H338,H339,H340)</f>
        <v>#REF!</v>
      </c>
    </row>
    <row r="467" spans="1:8" ht="15" hidden="1">
      <c r="A467" s="139"/>
      <c r="B467" s="139"/>
      <c r="C467" s="139"/>
      <c r="D467" s="139" t="s">
        <v>346</v>
      </c>
      <c r="E467" s="140">
        <f>SUM(E325,E326,E327,E328,E330)</f>
        <v>231800</v>
      </c>
      <c r="F467" s="267">
        <f>SUM(F325,F326,F327,F328,F330)</f>
        <v>231800</v>
      </c>
      <c r="G467" s="267">
        <f>SUM(G325,G326,G327,G328,G330)</f>
        <v>155891.20000000001</v>
      </c>
      <c r="H467" s="321">
        <f>SUM(H325,H326,H327,H328,H330)</f>
        <v>399.73858031992791</v>
      </c>
    </row>
    <row r="468" spans="1:8" ht="15" hidden="1">
      <c r="A468" s="139"/>
      <c r="B468" s="139"/>
      <c r="C468" s="139"/>
      <c r="D468" s="139" t="s">
        <v>347</v>
      </c>
      <c r="E468" s="140" t="e">
        <f>SUM(#REF!,#REF!,#REF!,#REF!,#REF!,#REF!,E336)</f>
        <v>#REF!</v>
      </c>
      <c r="F468" s="267" t="e">
        <f>SUM(#REF!,#REF!,#REF!,#REF!,#REF!,#REF!,F336)</f>
        <v>#REF!</v>
      </c>
      <c r="G468" s="267" t="e">
        <f>SUM(#REF!,#REF!,#REF!,#REF!,#REF!,#REF!,G336)</f>
        <v>#REF!</v>
      </c>
      <c r="H468" s="321" t="e">
        <f>SUM(#REF!,#REF!,#REF!,#REF!,#REF!,#REF!,H336)</f>
        <v>#REF!</v>
      </c>
    </row>
    <row r="469" spans="1:8" ht="15" hidden="1">
      <c r="A469" s="139"/>
      <c r="B469" s="139"/>
      <c r="C469" s="139"/>
      <c r="D469" s="139" t="s">
        <v>348</v>
      </c>
      <c r="E469" s="140" t="e">
        <f>SUM(E9,E134,E179,E235,#REF!,E260,E310,E339)</f>
        <v>#REF!</v>
      </c>
      <c r="F469" s="267" t="e">
        <f>SUM(F9,F134,F179,F235,#REF!,F260,F310,F339)</f>
        <v>#REF!</v>
      </c>
      <c r="G469" s="267" t="e">
        <f>SUM(G9,G134,G179,G235,#REF!,G260,G310,G339)</f>
        <v>#REF!</v>
      </c>
      <c r="H469" s="321" t="e">
        <f>SUM(H9,H134,H179,H235,#REF!,H260,H310,H339)</f>
        <v>#REF!</v>
      </c>
    </row>
    <row r="470" spans="1:8" ht="15" hidden="1">
      <c r="A470" s="139"/>
      <c r="B470" s="139"/>
      <c r="C470" s="139"/>
      <c r="D470" s="139" t="s">
        <v>349</v>
      </c>
      <c r="E470" s="140"/>
      <c r="F470" s="267"/>
      <c r="G470" s="267"/>
      <c r="H470" s="321"/>
    </row>
    <row r="471" spans="1:8" ht="15" hidden="1">
      <c r="A471" s="139"/>
      <c r="B471" s="139"/>
      <c r="C471" s="139"/>
      <c r="D471" s="139" t="s">
        <v>350</v>
      </c>
      <c r="E471" s="140" t="e">
        <f>+E424-E466-E474-E475</f>
        <v>#REF!</v>
      </c>
      <c r="F471" s="267" t="e">
        <f>+F424-F466-F474-F475</f>
        <v>#REF!</v>
      </c>
      <c r="G471" s="267" t="e">
        <f>+G424-G466-G474-G475</f>
        <v>#REF!</v>
      </c>
      <c r="H471" s="321" t="e">
        <f>+H424-H466-H474-H475</f>
        <v>#REF!</v>
      </c>
    </row>
    <row r="472" spans="1:8" ht="15" hidden="1">
      <c r="A472" s="139"/>
      <c r="B472" s="139"/>
      <c r="C472" s="139"/>
      <c r="D472" s="139" t="s">
        <v>351</v>
      </c>
      <c r="E472" s="140" t="e">
        <f>SUM(E29,E41,#REF!,#REF!,#REF!,#REF!,#REF!,#REF!,#REF!,E160,E364,E372,E384,E388)</f>
        <v>#REF!</v>
      </c>
      <c r="F472" s="267" t="e">
        <f>SUM(F29,F41,#REF!,#REF!,#REF!,#REF!,#REF!,#REF!,#REF!,F160,F364,F372,F384,F388)</f>
        <v>#REF!</v>
      </c>
      <c r="G472" s="267" t="e">
        <f>SUM(G29,G41,#REF!,#REF!,#REF!,#REF!,#REF!,#REF!,#REF!,G160,G364,G372,G384,G388)</f>
        <v>#REF!</v>
      </c>
      <c r="H472" s="321" t="e">
        <f>SUM(H29,H41,#REF!,#REF!,#REF!,#REF!,#REF!,#REF!,#REF!,H160,H364,H372,H384,H388)</f>
        <v>#REF!</v>
      </c>
    </row>
    <row r="473" spans="1:8" ht="15" hidden="1">
      <c r="A473" s="139"/>
      <c r="B473" s="139"/>
      <c r="C473" s="139"/>
      <c r="D473" s="139" t="s">
        <v>352</v>
      </c>
      <c r="E473" s="140" t="e">
        <f>SUM(E119,#REF!,E216,E243,#REF!,E267,E288,E312)</f>
        <v>#REF!</v>
      </c>
      <c r="F473" s="267" t="e">
        <f>SUM(F119,#REF!,F216,F243,#REF!,F267,F288,F312)</f>
        <v>#REF!</v>
      </c>
      <c r="G473" s="267" t="e">
        <f>SUM(G119,#REF!,G216,G243,#REF!,G267,G288,G312)</f>
        <v>#REF!</v>
      </c>
      <c r="H473" s="321" t="e">
        <f>SUM(H119,#REF!,H216,H243,#REF!,H267,H288,H312)</f>
        <v>#REF!</v>
      </c>
    </row>
    <row r="474" spans="1:8" ht="15" hidden="1">
      <c r="A474" s="139"/>
      <c r="B474" s="139"/>
      <c r="C474" s="139"/>
      <c r="D474" s="139" t="s">
        <v>340</v>
      </c>
      <c r="E474" s="140" t="e">
        <f>SUM(#REF!,E313,E370,E377,E394,#REF!)</f>
        <v>#REF!</v>
      </c>
      <c r="F474" s="267" t="e">
        <f>SUM(#REF!,F313,F370,F377,F394,#REF!)</f>
        <v>#REF!</v>
      </c>
      <c r="G474" s="267" t="e">
        <f>SUM(#REF!,G313,G370,G377,G394,#REF!)</f>
        <v>#REF!</v>
      </c>
      <c r="H474" s="321" t="e">
        <f>SUM(#REF!,H313,H370,H377,H394,#REF!)</f>
        <v>#REF!</v>
      </c>
    </row>
    <row r="475" spans="1:8" ht="15" hidden="1">
      <c r="A475" s="139"/>
      <c r="B475" s="139"/>
      <c r="C475" s="139"/>
      <c r="D475" s="139" t="s">
        <v>342</v>
      </c>
      <c r="E475" s="140" t="e">
        <f>SUM(E11,#REF!,E18,E87,#REF!,#REF!,#REF!,#REF!,E123,#REF!,#REF!,#REF!,#REF!,#REF!,#REF!,#REF!,#REF!,#REF!,E141,#REF!,#REF!,E146,#REF!,#REF!,#REF!,E237,#REF!,E311,E342)</f>
        <v>#REF!</v>
      </c>
      <c r="F475" s="267" t="e">
        <f>SUM(F11,#REF!,F18,F87,#REF!,#REF!,#REF!,#REF!,F123,#REF!,#REF!,#REF!,#REF!,#REF!,#REF!,#REF!,#REF!,#REF!,F141,#REF!,#REF!,F146,#REF!,#REF!,#REF!,F237,#REF!,F311,F342)</f>
        <v>#REF!</v>
      </c>
      <c r="G475" s="267" t="e">
        <f>SUM(G11,#REF!,G18,G87,#REF!,#REF!,#REF!,#REF!,G123,#REF!,#REF!,#REF!,#REF!,#REF!,#REF!,#REF!,#REF!,#REF!,G141,#REF!,#REF!,G146,#REF!,#REF!,#REF!,G237,#REF!,G311,G342)</f>
        <v>#REF!</v>
      </c>
      <c r="H475" s="321" t="e">
        <f>SUM(H11,#REF!,H18,H87,#REF!,#REF!,#REF!,#REF!,H123,#REF!,#REF!,#REF!,#REF!,#REF!,#REF!,#REF!,#REF!,#REF!,H141,#REF!,#REF!,H146,#REF!,#REF!,#REF!,H237,#REF!,H311,H342)</f>
        <v>#REF!</v>
      </c>
    </row>
    <row r="476" spans="1:8" ht="15" hidden="1">
      <c r="A476" s="139"/>
      <c r="B476" s="139"/>
      <c r="C476" s="139"/>
      <c r="D476" s="139"/>
      <c r="E476" s="140"/>
      <c r="F476" s="267"/>
      <c r="G476" s="267"/>
      <c r="H476" s="321"/>
    </row>
    <row r="477" spans="1:8" ht="15" hidden="1">
      <c r="A477" s="139"/>
      <c r="B477" s="139"/>
      <c r="C477" s="139"/>
      <c r="D477" s="139"/>
      <c r="E477" s="140"/>
      <c r="F477" s="267"/>
      <c r="G477" s="267"/>
      <c r="H477" s="321"/>
    </row>
    <row r="478" spans="1:8" ht="15" hidden="1">
      <c r="A478" s="139"/>
      <c r="B478" s="139"/>
      <c r="C478" s="139"/>
      <c r="D478" s="139"/>
      <c r="E478" s="140" t="e">
        <f>SUM(E367,E370,E377,E394,#REF!)</f>
        <v>#REF!</v>
      </c>
      <c r="F478" s="267" t="e">
        <f>SUM(F367,F370,F377,F394,#REF!)</f>
        <v>#REF!</v>
      </c>
      <c r="G478" s="267" t="e">
        <f>SUM(G367,G370,G377,G394,#REF!)</f>
        <v>#REF!</v>
      </c>
      <c r="H478" s="321" t="e">
        <f>SUM(H367,H370,H377,H394,#REF!)</f>
        <v>#REF!</v>
      </c>
    </row>
    <row r="479" spans="1:8" ht="15" hidden="1">
      <c r="A479" s="139"/>
      <c r="B479" s="139"/>
      <c r="C479" s="139"/>
      <c r="D479" s="139"/>
      <c r="E479" s="140" t="e">
        <f>SUM(#REF!,#REF!,E123,#REF!,#REF!,#REF!,#REF!,#REF!,#REF!,E311)</f>
        <v>#REF!</v>
      </c>
      <c r="F479" s="267" t="e">
        <f>SUM(#REF!,#REF!,F123,#REF!,#REF!,#REF!,#REF!,#REF!,#REF!,F311)</f>
        <v>#REF!</v>
      </c>
      <c r="G479" s="267" t="e">
        <f>SUM(#REF!,#REF!,G123,#REF!,#REF!,#REF!,#REF!,#REF!,#REF!,G311)</f>
        <v>#REF!</v>
      </c>
      <c r="H479" s="321" t="e">
        <f>SUM(#REF!,#REF!,H123,#REF!,#REF!,#REF!,#REF!,#REF!,#REF!,H311)</f>
        <v>#REF!</v>
      </c>
    </row>
    <row r="480" spans="1:8" ht="15" hidden="1">
      <c r="A480" s="139"/>
      <c r="B480" s="139"/>
      <c r="C480" s="139"/>
      <c r="D480" s="139"/>
      <c r="E480" s="140"/>
      <c r="F480" s="267"/>
      <c r="G480" s="267"/>
      <c r="H480" s="321"/>
    </row>
    <row r="481" spans="1:8" ht="15" hidden="1">
      <c r="A481" s="139"/>
      <c r="B481" s="139"/>
      <c r="C481" s="139"/>
      <c r="D481" s="139"/>
      <c r="E481" s="140" t="e">
        <f>SUM(E478:E480)</f>
        <v>#REF!</v>
      </c>
      <c r="F481" s="267" t="e">
        <f>SUM(F478:F480)</f>
        <v>#REF!</v>
      </c>
      <c r="G481" s="267" t="e">
        <f>SUM(G478:G480)</f>
        <v>#REF!</v>
      </c>
      <c r="H481" s="321" t="e">
        <f>SUM(H478:H480)</f>
        <v>#REF!</v>
      </c>
    </row>
    <row r="482" spans="1:8" ht="15">
      <c r="A482" s="139"/>
      <c r="B482" s="139"/>
      <c r="C482" s="139"/>
      <c r="D482" s="139"/>
      <c r="E482" s="140"/>
      <c r="F482" s="267"/>
      <c r="G482" s="267"/>
      <c r="H482" s="321"/>
    </row>
    <row r="483" spans="1:8" ht="15">
      <c r="A483" s="139"/>
      <c r="B483" s="139"/>
      <c r="C483" s="139"/>
      <c r="D483" s="139"/>
      <c r="E483" s="140"/>
      <c r="F483" s="267"/>
      <c r="G483" s="267"/>
      <c r="H483" s="321"/>
    </row>
    <row r="484" spans="1:8" ht="15">
      <c r="A484" s="139"/>
      <c r="B484" s="139"/>
      <c r="C484" s="139"/>
      <c r="D484" s="139"/>
      <c r="E484" s="140"/>
      <c r="F484" s="267"/>
      <c r="G484" s="267"/>
      <c r="H484" s="321"/>
    </row>
    <row r="485" spans="1:8" ht="15">
      <c r="A485" s="139"/>
      <c r="B485" s="139"/>
      <c r="C485" s="139"/>
      <c r="D485" s="139"/>
      <c r="E485" s="140"/>
      <c r="F485" s="267"/>
      <c r="G485" s="267"/>
      <c r="H485" s="321"/>
    </row>
    <row r="486" spans="1:8" ht="15">
      <c r="A486" s="139"/>
      <c r="B486" s="139"/>
      <c r="C486" s="139"/>
      <c r="D486" s="139"/>
      <c r="E486" s="140"/>
      <c r="F486" s="267"/>
      <c r="G486" s="267"/>
      <c r="H486" s="321"/>
    </row>
    <row r="487" spans="1:8" ht="15">
      <c r="A487" s="139"/>
      <c r="B487" s="139"/>
      <c r="C487" s="139"/>
      <c r="D487" s="139"/>
      <c r="E487" s="140"/>
      <c r="F487" s="267"/>
      <c r="G487" s="267"/>
      <c r="H487" s="321"/>
    </row>
    <row r="488" spans="1:8" ht="15">
      <c r="A488" s="139"/>
      <c r="B488" s="139"/>
      <c r="C488" s="139"/>
      <c r="D488" s="139"/>
      <c r="E488" s="140"/>
      <c r="F488" s="267"/>
      <c r="G488" s="267"/>
      <c r="H488" s="321"/>
    </row>
    <row r="489" spans="1:8" ht="15">
      <c r="A489" s="139"/>
      <c r="B489" s="139"/>
      <c r="C489" s="139"/>
      <c r="D489" s="139"/>
      <c r="E489" s="140"/>
      <c r="F489" s="267"/>
      <c r="G489" s="267"/>
      <c r="H489" s="321"/>
    </row>
    <row r="490" spans="1:8" ht="15">
      <c r="A490" s="139"/>
      <c r="B490" s="139"/>
      <c r="C490" s="139"/>
      <c r="D490" s="139"/>
      <c r="E490" s="140"/>
      <c r="F490" s="267"/>
      <c r="G490" s="267"/>
      <c r="H490" s="321"/>
    </row>
    <row r="491" spans="1:8" ht="15">
      <c r="A491" s="139"/>
      <c r="B491" s="139"/>
      <c r="C491" s="139"/>
      <c r="D491" s="139"/>
      <c r="E491" s="140"/>
      <c r="F491" s="267"/>
      <c r="G491" s="267"/>
      <c r="H491" s="321"/>
    </row>
    <row r="492" spans="1:8" ht="15">
      <c r="A492" s="139"/>
      <c r="B492" s="139"/>
      <c r="C492" s="139"/>
      <c r="D492" s="139"/>
      <c r="E492" s="140"/>
      <c r="F492" s="267"/>
      <c r="G492" s="267"/>
      <c r="H492" s="321"/>
    </row>
    <row r="493" spans="1:8" ht="15">
      <c r="A493" s="139"/>
      <c r="B493" s="139"/>
      <c r="C493" s="139"/>
      <c r="D493" s="139"/>
      <c r="E493" s="140"/>
      <c r="F493" s="267"/>
      <c r="G493" s="267"/>
      <c r="H493" s="321"/>
    </row>
    <row r="494" spans="1:8" ht="15">
      <c r="A494" s="139"/>
      <c r="B494" s="139"/>
      <c r="C494" s="139"/>
      <c r="D494" s="139"/>
      <c r="E494" s="140"/>
      <c r="F494" s="267"/>
      <c r="G494" s="267"/>
      <c r="H494" s="321"/>
    </row>
    <row r="495" spans="1:8" ht="15">
      <c r="A495" s="139"/>
      <c r="B495" s="139"/>
      <c r="C495" s="139"/>
      <c r="D495" s="139"/>
      <c r="E495" s="140"/>
      <c r="F495" s="267"/>
      <c r="G495" s="267"/>
      <c r="H495" s="321"/>
    </row>
    <row r="496" spans="1:8" ht="15">
      <c r="A496" s="139"/>
      <c r="B496" s="139"/>
      <c r="C496" s="139"/>
      <c r="D496" s="139"/>
      <c r="E496" s="140"/>
      <c r="F496" s="267"/>
      <c r="G496" s="267"/>
      <c r="H496" s="321"/>
    </row>
    <row r="497" spans="1:8" ht="15">
      <c r="A497" s="139"/>
      <c r="B497" s="139"/>
      <c r="C497" s="139"/>
      <c r="D497" s="139"/>
      <c r="E497" s="140"/>
      <c r="F497" s="267"/>
      <c r="G497" s="267"/>
      <c r="H497" s="321"/>
    </row>
    <row r="498" spans="1:8" ht="15">
      <c r="A498" s="139"/>
      <c r="B498" s="139"/>
      <c r="C498" s="139"/>
      <c r="D498" s="139"/>
      <c r="E498" s="140"/>
      <c r="F498" s="267"/>
      <c r="G498" s="267"/>
      <c r="H498" s="321"/>
    </row>
    <row r="499" spans="1:8" ht="15">
      <c r="A499" s="139"/>
      <c r="B499" s="139"/>
      <c r="C499" s="139"/>
      <c r="D499" s="139"/>
      <c r="E499" s="140"/>
      <c r="F499" s="267"/>
      <c r="G499" s="267"/>
      <c r="H499" s="321"/>
    </row>
    <row r="500" spans="1:8" ht="15">
      <c r="A500" s="139"/>
      <c r="B500" s="139"/>
      <c r="C500" s="139"/>
      <c r="D500" s="139"/>
      <c r="E500" s="140"/>
      <c r="F500" s="267"/>
      <c r="G500" s="267"/>
      <c r="H500" s="321"/>
    </row>
    <row r="501" spans="1:8" ht="15">
      <c r="A501" s="139"/>
      <c r="B501" s="139"/>
      <c r="C501" s="139"/>
      <c r="D501" s="139"/>
      <c r="E501" s="140"/>
      <c r="F501" s="267"/>
      <c r="G501" s="267"/>
      <c r="H501" s="321"/>
    </row>
    <row r="502" spans="1:8" ht="15">
      <c r="A502" s="139"/>
      <c r="B502" s="139"/>
      <c r="C502" s="139"/>
      <c r="D502" s="139"/>
      <c r="E502" s="140"/>
      <c r="F502" s="267"/>
      <c r="G502" s="267"/>
      <c r="H502" s="321"/>
    </row>
    <row r="503" spans="1:8" ht="15">
      <c r="A503" s="139"/>
      <c r="B503" s="139"/>
      <c r="C503" s="139"/>
      <c r="D503" s="139"/>
      <c r="E503" s="140"/>
      <c r="F503" s="267"/>
      <c r="G503" s="267"/>
      <c r="H503" s="321"/>
    </row>
    <row r="504" spans="1:8" ht="15">
      <c r="A504" s="139"/>
      <c r="B504" s="139"/>
      <c r="C504" s="139"/>
      <c r="D504" s="139"/>
      <c r="E504" s="140"/>
      <c r="F504" s="267"/>
      <c r="G504" s="267"/>
      <c r="H504" s="321"/>
    </row>
    <row r="505" spans="1:8" ht="15">
      <c r="A505" s="139"/>
      <c r="B505" s="139"/>
      <c r="C505" s="139"/>
      <c r="D505" s="139"/>
      <c r="E505" s="140"/>
      <c r="F505" s="267"/>
      <c r="G505" s="267"/>
      <c r="H505" s="321"/>
    </row>
    <row r="506" spans="1:8" ht="15">
      <c r="A506" s="139"/>
      <c r="B506" s="139"/>
      <c r="C506" s="139"/>
      <c r="D506" s="139"/>
      <c r="E506" s="140"/>
      <c r="F506" s="267"/>
      <c r="G506" s="267"/>
      <c r="H506" s="321"/>
    </row>
    <row r="507" spans="1:8" ht="15">
      <c r="A507" s="139"/>
      <c r="B507" s="139"/>
      <c r="C507" s="139"/>
      <c r="D507" s="139"/>
      <c r="E507" s="140"/>
      <c r="F507" s="267"/>
      <c r="G507" s="267"/>
      <c r="H507" s="321"/>
    </row>
    <row r="508" spans="1:8" ht="15">
      <c r="A508" s="139"/>
      <c r="B508" s="139"/>
      <c r="C508" s="139"/>
      <c r="D508" s="139"/>
      <c r="E508" s="140"/>
      <c r="F508" s="267"/>
      <c r="G508" s="267"/>
      <c r="H508" s="321"/>
    </row>
    <row r="509" spans="1:8" ht="15">
      <c r="A509" s="139"/>
      <c r="B509" s="139"/>
      <c r="C509" s="139"/>
      <c r="D509" s="139"/>
      <c r="E509" s="140"/>
      <c r="F509" s="267"/>
      <c r="G509" s="267"/>
      <c r="H509" s="321"/>
    </row>
    <row r="510" spans="1:8" ht="15">
      <c r="A510" s="139"/>
      <c r="B510" s="139"/>
      <c r="C510" s="139"/>
      <c r="D510" s="139"/>
      <c r="E510" s="140"/>
      <c r="F510" s="267"/>
      <c r="G510" s="267"/>
      <c r="H510" s="321"/>
    </row>
    <row r="511" spans="1:8" ht="15">
      <c r="A511" s="139"/>
      <c r="B511" s="139"/>
      <c r="C511" s="139"/>
      <c r="D511" s="139"/>
      <c r="E511" s="140"/>
      <c r="F511" s="267"/>
      <c r="G511" s="267"/>
      <c r="H511" s="321"/>
    </row>
    <row r="512" spans="1:8" ht="15">
      <c r="A512" s="139"/>
      <c r="B512" s="139"/>
      <c r="C512" s="139"/>
      <c r="D512" s="139"/>
      <c r="E512" s="140"/>
      <c r="F512" s="267"/>
      <c r="G512" s="267"/>
      <c r="H512" s="321"/>
    </row>
    <row r="513" spans="1:8" ht="15">
      <c r="A513" s="139"/>
      <c r="B513" s="139"/>
      <c r="C513" s="139"/>
      <c r="D513" s="139"/>
      <c r="E513" s="140"/>
      <c r="F513" s="267"/>
      <c r="G513" s="267"/>
      <c r="H513" s="321"/>
    </row>
    <row r="514" spans="1:8" ht="15">
      <c r="A514" s="139"/>
      <c r="B514" s="139"/>
      <c r="C514" s="139"/>
      <c r="D514" s="139"/>
      <c r="E514" s="140"/>
      <c r="F514" s="267"/>
      <c r="G514" s="267"/>
      <c r="H514" s="321"/>
    </row>
    <row r="515" spans="1:8" ht="15">
      <c r="A515" s="139"/>
      <c r="B515" s="139"/>
      <c r="C515" s="139"/>
      <c r="D515" s="139"/>
      <c r="E515" s="140"/>
      <c r="F515" s="267"/>
      <c r="G515" s="267"/>
      <c r="H515" s="321"/>
    </row>
    <row r="516" spans="1:8" ht="15">
      <c r="A516" s="139"/>
      <c r="B516" s="139"/>
      <c r="C516" s="139"/>
      <c r="D516" s="139"/>
      <c r="E516" s="140"/>
      <c r="F516" s="267"/>
      <c r="G516" s="267"/>
      <c r="H516" s="321"/>
    </row>
    <row r="517" spans="1:8" ht="15">
      <c r="A517" s="139"/>
      <c r="B517" s="139"/>
      <c r="C517" s="139"/>
      <c r="D517" s="139"/>
      <c r="E517" s="140"/>
      <c r="F517" s="267"/>
      <c r="G517" s="267"/>
      <c r="H517" s="321"/>
    </row>
  </sheetData>
  <dataConsolidate/>
  <mergeCells count="2">
    <mergeCell ref="A1:C1"/>
    <mergeCell ref="A3:E3"/>
  </mergeCells>
  <pageMargins left="0.47244094488188981" right="0.19685039370078741" top="0.23622047244094491" bottom="0.23622047244094491" header="3.937007874015748E-2" footer="7.874015748031496E-2"/>
  <pageSetup paperSize="9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D385"/>
  <sheetViews>
    <sheetView zoomScale="80" zoomScaleNormal="80" zoomScaleSheetLayoutView="100" workbookViewId="0">
      <selection activeCell="F354" sqref="F354"/>
    </sheetView>
  </sheetViews>
  <sheetFormatPr defaultRowHeight="12.75"/>
  <cols>
    <col min="1" max="1" width="13.7109375" style="149" customWidth="1"/>
    <col min="2" max="2" width="12.7109375" style="149" customWidth="1"/>
    <col min="3" max="3" width="79.7109375" style="149" customWidth="1"/>
    <col min="4" max="4" width="15.7109375" style="149" customWidth="1"/>
    <col min="5" max="6" width="15.85546875" style="299" customWidth="1"/>
    <col min="7" max="7" width="13.28515625" style="149" customWidth="1"/>
    <col min="8" max="8" width="9.140625" style="149"/>
    <col min="9" max="9" width="10.140625" style="149" bestFit="1" customWidth="1"/>
    <col min="10" max="16384" width="9.140625" style="149"/>
  </cols>
  <sheetData>
    <row r="1" spans="1:7" ht="21" customHeight="1">
      <c r="A1" s="43" t="s">
        <v>353</v>
      </c>
      <c r="B1" s="44"/>
      <c r="C1" s="146"/>
      <c r="D1" s="147"/>
      <c r="E1" s="272"/>
      <c r="F1" s="272"/>
      <c r="G1" s="148"/>
    </row>
    <row r="2" spans="1:7" ht="15.75" customHeight="1">
      <c r="A2" s="43"/>
      <c r="B2" s="44"/>
      <c r="C2" s="150"/>
      <c r="E2" s="273"/>
      <c r="F2" s="273"/>
    </row>
    <row r="3" spans="1:7" s="154" customFormat="1" ht="24" customHeight="1">
      <c r="A3" s="151" t="s">
        <v>354</v>
      </c>
      <c r="B3" s="151"/>
      <c r="C3" s="151"/>
      <c r="D3" s="152"/>
      <c r="E3" s="274"/>
      <c r="F3" s="275"/>
      <c r="G3" s="153"/>
    </row>
    <row r="4" spans="1:7" s="139" customFormat="1" ht="15.75" customHeight="1" thickBot="1">
      <c r="D4" s="155"/>
      <c r="E4" s="276"/>
      <c r="F4" s="275" t="s">
        <v>4</v>
      </c>
      <c r="G4" s="155"/>
    </row>
    <row r="5" spans="1:7" s="139" customFormat="1" ht="15.75" customHeight="1">
      <c r="A5" s="156" t="s">
        <v>27</v>
      </c>
      <c r="B5" s="157" t="s">
        <v>28</v>
      </c>
      <c r="C5" s="156" t="s">
        <v>30</v>
      </c>
      <c r="D5" s="156" t="s">
        <v>31</v>
      </c>
      <c r="E5" s="277" t="s">
        <v>31</v>
      </c>
      <c r="F5" s="235" t="s">
        <v>8</v>
      </c>
      <c r="G5" s="156" t="s">
        <v>355</v>
      </c>
    </row>
    <row r="6" spans="1:7" s="139" customFormat="1" ht="15.75" customHeight="1" thickBot="1">
      <c r="A6" s="158"/>
      <c r="B6" s="159"/>
      <c r="C6" s="160"/>
      <c r="D6" s="161" t="s">
        <v>33</v>
      </c>
      <c r="E6" s="278" t="s">
        <v>34</v>
      </c>
      <c r="F6" s="237" t="s">
        <v>35</v>
      </c>
      <c r="G6" s="161" t="s">
        <v>356</v>
      </c>
    </row>
    <row r="7" spans="1:7" s="139" customFormat="1" ht="16.5" customHeight="1" thickTop="1">
      <c r="A7" s="162">
        <v>10</v>
      </c>
      <c r="B7" s="163"/>
      <c r="C7" s="164" t="s">
        <v>357</v>
      </c>
      <c r="D7" s="165"/>
      <c r="E7" s="279"/>
      <c r="F7" s="279"/>
      <c r="G7" s="165"/>
    </row>
    <row r="8" spans="1:7" s="139" customFormat="1" ht="15" customHeight="1">
      <c r="A8" s="110"/>
      <c r="B8" s="166"/>
      <c r="C8" s="110" t="s">
        <v>358</v>
      </c>
      <c r="D8" s="113"/>
      <c r="E8" s="254"/>
      <c r="F8" s="254"/>
      <c r="G8" s="113"/>
    </row>
    <row r="9" spans="1:7" s="139" customFormat="1" ht="15" customHeight="1">
      <c r="A9" s="110"/>
      <c r="B9" s="167">
        <v>2143</v>
      </c>
      <c r="C9" s="74" t="s">
        <v>359</v>
      </c>
      <c r="D9" s="113">
        <v>2860</v>
      </c>
      <c r="E9" s="254">
        <v>1864.1</v>
      </c>
      <c r="F9" s="254">
        <v>1853.5</v>
      </c>
      <c r="G9" s="326">
        <f>(F9/E9)*100</f>
        <v>99.431360978488286</v>
      </c>
    </row>
    <row r="10" spans="1:7" s="139" customFormat="1" ht="15">
      <c r="A10" s="74"/>
      <c r="B10" s="167">
        <v>3111</v>
      </c>
      <c r="C10" s="74" t="s">
        <v>360</v>
      </c>
      <c r="D10" s="168">
        <v>7600</v>
      </c>
      <c r="E10" s="280">
        <v>4027.2</v>
      </c>
      <c r="F10" s="280">
        <v>4027.2</v>
      </c>
      <c r="G10" s="326">
        <f t="shared" ref="G10:G31" si="0">(F10/E10)*100</f>
        <v>100</v>
      </c>
    </row>
    <row r="11" spans="1:7" s="139" customFormat="1" ht="15">
      <c r="A11" s="74"/>
      <c r="B11" s="167">
        <v>3113</v>
      </c>
      <c r="C11" s="74" t="s">
        <v>361</v>
      </c>
      <c r="D11" s="168">
        <v>29150</v>
      </c>
      <c r="E11" s="280">
        <v>14849.9</v>
      </c>
      <c r="F11" s="280">
        <v>14849.9</v>
      </c>
      <c r="G11" s="326">
        <f t="shared" si="0"/>
        <v>100</v>
      </c>
    </row>
    <row r="12" spans="1:7" s="139" customFormat="1" ht="15" hidden="1">
      <c r="A12" s="74"/>
      <c r="B12" s="167">
        <v>3114</v>
      </c>
      <c r="C12" s="74" t="s">
        <v>362</v>
      </c>
      <c r="D12" s="168"/>
      <c r="E12" s="280"/>
      <c r="F12" s="280"/>
      <c r="G12" s="326" t="e">
        <f t="shared" si="0"/>
        <v>#DIV/0!</v>
      </c>
    </row>
    <row r="13" spans="1:7" s="139" customFormat="1" ht="15" hidden="1">
      <c r="A13" s="74"/>
      <c r="B13" s="167">
        <v>3122</v>
      </c>
      <c r="C13" s="74" t="s">
        <v>363</v>
      </c>
      <c r="D13" s="168"/>
      <c r="E13" s="280"/>
      <c r="F13" s="280"/>
      <c r="G13" s="326" t="e">
        <f t="shared" si="0"/>
        <v>#DIV/0!</v>
      </c>
    </row>
    <row r="14" spans="1:7" s="139" customFormat="1" ht="15">
      <c r="A14" s="74"/>
      <c r="B14" s="167">
        <v>3231</v>
      </c>
      <c r="C14" s="74" t="s">
        <v>364</v>
      </c>
      <c r="D14" s="168">
        <v>600</v>
      </c>
      <c r="E14" s="280">
        <v>300</v>
      </c>
      <c r="F14" s="280">
        <v>300</v>
      </c>
      <c r="G14" s="326">
        <f t="shared" si="0"/>
        <v>100</v>
      </c>
    </row>
    <row r="15" spans="1:7" s="139" customFormat="1" ht="15">
      <c r="A15" s="74"/>
      <c r="B15" s="167">
        <v>3313</v>
      </c>
      <c r="C15" s="74" t="s">
        <v>365</v>
      </c>
      <c r="D15" s="113">
        <v>1400</v>
      </c>
      <c r="E15" s="254">
        <v>872.6</v>
      </c>
      <c r="F15" s="254">
        <v>872.5</v>
      </c>
      <c r="G15" s="326">
        <f t="shared" si="0"/>
        <v>99.988539995415991</v>
      </c>
    </row>
    <row r="16" spans="1:7" s="139" customFormat="1" ht="15" hidden="1" customHeight="1">
      <c r="A16" s="74"/>
      <c r="B16" s="167">
        <v>3314</v>
      </c>
      <c r="C16" s="74" t="s">
        <v>366</v>
      </c>
      <c r="D16" s="113"/>
      <c r="E16" s="254"/>
      <c r="F16" s="254"/>
      <c r="G16" s="326" t="e">
        <f t="shared" si="0"/>
        <v>#DIV/0!</v>
      </c>
    </row>
    <row r="17" spans="1:7" s="139" customFormat="1" ht="15">
      <c r="A17" s="74"/>
      <c r="B17" s="167">
        <v>3314</v>
      </c>
      <c r="C17" s="74" t="s">
        <v>367</v>
      </c>
      <c r="D17" s="113">
        <v>7280</v>
      </c>
      <c r="E17" s="254">
        <v>4388</v>
      </c>
      <c r="F17" s="254">
        <v>4388</v>
      </c>
      <c r="G17" s="326">
        <f t="shared" si="0"/>
        <v>100</v>
      </c>
    </row>
    <row r="18" spans="1:7" s="139" customFormat="1" ht="13.5" hidden="1" customHeight="1">
      <c r="A18" s="74"/>
      <c r="B18" s="167">
        <v>3315</v>
      </c>
      <c r="C18" s="74" t="s">
        <v>368</v>
      </c>
      <c r="D18" s="113"/>
      <c r="E18" s="254"/>
      <c r="F18" s="254"/>
      <c r="G18" s="326" t="e">
        <f t="shared" si="0"/>
        <v>#DIV/0!</v>
      </c>
    </row>
    <row r="19" spans="1:7" s="139" customFormat="1" ht="15">
      <c r="A19" s="74"/>
      <c r="B19" s="167">
        <v>3315</v>
      </c>
      <c r="C19" s="74" t="s">
        <v>369</v>
      </c>
      <c r="D19" s="113">
        <v>6720</v>
      </c>
      <c r="E19" s="254">
        <v>4455</v>
      </c>
      <c r="F19" s="254">
        <v>4455</v>
      </c>
      <c r="G19" s="326">
        <f t="shared" si="0"/>
        <v>100</v>
      </c>
    </row>
    <row r="20" spans="1:7" s="139" customFormat="1" ht="15">
      <c r="A20" s="74"/>
      <c r="B20" s="167">
        <v>3319</v>
      </c>
      <c r="C20" s="74" t="s">
        <v>370</v>
      </c>
      <c r="D20" s="113">
        <v>900</v>
      </c>
      <c r="E20" s="254">
        <v>299.10000000000002</v>
      </c>
      <c r="F20" s="254">
        <v>298.5</v>
      </c>
      <c r="G20" s="326">
        <f t="shared" si="0"/>
        <v>99.799398194583745</v>
      </c>
    </row>
    <row r="21" spans="1:7" s="139" customFormat="1" ht="15">
      <c r="A21" s="74"/>
      <c r="B21" s="167">
        <v>3322</v>
      </c>
      <c r="C21" s="74" t="s">
        <v>371</v>
      </c>
      <c r="D21" s="113">
        <v>50</v>
      </c>
      <c r="E21" s="254">
        <v>0</v>
      </c>
      <c r="F21" s="254">
        <v>0</v>
      </c>
      <c r="G21" s="326" t="e">
        <f t="shared" si="0"/>
        <v>#DIV/0!</v>
      </c>
    </row>
    <row r="22" spans="1:7" s="139" customFormat="1" ht="15">
      <c r="A22" s="74"/>
      <c r="B22" s="167">
        <v>3326</v>
      </c>
      <c r="C22" s="74" t="s">
        <v>372</v>
      </c>
      <c r="D22" s="113">
        <v>20</v>
      </c>
      <c r="E22" s="254">
        <v>18.7</v>
      </c>
      <c r="F22" s="254">
        <v>18.600000000000001</v>
      </c>
      <c r="G22" s="326">
        <f t="shared" si="0"/>
        <v>99.465240641711233</v>
      </c>
    </row>
    <row r="23" spans="1:7" s="139" customFormat="1" ht="15">
      <c r="A23" s="74"/>
      <c r="B23" s="167">
        <v>3330</v>
      </c>
      <c r="C23" s="74" t="s">
        <v>373</v>
      </c>
      <c r="D23" s="113">
        <v>150</v>
      </c>
      <c r="E23" s="254">
        <v>5</v>
      </c>
      <c r="F23" s="254">
        <v>5</v>
      </c>
      <c r="G23" s="326">
        <f t="shared" si="0"/>
        <v>100</v>
      </c>
    </row>
    <row r="24" spans="1:7" s="139" customFormat="1" ht="15">
      <c r="A24" s="74"/>
      <c r="B24" s="167">
        <v>3392</v>
      </c>
      <c r="C24" s="74" t="s">
        <v>374</v>
      </c>
      <c r="D24" s="113">
        <v>800</v>
      </c>
      <c r="E24" s="254">
        <v>490</v>
      </c>
      <c r="F24" s="254">
        <v>498.3</v>
      </c>
      <c r="G24" s="326">
        <f t="shared" si="0"/>
        <v>101.69387755102042</v>
      </c>
    </row>
    <row r="25" spans="1:7" s="139" customFormat="1" ht="15">
      <c r="A25" s="74"/>
      <c r="B25" s="167">
        <v>3399</v>
      </c>
      <c r="C25" s="74" t="s">
        <v>375</v>
      </c>
      <c r="D25" s="113">
        <v>1750</v>
      </c>
      <c r="E25" s="254">
        <v>557.1</v>
      </c>
      <c r="F25" s="254">
        <v>555</v>
      </c>
      <c r="G25" s="326">
        <f t="shared" si="0"/>
        <v>99.623047926763604</v>
      </c>
    </row>
    <row r="26" spans="1:7" s="139" customFormat="1" ht="15">
      <c r="A26" s="74"/>
      <c r="B26" s="167">
        <v>3412</v>
      </c>
      <c r="C26" s="74" t="s">
        <v>376</v>
      </c>
      <c r="D26" s="113">
        <f>24707+0</f>
        <v>24707</v>
      </c>
      <c r="E26" s="254">
        <f>14526.5+60.5</f>
        <v>14587</v>
      </c>
      <c r="F26" s="254">
        <f>14526.4+60.5</f>
        <v>14586.9</v>
      </c>
      <c r="G26" s="326">
        <f t="shared" si="0"/>
        <v>99.999314458079112</v>
      </c>
    </row>
    <row r="27" spans="1:7" s="139" customFormat="1" ht="15">
      <c r="A27" s="74"/>
      <c r="B27" s="167">
        <v>3412</v>
      </c>
      <c r="C27" s="74" t="s">
        <v>377</v>
      </c>
      <c r="D27" s="113">
        <f>27207-24707</f>
        <v>2500</v>
      </c>
      <c r="E27" s="254">
        <f>16794.5-14526.5-60.5</f>
        <v>2207.5</v>
      </c>
      <c r="F27" s="254">
        <f>16794.2-14526.4-60.5</f>
        <v>2207.3000000000011</v>
      </c>
      <c r="G27" s="326">
        <f t="shared" si="0"/>
        <v>99.990939977349996</v>
      </c>
    </row>
    <row r="28" spans="1:7" s="139" customFormat="1" ht="15">
      <c r="A28" s="74"/>
      <c r="B28" s="167">
        <v>3419</v>
      </c>
      <c r="C28" s="74" t="s">
        <v>378</v>
      </c>
      <c r="D28" s="168">
        <v>1600</v>
      </c>
      <c r="E28" s="280">
        <v>90.2</v>
      </c>
      <c r="F28" s="280">
        <v>90.2</v>
      </c>
      <c r="G28" s="326">
        <f t="shared" si="0"/>
        <v>100</v>
      </c>
    </row>
    <row r="29" spans="1:7" s="139" customFormat="1" ht="15">
      <c r="A29" s="74"/>
      <c r="B29" s="167">
        <v>3421</v>
      </c>
      <c r="C29" s="74" t="s">
        <v>379</v>
      </c>
      <c r="D29" s="168">
        <v>5300</v>
      </c>
      <c r="E29" s="280">
        <v>4836</v>
      </c>
      <c r="F29" s="280">
        <v>4835.7</v>
      </c>
      <c r="G29" s="326">
        <f t="shared" si="0"/>
        <v>99.993796526054595</v>
      </c>
    </row>
    <row r="30" spans="1:7" s="139" customFormat="1" ht="15">
      <c r="A30" s="74"/>
      <c r="B30" s="167">
        <v>3429</v>
      </c>
      <c r="C30" s="74" t="s">
        <v>380</v>
      </c>
      <c r="D30" s="168">
        <v>1500</v>
      </c>
      <c r="E30" s="280">
        <v>1598.5</v>
      </c>
      <c r="F30" s="280">
        <v>1598.4</v>
      </c>
      <c r="G30" s="326">
        <f t="shared" si="0"/>
        <v>99.99374413512669</v>
      </c>
    </row>
    <row r="31" spans="1:7" s="139" customFormat="1" ht="15">
      <c r="A31" s="74"/>
      <c r="B31" s="167">
        <v>6223</v>
      </c>
      <c r="C31" s="74" t="s">
        <v>381</v>
      </c>
      <c r="D31" s="113">
        <v>150</v>
      </c>
      <c r="E31" s="254">
        <v>15</v>
      </c>
      <c r="F31" s="254">
        <v>15</v>
      </c>
      <c r="G31" s="326">
        <f t="shared" si="0"/>
        <v>100</v>
      </c>
    </row>
    <row r="32" spans="1:7" s="139" customFormat="1" ht="15" hidden="1">
      <c r="A32" s="74"/>
      <c r="B32" s="167">
        <v>6402</v>
      </c>
      <c r="C32" s="74" t="s">
        <v>382</v>
      </c>
      <c r="D32" s="113"/>
      <c r="E32" s="254"/>
      <c r="F32" s="254"/>
      <c r="G32" s="326" t="e">
        <f>(#REF!/E32)*100</f>
        <v>#REF!</v>
      </c>
    </row>
    <row r="33" spans="1:7" s="139" customFormat="1" ht="15" hidden="1">
      <c r="A33" s="74"/>
      <c r="B33" s="167">
        <v>6409</v>
      </c>
      <c r="C33" s="74" t="s">
        <v>383</v>
      </c>
      <c r="D33" s="113"/>
      <c r="E33" s="254"/>
      <c r="F33" s="254"/>
      <c r="G33" s="326" t="e">
        <f>(#REF!/E33)*100</f>
        <v>#REF!</v>
      </c>
    </row>
    <row r="34" spans="1:7" s="139" customFormat="1" ht="14.25" customHeight="1" thickBot="1">
      <c r="A34" s="169"/>
      <c r="B34" s="170"/>
      <c r="C34" s="171"/>
      <c r="D34" s="172"/>
      <c r="E34" s="281"/>
      <c r="F34" s="281"/>
      <c r="G34" s="327"/>
    </row>
    <row r="35" spans="1:7" s="139" customFormat="1" ht="18.75" customHeight="1" thickTop="1" thickBot="1">
      <c r="A35" s="173"/>
      <c r="B35" s="174"/>
      <c r="C35" s="175" t="s">
        <v>384</v>
      </c>
      <c r="D35" s="176">
        <f>SUM(D9:D34)</f>
        <v>95037</v>
      </c>
      <c r="E35" s="282">
        <f>SUM(E9:E34)</f>
        <v>55460.899999999994</v>
      </c>
      <c r="F35" s="282">
        <f>SUM(F9:F34)</f>
        <v>55454.999999999993</v>
      </c>
      <c r="G35" s="328">
        <f>(F35/E35)*100</f>
        <v>99.98936187476221</v>
      </c>
    </row>
    <row r="36" spans="1:7" s="139" customFormat="1" ht="15.75" customHeight="1">
      <c r="A36" s="138"/>
      <c r="B36" s="141"/>
      <c r="C36" s="177"/>
      <c r="D36" s="178"/>
      <c r="E36" s="283"/>
      <c r="F36" s="283"/>
      <c r="G36" s="329"/>
    </row>
    <row r="37" spans="1:7" s="139" customFormat="1" ht="18.75" hidden="1" customHeight="1">
      <c r="A37" s="138"/>
      <c r="B37" s="141"/>
      <c r="C37" s="177"/>
      <c r="D37" s="178"/>
      <c r="E37" s="283"/>
      <c r="F37" s="283"/>
      <c r="G37" s="329"/>
    </row>
    <row r="38" spans="1:7" s="139" customFormat="1" ht="18.75" hidden="1" customHeight="1">
      <c r="A38" s="138"/>
      <c r="B38" s="141"/>
      <c r="C38" s="177"/>
      <c r="D38" s="178"/>
      <c r="E38" s="283"/>
      <c r="F38" s="283"/>
      <c r="G38" s="329"/>
    </row>
    <row r="39" spans="1:7" s="139" customFormat="1" ht="15.75" customHeight="1">
      <c r="A39" s="138"/>
      <c r="B39" s="141"/>
      <c r="C39" s="177"/>
      <c r="D39" s="178"/>
      <c r="E39" s="283"/>
      <c r="F39" s="283"/>
      <c r="G39" s="329"/>
    </row>
    <row r="40" spans="1:7" s="139" customFormat="1" ht="15.75" customHeight="1">
      <c r="A40" s="138"/>
      <c r="B40" s="141"/>
      <c r="C40" s="177"/>
      <c r="D40" s="179"/>
      <c r="E40" s="284"/>
      <c r="F40" s="284"/>
      <c r="G40" s="329"/>
    </row>
    <row r="41" spans="1:7" s="139" customFormat="1" ht="12.75" hidden="1" customHeight="1">
      <c r="A41" s="138"/>
      <c r="B41" s="141"/>
      <c r="C41" s="177"/>
      <c r="D41" s="179"/>
      <c r="E41" s="284"/>
      <c r="F41" s="284"/>
      <c r="G41" s="329"/>
    </row>
    <row r="42" spans="1:7" s="139" customFormat="1" ht="12.75" hidden="1" customHeight="1">
      <c r="A42" s="138"/>
      <c r="B42" s="141"/>
      <c r="C42" s="177"/>
      <c r="D42" s="179"/>
      <c r="E42" s="284"/>
      <c r="F42" s="284"/>
      <c r="G42" s="329"/>
    </row>
    <row r="43" spans="1:7" s="139" customFormat="1" ht="15.75" customHeight="1" thickBot="1">
      <c r="B43" s="180"/>
      <c r="E43" s="285"/>
      <c r="F43" s="285"/>
      <c r="G43" s="321"/>
    </row>
    <row r="44" spans="1:7" s="139" customFormat="1" ht="15.75">
      <c r="A44" s="156" t="s">
        <v>27</v>
      </c>
      <c r="B44" s="157" t="s">
        <v>28</v>
      </c>
      <c r="C44" s="156" t="s">
        <v>30</v>
      </c>
      <c r="D44" s="156" t="s">
        <v>31</v>
      </c>
      <c r="E44" s="277" t="s">
        <v>31</v>
      </c>
      <c r="F44" s="235" t="s">
        <v>8</v>
      </c>
      <c r="G44" s="330" t="s">
        <v>355</v>
      </c>
    </row>
    <row r="45" spans="1:7" s="139" customFormat="1" ht="15.75" customHeight="1" thickBot="1">
      <c r="A45" s="158"/>
      <c r="B45" s="159"/>
      <c r="C45" s="160"/>
      <c r="D45" s="161" t="s">
        <v>33</v>
      </c>
      <c r="E45" s="278" t="s">
        <v>34</v>
      </c>
      <c r="F45" s="237" t="s">
        <v>35</v>
      </c>
      <c r="G45" s="331" t="s">
        <v>356</v>
      </c>
    </row>
    <row r="46" spans="1:7" s="139" customFormat="1" ht="16.5" customHeight="1" thickTop="1">
      <c r="A46" s="162">
        <v>20</v>
      </c>
      <c r="B46" s="163"/>
      <c r="C46" s="55" t="s">
        <v>385</v>
      </c>
      <c r="D46" s="97"/>
      <c r="E46" s="248"/>
      <c r="F46" s="248"/>
      <c r="G46" s="332"/>
    </row>
    <row r="47" spans="1:7" s="139" customFormat="1" ht="16.5" customHeight="1">
      <c r="A47" s="162"/>
      <c r="B47" s="163"/>
      <c r="C47" s="55"/>
      <c r="D47" s="97"/>
      <c r="E47" s="248"/>
      <c r="F47" s="248"/>
      <c r="G47" s="332"/>
    </row>
    <row r="48" spans="1:7" s="139" customFormat="1" ht="15" customHeight="1">
      <c r="A48" s="110"/>
      <c r="B48" s="166"/>
      <c r="C48" s="55" t="s">
        <v>386</v>
      </c>
      <c r="D48" s="113"/>
      <c r="E48" s="254"/>
      <c r="F48" s="254"/>
      <c r="G48" s="326"/>
    </row>
    <row r="49" spans="1:7" s="139" customFormat="1" ht="15">
      <c r="A49" s="74"/>
      <c r="B49" s="167">
        <v>2143</v>
      </c>
      <c r="C49" s="114" t="s">
        <v>387</v>
      </c>
      <c r="D49" s="61">
        <v>0</v>
      </c>
      <c r="E49" s="239">
        <v>1311.4</v>
      </c>
      <c r="F49" s="239">
        <v>5</v>
      </c>
      <c r="G49" s="326">
        <f t="shared" ref="G49:G91" si="1">(F49/E49)*100</f>
        <v>0.38127192313558028</v>
      </c>
    </row>
    <row r="50" spans="1:7" s="139" customFormat="1" ht="15">
      <c r="A50" s="74"/>
      <c r="B50" s="167">
        <v>2212</v>
      </c>
      <c r="C50" s="114" t="s">
        <v>388</v>
      </c>
      <c r="D50" s="61">
        <v>13455</v>
      </c>
      <c r="E50" s="239">
        <v>12847.4</v>
      </c>
      <c r="F50" s="239">
        <v>8129.8</v>
      </c>
      <c r="G50" s="326">
        <f t="shared" si="1"/>
        <v>63.279729750766698</v>
      </c>
    </row>
    <row r="51" spans="1:7" s="139" customFormat="1" ht="15" customHeight="1">
      <c r="A51" s="74"/>
      <c r="B51" s="167">
        <v>2219</v>
      </c>
      <c r="C51" s="114" t="s">
        <v>389</v>
      </c>
      <c r="D51" s="61">
        <v>26323</v>
      </c>
      <c r="E51" s="239">
        <v>42347</v>
      </c>
      <c r="F51" s="239">
        <v>18903.599999999999</v>
      </c>
      <c r="G51" s="326">
        <f t="shared" si="1"/>
        <v>44.639761966609207</v>
      </c>
    </row>
    <row r="52" spans="1:7" s="139" customFormat="1" ht="15">
      <c r="A52" s="74"/>
      <c r="B52" s="167">
        <v>2221</v>
      </c>
      <c r="C52" s="114" t="s">
        <v>390</v>
      </c>
      <c r="D52" s="61">
        <v>100</v>
      </c>
      <c r="E52" s="239">
        <v>102.9</v>
      </c>
      <c r="F52" s="239">
        <v>41.6</v>
      </c>
      <c r="G52" s="326">
        <f t="shared" si="1"/>
        <v>40.427599611273081</v>
      </c>
    </row>
    <row r="53" spans="1:7" s="139" customFormat="1" ht="15">
      <c r="A53" s="74"/>
      <c r="B53" s="167">
        <v>2229</v>
      </c>
      <c r="C53" s="114" t="s">
        <v>391</v>
      </c>
      <c r="D53" s="61">
        <v>400</v>
      </c>
      <c r="E53" s="239">
        <v>400</v>
      </c>
      <c r="F53" s="239">
        <v>0</v>
      </c>
      <c r="G53" s="326">
        <f t="shared" si="1"/>
        <v>0</v>
      </c>
    </row>
    <row r="54" spans="1:7" s="139" customFormat="1" ht="15" hidden="1">
      <c r="A54" s="74"/>
      <c r="B54" s="167">
        <v>2241</v>
      </c>
      <c r="C54" s="114" t="s">
        <v>392</v>
      </c>
      <c r="D54" s="61"/>
      <c r="E54" s="239"/>
      <c r="F54" s="239"/>
      <c r="G54" s="326" t="e">
        <f t="shared" si="1"/>
        <v>#DIV/0!</v>
      </c>
    </row>
    <row r="55" spans="1:7" s="144" customFormat="1" ht="15.75" hidden="1">
      <c r="A55" s="74"/>
      <c r="B55" s="167">
        <v>2249</v>
      </c>
      <c r="C55" s="114" t="s">
        <v>393</v>
      </c>
      <c r="D55" s="113">
        <f>727-727</f>
        <v>0</v>
      </c>
      <c r="E55" s="254">
        <v>0</v>
      </c>
      <c r="F55" s="254"/>
      <c r="G55" s="326" t="e">
        <f t="shared" si="1"/>
        <v>#DIV/0!</v>
      </c>
    </row>
    <row r="56" spans="1:7" s="139" customFormat="1" ht="15">
      <c r="A56" s="74"/>
      <c r="B56" s="167">
        <v>2310</v>
      </c>
      <c r="C56" s="114" t="s">
        <v>394</v>
      </c>
      <c r="D56" s="61">
        <v>0</v>
      </c>
      <c r="E56" s="239">
        <v>7.2</v>
      </c>
      <c r="F56" s="239">
        <v>7.2</v>
      </c>
      <c r="G56" s="326">
        <f t="shared" si="1"/>
        <v>100</v>
      </c>
    </row>
    <row r="57" spans="1:7" s="139" customFormat="1" ht="15">
      <c r="A57" s="74"/>
      <c r="B57" s="167">
        <v>2321</v>
      </c>
      <c r="C57" s="114" t="s">
        <v>395</v>
      </c>
      <c r="D57" s="61">
        <v>50</v>
      </c>
      <c r="E57" s="239">
        <v>299</v>
      </c>
      <c r="F57" s="239">
        <v>298.89999999999998</v>
      </c>
      <c r="G57" s="326">
        <f t="shared" si="1"/>
        <v>99.966555183946483</v>
      </c>
    </row>
    <row r="58" spans="1:7" s="144" customFormat="1" ht="15.75">
      <c r="A58" s="74"/>
      <c r="B58" s="167">
        <v>2331</v>
      </c>
      <c r="C58" s="114" t="s">
        <v>396</v>
      </c>
      <c r="D58" s="113">
        <v>1</v>
      </c>
      <c r="E58" s="254">
        <v>1</v>
      </c>
      <c r="F58" s="254">
        <v>0</v>
      </c>
      <c r="G58" s="326">
        <f t="shared" si="1"/>
        <v>0</v>
      </c>
    </row>
    <row r="59" spans="1:7" s="139" customFormat="1" ht="15">
      <c r="A59" s="74"/>
      <c r="B59" s="167">
        <v>3111</v>
      </c>
      <c r="C59" s="181" t="s">
        <v>397</v>
      </c>
      <c r="D59" s="61">
        <v>1594</v>
      </c>
      <c r="E59" s="239">
        <v>1869.1</v>
      </c>
      <c r="F59" s="238">
        <v>1836.3</v>
      </c>
      <c r="G59" s="326">
        <f t="shared" si="1"/>
        <v>98.245144722058754</v>
      </c>
    </row>
    <row r="60" spans="1:7" s="139" customFormat="1" ht="15">
      <c r="A60" s="74"/>
      <c r="B60" s="167">
        <v>3113</v>
      </c>
      <c r="C60" s="181" t="s">
        <v>398</v>
      </c>
      <c r="D60" s="61">
        <v>3900</v>
      </c>
      <c r="E60" s="239">
        <v>4606.3</v>
      </c>
      <c r="F60" s="238">
        <v>1526.8</v>
      </c>
      <c r="G60" s="326">
        <f t="shared" si="1"/>
        <v>33.145908863947199</v>
      </c>
    </row>
    <row r="61" spans="1:7" s="144" customFormat="1" ht="15.75">
      <c r="A61" s="74"/>
      <c r="B61" s="167">
        <v>3231</v>
      </c>
      <c r="C61" s="114" t="s">
        <v>399</v>
      </c>
      <c r="D61" s="113">
        <v>950</v>
      </c>
      <c r="E61" s="254">
        <v>1060.2</v>
      </c>
      <c r="F61" s="254">
        <v>947.9</v>
      </c>
      <c r="G61" s="326">
        <f t="shared" si="1"/>
        <v>89.407658932276917</v>
      </c>
    </row>
    <row r="62" spans="1:7" s="144" customFormat="1" ht="15.75" hidden="1">
      <c r="A62" s="74"/>
      <c r="B62" s="167">
        <v>3313</v>
      </c>
      <c r="C62" s="114" t="s">
        <v>400</v>
      </c>
      <c r="D62" s="113">
        <v>0</v>
      </c>
      <c r="E62" s="254">
        <v>0</v>
      </c>
      <c r="F62" s="254"/>
      <c r="G62" s="326" t="e">
        <f t="shared" si="1"/>
        <v>#DIV/0!</v>
      </c>
    </row>
    <row r="63" spans="1:7" s="144" customFormat="1" ht="15.75">
      <c r="A63" s="74"/>
      <c r="B63" s="167">
        <v>3319</v>
      </c>
      <c r="C63" s="181" t="s">
        <v>401</v>
      </c>
      <c r="D63" s="113">
        <v>0</v>
      </c>
      <c r="E63" s="254">
        <v>59.7</v>
      </c>
      <c r="F63" s="239">
        <v>59.7</v>
      </c>
      <c r="G63" s="326">
        <f t="shared" si="1"/>
        <v>100</v>
      </c>
    </row>
    <row r="64" spans="1:7" s="139" customFormat="1" ht="15">
      <c r="A64" s="74"/>
      <c r="B64" s="167">
        <v>3322</v>
      </c>
      <c r="C64" s="181" t="s">
        <v>402</v>
      </c>
      <c r="D64" s="61">
        <v>0</v>
      </c>
      <c r="E64" s="239">
        <v>226.8</v>
      </c>
      <c r="F64" s="239">
        <v>168.2</v>
      </c>
      <c r="G64" s="326">
        <f t="shared" si="1"/>
        <v>74.162257495590822</v>
      </c>
    </row>
    <row r="65" spans="1:7" s="139" customFormat="1" ht="15" hidden="1">
      <c r="A65" s="74"/>
      <c r="B65" s="167">
        <v>3326</v>
      </c>
      <c r="C65" s="181" t="s">
        <v>403</v>
      </c>
      <c r="D65" s="61">
        <v>0</v>
      </c>
      <c r="E65" s="239">
        <v>0</v>
      </c>
      <c r="F65" s="239"/>
      <c r="G65" s="326" t="e">
        <f t="shared" si="1"/>
        <v>#DIV/0!</v>
      </c>
    </row>
    <row r="66" spans="1:7" s="144" customFormat="1" ht="15.75" hidden="1">
      <c r="A66" s="74"/>
      <c r="B66" s="167">
        <v>3399</v>
      </c>
      <c r="C66" s="114" t="s">
        <v>401</v>
      </c>
      <c r="D66" s="113">
        <v>0</v>
      </c>
      <c r="E66" s="254">
        <v>0</v>
      </c>
      <c r="F66" s="254"/>
      <c r="G66" s="326" t="e">
        <f t="shared" si="1"/>
        <v>#DIV/0!</v>
      </c>
    </row>
    <row r="67" spans="1:7" s="139" customFormat="1" ht="15">
      <c r="A67" s="74"/>
      <c r="B67" s="167">
        <v>3412</v>
      </c>
      <c r="C67" s="181" t="s">
        <v>404</v>
      </c>
      <c r="D67" s="61">
        <v>0</v>
      </c>
      <c r="E67" s="239">
        <v>431.6</v>
      </c>
      <c r="F67" s="239">
        <v>76.900000000000006</v>
      </c>
      <c r="G67" s="326">
        <f t="shared" si="1"/>
        <v>17.817423540315108</v>
      </c>
    </row>
    <row r="68" spans="1:7" s="139" customFormat="1" ht="15">
      <c r="A68" s="74"/>
      <c r="B68" s="167">
        <v>3421</v>
      </c>
      <c r="C68" s="181" t="s">
        <v>405</v>
      </c>
      <c r="D68" s="61">
        <v>125</v>
      </c>
      <c r="E68" s="239">
        <v>634</v>
      </c>
      <c r="F68" s="239">
        <v>553.4</v>
      </c>
      <c r="G68" s="326">
        <f t="shared" si="1"/>
        <v>87.287066246056781</v>
      </c>
    </row>
    <row r="69" spans="1:7" s="139" customFormat="1" ht="15" hidden="1">
      <c r="A69" s="74"/>
      <c r="B69" s="167">
        <v>3612</v>
      </c>
      <c r="C69" s="181" t="s">
        <v>406</v>
      </c>
      <c r="D69" s="61"/>
      <c r="E69" s="239"/>
      <c r="F69" s="239"/>
      <c r="G69" s="326" t="e">
        <f t="shared" si="1"/>
        <v>#DIV/0!</v>
      </c>
    </row>
    <row r="70" spans="1:7" s="139" customFormat="1" ht="15">
      <c r="A70" s="74"/>
      <c r="B70" s="167">
        <v>3613</v>
      </c>
      <c r="C70" s="181" t="s">
        <v>407</v>
      </c>
      <c r="D70" s="61">
        <v>0</v>
      </c>
      <c r="E70" s="239">
        <v>1070</v>
      </c>
      <c r="F70" s="254">
        <v>0</v>
      </c>
      <c r="G70" s="326">
        <f t="shared" si="1"/>
        <v>0</v>
      </c>
    </row>
    <row r="71" spans="1:7" s="139" customFormat="1" ht="15">
      <c r="A71" s="74"/>
      <c r="B71" s="167">
        <v>3631</v>
      </c>
      <c r="C71" s="181" t="s">
        <v>408</v>
      </c>
      <c r="D71" s="61">
        <v>10100</v>
      </c>
      <c r="E71" s="239">
        <v>10264.6</v>
      </c>
      <c r="F71" s="239">
        <v>5386.7</v>
      </c>
      <c r="G71" s="326">
        <f t="shared" si="1"/>
        <v>52.478420980846785</v>
      </c>
    </row>
    <row r="72" spans="1:7" s="144" customFormat="1" ht="15.75">
      <c r="A72" s="74"/>
      <c r="B72" s="167">
        <v>3632</v>
      </c>
      <c r="C72" s="114" t="s">
        <v>409</v>
      </c>
      <c r="D72" s="113">
        <v>0</v>
      </c>
      <c r="E72" s="254">
        <v>858.2</v>
      </c>
      <c r="F72" s="254">
        <v>3</v>
      </c>
      <c r="G72" s="326">
        <f t="shared" si="1"/>
        <v>0.3495688650664181</v>
      </c>
    </row>
    <row r="73" spans="1:7" s="139" customFormat="1" ht="15">
      <c r="A73" s="74"/>
      <c r="B73" s="167">
        <v>3635</v>
      </c>
      <c r="C73" s="181" t="s">
        <v>410</v>
      </c>
      <c r="D73" s="61">
        <v>2717</v>
      </c>
      <c r="E73" s="239">
        <v>2129.3000000000002</v>
      </c>
      <c r="F73" s="239">
        <v>175.3</v>
      </c>
      <c r="G73" s="326">
        <f t="shared" si="1"/>
        <v>8.2327525477856565</v>
      </c>
    </row>
    <row r="74" spans="1:7" s="144" customFormat="1" ht="15.75" hidden="1">
      <c r="A74" s="74"/>
      <c r="B74" s="167">
        <v>3639</v>
      </c>
      <c r="C74" s="114" t="s">
        <v>411</v>
      </c>
      <c r="D74" s="113"/>
      <c r="E74" s="254"/>
      <c r="F74" s="254"/>
      <c r="G74" s="326" t="e">
        <f t="shared" si="1"/>
        <v>#DIV/0!</v>
      </c>
    </row>
    <row r="75" spans="1:7" s="139" customFormat="1" ht="15">
      <c r="A75" s="74"/>
      <c r="B75" s="167">
        <v>3699</v>
      </c>
      <c r="C75" s="181" t="s">
        <v>412</v>
      </c>
      <c r="D75" s="95">
        <v>188</v>
      </c>
      <c r="E75" s="238">
        <v>214.1</v>
      </c>
      <c r="F75" s="238">
        <v>117.9</v>
      </c>
      <c r="G75" s="326">
        <f t="shared" si="1"/>
        <v>55.067725361980393</v>
      </c>
    </row>
    <row r="76" spans="1:7" s="139" customFormat="1" ht="15">
      <c r="A76" s="74"/>
      <c r="B76" s="167">
        <v>3722</v>
      </c>
      <c r="C76" s="181" t="s">
        <v>413</v>
      </c>
      <c r="D76" s="61">
        <v>20470</v>
      </c>
      <c r="E76" s="239">
        <v>20500</v>
      </c>
      <c r="F76" s="239">
        <v>13696.6</v>
      </c>
      <c r="G76" s="326">
        <f t="shared" si="1"/>
        <v>66.812682926829268</v>
      </c>
    </row>
    <row r="77" spans="1:7" s="144" customFormat="1" ht="15.75" hidden="1">
      <c r="A77" s="74"/>
      <c r="B77" s="167">
        <v>3726</v>
      </c>
      <c r="C77" s="114" t="s">
        <v>414</v>
      </c>
      <c r="D77" s="113"/>
      <c r="E77" s="254"/>
      <c r="F77" s="254"/>
      <c r="G77" s="326" t="e">
        <f t="shared" si="1"/>
        <v>#DIV/0!</v>
      </c>
    </row>
    <row r="78" spans="1:7" s="144" customFormat="1" ht="15.75">
      <c r="A78" s="74"/>
      <c r="B78" s="167">
        <v>3733</v>
      </c>
      <c r="C78" s="114" t="s">
        <v>415</v>
      </c>
      <c r="D78" s="113">
        <v>40</v>
      </c>
      <c r="E78" s="254">
        <v>40</v>
      </c>
      <c r="F78" s="254">
        <v>30.8</v>
      </c>
      <c r="G78" s="326">
        <f t="shared" si="1"/>
        <v>77</v>
      </c>
    </row>
    <row r="79" spans="1:7" s="144" customFormat="1" ht="15.75">
      <c r="A79" s="74"/>
      <c r="B79" s="167">
        <v>3744</v>
      </c>
      <c r="C79" s="114" t="s">
        <v>416</v>
      </c>
      <c r="D79" s="113">
        <v>390</v>
      </c>
      <c r="E79" s="254">
        <v>390</v>
      </c>
      <c r="F79" s="239">
        <v>0</v>
      </c>
      <c r="G79" s="326">
        <f t="shared" si="1"/>
        <v>0</v>
      </c>
    </row>
    <row r="80" spans="1:7" s="144" customFormat="1" ht="15.75">
      <c r="A80" s="74"/>
      <c r="B80" s="167">
        <v>3745</v>
      </c>
      <c r="C80" s="114" t="s">
        <v>417</v>
      </c>
      <c r="D80" s="182">
        <v>20106</v>
      </c>
      <c r="E80" s="254">
        <v>20846</v>
      </c>
      <c r="F80" s="254">
        <v>12169.7</v>
      </c>
      <c r="G80" s="326">
        <f t="shared" si="1"/>
        <v>58.379065528158883</v>
      </c>
    </row>
    <row r="81" spans="1:7" s="144" customFormat="1" ht="15.75">
      <c r="A81" s="74"/>
      <c r="B81" s="167">
        <v>4349</v>
      </c>
      <c r="C81" s="114" t="s">
        <v>418</v>
      </c>
      <c r="D81" s="95">
        <v>0</v>
      </c>
      <c r="E81" s="238">
        <v>1085.8</v>
      </c>
      <c r="F81" s="238">
        <v>1065.8</v>
      </c>
      <c r="G81" s="326">
        <f t="shared" si="1"/>
        <v>98.158040154724631</v>
      </c>
    </row>
    <row r="82" spans="1:7" s="144" customFormat="1" ht="15.75">
      <c r="A82" s="77"/>
      <c r="B82" s="167">
        <v>4357</v>
      </c>
      <c r="C82" s="181" t="s">
        <v>419</v>
      </c>
      <c r="D82" s="95">
        <f>500-500</f>
        <v>0</v>
      </c>
      <c r="E82" s="238">
        <v>435.6</v>
      </c>
      <c r="F82" s="239">
        <v>10.9</v>
      </c>
      <c r="G82" s="326">
        <f t="shared" si="1"/>
        <v>2.5022956841138657</v>
      </c>
    </row>
    <row r="83" spans="1:7" s="144" customFormat="1" ht="15.75" hidden="1">
      <c r="A83" s="77"/>
      <c r="B83" s="167">
        <v>4374</v>
      </c>
      <c r="C83" s="181" t="s">
        <v>420</v>
      </c>
      <c r="D83" s="95">
        <v>0</v>
      </c>
      <c r="E83" s="238">
        <v>0</v>
      </c>
      <c r="F83" s="239"/>
      <c r="G83" s="326" t="e">
        <f t="shared" si="1"/>
        <v>#DIV/0!</v>
      </c>
    </row>
    <row r="84" spans="1:7" s="139" customFormat="1" ht="15">
      <c r="A84" s="77"/>
      <c r="B84" s="167">
        <v>5311</v>
      </c>
      <c r="C84" s="181" t="s">
        <v>421</v>
      </c>
      <c r="D84" s="95">
        <v>3571</v>
      </c>
      <c r="E84" s="238">
        <v>3902</v>
      </c>
      <c r="F84" s="239">
        <v>3901.1</v>
      </c>
      <c r="G84" s="326">
        <f t="shared" si="1"/>
        <v>99.976934905176833</v>
      </c>
    </row>
    <row r="85" spans="1:7" s="139" customFormat="1" ht="15" hidden="1">
      <c r="A85" s="77"/>
      <c r="B85" s="167">
        <v>6223</v>
      </c>
      <c r="C85" s="181" t="s">
        <v>422</v>
      </c>
      <c r="D85" s="95"/>
      <c r="E85" s="238"/>
      <c r="F85" s="238"/>
      <c r="G85" s="326" t="e">
        <f t="shared" si="1"/>
        <v>#DIV/0!</v>
      </c>
    </row>
    <row r="86" spans="1:7" s="139" customFormat="1" ht="15">
      <c r="A86" s="77"/>
      <c r="B86" s="167">
        <v>6171</v>
      </c>
      <c r="C86" s="181" t="s">
        <v>423</v>
      </c>
      <c r="D86" s="95">
        <v>2200</v>
      </c>
      <c r="E86" s="238">
        <v>3033.2</v>
      </c>
      <c r="F86" s="238">
        <v>2969.9</v>
      </c>
      <c r="G86" s="326">
        <f t="shared" si="1"/>
        <v>97.913095081102469</v>
      </c>
    </row>
    <row r="87" spans="1:7" s="139" customFormat="1" ht="15">
      <c r="A87" s="77"/>
      <c r="B87" s="167">
        <v>6399</v>
      </c>
      <c r="C87" s="181" t="s">
        <v>424</v>
      </c>
      <c r="D87" s="95">
        <v>0</v>
      </c>
      <c r="E87" s="238">
        <v>30</v>
      </c>
      <c r="F87" s="238">
        <v>30</v>
      </c>
      <c r="G87" s="326">
        <f t="shared" si="1"/>
        <v>100</v>
      </c>
    </row>
    <row r="88" spans="1:7" s="139" customFormat="1" ht="15">
      <c r="A88" s="77"/>
      <c r="B88" s="167">
        <v>6402</v>
      </c>
      <c r="C88" s="181" t="s">
        <v>425</v>
      </c>
      <c r="D88" s="95">
        <v>0</v>
      </c>
      <c r="E88" s="238">
        <v>5.6</v>
      </c>
      <c r="F88" s="238">
        <v>5.6</v>
      </c>
      <c r="G88" s="326">
        <f t="shared" si="1"/>
        <v>100</v>
      </c>
    </row>
    <row r="89" spans="1:7" s="139" customFormat="1" ht="15">
      <c r="A89" s="77">
        <v>6409</v>
      </c>
      <c r="B89" s="167">
        <v>6409</v>
      </c>
      <c r="C89" s="181" t="s">
        <v>426</v>
      </c>
      <c r="D89" s="95">
        <v>2400</v>
      </c>
      <c r="E89" s="238">
        <v>1323.8</v>
      </c>
      <c r="F89" s="238">
        <v>0</v>
      </c>
      <c r="G89" s="326">
        <f t="shared" si="1"/>
        <v>0</v>
      </c>
    </row>
    <row r="90" spans="1:7" s="144" customFormat="1" ht="15.75">
      <c r="A90" s="74"/>
      <c r="B90" s="167"/>
      <c r="C90" s="114"/>
      <c r="D90" s="113"/>
      <c r="E90" s="254"/>
      <c r="F90" s="254"/>
      <c r="G90" s="326"/>
    </row>
    <row r="91" spans="1:7" s="144" customFormat="1" ht="15.75">
      <c r="A91" s="164"/>
      <c r="B91" s="166"/>
      <c r="C91" s="183" t="s">
        <v>427</v>
      </c>
      <c r="D91" s="184">
        <f>SUM(D49:D90)</f>
        <v>109080</v>
      </c>
      <c r="E91" s="286">
        <f>SUM(E49:E90)</f>
        <v>132331.80000000002</v>
      </c>
      <c r="F91" s="286">
        <f>SUM(F49:F90)</f>
        <v>72118.600000000006</v>
      </c>
      <c r="G91" s="326">
        <f t="shared" si="1"/>
        <v>54.498314086258937</v>
      </c>
    </row>
    <row r="92" spans="1:7" s="144" customFormat="1" ht="15.75">
      <c r="A92" s="164"/>
      <c r="B92" s="166"/>
      <c r="C92" s="183"/>
      <c r="D92" s="184"/>
      <c r="E92" s="286"/>
      <c r="F92" s="286"/>
      <c r="G92" s="326"/>
    </row>
    <row r="93" spans="1:7" s="144" customFormat="1" ht="14.25" customHeight="1">
      <c r="A93" s="74"/>
      <c r="B93" s="167"/>
      <c r="C93" s="185" t="s">
        <v>428</v>
      </c>
      <c r="D93" s="186"/>
      <c r="E93" s="287"/>
      <c r="F93" s="287"/>
      <c r="G93" s="326"/>
    </row>
    <row r="94" spans="1:7" s="144" customFormat="1" ht="15.75">
      <c r="A94" s="74">
        <v>1068000000</v>
      </c>
      <c r="B94" s="167">
        <v>2212</v>
      </c>
      <c r="C94" s="114" t="s">
        <v>429</v>
      </c>
      <c r="D94" s="113">
        <v>650</v>
      </c>
      <c r="E94" s="254">
        <v>909.8</v>
      </c>
      <c r="F94" s="254">
        <v>448.9</v>
      </c>
      <c r="G94" s="326">
        <f t="shared" ref="G94:G128" si="2">(F94/E94)*100</f>
        <v>49.34051439876896</v>
      </c>
    </row>
    <row r="95" spans="1:7" s="144" customFormat="1" ht="15.75">
      <c r="A95" s="74">
        <v>1100000000</v>
      </c>
      <c r="B95" s="167">
        <v>2212</v>
      </c>
      <c r="C95" s="114" t="s">
        <v>430</v>
      </c>
      <c r="D95" s="113">
        <v>3900</v>
      </c>
      <c r="E95" s="254">
        <v>2000</v>
      </c>
      <c r="F95" s="254">
        <v>0</v>
      </c>
      <c r="G95" s="326">
        <f t="shared" si="2"/>
        <v>0</v>
      </c>
    </row>
    <row r="96" spans="1:7" s="144" customFormat="1" ht="15.75">
      <c r="A96" s="74">
        <v>1044000000</v>
      </c>
      <c r="B96" s="167">
        <v>2219</v>
      </c>
      <c r="C96" s="114" t="s">
        <v>431</v>
      </c>
      <c r="D96" s="113">
        <v>100</v>
      </c>
      <c r="E96" s="254">
        <v>100</v>
      </c>
      <c r="F96" s="254">
        <v>0</v>
      </c>
      <c r="G96" s="326">
        <f t="shared" si="2"/>
        <v>0</v>
      </c>
    </row>
    <row r="97" spans="1:9" s="144" customFormat="1" ht="15.75">
      <c r="A97" s="57">
        <v>1051000000</v>
      </c>
      <c r="B97" s="187">
        <v>2219</v>
      </c>
      <c r="C97" s="60" t="s">
        <v>432</v>
      </c>
      <c r="D97" s="113">
        <v>0</v>
      </c>
      <c r="E97" s="254">
        <v>15</v>
      </c>
      <c r="F97" s="254">
        <v>15</v>
      </c>
      <c r="G97" s="326">
        <f t="shared" si="2"/>
        <v>100</v>
      </c>
    </row>
    <row r="98" spans="1:9" s="144" customFormat="1" ht="15.75">
      <c r="A98" s="74">
        <v>1054000000</v>
      </c>
      <c r="B98" s="167">
        <v>2219</v>
      </c>
      <c r="C98" s="114" t="s">
        <v>433</v>
      </c>
      <c r="D98" s="113">
        <v>585</v>
      </c>
      <c r="E98" s="254">
        <v>2327</v>
      </c>
      <c r="F98" s="254">
        <v>434.5</v>
      </c>
      <c r="G98" s="326">
        <f t="shared" si="2"/>
        <v>18.672110012892134</v>
      </c>
      <c r="I98" s="188"/>
    </row>
    <row r="99" spans="1:9" s="144" customFormat="1" ht="15.75">
      <c r="A99" s="74">
        <v>1058000000</v>
      </c>
      <c r="B99" s="167">
        <v>2219</v>
      </c>
      <c r="C99" s="114" t="s">
        <v>434</v>
      </c>
      <c r="D99" s="113">
        <v>0</v>
      </c>
      <c r="E99" s="254">
        <v>7</v>
      </c>
      <c r="F99" s="254">
        <v>7</v>
      </c>
      <c r="G99" s="326">
        <f t="shared" si="2"/>
        <v>100</v>
      </c>
      <c r="I99" s="188"/>
    </row>
    <row r="100" spans="1:9" s="144" customFormat="1" ht="15.75">
      <c r="A100" s="74">
        <v>1101000000</v>
      </c>
      <c r="B100" s="167">
        <v>2219</v>
      </c>
      <c r="C100" s="114" t="s">
        <v>435</v>
      </c>
      <c r="D100" s="113">
        <v>3500</v>
      </c>
      <c r="E100" s="254">
        <v>3500</v>
      </c>
      <c r="F100" s="254">
        <v>59</v>
      </c>
      <c r="G100" s="326">
        <f t="shared" si="2"/>
        <v>1.6857142857142859</v>
      </c>
      <c r="I100" s="188"/>
    </row>
    <row r="101" spans="1:9" s="144" customFormat="1" ht="15.75">
      <c r="A101" s="74">
        <v>1104000000</v>
      </c>
      <c r="B101" s="167">
        <v>2219</v>
      </c>
      <c r="C101" s="114" t="s">
        <v>436</v>
      </c>
      <c r="D101" s="113">
        <v>507</v>
      </c>
      <c r="E101" s="254">
        <v>507</v>
      </c>
      <c r="F101" s="254">
        <v>0</v>
      </c>
      <c r="G101" s="326">
        <f t="shared" si="2"/>
        <v>0</v>
      </c>
    </row>
    <row r="102" spans="1:9" s="144" customFormat="1" ht="15.75">
      <c r="A102" s="74">
        <v>1108000000</v>
      </c>
      <c r="B102" s="167">
        <v>2219</v>
      </c>
      <c r="C102" s="114" t="s">
        <v>437</v>
      </c>
      <c r="D102" s="113">
        <v>0</v>
      </c>
      <c r="E102" s="254">
        <v>3416.4</v>
      </c>
      <c r="F102" s="254">
        <v>3358</v>
      </c>
      <c r="G102" s="326">
        <f t="shared" si="2"/>
        <v>98.290598290598282</v>
      </c>
    </row>
    <row r="103" spans="1:9" s="144" customFormat="1" ht="15.75">
      <c r="A103" s="74">
        <v>1110000000</v>
      </c>
      <c r="B103" s="167">
        <v>2219</v>
      </c>
      <c r="C103" s="114" t="s">
        <v>438</v>
      </c>
      <c r="D103" s="113">
        <v>5200</v>
      </c>
      <c r="E103" s="254">
        <v>5200</v>
      </c>
      <c r="F103" s="254">
        <v>42.6</v>
      </c>
      <c r="G103" s="326">
        <f t="shared" si="2"/>
        <v>0.81923076923076932</v>
      </c>
    </row>
    <row r="104" spans="1:9" s="144" customFormat="1" ht="15.75">
      <c r="A104" s="74">
        <v>1118000000</v>
      </c>
      <c r="B104" s="167">
        <v>2219</v>
      </c>
      <c r="C104" s="114" t="s">
        <v>439</v>
      </c>
      <c r="D104" s="113">
        <v>0</v>
      </c>
      <c r="E104" s="254">
        <v>145.19999999999999</v>
      </c>
      <c r="F104" s="254">
        <v>0</v>
      </c>
      <c r="G104" s="326">
        <f t="shared" si="2"/>
        <v>0</v>
      </c>
    </row>
    <row r="105" spans="1:9" s="144" customFormat="1" ht="15.75">
      <c r="A105" s="74">
        <v>1111000000</v>
      </c>
      <c r="B105" s="167">
        <v>2219</v>
      </c>
      <c r="C105" s="114" t="s">
        <v>440</v>
      </c>
      <c r="D105" s="113">
        <v>2801</v>
      </c>
      <c r="E105" s="254">
        <v>2808.4</v>
      </c>
      <c r="F105" s="254">
        <v>2782.6</v>
      </c>
      <c r="G105" s="326">
        <f t="shared" si="2"/>
        <v>99.08132744623272</v>
      </c>
    </row>
    <row r="106" spans="1:9" s="144" customFormat="1" ht="15.75">
      <c r="A106" s="74">
        <v>1123000000</v>
      </c>
      <c r="B106" s="167">
        <v>2219</v>
      </c>
      <c r="C106" s="114" t="s">
        <v>441</v>
      </c>
      <c r="D106" s="113">
        <v>0</v>
      </c>
      <c r="E106" s="254">
        <v>1261.5999999999999</v>
      </c>
      <c r="F106" s="254">
        <v>0</v>
      </c>
      <c r="G106" s="326">
        <f t="shared" si="2"/>
        <v>0</v>
      </c>
    </row>
    <row r="107" spans="1:9" s="144" customFormat="1" ht="15.75">
      <c r="A107" s="74">
        <v>1112000000</v>
      </c>
      <c r="B107" s="167">
        <v>2219</v>
      </c>
      <c r="C107" s="114" t="s">
        <v>442</v>
      </c>
      <c r="D107" s="113">
        <v>910</v>
      </c>
      <c r="E107" s="254">
        <v>910</v>
      </c>
      <c r="F107" s="254">
        <v>0</v>
      </c>
      <c r="G107" s="326">
        <f t="shared" si="2"/>
        <v>0</v>
      </c>
    </row>
    <row r="108" spans="1:9" s="144" customFormat="1" ht="15.75">
      <c r="A108" s="74">
        <v>1122000000</v>
      </c>
      <c r="B108" s="167">
        <v>2219</v>
      </c>
      <c r="C108" s="114" t="s">
        <v>443</v>
      </c>
      <c r="D108" s="113">
        <v>0</v>
      </c>
      <c r="E108" s="254">
        <v>4000</v>
      </c>
      <c r="F108" s="254">
        <v>84.6</v>
      </c>
      <c r="G108" s="326">
        <f t="shared" si="2"/>
        <v>2.1149999999999998</v>
      </c>
    </row>
    <row r="109" spans="1:9" s="144" customFormat="1" ht="15.75">
      <c r="A109" s="74">
        <v>1045000000</v>
      </c>
      <c r="B109" s="167">
        <v>2219</v>
      </c>
      <c r="C109" s="114" t="s">
        <v>444</v>
      </c>
      <c r="D109" s="113">
        <v>0</v>
      </c>
      <c r="E109" s="254">
        <v>4934.3999999999996</v>
      </c>
      <c r="F109" s="254">
        <v>4934.3</v>
      </c>
      <c r="G109" s="326">
        <f t="shared" si="2"/>
        <v>99.997973411154348</v>
      </c>
      <c r="I109" s="188"/>
    </row>
    <row r="110" spans="1:9" s="144" customFormat="1" ht="15.75">
      <c r="A110" s="74">
        <v>1075000000</v>
      </c>
      <c r="B110" s="167">
        <v>3111</v>
      </c>
      <c r="C110" s="114" t="s">
        <v>445</v>
      </c>
      <c r="D110" s="113">
        <v>0</v>
      </c>
      <c r="E110" s="254">
        <v>254.9</v>
      </c>
      <c r="F110" s="254">
        <v>254.7</v>
      </c>
      <c r="G110" s="326">
        <f t="shared" si="2"/>
        <v>99.921537857983509</v>
      </c>
    </row>
    <row r="111" spans="1:9" s="144" customFormat="1" ht="15.75">
      <c r="A111" s="74">
        <v>1084000000</v>
      </c>
      <c r="B111" s="167">
        <v>3111</v>
      </c>
      <c r="C111" s="114" t="s">
        <v>446</v>
      </c>
      <c r="D111" s="113">
        <v>1594</v>
      </c>
      <c r="E111" s="254">
        <v>1575.7</v>
      </c>
      <c r="F111" s="240">
        <v>1575.5</v>
      </c>
      <c r="G111" s="326">
        <f t="shared" si="2"/>
        <v>99.987307228533354</v>
      </c>
    </row>
    <row r="112" spans="1:9" s="144" customFormat="1" ht="15.75">
      <c r="A112" s="74">
        <v>1121000000</v>
      </c>
      <c r="B112" s="167">
        <v>3113</v>
      </c>
      <c r="C112" s="114" t="s">
        <v>447</v>
      </c>
      <c r="D112" s="113">
        <v>0</v>
      </c>
      <c r="E112" s="254">
        <v>604</v>
      </c>
      <c r="F112" s="240">
        <v>543.20000000000005</v>
      </c>
      <c r="G112" s="326">
        <f t="shared" si="2"/>
        <v>89.933774834437102</v>
      </c>
    </row>
    <row r="113" spans="1:7" s="144" customFormat="1" ht="15.75">
      <c r="A113" s="57">
        <v>1085000000</v>
      </c>
      <c r="B113" s="187">
        <v>3231</v>
      </c>
      <c r="C113" s="60" t="s">
        <v>448</v>
      </c>
      <c r="D113" s="113">
        <v>950</v>
      </c>
      <c r="E113" s="254">
        <v>950</v>
      </c>
      <c r="F113" s="240">
        <v>837.8</v>
      </c>
      <c r="G113" s="326">
        <f t="shared" si="2"/>
        <v>88.189473684210512</v>
      </c>
    </row>
    <row r="114" spans="1:7" s="139" customFormat="1" ht="15">
      <c r="A114" s="199">
        <v>1127000000</v>
      </c>
      <c r="B114" s="217">
        <v>3412</v>
      </c>
      <c r="C114" s="218" t="s">
        <v>557</v>
      </c>
      <c r="D114" s="61">
        <v>0</v>
      </c>
      <c r="E114" s="239">
        <v>354.6</v>
      </c>
      <c r="F114" s="239">
        <v>0</v>
      </c>
      <c r="G114" s="326">
        <f t="shared" si="2"/>
        <v>0</v>
      </c>
    </row>
    <row r="115" spans="1:7" s="144" customFormat="1" ht="15.75">
      <c r="A115" s="57">
        <v>1106000000</v>
      </c>
      <c r="B115" s="187">
        <v>3421</v>
      </c>
      <c r="C115" s="60" t="s">
        <v>449</v>
      </c>
      <c r="D115" s="113">
        <v>0</v>
      </c>
      <c r="E115" s="254">
        <v>506.5</v>
      </c>
      <c r="F115" s="254">
        <v>506.3</v>
      </c>
      <c r="G115" s="326">
        <f t="shared" si="2"/>
        <v>99.960513326752221</v>
      </c>
    </row>
    <row r="116" spans="1:7" s="144" customFormat="1" ht="15.75">
      <c r="A116" s="74">
        <v>1120000000</v>
      </c>
      <c r="B116" s="167">
        <v>3613</v>
      </c>
      <c r="C116" s="114" t="s">
        <v>450</v>
      </c>
      <c r="D116" s="113">
        <v>0</v>
      </c>
      <c r="E116" s="254">
        <v>1070</v>
      </c>
      <c r="F116" s="254">
        <v>0</v>
      </c>
      <c r="G116" s="326">
        <f t="shared" si="2"/>
        <v>0</v>
      </c>
    </row>
    <row r="117" spans="1:7" s="144" customFormat="1" ht="15.75">
      <c r="A117" s="57">
        <v>1109000000</v>
      </c>
      <c r="B117" s="187">
        <v>3631</v>
      </c>
      <c r="C117" s="60" t="s">
        <v>451</v>
      </c>
      <c r="D117" s="113">
        <v>2000</v>
      </c>
      <c r="E117" s="254">
        <v>2000</v>
      </c>
      <c r="F117" s="240">
        <v>50.8</v>
      </c>
      <c r="G117" s="326">
        <f t="shared" si="2"/>
        <v>2.54</v>
      </c>
    </row>
    <row r="118" spans="1:7" s="144" customFormat="1" ht="15.75">
      <c r="A118" s="74">
        <v>1049000000</v>
      </c>
      <c r="B118" s="167">
        <v>3632</v>
      </c>
      <c r="C118" s="114" t="s">
        <v>452</v>
      </c>
      <c r="D118" s="113">
        <v>0</v>
      </c>
      <c r="E118" s="254">
        <v>831.2</v>
      </c>
      <c r="F118" s="254">
        <v>0</v>
      </c>
      <c r="G118" s="326">
        <f t="shared" si="2"/>
        <v>0</v>
      </c>
    </row>
    <row r="119" spans="1:7" s="144" customFormat="1" ht="15.75">
      <c r="A119" s="74">
        <v>1016092001</v>
      </c>
      <c r="B119" s="167">
        <v>3635</v>
      </c>
      <c r="C119" s="114" t="s">
        <v>453</v>
      </c>
      <c r="D119" s="113">
        <v>517</v>
      </c>
      <c r="E119" s="254">
        <v>517</v>
      </c>
      <c r="F119" s="254">
        <v>0</v>
      </c>
      <c r="G119" s="326">
        <f t="shared" si="2"/>
        <v>0</v>
      </c>
    </row>
    <row r="120" spans="1:7" s="144" customFormat="1" ht="15.75">
      <c r="A120" s="74">
        <v>1091000000</v>
      </c>
      <c r="B120" s="167">
        <v>3744</v>
      </c>
      <c r="C120" s="114" t="s">
        <v>454</v>
      </c>
      <c r="D120" s="113">
        <v>390</v>
      </c>
      <c r="E120" s="254">
        <v>390</v>
      </c>
      <c r="F120" s="254">
        <v>0</v>
      </c>
      <c r="G120" s="326">
        <f t="shared" si="2"/>
        <v>0</v>
      </c>
    </row>
    <row r="121" spans="1:7" s="144" customFormat="1" ht="15.75">
      <c r="A121" s="74">
        <v>1069000000</v>
      </c>
      <c r="B121" s="167">
        <v>3745</v>
      </c>
      <c r="C121" s="114" t="s">
        <v>455</v>
      </c>
      <c r="D121" s="113">
        <v>356</v>
      </c>
      <c r="E121" s="254">
        <v>1084.0999999999999</v>
      </c>
      <c r="F121" s="254">
        <v>1084</v>
      </c>
      <c r="G121" s="326">
        <f t="shared" si="2"/>
        <v>99.990775758693857</v>
      </c>
    </row>
    <row r="122" spans="1:7" s="144" customFormat="1" ht="15.75">
      <c r="A122" s="74">
        <v>1070000000</v>
      </c>
      <c r="B122" s="167">
        <v>3745</v>
      </c>
      <c r="C122" s="114" t="s">
        <v>456</v>
      </c>
      <c r="D122" s="113">
        <v>8</v>
      </c>
      <c r="E122" s="254">
        <v>9</v>
      </c>
      <c r="F122" s="254">
        <v>0</v>
      </c>
      <c r="G122" s="326">
        <f t="shared" si="2"/>
        <v>0</v>
      </c>
    </row>
    <row r="123" spans="1:7" s="144" customFormat="1" ht="15.75">
      <c r="A123" s="74">
        <v>1099000000</v>
      </c>
      <c r="B123" s="167">
        <v>3745</v>
      </c>
      <c r="C123" s="114" t="s">
        <v>457</v>
      </c>
      <c r="D123" s="113">
        <v>495</v>
      </c>
      <c r="E123" s="254">
        <v>495</v>
      </c>
      <c r="F123" s="240">
        <v>0</v>
      </c>
      <c r="G123" s="326">
        <f t="shared" si="2"/>
        <v>0</v>
      </c>
    </row>
    <row r="124" spans="1:7" s="144" customFormat="1" ht="15.75">
      <c r="A124" s="74">
        <v>1097000000</v>
      </c>
      <c r="B124" s="167">
        <v>4349</v>
      </c>
      <c r="C124" s="114" t="s">
        <v>458</v>
      </c>
      <c r="D124" s="113">
        <v>0</v>
      </c>
      <c r="E124" s="254">
        <v>1064.8</v>
      </c>
      <c r="F124" s="240">
        <v>1064.8</v>
      </c>
      <c r="G124" s="326">
        <f t="shared" si="2"/>
        <v>100</v>
      </c>
    </row>
    <row r="125" spans="1:7" s="144" customFormat="1" ht="15.75">
      <c r="A125" s="74">
        <v>1093000000</v>
      </c>
      <c r="B125" s="167">
        <v>5311</v>
      </c>
      <c r="C125" s="114" t="s">
        <v>459</v>
      </c>
      <c r="D125" s="113">
        <v>3571</v>
      </c>
      <c r="E125" s="254">
        <v>3571</v>
      </c>
      <c r="F125" s="254">
        <v>3901.1</v>
      </c>
      <c r="G125" s="326">
        <f t="shared" si="2"/>
        <v>109.24390926911229</v>
      </c>
    </row>
    <row r="126" spans="1:7" s="144" customFormat="1" ht="15.75">
      <c r="A126" s="74">
        <v>1092000000</v>
      </c>
      <c r="B126" s="167">
        <v>6171</v>
      </c>
      <c r="C126" s="114" t="s">
        <v>460</v>
      </c>
      <c r="D126" s="113">
        <v>2200</v>
      </c>
      <c r="E126" s="254">
        <v>2111.9</v>
      </c>
      <c r="F126" s="254">
        <v>2111.8000000000002</v>
      </c>
      <c r="G126" s="326">
        <f t="shared" si="2"/>
        <v>99.99526492731664</v>
      </c>
    </row>
    <row r="127" spans="1:7" s="144" customFormat="1" ht="15.75">
      <c r="A127" s="74"/>
      <c r="B127" s="167"/>
      <c r="C127" s="114"/>
      <c r="D127" s="113"/>
      <c r="E127" s="254"/>
      <c r="F127" s="254"/>
      <c r="G127" s="326"/>
    </row>
    <row r="128" spans="1:7" s="150" customFormat="1" ht="16.5" customHeight="1">
      <c r="A128" s="93"/>
      <c r="B128" s="189"/>
      <c r="C128" s="92" t="s">
        <v>461</v>
      </c>
      <c r="D128" s="190">
        <f>SUM(D94:D127)</f>
        <v>30234</v>
      </c>
      <c r="E128" s="288">
        <f>SUM(E94:E127)</f>
        <v>49431.499999999993</v>
      </c>
      <c r="F128" s="288">
        <f>SUM(F94:F127)</f>
        <v>24096.499999999996</v>
      </c>
      <c r="G128" s="326">
        <f t="shared" si="2"/>
        <v>48.747256304178507</v>
      </c>
    </row>
    <row r="129" spans="1:7" s="150" customFormat="1" ht="16.5" hidden="1" customHeight="1">
      <c r="A129" s="93"/>
      <c r="B129" s="189"/>
      <c r="C129" s="92" t="s">
        <v>462</v>
      </c>
      <c r="D129" s="190" t="e">
        <f>SUM(#REF!+#REF!+#REF!+#REF!)</f>
        <v>#REF!</v>
      </c>
      <c r="E129" s="288" t="e">
        <f>SUM(#REF!+92+#REF!+#REF!)</f>
        <v>#REF!</v>
      </c>
      <c r="F129" s="288" t="e">
        <f>SUM(#REF!+#REF!+#REF!+#REF!)</f>
        <v>#REF!</v>
      </c>
      <c r="G129" s="326" t="e">
        <f>(#REF!/E129)*100</f>
        <v>#REF!</v>
      </c>
    </row>
    <row r="130" spans="1:7" s="144" customFormat="1" ht="15.75" customHeight="1" thickBot="1">
      <c r="A130" s="74"/>
      <c r="B130" s="167"/>
      <c r="C130" s="114"/>
      <c r="D130" s="113"/>
      <c r="E130" s="254"/>
      <c r="F130" s="254"/>
      <c r="G130" s="326"/>
    </row>
    <row r="131" spans="1:7" s="144" customFormat="1" ht="12.75" hidden="1" customHeight="1" thickBot="1">
      <c r="A131" s="191"/>
      <c r="B131" s="192"/>
      <c r="C131" s="193"/>
      <c r="D131" s="194"/>
      <c r="E131" s="289"/>
      <c r="F131" s="289"/>
      <c r="G131" s="333"/>
    </row>
    <row r="132" spans="1:7" s="139" customFormat="1" ht="18.75" customHeight="1" thickTop="1" thickBot="1">
      <c r="A132" s="195"/>
      <c r="B132" s="174"/>
      <c r="C132" s="196" t="s">
        <v>463</v>
      </c>
      <c r="D132" s="176">
        <f>SUM(D91)</f>
        <v>109080</v>
      </c>
      <c r="E132" s="282">
        <f>SUM(E91)</f>
        <v>132331.80000000002</v>
      </c>
      <c r="F132" s="282">
        <f>SUM(F91)</f>
        <v>72118.600000000006</v>
      </c>
      <c r="G132" s="328">
        <f>(F132/E132)*100</f>
        <v>54.498314086258937</v>
      </c>
    </row>
    <row r="133" spans="1:7" s="144" customFormat="1" ht="16.5" customHeight="1">
      <c r="A133" s="177"/>
      <c r="B133" s="197"/>
      <c r="C133" s="177"/>
      <c r="D133" s="179"/>
      <c r="E133" s="290"/>
      <c r="F133" s="272"/>
      <c r="G133" s="334"/>
    </row>
    <row r="134" spans="1:7" s="139" customFormat="1" ht="12.75" hidden="1" customHeight="1">
      <c r="A134" s="138"/>
      <c r="B134" s="141"/>
      <c r="C134" s="177"/>
      <c r="D134" s="179"/>
      <c r="E134" s="284"/>
      <c r="F134" s="284"/>
      <c r="G134" s="329"/>
    </row>
    <row r="135" spans="1:7" s="139" customFormat="1" ht="12.75" hidden="1" customHeight="1">
      <c r="A135" s="138"/>
      <c r="B135" s="141"/>
      <c r="C135" s="177"/>
      <c r="D135" s="179"/>
      <c r="E135" s="284"/>
      <c r="F135" s="284"/>
      <c r="G135" s="329"/>
    </row>
    <row r="136" spans="1:7" s="139" customFormat="1" ht="12.75" hidden="1" customHeight="1">
      <c r="A136" s="138"/>
      <c r="B136" s="141"/>
      <c r="C136" s="177"/>
      <c r="D136" s="179"/>
      <c r="E136" s="284"/>
      <c r="F136" s="284"/>
      <c r="G136" s="329"/>
    </row>
    <row r="137" spans="1:7" s="139" customFormat="1" ht="12.75" hidden="1" customHeight="1">
      <c r="A137" s="138"/>
      <c r="B137" s="141"/>
      <c r="C137" s="177"/>
      <c r="D137" s="179"/>
      <c r="E137" s="284"/>
      <c r="F137" s="284"/>
      <c r="G137" s="329"/>
    </row>
    <row r="138" spans="1:7" s="139" customFormat="1" ht="12.75" hidden="1" customHeight="1">
      <c r="A138" s="138"/>
      <c r="B138" s="141"/>
      <c r="C138" s="177"/>
      <c r="D138" s="179"/>
      <c r="E138" s="284"/>
      <c r="F138" s="284"/>
      <c r="G138" s="329"/>
    </row>
    <row r="139" spans="1:7" s="139" customFormat="1" ht="12.75" hidden="1" customHeight="1">
      <c r="A139" s="138"/>
      <c r="B139" s="141"/>
      <c r="C139" s="177"/>
      <c r="D139" s="179"/>
      <c r="E139" s="284"/>
      <c r="F139" s="284"/>
      <c r="G139" s="329"/>
    </row>
    <row r="140" spans="1:7" s="139" customFormat="1" ht="15.75" customHeight="1" thickBot="1">
      <c r="A140" s="138"/>
      <c r="B140" s="141"/>
      <c r="C140" s="177"/>
      <c r="D140" s="179"/>
      <c r="E140" s="275"/>
      <c r="F140" s="275"/>
      <c r="G140" s="335"/>
    </row>
    <row r="141" spans="1:7" s="139" customFormat="1" ht="15.75">
      <c r="A141" s="156" t="s">
        <v>27</v>
      </c>
      <c r="B141" s="157" t="s">
        <v>28</v>
      </c>
      <c r="C141" s="156" t="s">
        <v>30</v>
      </c>
      <c r="D141" s="156" t="s">
        <v>31</v>
      </c>
      <c r="E141" s="277" t="s">
        <v>31</v>
      </c>
      <c r="F141" s="235" t="s">
        <v>8</v>
      </c>
      <c r="G141" s="330" t="s">
        <v>355</v>
      </c>
    </row>
    <row r="142" spans="1:7" s="139" customFormat="1" ht="15.75" customHeight="1" thickBot="1">
      <c r="A142" s="158"/>
      <c r="B142" s="159"/>
      <c r="C142" s="160"/>
      <c r="D142" s="161" t="s">
        <v>33</v>
      </c>
      <c r="E142" s="278" t="s">
        <v>34</v>
      </c>
      <c r="F142" s="237" t="s">
        <v>35</v>
      </c>
      <c r="G142" s="331" t="s">
        <v>356</v>
      </c>
    </row>
    <row r="143" spans="1:7" s="139" customFormat="1" ht="16.5" customHeight="1" thickTop="1">
      <c r="A143" s="162">
        <v>30</v>
      </c>
      <c r="B143" s="162"/>
      <c r="C143" s="93" t="s">
        <v>139</v>
      </c>
      <c r="D143" s="97"/>
      <c r="E143" s="248"/>
      <c r="F143" s="248"/>
      <c r="G143" s="332"/>
    </row>
    <row r="144" spans="1:7" s="139" customFormat="1" ht="16.5" customHeight="1">
      <c r="A144" s="198">
        <v>31</v>
      </c>
      <c r="B144" s="198"/>
      <c r="C144" s="93"/>
      <c r="D144" s="113"/>
      <c r="E144" s="254"/>
      <c r="F144" s="254"/>
      <c r="G144" s="326"/>
    </row>
    <row r="145" spans="1:7" s="139" customFormat="1" ht="15">
      <c r="A145" s="74"/>
      <c r="B145" s="199">
        <v>3341</v>
      </c>
      <c r="C145" s="138" t="s">
        <v>464</v>
      </c>
      <c r="D145" s="113">
        <v>30</v>
      </c>
      <c r="E145" s="254">
        <v>30</v>
      </c>
      <c r="F145" s="254">
        <v>0</v>
      </c>
      <c r="G145" s="326">
        <f t="shared" ref="G145:G158" si="3">(F145/E145)*100</f>
        <v>0</v>
      </c>
    </row>
    <row r="146" spans="1:7" s="139" customFormat="1" ht="15.75" customHeight="1">
      <c r="A146" s="74"/>
      <c r="B146" s="199">
        <v>3349</v>
      </c>
      <c r="C146" s="114" t="s">
        <v>465</v>
      </c>
      <c r="D146" s="113">
        <v>760</v>
      </c>
      <c r="E146" s="254">
        <v>760</v>
      </c>
      <c r="F146" s="254">
        <v>480.9</v>
      </c>
      <c r="G146" s="326">
        <f t="shared" si="3"/>
        <v>63.276315789473678</v>
      </c>
    </row>
    <row r="147" spans="1:7" s="139" customFormat="1" ht="15.75" customHeight="1">
      <c r="A147" s="74"/>
      <c r="B147" s="199">
        <v>5212</v>
      </c>
      <c r="C147" s="74" t="s">
        <v>466</v>
      </c>
      <c r="D147" s="200">
        <v>20</v>
      </c>
      <c r="E147" s="291">
        <v>20</v>
      </c>
      <c r="F147" s="254">
        <v>0</v>
      </c>
      <c r="G147" s="326">
        <f t="shared" si="3"/>
        <v>0</v>
      </c>
    </row>
    <row r="148" spans="1:7" s="139" customFormat="1" ht="15.75" hidden="1" customHeight="1">
      <c r="A148" s="74"/>
      <c r="B148" s="199">
        <v>5272</v>
      </c>
      <c r="C148" s="74" t="s">
        <v>467</v>
      </c>
      <c r="D148" s="200">
        <v>0</v>
      </c>
      <c r="E148" s="291">
        <v>0</v>
      </c>
      <c r="F148" s="254"/>
      <c r="G148" s="326" t="e">
        <f t="shared" si="3"/>
        <v>#DIV/0!</v>
      </c>
    </row>
    <row r="149" spans="1:7" s="139" customFormat="1" ht="15.75" customHeight="1">
      <c r="A149" s="74"/>
      <c r="B149" s="199">
        <v>5279</v>
      </c>
      <c r="C149" s="74" t="s">
        <v>468</v>
      </c>
      <c r="D149" s="200">
        <v>50</v>
      </c>
      <c r="E149" s="291">
        <v>50</v>
      </c>
      <c r="F149" s="254">
        <v>16.2</v>
      </c>
      <c r="G149" s="326">
        <f t="shared" si="3"/>
        <v>32.4</v>
      </c>
    </row>
    <row r="150" spans="1:7" s="139" customFormat="1" ht="15">
      <c r="A150" s="74"/>
      <c r="B150" s="199">
        <v>5512</v>
      </c>
      <c r="C150" s="138" t="s">
        <v>469</v>
      </c>
      <c r="D150" s="113">
        <v>2243</v>
      </c>
      <c r="E150" s="254">
        <v>2243</v>
      </c>
      <c r="F150" s="254">
        <v>930.1</v>
      </c>
      <c r="G150" s="326">
        <f t="shared" si="3"/>
        <v>41.466785555060184</v>
      </c>
    </row>
    <row r="151" spans="1:7" s="139" customFormat="1" ht="15.75" customHeight="1">
      <c r="A151" s="74"/>
      <c r="B151" s="199">
        <v>6112</v>
      </c>
      <c r="C151" s="114" t="s">
        <v>470</v>
      </c>
      <c r="D151" s="113">
        <v>5321</v>
      </c>
      <c r="E151" s="254">
        <v>5321</v>
      </c>
      <c r="F151" s="254">
        <v>3633.1</v>
      </c>
      <c r="G151" s="326">
        <f t="shared" si="3"/>
        <v>68.278519075361771</v>
      </c>
    </row>
    <row r="152" spans="1:7" s="139" customFormat="1" ht="15.75" hidden="1" customHeight="1">
      <c r="A152" s="74"/>
      <c r="B152" s="199">
        <v>6114</v>
      </c>
      <c r="C152" s="114" t="s">
        <v>471</v>
      </c>
      <c r="D152" s="113">
        <v>0</v>
      </c>
      <c r="E152" s="254">
        <v>0</v>
      </c>
      <c r="F152" s="254"/>
      <c r="G152" s="326" t="e">
        <f t="shared" si="3"/>
        <v>#DIV/0!</v>
      </c>
    </row>
    <row r="153" spans="1:7" s="139" customFormat="1" ht="15.75" hidden="1" customHeight="1">
      <c r="A153" s="74"/>
      <c r="B153" s="199">
        <v>6115</v>
      </c>
      <c r="C153" s="114" t="s">
        <v>472</v>
      </c>
      <c r="D153" s="113">
        <v>0</v>
      </c>
      <c r="E153" s="254">
        <v>0</v>
      </c>
      <c r="F153" s="254"/>
      <c r="G153" s="326" t="e">
        <f t="shared" si="3"/>
        <v>#DIV/0!</v>
      </c>
    </row>
    <row r="154" spans="1:7" s="139" customFormat="1" ht="15.75" hidden="1" customHeight="1">
      <c r="A154" s="74"/>
      <c r="B154" s="199">
        <v>6117</v>
      </c>
      <c r="C154" s="114" t="s">
        <v>473</v>
      </c>
      <c r="D154" s="113">
        <v>0</v>
      </c>
      <c r="E154" s="254">
        <v>0</v>
      </c>
      <c r="F154" s="254"/>
      <c r="G154" s="326" t="e">
        <f t="shared" si="3"/>
        <v>#DIV/0!</v>
      </c>
    </row>
    <row r="155" spans="1:7" s="139" customFormat="1" ht="15.75" hidden="1" customHeight="1">
      <c r="A155" s="74"/>
      <c r="B155" s="199">
        <v>6118</v>
      </c>
      <c r="C155" s="114" t="s">
        <v>474</v>
      </c>
      <c r="D155" s="200">
        <v>0</v>
      </c>
      <c r="E155" s="291">
        <v>0</v>
      </c>
      <c r="F155" s="254"/>
      <c r="G155" s="326" t="e">
        <f t="shared" si="3"/>
        <v>#DIV/0!</v>
      </c>
    </row>
    <row r="156" spans="1:7" s="139" customFormat="1" ht="15.75" hidden="1" customHeight="1">
      <c r="A156" s="74"/>
      <c r="B156" s="199">
        <v>6149</v>
      </c>
      <c r="C156" s="114" t="s">
        <v>475</v>
      </c>
      <c r="D156" s="200">
        <v>0</v>
      </c>
      <c r="E156" s="291">
        <v>0</v>
      </c>
      <c r="F156" s="254"/>
      <c r="G156" s="326" t="e">
        <f t="shared" si="3"/>
        <v>#DIV/0!</v>
      </c>
    </row>
    <row r="157" spans="1:7" s="139" customFormat="1" ht="17.25" customHeight="1">
      <c r="A157" s="199" t="s">
        <v>476</v>
      </c>
      <c r="B157" s="199">
        <v>6171</v>
      </c>
      <c r="C157" s="114" t="s">
        <v>477</v>
      </c>
      <c r="D157" s="113">
        <v>110708</v>
      </c>
      <c r="E157" s="254">
        <v>119940.5</v>
      </c>
      <c r="F157" s="254">
        <v>64019.7</v>
      </c>
      <c r="G157" s="326">
        <f t="shared" si="3"/>
        <v>53.376215706954696</v>
      </c>
    </row>
    <row r="158" spans="1:7" s="139" customFormat="1" ht="17.25" customHeight="1">
      <c r="A158" s="199"/>
      <c r="B158" s="199">
        <v>6402</v>
      </c>
      <c r="C158" s="114" t="s">
        <v>382</v>
      </c>
      <c r="D158" s="113">
        <v>0</v>
      </c>
      <c r="E158" s="254">
        <v>188.9</v>
      </c>
      <c r="F158" s="254">
        <v>188.9</v>
      </c>
      <c r="G158" s="326">
        <f t="shared" si="3"/>
        <v>100</v>
      </c>
    </row>
    <row r="159" spans="1:7" s="139" customFormat="1" ht="15.75" customHeight="1" thickBot="1">
      <c r="A159" s="201"/>
      <c r="B159" s="202"/>
      <c r="C159" s="203"/>
      <c r="D159" s="200"/>
      <c r="E159" s="291"/>
      <c r="F159" s="291"/>
      <c r="G159" s="336"/>
    </row>
    <row r="160" spans="1:7" s="139" customFormat="1" ht="18.75" customHeight="1" thickTop="1" thickBot="1">
      <c r="A160" s="195"/>
      <c r="B160" s="204"/>
      <c r="C160" s="205" t="s">
        <v>478</v>
      </c>
      <c r="D160" s="176">
        <f>SUM(D145:D159)</f>
        <v>119132</v>
      </c>
      <c r="E160" s="282">
        <f>SUM(E145:E159)</f>
        <v>128553.4</v>
      </c>
      <c r="F160" s="282">
        <f>SUM(F145:F159)</f>
        <v>69268.899999999994</v>
      </c>
      <c r="G160" s="328">
        <f>(F160/E160)*100</f>
        <v>53.883366756538528</v>
      </c>
    </row>
    <row r="161" spans="1:7" s="139" customFormat="1" ht="15.75" customHeight="1">
      <c r="A161" s="138"/>
      <c r="B161" s="141"/>
      <c r="C161" s="177"/>
      <c r="D161" s="179"/>
      <c r="E161" s="292"/>
      <c r="F161" s="284"/>
      <c r="G161" s="329"/>
    </row>
    <row r="162" spans="1:7" s="139" customFormat="1" ht="12.75" hidden="1" customHeight="1">
      <c r="A162" s="138"/>
      <c r="B162" s="141"/>
      <c r="C162" s="177"/>
      <c r="D162" s="179"/>
      <c r="E162" s="284"/>
      <c r="F162" s="284"/>
      <c r="G162" s="329"/>
    </row>
    <row r="163" spans="1:7" s="139" customFormat="1" ht="12.75" hidden="1" customHeight="1">
      <c r="A163" s="138"/>
      <c r="B163" s="141"/>
      <c r="C163" s="177"/>
      <c r="D163" s="179"/>
      <c r="E163" s="284"/>
      <c r="F163" s="284"/>
      <c r="G163" s="329"/>
    </row>
    <row r="164" spans="1:7" s="139" customFormat="1" ht="12.75" hidden="1" customHeight="1">
      <c r="A164" s="138"/>
      <c r="B164" s="141"/>
      <c r="C164" s="177"/>
      <c r="D164" s="179"/>
      <c r="E164" s="284"/>
      <c r="F164" s="284"/>
      <c r="G164" s="329"/>
    </row>
    <row r="165" spans="1:7" s="139" customFormat="1" ht="12.75" hidden="1" customHeight="1">
      <c r="A165" s="138"/>
      <c r="B165" s="141"/>
      <c r="C165" s="177"/>
      <c r="D165" s="179"/>
      <c r="E165" s="284"/>
      <c r="F165" s="284"/>
      <c r="G165" s="329"/>
    </row>
    <row r="166" spans="1:7" s="139" customFormat="1" ht="15.75" customHeight="1" thickBot="1">
      <c r="A166" s="138"/>
      <c r="B166" s="141"/>
      <c r="C166" s="177"/>
      <c r="D166" s="179"/>
      <c r="E166" s="284"/>
      <c r="F166" s="284"/>
      <c r="G166" s="329"/>
    </row>
    <row r="167" spans="1:7" s="139" customFormat="1" ht="15.75">
      <c r="A167" s="156" t="s">
        <v>27</v>
      </c>
      <c r="B167" s="157" t="s">
        <v>28</v>
      </c>
      <c r="C167" s="156" t="s">
        <v>30</v>
      </c>
      <c r="D167" s="156" t="s">
        <v>31</v>
      </c>
      <c r="E167" s="277" t="s">
        <v>31</v>
      </c>
      <c r="F167" s="235" t="s">
        <v>8</v>
      </c>
      <c r="G167" s="330" t="s">
        <v>355</v>
      </c>
    </row>
    <row r="168" spans="1:7" s="139" customFormat="1" ht="15.75" customHeight="1" thickBot="1">
      <c r="A168" s="158"/>
      <c r="B168" s="159"/>
      <c r="C168" s="160"/>
      <c r="D168" s="161" t="s">
        <v>33</v>
      </c>
      <c r="E168" s="278" t="s">
        <v>34</v>
      </c>
      <c r="F168" s="237" t="s">
        <v>35</v>
      </c>
      <c r="G168" s="331" t="s">
        <v>356</v>
      </c>
    </row>
    <row r="169" spans="1:7" s="139" customFormat="1" ht="16.5" thickTop="1">
      <c r="A169" s="162">
        <v>50</v>
      </c>
      <c r="B169" s="163"/>
      <c r="C169" s="164" t="s">
        <v>174</v>
      </c>
      <c r="D169" s="97"/>
      <c r="E169" s="248"/>
      <c r="F169" s="248"/>
      <c r="G169" s="332"/>
    </row>
    <row r="170" spans="1:7" s="139" customFormat="1" ht="14.25" customHeight="1">
      <c r="A170" s="162"/>
      <c r="B170" s="163"/>
      <c r="C170" s="164"/>
      <c r="D170" s="97"/>
      <c r="E170" s="248"/>
      <c r="F170" s="248"/>
      <c r="G170" s="332"/>
    </row>
    <row r="171" spans="1:7" s="139" customFormat="1" ht="15">
      <c r="A171" s="74"/>
      <c r="B171" s="167">
        <v>2143</v>
      </c>
      <c r="C171" s="74" t="s">
        <v>479</v>
      </c>
      <c r="D171" s="61">
        <v>0</v>
      </c>
      <c r="E171" s="239">
        <v>84.3</v>
      </c>
      <c r="F171" s="239">
        <v>67.5</v>
      </c>
      <c r="G171" s="326">
        <f t="shared" ref="G171:G214" si="4">(F171/E171)*100</f>
        <v>80.071174377224196</v>
      </c>
    </row>
    <row r="172" spans="1:7" s="139" customFormat="1" ht="15">
      <c r="A172" s="74"/>
      <c r="B172" s="167">
        <v>3111</v>
      </c>
      <c r="C172" s="74" t="s">
        <v>360</v>
      </c>
      <c r="D172" s="61">
        <v>0</v>
      </c>
      <c r="E172" s="239">
        <v>3908</v>
      </c>
      <c r="F172" s="239">
        <v>1449.9</v>
      </c>
      <c r="G172" s="326">
        <f t="shared" si="4"/>
        <v>37.100818833162748</v>
      </c>
    </row>
    <row r="173" spans="1:7" s="139" customFormat="1" ht="15">
      <c r="A173" s="74"/>
      <c r="B173" s="167">
        <v>3113</v>
      </c>
      <c r="C173" s="74" t="s">
        <v>361</v>
      </c>
      <c r="D173" s="61">
        <v>0</v>
      </c>
      <c r="E173" s="239">
        <v>17636.5</v>
      </c>
      <c r="F173" s="239">
        <v>8160.9</v>
      </c>
      <c r="G173" s="326">
        <f t="shared" si="4"/>
        <v>46.272786550619458</v>
      </c>
    </row>
    <row r="174" spans="1:7" s="139" customFormat="1" ht="15" hidden="1">
      <c r="A174" s="74"/>
      <c r="B174" s="167">
        <v>3114</v>
      </c>
      <c r="C174" s="74" t="s">
        <v>480</v>
      </c>
      <c r="D174" s="61">
        <v>0</v>
      </c>
      <c r="E174" s="239"/>
      <c r="F174" s="239"/>
      <c r="G174" s="326" t="e">
        <f t="shared" si="4"/>
        <v>#DIV/0!</v>
      </c>
    </row>
    <row r="175" spans="1:7" s="139" customFormat="1" ht="15" hidden="1">
      <c r="A175" s="74"/>
      <c r="B175" s="167">
        <v>3122</v>
      </c>
      <c r="C175" s="74" t="s">
        <v>481</v>
      </c>
      <c r="D175" s="61">
        <v>0</v>
      </c>
      <c r="E175" s="239"/>
      <c r="F175" s="239"/>
      <c r="G175" s="326" t="e">
        <f t="shared" si="4"/>
        <v>#DIV/0!</v>
      </c>
    </row>
    <row r="176" spans="1:7" s="139" customFormat="1" ht="15">
      <c r="A176" s="74"/>
      <c r="B176" s="167">
        <v>3231</v>
      </c>
      <c r="C176" s="74" t="s">
        <v>364</v>
      </c>
      <c r="D176" s="61">
        <v>0</v>
      </c>
      <c r="E176" s="239">
        <v>300</v>
      </c>
      <c r="F176" s="239">
        <v>100</v>
      </c>
      <c r="G176" s="326">
        <f t="shared" si="4"/>
        <v>33.333333333333329</v>
      </c>
    </row>
    <row r="177" spans="1:7" s="139" customFormat="1" ht="15">
      <c r="A177" s="74"/>
      <c r="B177" s="167">
        <v>3313</v>
      </c>
      <c r="C177" s="74" t="s">
        <v>365</v>
      </c>
      <c r="D177" s="61">
        <v>0</v>
      </c>
      <c r="E177" s="239">
        <v>544.20000000000005</v>
      </c>
      <c r="F177" s="239">
        <v>79.2</v>
      </c>
      <c r="G177" s="326">
        <f t="shared" si="4"/>
        <v>14.553472987872103</v>
      </c>
    </row>
    <row r="178" spans="1:7" s="139" customFormat="1" ht="15">
      <c r="A178" s="74"/>
      <c r="B178" s="167">
        <v>3314</v>
      </c>
      <c r="C178" s="74" t="s">
        <v>482</v>
      </c>
      <c r="D178" s="61">
        <v>0</v>
      </c>
      <c r="E178" s="239">
        <v>3020</v>
      </c>
      <c r="F178" s="239">
        <v>610</v>
      </c>
      <c r="G178" s="326">
        <f t="shared" si="4"/>
        <v>20.198675496688743</v>
      </c>
    </row>
    <row r="179" spans="1:7" s="139" customFormat="1" ht="15">
      <c r="A179" s="74"/>
      <c r="B179" s="167">
        <v>3315</v>
      </c>
      <c r="C179" s="74" t="s">
        <v>483</v>
      </c>
      <c r="D179" s="61">
        <v>0</v>
      </c>
      <c r="E179" s="239">
        <v>5475.3</v>
      </c>
      <c r="F179" s="239">
        <v>1095</v>
      </c>
      <c r="G179" s="326">
        <f t="shared" si="4"/>
        <v>19.998904169634539</v>
      </c>
    </row>
    <row r="180" spans="1:7" s="139" customFormat="1" ht="15">
      <c r="A180" s="74"/>
      <c r="B180" s="167">
        <v>3319</v>
      </c>
      <c r="C180" s="74" t="s">
        <v>370</v>
      </c>
      <c r="D180" s="61">
        <v>0</v>
      </c>
      <c r="E180" s="239">
        <v>326</v>
      </c>
      <c r="F180" s="239">
        <v>18.8</v>
      </c>
      <c r="G180" s="326">
        <f t="shared" si="4"/>
        <v>5.7668711656441722</v>
      </c>
    </row>
    <row r="181" spans="1:7" s="139" customFormat="1" ht="15">
      <c r="A181" s="74"/>
      <c r="B181" s="167">
        <v>3322</v>
      </c>
      <c r="C181" s="74" t="s">
        <v>371</v>
      </c>
      <c r="D181" s="61">
        <v>0</v>
      </c>
      <c r="E181" s="239">
        <v>50</v>
      </c>
      <c r="F181" s="239">
        <v>0</v>
      </c>
      <c r="G181" s="326">
        <f t="shared" si="4"/>
        <v>0</v>
      </c>
    </row>
    <row r="182" spans="1:7" s="139" customFormat="1" ht="15">
      <c r="A182" s="74"/>
      <c r="B182" s="167">
        <v>3326</v>
      </c>
      <c r="C182" s="74" t="s">
        <v>372</v>
      </c>
      <c r="D182" s="61">
        <v>0</v>
      </c>
      <c r="E182" s="239">
        <v>1.3</v>
      </c>
      <c r="F182" s="239">
        <v>0</v>
      </c>
      <c r="G182" s="326">
        <f t="shared" si="4"/>
        <v>0</v>
      </c>
    </row>
    <row r="183" spans="1:7" s="139" customFormat="1" ht="15">
      <c r="A183" s="74"/>
      <c r="B183" s="167">
        <v>3330</v>
      </c>
      <c r="C183" s="74" t="s">
        <v>373</v>
      </c>
      <c r="D183" s="61">
        <v>0</v>
      </c>
      <c r="E183" s="239">
        <v>145</v>
      </c>
      <c r="F183" s="239">
        <v>0</v>
      </c>
      <c r="G183" s="326">
        <f t="shared" si="4"/>
        <v>0</v>
      </c>
    </row>
    <row r="184" spans="1:7" s="139" customFormat="1" ht="15">
      <c r="A184" s="74"/>
      <c r="B184" s="167">
        <v>3392</v>
      </c>
      <c r="C184" s="74" t="s">
        <v>374</v>
      </c>
      <c r="D184" s="61">
        <v>0</v>
      </c>
      <c r="E184" s="239">
        <v>400</v>
      </c>
      <c r="F184" s="239">
        <v>191.1</v>
      </c>
      <c r="G184" s="326">
        <f t="shared" si="4"/>
        <v>47.774999999999999</v>
      </c>
    </row>
    <row r="185" spans="1:7" s="139" customFormat="1" ht="15">
      <c r="A185" s="74"/>
      <c r="B185" s="167">
        <v>3399</v>
      </c>
      <c r="C185" s="74" t="s">
        <v>484</v>
      </c>
      <c r="D185" s="61">
        <v>0</v>
      </c>
      <c r="E185" s="239">
        <v>268.60000000000002</v>
      </c>
      <c r="F185" s="239">
        <v>223.7</v>
      </c>
      <c r="G185" s="326">
        <f t="shared" si="4"/>
        <v>83.283693224125074</v>
      </c>
    </row>
    <row r="186" spans="1:7" s="139" customFormat="1" ht="15">
      <c r="A186" s="74"/>
      <c r="B186" s="167">
        <v>3412</v>
      </c>
      <c r="C186" s="74" t="s">
        <v>376</v>
      </c>
      <c r="D186" s="61">
        <v>0</v>
      </c>
      <c r="E186" s="239">
        <v>8216</v>
      </c>
      <c r="F186" s="239">
        <v>1530</v>
      </c>
      <c r="G186" s="326">
        <f t="shared" si="4"/>
        <v>18.622200584225901</v>
      </c>
    </row>
    <row r="187" spans="1:7" s="139" customFormat="1" ht="15">
      <c r="A187" s="74"/>
      <c r="B187" s="167">
        <v>3412</v>
      </c>
      <c r="C187" s="74" t="s">
        <v>377</v>
      </c>
      <c r="D187" s="61">
        <v>0</v>
      </c>
      <c r="E187" s="239">
        <f>8512.4-8216</f>
        <v>296.39999999999964</v>
      </c>
      <c r="F187" s="239">
        <f>1547.2-1530</f>
        <v>17.200000000000045</v>
      </c>
      <c r="G187" s="326">
        <f t="shared" si="4"/>
        <v>5.80296896086372</v>
      </c>
    </row>
    <row r="188" spans="1:7" s="139" customFormat="1" ht="15">
      <c r="A188" s="74"/>
      <c r="B188" s="167">
        <v>3419</v>
      </c>
      <c r="C188" s="74" t="s">
        <v>378</v>
      </c>
      <c r="D188" s="61">
        <v>0</v>
      </c>
      <c r="E188" s="239">
        <v>908.2</v>
      </c>
      <c r="F188" s="239">
        <v>435</v>
      </c>
      <c r="G188" s="326">
        <f t="shared" si="4"/>
        <v>47.896939000220215</v>
      </c>
    </row>
    <row r="189" spans="1:7" s="139" customFormat="1" ht="15">
      <c r="A189" s="74"/>
      <c r="B189" s="167">
        <v>3421</v>
      </c>
      <c r="C189" s="74" t="s">
        <v>379</v>
      </c>
      <c r="D189" s="61">
        <v>0</v>
      </c>
      <c r="E189" s="239">
        <v>3053.8</v>
      </c>
      <c r="F189" s="239">
        <v>1707.3</v>
      </c>
      <c r="G189" s="326">
        <f t="shared" si="4"/>
        <v>55.907394066409054</v>
      </c>
    </row>
    <row r="190" spans="1:7" s="139" customFormat="1" ht="15">
      <c r="A190" s="74"/>
      <c r="B190" s="167">
        <v>3429</v>
      </c>
      <c r="C190" s="74" t="s">
        <v>380</v>
      </c>
      <c r="D190" s="61">
        <v>0</v>
      </c>
      <c r="E190" s="239">
        <v>144</v>
      </c>
      <c r="F190" s="239">
        <v>117.4</v>
      </c>
      <c r="G190" s="326">
        <f t="shared" si="4"/>
        <v>81.527777777777771</v>
      </c>
    </row>
    <row r="191" spans="1:7" s="139" customFormat="1" ht="15">
      <c r="A191" s="74"/>
      <c r="B191" s="167">
        <v>3541</v>
      </c>
      <c r="C191" s="74" t="s">
        <v>485</v>
      </c>
      <c r="D191" s="61">
        <v>420</v>
      </c>
      <c r="E191" s="239">
        <v>420</v>
      </c>
      <c r="F191" s="239">
        <v>315</v>
      </c>
      <c r="G191" s="326">
        <f t="shared" si="4"/>
        <v>75</v>
      </c>
    </row>
    <row r="192" spans="1:7" s="139" customFormat="1" ht="15">
      <c r="A192" s="74"/>
      <c r="B192" s="167">
        <v>3599</v>
      </c>
      <c r="C192" s="74" t="s">
        <v>486</v>
      </c>
      <c r="D192" s="61">
        <v>5</v>
      </c>
      <c r="E192" s="239">
        <v>5</v>
      </c>
      <c r="F192" s="239">
        <v>2.2999999999999998</v>
      </c>
      <c r="G192" s="326">
        <f t="shared" si="4"/>
        <v>46</v>
      </c>
    </row>
    <row r="193" spans="1:7" s="139" customFormat="1" ht="15" hidden="1">
      <c r="A193" s="74"/>
      <c r="B193" s="167">
        <v>4193</v>
      </c>
      <c r="C193" s="74" t="s">
        <v>487</v>
      </c>
      <c r="D193" s="61"/>
      <c r="E193" s="239"/>
      <c r="F193" s="239"/>
      <c r="G193" s="326" t="e">
        <f t="shared" si="4"/>
        <v>#DIV/0!</v>
      </c>
    </row>
    <row r="194" spans="1:7" s="139" customFormat="1" ht="15">
      <c r="A194" s="206"/>
      <c r="B194" s="167">
        <v>4312</v>
      </c>
      <c r="C194" s="74" t="s">
        <v>488</v>
      </c>
      <c r="D194" s="61">
        <v>0</v>
      </c>
      <c r="E194" s="239">
        <v>263.5</v>
      </c>
      <c r="F194" s="239">
        <v>263.5</v>
      </c>
      <c r="G194" s="326">
        <f t="shared" si="4"/>
        <v>100</v>
      </c>
    </row>
    <row r="195" spans="1:7" s="139" customFormat="1" ht="15">
      <c r="A195" s="206"/>
      <c r="B195" s="167">
        <v>4329</v>
      </c>
      <c r="C195" s="74" t="s">
        <v>489</v>
      </c>
      <c r="D195" s="61">
        <v>40</v>
      </c>
      <c r="E195" s="239">
        <v>40</v>
      </c>
      <c r="F195" s="239">
        <v>34</v>
      </c>
      <c r="G195" s="326">
        <f t="shared" si="4"/>
        <v>85</v>
      </c>
    </row>
    <row r="196" spans="1:7" s="139" customFormat="1" ht="15">
      <c r="A196" s="74"/>
      <c r="B196" s="167">
        <v>4333</v>
      </c>
      <c r="C196" s="74" t="s">
        <v>490</v>
      </c>
      <c r="D196" s="61">
        <v>136</v>
      </c>
      <c r="E196" s="239">
        <v>136</v>
      </c>
      <c r="F196" s="239">
        <v>102</v>
      </c>
      <c r="G196" s="326">
        <f t="shared" si="4"/>
        <v>75</v>
      </c>
    </row>
    <row r="197" spans="1:7" s="139" customFormat="1" ht="15" customHeight="1">
      <c r="A197" s="74"/>
      <c r="B197" s="167">
        <v>4339</v>
      </c>
      <c r="C197" s="74" t="s">
        <v>491</v>
      </c>
      <c r="D197" s="61">
        <v>1749</v>
      </c>
      <c r="E197" s="239">
        <v>2987</v>
      </c>
      <c r="F197" s="239">
        <v>1379.9</v>
      </c>
      <c r="G197" s="326">
        <f t="shared" si="4"/>
        <v>46.19685302979579</v>
      </c>
    </row>
    <row r="198" spans="1:7" s="139" customFormat="1" ht="15">
      <c r="A198" s="74"/>
      <c r="B198" s="167">
        <v>4342</v>
      </c>
      <c r="C198" s="74" t="s">
        <v>492</v>
      </c>
      <c r="D198" s="61">
        <v>20</v>
      </c>
      <c r="E198" s="239">
        <v>20</v>
      </c>
      <c r="F198" s="239">
        <v>0</v>
      </c>
      <c r="G198" s="326">
        <f t="shared" si="4"/>
        <v>0</v>
      </c>
    </row>
    <row r="199" spans="1:7" s="139" customFormat="1" ht="15">
      <c r="A199" s="74"/>
      <c r="B199" s="167">
        <v>4343</v>
      </c>
      <c r="C199" s="74" t="s">
        <v>493</v>
      </c>
      <c r="D199" s="61">
        <v>50</v>
      </c>
      <c r="E199" s="239">
        <v>50</v>
      </c>
      <c r="F199" s="239">
        <v>0</v>
      </c>
      <c r="G199" s="326">
        <f t="shared" si="4"/>
        <v>0</v>
      </c>
    </row>
    <row r="200" spans="1:7" s="139" customFormat="1" ht="15">
      <c r="A200" s="74"/>
      <c r="B200" s="167">
        <v>4349</v>
      </c>
      <c r="C200" s="74" t="s">
        <v>494</v>
      </c>
      <c r="D200" s="61">
        <v>1090</v>
      </c>
      <c r="E200" s="239">
        <v>1495.7</v>
      </c>
      <c r="F200" s="239">
        <v>865.4</v>
      </c>
      <c r="G200" s="326">
        <f t="shared" si="4"/>
        <v>57.859196362906992</v>
      </c>
    </row>
    <row r="201" spans="1:7" s="139" customFormat="1" ht="15">
      <c r="A201" s="206"/>
      <c r="B201" s="207">
        <v>4351</v>
      </c>
      <c r="C201" s="206" t="s">
        <v>495</v>
      </c>
      <c r="D201" s="61">
        <v>2124</v>
      </c>
      <c r="E201" s="239">
        <v>2124</v>
      </c>
      <c r="F201" s="239">
        <v>1594.5</v>
      </c>
      <c r="G201" s="326">
        <f t="shared" si="4"/>
        <v>75.070621468926561</v>
      </c>
    </row>
    <row r="202" spans="1:7" s="139" customFormat="1" ht="15">
      <c r="A202" s="206"/>
      <c r="B202" s="207">
        <v>4356</v>
      </c>
      <c r="C202" s="206" t="s">
        <v>496</v>
      </c>
      <c r="D202" s="61">
        <v>0</v>
      </c>
      <c r="E202" s="239">
        <v>430.4</v>
      </c>
      <c r="F202" s="239">
        <v>430.4</v>
      </c>
      <c r="G202" s="326">
        <f t="shared" si="4"/>
        <v>100</v>
      </c>
    </row>
    <row r="203" spans="1:7" s="139" customFormat="1" ht="15">
      <c r="A203" s="206"/>
      <c r="B203" s="207">
        <v>4356</v>
      </c>
      <c r="C203" s="206" t="s">
        <v>497</v>
      </c>
      <c r="D203" s="61">
        <v>570</v>
      </c>
      <c r="E203" s="239">
        <v>570</v>
      </c>
      <c r="F203" s="239">
        <v>427.5</v>
      </c>
      <c r="G203" s="326">
        <f t="shared" si="4"/>
        <v>75</v>
      </c>
    </row>
    <row r="204" spans="1:7" s="139" customFormat="1" ht="15">
      <c r="A204" s="206"/>
      <c r="B204" s="207">
        <v>4357</v>
      </c>
      <c r="C204" s="206" t="s">
        <v>498</v>
      </c>
      <c r="D204" s="61">
        <f>8700-500</f>
        <v>8200</v>
      </c>
      <c r="E204" s="239">
        <f>24608.3-644</f>
        <v>23964.3</v>
      </c>
      <c r="F204" s="239">
        <f>23927.3-483</f>
        <v>23444.3</v>
      </c>
      <c r="G204" s="326">
        <f t="shared" si="4"/>
        <v>97.830105615436295</v>
      </c>
    </row>
    <row r="205" spans="1:7" s="139" customFormat="1" ht="15">
      <c r="A205" s="206"/>
      <c r="B205" s="207">
        <v>4357</v>
      </c>
      <c r="C205" s="206" t="s">
        <v>499</v>
      </c>
      <c r="D205" s="61">
        <v>500</v>
      </c>
      <c r="E205" s="239">
        <v>644</v>
      </c>
      <c r="F205" s="239">
        <v>483</v>
      </c>
      <c r="G205" s="326">
        <f t="shared" si="4"/>
        <v>75</v>
      </c>
    </row>
    <row r="206" spans="1:7" s="139" customFormat="1" ht="15">
      <c r="A206" s="206"/>
      <c r="B206" s="207">
        <v>4359</v>
      </c>
      <c r="C206" s="208" t="s">
        <v>500</v>
      </c>
      <c r="D206" s="61">
        <v>0</v>
      </c>
      <c r="E206" s="239">
        <v>258.2</v>
      </c>
      <c r="F206" s="239">
        <v>258.2</v>
      </c>
      <c r="G206" s="326">
        <f t="shared" si="4"/>
        <v>100</v>
      </c>
    </row>
    <row r="207" spans="1:7" s="139" customFormat="1" ht="15">
      <c r="A207" s="206"/>
      <c r="B207" s="209">
        <v>4359</v>
      </c>
      <c r="C207" s="208" t="s">
        <v>501</v>
      </c>
      <c r="D207" s="210">
        <v>100</v>
      </c>
      <c r="E207" s="240">
        <v>100</v>
      </c>
      <c r="F207" s="240">
        <v>100</v>
      </c>
      <c r="G207" s="326">
        <f t="shared" si="4"/>
        <v>100</v>
      </c>
    </row>
    <row r="208" spans="1:7" s="139" customFormat="1" ht="15">
      <c r="A208" s="74"/>
      <c r="B208" s="167">
        <v>4371</v>
      </c>
      <c r="C208" s="211" t="s">
        <v>502</v>
      </c>
      <c r="D208" s="61">
        <v>486</v>
      </c>
      <c r="E208" s="239">
        <v>486</v>
      </c>
      <c r="F208" s="239">
        <v>364.5</v>
      </c>
      <c r="G208" s="326">
        <f t="shared" si="4"/>
        <v>75</v>
      </c>
    </row>
    <row r="209" spans="1:7" s="139" customFormat="1" ht="15">
      <c r="A209" s="74"/>
      <c r="B209" s="167">
        <v>4374</v>
      </c>
      <c r="C209" s="74" t="s">
        <v>503</v>
      </c>
      <c r="D209" s="61">
        <v>143</v>
      </c>
      <c r="E209" s="239">
        <v>143</v>
      </c>
      <c r="F209" s="239">
        <v>109.8</v>
      </c>
      <c r="G209" s="326">
        <f t="shared" si="4"/>
        <v>76.783216783216773</v>
      </c>
    </row>
    <row r="210" spans="1:7" s="139" customFormat="1" ht="15">
      <c r="A210" s="206"/>
      <c r="B210" s="207">
        <v>4399</v>
      </c>
      <c r="C210" s="206" t="s">
        <v>504</v>
      </c>
      <c r="D210" s="210">
        <v>55</v>
      </c>
      <c r="E210" s="240">
        <v>1442</v>
      </c>
      <c r="F210" s="240">
        <v>3</v>
      </c>
      <c r="G210" s="326">
        <f t="shared" si="4"/>
        <v>0.20804438280166435</v>
      </c>
    </row>
    <row r="211" spans="1:7" s="139" customFormat="1" ht="15" hidden="1">
      <c r="A211" s="206"/>
      <c r="B211" s="207">
        <v>6402</v>
      </c>
      <c r="C211" s="206" t="s">
        <v>505</v>
      </c>
      <c r="D211" s="200"/>
      <c r="E211" s="291"/>
      <c r="F211" s="240"/>
      <c r="G211" s="326" t="e">
        <f t="shared" si="4"/>
        <v>#DIV/0!</v>
      </c>
    </row>
    <row r="212" spans="1:7" s="139" customFormat="1" ht="15" hidden="1" customHeight="1">
      <c r="A212" s="206"/>
      <c r="B212" s="207">
        <v>6409</v>
      </c>
      <c r="C212" s="206" t="s">
        <v>506</v>
      </c>
      <c r="D212" s="200">
        <v>0</v>
      </c>
      <c r="E212" s="291">
        <v>0</v>
      </c>
      <c r="F212" s="291"/>
      <c r="G212" s="326" t="e">
        <f t="shared" si="4"/>
        <v>#DIV/0!</v>
      </c>
    </row>
    <row r="213" spans="1:7" s="139" customFormat="1" ht="15">
      <c r="A213" s="74"/>
      <c r="B213" s="167">
        <v>6223</v>
      </c>
      <c r="C213" s="74" t="s">
        <v>381</v>
      </c>
      <c r="D213" s="61">
        <v>0</v>
      </c>
      <c r="E213" s="239">
        <v>25</v>
      </c>
      <c r="F213" s="239">
        <v>0</v>
      </c>
      <c r="G213" s="326">
        <f t="shared" si="4"/>
        <v>0</v>
      </c>
    </row>
    <row r="214" spans="1:7" s="139" customFormat="1" ht="15">
      <c r="A214" s="74"/>
      <c r="B214" s="167">
        <v>6409</v>
      </c>
      <c r="C214" s="74" t="s">
        <v>507</v>
      </c>
      <c r="D214" s="61">
        <v>0</v>
      </c>
      <c r="E214" s="239">
        <v>223.2</v>
      </c>
      <c r="F214" s="239">
        <v>0</v>
      </c>
      <c r="G214" s="326">
        <f t="shared" si="4"/>
        <v>0</v>
      </c>
    </row>
    <row r="215" spans="1:7" s="139" customFormat="1" ht="15" customHeight="1" thickBot="1">
      <c r="A215" s="206"/>
      <c r="B215" s="207"/>
      <c r="C215" s="206"/>
      <c r="D215" s="200"/>
      <c r="E215" s="291"/>
      <c r="F215" s="291"/>
      <c r="G215" s="326"/>
    </row>
    <row r="216" spans="1:7" s="139" customFormat="1" ht="18.75" customHeight="1" thickTop="1" thickBot="1">
      <c r="A216" s="195"/>
      <c r="B216" s="174"/>
      <c r="C216" s="175" t="s">
        <v>508</v>
      </c>
      <c r="D216" s="176">
        <f>SUM(D171:D215)</f>
        <v>15688</v>
      </c>
      <c r="E216" s="282">
        <f>SUM(E171:E215)</f>
        <v>80604.899999999994</v>
      </c>
      <c r="F216" s="282">
        <f>SUM(F171:F215)</f>
        <v>45980.3</v>
      </c>
      <c r="G216" s="328">
        <f>(F216/E216)*100</f>
        <v>57.044050671857427</v>
      </c>
    </row>
    <row r="217" spans="1:7" s="139" customFormat="1" ht="18.75" customHeight="1">
      <c r="A217" s="138"/>
      <c r="B217" s="141"/>
      <c r="C217" s="177"/>
      <c r="D217" s="179"/>
      <c r="E217" s="284"/>
      <c r="F217" s="284"/>
      <c r="G217" s="329"/>
    </row>
    <row r="218" spans="1:7" s="139" customFormat="1" ht="18.75" customHeight="1">
      <c r="A218" s="138"/>
      <c r="B218" s="141"/>
      <c r="C218" s="177"/>
      <c r="D218" s="179"/>
      <c r="E218" s="284"/>
      <c r="F218" s="284"/>
      <c r="G218" s="329"/>
    </row>
    <row r="219" spans="1:7" s="139" customFormat="1" ht="18.75" customHeight="1">
      <c r="A219" s="138"/>
      <c r="B219" s="141"/>
      <c r="C219" s="177"/>
      <c r="D219" s="179"/>
      <c r="E219" s="284"/>
      <c r="F219" s="284"/>
      <c r="G219" s="329"/>
    </row>
    <row r="220" spans="1:7" s="139" customFormat="1" ht="18.75" customHeight="1">
      <c r="A220" s="138"/>
      <c r="B220" s="141"/>
      <c r="C220" s="177"/>
      <c r="D220" s="179"/>
      <c r="E220" s="284"/>
      <c r="F220" s="284"/>
      <c r="G220" s="329"/>
    </row>
    <row r="221" spans="1:7" s="139" customFormat="1" ht="15.75" customHeight="1">
      <c r="A221" s="138"/>
      <c r="B221" s="141"/>
      <c r="C221" s="177"/>
      <c r="D221" s="178"/>
      <c r="E221" s="283"/>
      <c r="F221" s="283"/>
      <c r="G221" s="329"/>
    </row>
    <row r="222" spans="1:7" s="139" customFormat="1" ht="15.75" customHeight="1">
      <c r="A222" s="138"/>
      <c r="B222" s="141"/>
      <c r="C222" s="177"/>
      <c r="D222" s="179"/>
      <c r="E222" s="284"/>
      <c r="F222" s="284"/>
      <c r="G222" s="329"/>
    </row>
    <row r="223" spans="1:7" s="139" customFormat="1" ht="12.75" hidden="1" customHeight="1">
      <c r="A223" s="138"/>
      <c r="C223" s="141"/>
      <c r="D223" s="179"/>
      <c r="E223" s="284"/>
      <c r="F223" s="284"/>
      <c r="G223" s="329"/>
    </row>
    <row r="224" spans="1:7" s="139" customFormat="1" ht="12.75" hidden="1" customHeight="1">
      <c r="A224" s="138"/>
      <c r="B224" s="141"/>
      <c r="C224" s="177"/>
      <c r="D224" s="179"/>
      <c r="E224" s="284"/>
      <c r="F224" s="284"/>
      <c r="G224" s="329"/>
    </row>
    <row r="225" spans="1:7" s="139" customFormat="1" ht="12.75" hidden="1" customHeight="1">
      <c r="A225" s="138"/>
      <c r="B225" s="141"/>
      <c r="C225" s="177"/>
      <c r="D225" s="179"/>
      <c r="E225" s="284"/>
      <c r="F225" s="284"/>
      <c r="G225" s="329"/>
    </row>
    <row r="226" spans="1:7" s="139" customFormat="1" ht="12.75" hidden="1" customHeight="1">
      <c r="A226" s="138"/>
      <c r="B226" s="141"/>
      <c r="C226" s="177"/>
      <c r="D226" s="179"/>
      <c r="E226" s="284"/>
      <c r="F226" s="284"/>
      <c r="G226" s="329"/>
    </row>
    <row r="227" spans="1:7" s="139" customFormat="1" ht="12.75" hidden="1" customHeight="1">
      <c r="A227" s="138"/>
      <c r="B227" s="141"/>
      <c r="C227" s="177"/>
      <c r="D227" s="179"/>
      <c r="E227" s="284"/>
      <c r="F227" s="284"/>
      <c r="G227" s="329"/>
    </row>
    <row r="228" spans="1:7" s="139" customFormat="1" ht="12.75" hidden="1" customHeight="1">
      <c r="A228" s="138"/>
      <c r="B228" s="141"/>
      <c r="C228" s="177"/>
      <c r="D228" s="179"/>
      <c r="E228" s="284"/>
      <c r="F228" s="284"/>
      <c r="G228" s="329"/>
    </row>
    <row r="229" spans="1:7" s="139" customFormat="1" ht="12.75" hidden="1" customHeight="1">
      <c r="A229" s="138"/>
      <c r="B229" s="141"/>
      <c r="C229" s="177"/>
      <c r="D229" s="179"/>
      <c r="E229" s="272"/>
      <c r="F229" s="272"/>
      <c r="G229" s="334"/>
    </row>
    <row r="230" spans="1:7" s="139" customFormat="1" ht="12.75" hidden="1" customHeight="1">
      <c r="A230" s="138"/>
      <c r="B230" s="141"/>
      <c r="C230" s="177"/>
      <c r="D230" s="179"/>
      <c r="E230" s="284"/>
      <c r="F230" s="284"/>
      <c r="G230" s="329"/>
    </row>
    <row r="231" spans="1:7" s="139" customFormat="1" ht="12.75" hidden="1" customHeight="1">
      <c r="A231" s="138"/>
      <c r="B231" s="141"/>
      <c r="C231" s="177"/>
      <c r="D231" s="179"/>
      <c r="E231" s="284"/>
      <c r="F231" s="284"/>
      <c r="G231" s="329"/>
    </row>
    <row r="232" spans="1:7" s="139" customFormat="1" ht="18" hidden="1" customHeight="1">
      <c r="A232" s="138"/>
      <c r="B232" s="141"/>
      <c r="C232" s="177"/>
      <c r="D232" s="179"/>
      <c r="E232" s="272"/>
      <c r="F232" s="272"/>
      <c r="G232" s="334"/>
    </row>
    <row r="233" spans="1:7" s="139" customFormat="1" ht="15.75" customHeight="1" thickBot="1">
      <c r="A233" s="138"/>
      <c r="B233" s="141"/>
      <c r="C233" s="177"/>
      <c r="D233" s="179"/>
      <c r="E233" s="275"/>
      <c r="F233" s="275"/>
      <c r="G233" s="335"/>
    </row>
    <row r="234" spans="1:7" s="139" customFormat="1" ht="15.75">
      <c r="A234" s="156" t="s">
        <v>27</v>
      </c>
      <c r="B234" s="157" t="s">
        <v>28</v>
      </c>
      <c r="C234" s="156" t="s">
        <v>30</v>
      </c>
      <c r="D234" s="156" t="s">
        <v>31</v>
      </c>
      <c r="E234" s="277" t="s">
        <v>31</v>
      </c>
      <c r="F234" s="235" t="s">
        <v>8</v>
      </c>
      <c r="G234" s="330" t="s">
        <v>355</v>
      </c>
    </row>
    <row r="235" spans="1:7" s="139" customFormat="1" ht="15.75" customHeight="1" thickBot="1">
      <c r="A235" s="158"/>
      <c r="B235" s="159"/>
      <c r="C235" s="160"/>
      <c r="D235" s="161" t="s">
        <v>33</v>
      </c>
      <c r="E235" s="278" t="s">
        <v>34</v>
      </c>
      <c r="F235" s="237" t="s">
        <v>35</v>
      </c>
      <c r="G235" s="331" t="s">
        <v>356</v>
      </c>
    </row>
    <row r="236" spans="1:7" s="139" customFormat="1" ht="16.5" thickTop="1">
      <c r="A236" s="162">
        <v>60</v>
      </c>
      <c r="B236" s="163"/>
      <c r="C236" s="164" t="s">
        <v>214</v>
      </c>
      <c r="D236" s="97"/>
      <c r="E236" s="248"/>
      <c r="F236" s="248"/>
      <c r="G236" s="332"/>
    </row>
    <row r="237" spans="1:7" s="139" customFormat="1" ht="15.75">
      <c r="A237" s="110"/>
      <c r="B237" s="166"/>
      <c r="C237" s="110"/>
      <c r="D237" s="113"/>
      <c r="E237" s="254"/>
      <c r="F237" s="254"/>
      <c r="G237" s="326"/>
    </row>
    <row r="238" spans="1:7" s="139" customFormat="1" ht="15">
      <c r="A238" s="74"/>
      <c r="B238" s="167">
        <v>1014</v>
      </c>
      <c r="C238" s="74" t="s">
        <v>509</v>
      </c>
      <c r="D238" s="58">
        <v>650</v>
      </c>
      <c r="E238" s="239">
        <v>650</v>
      </c>
      <c r="F238" s="239">
        <v>262.10000000000002</v>
      </c>
      <c r="G238" s="326">
        <f t="shared" ref="G238:G248" si="5">(F238/E238)*100</f>
        <v>40.323076923076925</v>
      </c>
    </row>
    <row r="239" spans="1:7" s="139" customFormat="1" ht="15" hidden="1" customHeight="1">
      <c r="A239" s="206"/>
      <c r="B239" s="207">
        <v>1031</v>
      </c>
      <c r="C239" s="206" t="s">
        <v>510</v>
      </c>
      <c r="D239" s="63"/>
      <c r="E239" s="240"/>
      <c r="F239" s="240"/>
      <c r="G239" s="326" t="e">
        <f t="shared" si="5"/>
        <v>#DIV/0!</v>
      </c>
    </row>
    <row r="240" spans="1:7" s="139" customFormat="1" ht="15">
      <c r="A240" s="74"/>
      <c r="B240" s="167">
        <v>1036</v>
      </c>
      <c r="C240" s="74" t="s">
        <v>511</v>
      </c>
      <c r="D240" s="58">
        <v>0</v>
      </c>
      <c r="E240" s="239">
        <v>50.2</v>
      </c>
      <c r="F240" s="239">
        <v>50.2</v>
      </c>
      <c r="G240" s="326">
        <f t="shared" si="5"/>
        <v>100</v>
      </c>
    </row>
    <row r="241" spans="1:7" s="139" customFormat="1" ht="15" customHeight="1">
      <c r="A241" s="206"/>
      <c r="B241" s="207">
        <v>1037</v>
      </c>
      <c r="C241" s="206" t="s">
        <v>512</v>
      </c>
      <c r="D241" s="63">
        <v>0</v>
      </c>
      <c r="E241" s="240">
        <v>14</v>
      </c>
      <c r="F241" s="240">
        <v>13.9</v>
      </c>
      <c r="G241" s="326">
        <f t="shared" si="5"/>
        <v>99.285714285714292</v>
      </c>
    </row>
    <row r="242" spans="1:7" s="139" customFormat="1" ht="15" hidden="1">
      <c r="A242" s="206"/>
      <c r="B242" s="207">
        <v>1039</v>
      </c>
      <c r="C242" s="206" t="s">
        <v>513</v>
      </c>
      <c r="D242" s="63">
        <v>0</v>
      </c>
      <c r="E242" s="240"/>
      <c r="F242" s="240"/>
      <c r="G242" s="326" t="e">
        <f t="shared" si="5"/>
        <v>#DIV/0!</v>
      </c>
    </row>
    <row r="243" spans="1:7" s="139" customFormat="1" ht="15">
      <c r="A243" s="206"/>
      <c r="B243" s="207">
        <v>1070</v>
      </c>
      <c r="C243" s="206" t="s">
        <v>514</v>
      </c>
      <c r="D243" s="63">
        <v>7</v>
      </c>
      <c r="E243" s="240">
        <v>7</v>
      </c>
      <c r="F243" s="240">
        <v>7</v>
      </c>
      <c r="G243" s="326">
        <f t="shared" si="5"/>
        <v>100</v>
      </c>
    </row>
    <row r="244" spans="1:7" s="139" customFormat="1" ht="15" hidden="1">
      <c r="A244" s="206"/>
      <c r="B244" s="207">
        <v>2331</v>
      </c>
      <c r="C244" s="206" t="s">
        <v>515</v>
      </c>
      <c r="D244" s="63"/>
      <c r="E244" s="240"/>
      <c r="F244" s="239"/>
      <c r="G244" s="326" t="e">
        <f t="shared" si="5"/>
        <v>#DIV/0!</v>
      </c>
    </row>
    <row r="245" spans="1:7" s="139" customFormat="1" ht="15">
      <c r="A245" s="206"/>
      <c r="B245" s="207">
        <v>3739</v>
      </c>
      <c r="C245" s="206" t="s">
        <v>516</v>
      </c>
      <c r="D245" s="58">
        <v>50</v>
      </c>
      <c r="E245" s="239">
        <v>50</v>
      </c>
      <c r="F245" s="239">
        <v>0</v>
      </c>
      <c r="G245" s="326">
        <f t="shared" si="5"/>
        <v>0</v>
      </c>
    </row>
    <row r="246" spans="1:7" s="139" customFormat="1" ht="15">
      <c r="A246" s="74"/>
      <c r="B246" s="167">
        <v>3749</v>
      </c>
      <c r="C246" s="74" t="s">
        <v>517</v>
      </c>
      <c r="D246" s="58">
        <v>100</v>
      </c>
      <c r="E246" s="239">
        <v>100</v>
      </c>
      <c r="F246" s="239">
        <v>1.9</v>
      </c>
      <c r="G246" s="326">
        <f t="shared" si="5"/>
        <v>1.9</v>
      </c>
    </row>
    <row r="247" spans="1:7" s="139" customFormat="1" ht="15" hidden="1">
      <c r="A247" s="74"/>
      <c r="B247" s="167">
        <v>5272</v>
      </c>
      <c r="C247" s="74" t="s">
        <v>518</v>
      </c>
      <c r="D247" s="58"/>
      <c r="E247" s="239"/>
      <c r="F247" s="239"/>
      <c r="G247" s="326" t="e">
        <f t="shared" si="5"/>
        <v>#DIV/0!</v>
      </c>
    </row>
    <row r="248" spans="1:7" s="139" customFormat="1" ht="15">
      <c r="A248" s="74"/>
      <c r="B248" s="167">
        <v>6171</v>
      </c>
      <c r="C248" s="74" t="s">
        <v>519</v>
      </c>
      <c r="D248" s="58">
        <v>10</v>
      </c>
      <c r="E248" s="239">
        <v>10</v>
      </c>
      <c r="F248" s="239">
        <v>0</v>
      </c>
      <c r="G248" s="326">
        <f t="shared" si="5"/>
        <v>0</v>
      </c>
    </row>
    <row r="249" spans="1:7" s="139" customFormat="1" ht="15.75" thickBot="1">
      <c r="A249" s="169"/>
      <c r="B249" s="212"/>
      <c r="C249" s="169"/>
      <c r="D249" s="200"/>
      <c r="E249" s="291"/>
      <c r="F249" s="291"/>
      <c r="G249" s="336"/>
    </row>
    <row r="250" spans="1:7" s="139" customFormat="1" ht="18.75" customHeight="1" thickTop="1" thickBot="1">
      <c r="A250" s="173"/>
      <c r="B250" s="213"/>
      <c r="C250" s="214" t="s">
        <v>520</v>
      </c>
      <c r="D250" s="176">
        <f>SUM(D236:D249)</f>
        <v>817</v>
      </c>
      <c r="E250" s="282">
        <f>SUM(E237:E249)</f>
        <v>881.2</v>
      </c>
      <c r="F250" s="282">
        <f>SUM(F236:F249)</f>
        <v>335.09999999999997</v>
      </c>
      <c r="G250" s="328">
        <f>(F250/E250)*100</f>
        <v>38.027689514298679</v>
      </c>
    </row>
    <row r="251" spans="1:7" s="139" customFormat="1" ht="12.75" customHeight="1">
      <c r="A251" s="138"/>
      <c r="B251" s="141"/>
      <c r="C251" s="177"/>
      <c r="D251" s="179"/>
      <c r="E251" s="284"/>
      <c r="F251" s="284"/>
      <c r="G251" s="329"/>
    </row>
    <row r="252" spans="1:7" s="139" customFormat="1" ht="12.75" hidden="1" customHeight="1">
      <c r="A252" s="138"/>
      <c r="B252" s="141"/>
      <c r="C252" s="177"/>
      <c r="D252" s="179"/>
      <c r="E252" s="284"/>
      <c r="F252" s="284"/>
      <c r="G252" s="329"/>
    </row>
    <row r="253" spans="1:7" s="139" customFormat="1" ht="12.75" hidden="1" customHeight="1">
      <c r="A253" s="138"/>
      <c r="B253" s="141"/>
      <c r="C253" s="177"/>
      <c r="D253" s="179"/>
      <c r="E253" s="284"/>
      <c r="F253" s="284"/>
      <c r="G253" s="329"/>
    </row>
    <row r="254" spans="1:7" s="139" customFormat="1" ht="12.75" hidden="1" customHeight="1">
      <c r="A254" s="138"/>
      <c r="B254" s="141"/>
      <c r="C254" s="177"/>
      <c r="D254" s="179"/>
      <c r="E254" s="284"/>
      <c r="F254" s="284"/>
      <c r="G254" s="329"/>
    </row>
    <row r="255" spans="1:7" s="139" customFormat="1" ht="12.75" hidden="1" customHeight="1">
      <c r="B255" s="180"/>
      <c r="E255" s="285"/>
      <c r="F255" s="285"/>
      <c r="G255" s="321"/>
    </row>
    <row r="256" spans="1:7" s="139" customFormat="1" ht="12.75" customHeight="1">
      <c r="B256" s="180"/>
      <c r="E256" s="285"/>
      <c r="F256" s="285"/>
      <c r="G256" s="321"/>
    </row>
    <row r="257" spans="1:82" s="139" customFormat="1" ht="12.75" customHeight="1" thickBot="1">
      <c r="B257" s="180"/>
      <c r="E257" s="285"/>
      <c r="F257" s="285"/>
      <c r="G257" s="321"/>
    </row>
    <row r="258" spans="1:82" s="139" customFormat="1" ht="15.75">
      <c r="A258" s="156" t="s">
        <v>27</v>
      </c>
      <c r="B258" s="157" t="s">
        <v>28</v>
      </c>
      <c r="C258" s="156" t="s">
        <v>30</v>
      </c>
      <c r="D258" s="156" t="s">
        <v>31</v>
      </c>
      <c r="E258" s="277" t="s">
        <v>31</v>
      </c>
      <c r="F258" s="235" t="s">
        <v>8</v>
      </c>
      <c r="G258" s="330" t="s">
        <v>355</v>
      </c>
    </row>
    <row r="259" spans="1:82" s="139" customFormat="1" ht="15.75" customHeight="1" thickBot="1">
      <c r="A259" s="158"/>
      <c r="B259" s="159"/>
      <c r="C259" s="160"/>
      <c r="D259" s="161" t="s">
        <v>33</v>
      </c>
      <c r="E259" s="278" t="s">
        <v>34</v>
      </c>
      <c r="F259" s="237" t="s">
        <v>35</v>
      </c>
      <c r="G259" s="331" t="s">
        <v>356</v>
      </c>
    </row>
    <row r="260" spans="1:82" s="139" customFormat="1" ht="16.5" thickTop="1">
      <c r="A260" s="162">
        <v>80</v>
      </c>
      <c r="B260" s="162"/>
      <c r="C260" s="164" t="s">
        <v>228</v>
      </c>
      <c r="D260" s="97"/>
      <c r="E260" s="248"/>
      <c r="F260" s="248"/>
      <c r="G260" s="332"/>
    </row>
    <row r="261" spans="1:82" s="139" customFormat="1" ht="15.75">
      <c r="A261" s="110"/>
      <c r="B261" s="198"/>
      <c r="C261" s="110"/>
      <c r="D261" s="113"/>
      <c r="E261" s="254"/>
      <c r="F261" s="254"/>
      <c r="G261" s="326"/>
    </row>
    <row r="262" spans="1:82" s="139" customFormat="1" ht="15">
      <c r="A262" s="74"/>
      <c r="B262" s="199">
        <v>2219</v>
      </c>
      <c r="C262" s="74" t="s">
        <v>521</v>
      </c>
      <c r="D262" s="116">
        <v>400</v>
      </c>
      <c r="E262" s="239">
        <v>701</v>
      </c>
      <c r="F262" s="239">
        <v>469.5</v>
      </c>
      <c r="G262" s="326">
        <f t="shared" ref="G262:G269" si="6">(F262/E262)*100</f>
        <v>66.975748930099854</v>
      </c>
    </row>
    <row r="263" spans="1:82" s="138" customFormat="1" ht="15">
      <c r="A263" s="74"/>
      <c r="B263" s="199">
        <v>2221</v>
      </c>
      <c r="C263" s="74" t="s">
        <v>522</v>
      </c>
      <c r="D263" s="116">
        <v>19280</v>
      </c>
      <c r="E263" s="239">
        <v>19519</v>
      </c>
      <c r="F263" s="239">
        <v>13390</v>
      </c>
      <c r="G263" s="326">
        <f t="shared" si="6"/>
        <v>68.599825810748499</v>
      </c>
      <c r="H263" s="139"/>
      <c r="I263" s="139"/>
      <c r="J263" s="139"/>
      <c r="K263" s="139"/>
      <c r="L263" s="139"/>
      <c r="M263" s="139"/>
      <c r="N263" s="139"/>
      <c r="O263" s="139"/>
      <c r="P263" s="139"/>
      <c r="Q263" s="139"/>
      <c r="R263" s="139"/>
      <c r="S263" s="139"/>
      <c r="T263" s="139"/>
      <c r="U263" s="139"/>
      <c r="V263" s="139"/>
      <c r="W263" s="139"/>
      <c r="X263" s="139"/>
      <c r="Y263" s="139"/>
      <c r="Z263" s="139"/>
      <c r="AA263" s="139"/>
      <c r="AB263" s="139"/>
      <c r="AC263" s="139"/>
      <c r="AD263" s="139"/>
      <c r="AE263" s="139"/>
      <c r="AF263" s="139"/>
      <c r="AG263" s="139"/>
      <c r="AH263" s="139"/>
      <c r="AI263" s="139"/>
      <c r="AJ263" s="139"/>
      <c r="AK263" s="139"/>
      <c r="AL263" s="139"/>
      <c r="AM263" s="139"/>
      <c r="AN263" s="139"/>
      <c r="AO263" s="139"/>
      <c r="AP263" s="139"/>
      <c r="AQ263" s="139"/>
      <c r="AR263" s="139"/>
      <c r="AS263" s="139"/>
      <c r="AT263" s="139"/>
      <c r="AU263" s="139"/>
      <c r="AV263" s="139"/>
      <c r="AW263" s="139"/>
      <c r="AX263" s="139"/>
      <c r="AY263" s="139"/>
      <c r="AZ263" s="139"/>
      <c r="BA263" s="139"/>
      <c r="BB263" s="139"/>
      <c r="BC263" s="139"/>
      <c r="BD263" s="139"/>
      <c r="BE263" s="139"/>
      <c r="BF263" s="139"/>
      <c r="BG263" s="139"/>
      <c r="BH263" s="139"/>
      <c r="BI263" s="139"/>
      <c r="BJ263" s="139"/>
      <c r="BK263" s="139"/>
      <c r="BL263" s="139"/>
      <c r="BM263" s="139"/>
      <c r="BN263" s="139"/>
      <c r="BO263" s="139"/>
      <c r="BP263" s="139"/>
      <c r="BQ263" s="139"/>
      <c r="BR263" s="139"/>
      <c r="BS263" s="139"/>
      <c r="BT263" s="139"/>
      <c r="BU263" s="139"/>
      <c r="BV263" s="139"/>
      <c r="BW263" s="139"/>
      <c r="BX263" s="139"/>
      <c r="BY263" s="139"/>
      <c r="BZ263" s="139"/>
      <c r="CA263" s="139"/>
      <c r="CB263" s="139"/>
      <c r="CC263" s="139"/>
      <c r="CD263" s="139"/>
    </row>
    <row r="264" spans="1:82" s="138" customFormat="1" ht="15">
      <c r="A264" s="74"/>
      <c r="B264" s="199">
        <v>2229</v>
      </c>
      <c r="C264" s="74" t="s">
        <v>523</v>
      </c>
      <c r="D264" s="116">
        <v>0</v>
      </c>
      <c r="E264" s="239">
        <v>47</v>
      </c>
      <c r="F264" s="239">
        <v>46.8</v>
      </c>
      <c r="G264" s="326">
        <f t="shared" si="6"/>
        <v>99.574468085106389</v>
      </c>
      <c r="H264" s="139"/>
      <c r="I264" s="139"/>
      <c r="J264" s="139"/>
      <c r="K264" s="139"/>
      <c r="L264" s="139"/>
      <c r="M264" s="139"/>
      <c r="N264" s="139"/>
      <c r="O264" s="139"/>
      <c r="P264" s="139"/>
      <c r="Q264" s="139"/>
      <c r="R264" s="139"/>
      <c r="S264" s="139"/>
      <c r="T264" s="139"/>
      <c r="U264" s="139"/>
      <c r="V264" s="139"/>
      <c r="W264" s="139"/>
      <c r="X264" s="139"/>
      <c r="Y264" s="139"/>
      <c r="Z264" s="139"/>
      <c r="AA264" s="139"/>
      <c r="AB264" s="139"/>
      <c r="AC264" s="139"/>
      <c r="AD264" s="139"/>
      <c r="AE264" s="139"/>
      <c r="AF264" s="139"/>
      <c r="AG264" s="139"/>
      <c r="AH264" s="139"/>
      <c r="AI264" s="139"/>
      <c r="AJ264" s="139"/>
      <c r="AK264" s="139"/>
      <c r="AL264" s="139"/>
      <c r="AM264" s="139"/>
      <c r="AN264" s="139"/>
      <c r="AO264" s="139"/>
      <c r="AP264" s="139"/>
      <c r="AQ264" s="139"/>
      <c r="AR264" s="139"/>
      <c r="AS264" s="139"/>
      <c r="AT264" s="139"/>
      <c r="AU264" s="139"/>
      <c r="AV264" s="139"/>
      <c r="AW264" s="139"/>
      <c r="AX264" s="139"/>
      <c r="AY264" s="139"/>
      <c r="AZ264" s="139"/>
      <c r="BA264" s="139"/>
      <c r="BB264" s="139"/>
      <c r="BC264" s="139"/>
      <c r="BD264" s="139"/>
      <c r="BE264" s="139"/>
      <c r="BF264" s="139"/>
      <c r="BG264" s="139"/>
      <c r="BH264" s="139"/>
      <c r="BI264" s="139"/>
      <c r="BJ264" s="139"/>
      <c r="BK264" s="139"/>
      <c r="BL264" s="139"/>
      <c r="BM264" s="139"/>
      <c r="BN264" s="139"/>
      <c r="BO264" s="139"/>
      <c r="BP264" s="139"/>
      <c r="BQ264" s="139"/>
      <c r="BR264" s="139"/>
      <c r="BS264" s="139"/>
      <c r="BT264" s="139"/>
      <c r="BU264" s="139"/>
      <c r="BV264" s="139"/>
      <c r="BW264" s="139"/>
      <c r="BX264" s="139"/>
      <c r="BY264" s="139"/>
      <c r="BZ264" s="139"/>
      <c r="CA264" s="139"/>
      <c r="CB264" s="139"/>
      <c r="CC264" s="139"/>
      <c r="CD264" s="139"/>
    </row>
    <row r="265" spans="1:82" s="138" customFormat="1" ht="15" hidden="1">
      <c r="A265" s="74"/>
      <c r="B265" s="199">
        <v>2232</v>
      </c>
      <c r="C265" s="74" t="s">
        <v>524</v>
      </c>
      <c r="D265" s="58">
        <v>0</v>
      </c>
      <c r="E265" s="239"/>
      <c r="F265" s="239"/>
      <c r="G265" s="326" t="e">
        <f t="shared" si="6"/>
        <v>#DIV/0!</v>
      </c>
      <c r="H265" s="139"/>
      <c r="I265" s="139"/>
      <c r="J265" s="139"/>
      <c r="K265" s="139"/>
      <c r="L265" s="139"/>
      <c r="M265" s="139"/>
      <c r="N265" s="139"/>
      <c r="O265" s="139"/>
      <c r="P265" s="139"/>
      <c r="Q265" s="139"/>
      <c r="R265" s="139"/>
      <c r="S265" s="139"/>
      <c r="T265" s="139"/>
      <c r="U265" s="139"/>
      <c r="V265" s="139"/>
      <c r="W265" s="139"/>
      <c r="X265" s="139"/>
      <c r="Y265" s="139"/>
      <c r="Z265" s="139"/>
      <c r="AA265" s="139"/>
      <c r="AB265" s="139"/>
      <c r="AC265" s="139"/>
      <c r="AD265" s="139"/>
      <c r="AE265" s="139"/>
      <c r="AF265" s="139"/>
      <c r="AG265" s="139"/>
      <c r="AH265" s="139"/>
      <c r="AI265" s="139"/>
      <c r="AJ265" s="139"/>
      <c r="AK265" s="139"/>
      <c r="AL265" s="139"/>
      <c r="AM265" s="139"/>
      <c r="AN265" s="139"/>
      <c r="AO265" s="139"/>
      <c r="AP265" s="139"/>
      <c r="AQ265" s="139"/>
      <c r="AR265" s="139"/>
      <c r="AS265" s="139"/>
      <c r="AT265" s="139"/>
      <c r="AU265" s="139"/>
      <c r="AV265" s="139"/>
      <c r="AW265" s="139"/>
      <c r="AX265" s="139"/>
      <c r="AY265" s="139"/>
      <c r="AZ265" s="139"/>
      <c r="BA265" s="139"/>
      <c r="BB265" s="139"/>
      <c r="BC265" s="139"/>
      <c r="BD265" s="139"/>
      <c r="BE265" s="139"/>
      <c r="BF265" s="139"/>
      <c r="BG265" s="139"/>
      <c r="BH265" s="139"/>
      <c r="BI265" s="139"/>
      <c r="BJ265" s="139"/>
      <c r="BK265" s="139"/>
      <c r="BL265" s="139"/>
      <c r="BM265" s="139"/>
      <c r="BN265" s="139"/>
      <c r="BO265" s="139"/>
      <c r="BP265" s="139"/>
      <c r="BQ265" s="139"/>
      <c r="BR265" s="139"/>
      <c r="BS265" s="139"/>
      <c r="BT265" s="139"/>
      <c r="BU265" s="139"/>
      <c r="BV265" s="139"/>
      <c r="BW265" s="139"/>
      <c r="BX265" s="139"/>
      <c r="BY265" s="139"/>
      <c r="BZ265" s="139"/>
      <c r="CA265" s="139"/>
      <c r="CB265" s="139"/>
      <c r="CC265" s="139"/>
      <c r="CD265" s="139"/>
    </row>
    <row r="266" spans="1:82" s="138" customFormat="1" ht="15">
      <c r="A266" s="74"/>
      <c r="B266" s="199">
        <v>2299</v>
      </c>
      <c r="C266" s="74" t="s">
        <v>523</v>
      </c>
      <c r="D266" s="58">
        <v>0</v>
      </c>
      <c r="E266" s="239">
        <v>2</v>
      </c>
      <c r="F266" s="239">
        <v>16.5</v>
      </c>
      <c r="G266" s="326">
        <f t="shared" si="6"/>
        <v>825</v>
      </c>
      <c r="H266" s="139"/>
      <c r="I266" s="139"/>
      <c r="J266" s="139"/>
      <c r="K266" s="139"/>
      <c r="L266" s="139"/>
      <c r="M266" s="139"/>
      <c r="N266" s="139"/>
      <c r="O266" s="139"/>
      <c r="P266" s="139"/>
      <c r="Q266" s="139"/>
      <c r="R266" s="139"/>
      <c r="S266" s="139"/>
      <c r="T266" s="139"/>
      <c r="U266" s="139"/>
      <c r="V266" s="139"/>
      <c r="W266" s="139"/>
      <c r="X266" s="139"/>
      <c r="Y266" s="139"/>
      <c r="Z266" s="139"/>
      <c r="AA266" s="139"/>
      <c r="AB266" s="139"/>
      <c r="AC266" s="139"/>
      <c r="AD266" s="139"/>
      <c r="AE266" s="139"/>
      <c r="AF266" s="139"/>
      <c r="AG266" s="139"/>
      <c r="AH266" s="139"/>
      <c r="AI266" s="139"/>
      <c r="AJ266" s="139"/>
      <c r="AK266" s="139"/>
      <c r="AL266" s="139"/>
      <c r="AM266" s="139"/>
      <c r="AN266" s="139"/>
      <c r="AO266" s="139"/>
      <c r="AP266" s="139"/>
      <c r="AQ266" s="139"/>
      <c r="AR266" s="139"/>
      <c r="AS266" s="139"/>
      <c r="AT266" s="139"/>
      <c r="AU266" s="139"/>
      <c r="AV266" s="139"/>
      <c r="AW266" s="139"/>
      <c r="AX266" s="139"/>
      <c r="AY266" s="139"/>
      <c r="AZ266" s="139"/>
      <c r="BA266" s="139"/>
      <c r="BB266" s="139"/>
      <c r="BC266" s="139"/>
      <c r="BD266" s="139"/>
      <c r="BE266" s="139"/>
      <c r="BF266" s="139"/>
      <c r="BG266" s="139"/>
      <c r="BH266" s="139"/>
      <c r="BI266" s="139"/>
      <c r="BJ266" s="139"/>
      <c r="BK266" s="139"/>
      <c r="BL266" s="139"/>
      <c r="BM266" s="139"/>
      <c r="BN266" s="139"/>
      <c r="BO266" s="139"/>
      <c r="BP266" s="139"/>
      <c r="BQ266" s="139"/>
      <c r="BR266" s="139"/>
      <c r="BS266" s="139"/>
      <c r="BT266" s="139"/>
      <c r="BU266" s="139"/>
      <c r="BV266" s="139"/>
      <c r="BW266" s="139"/>
      <c r="BX266" s="139"/>
      <c r="BY266" s="139"/>
      <c r="BZ266" s="139"/>
      <c r="CA266" s="139"/>
      <c r="CB266" s="139"/>
      <c r="CC266" s="139"/>
      <c r="CD266" s="139"/>
    </row>
    <row r="267" spans="1:82" s="138" customFormat="1" ht="15">
      <c r="A267" s="206"/>
      <c r="B267" s="215">
        <v>3399</v>
      </c>
      <c r="C267" s="206" t="s">
        <v>525</v>
      </c>
      <c r="D267" s="113">
        <v>0</v>
      </c>
      <c r="E267" s="254">
        <v>70</v>
      </c>
      <c r="F267" s="254">
        <v>1.8</v>
      </c>
      <c r="G267" s="326">
        <f t="shared" si="6"/>
        <v>2.5714285714285712</v>
      </c>
      <c r="H267" s="139"/>
      <c r="I267" s="139"/>
      <c r="J267" s="139"/>
      <c r="K267" s="139"/>
      <c r="L267" s="139"/>
      <c r="M267" s="139"/>
      <c r="N267" s="139"/>
      <c r="O267" s="139"/>
      <c r="P267" s="139"/>
      <c r="Q267" s="139"/>
      <c r="R267" s="139"/>
      <c r="S267" s="139"/>
      <c r="T267" s="139"/>
      <c r="U267" s="139"/>
      <c r="V267" s="139"/>
      <c r="W267" s="139"/>
      <c r="X267" s="139"/>
      <c r="Y267" s="139"/>
      <c r="Z267" s="139"/>
      <c r="AA267" s="139"/>
      <c r="AB267" s="139"/>
      <c r="AC267" s="139"/>
      <c r="AD267" s="139"/>
      <c r="AE267" s="139"/>
      <c r="AF267" s="139"/>
      <c r="AG267" s="139"/>
      <c r="AH267" s="139"/>
      <c r="AI267" s="139"/>
      <c r="AJ267" s="139"/>
      <c r="AK267" s="139"/>
      <c r="AL267" s="139"/>
      <c r="AM267" s="139"/>
      <c r="AN267" s="139"/>
      <c r="AO267" s="139"/>
      <c r="AP267" s="139"/>
      <c r="AQ267" s="139"/>
      <c r="AR267" s="139"/>
      <c r="AS267" s="139"/>
      <c r="AT267" s="139"/>
      <c r="AU267" s="139"/>
      <c r="AV267" s="139"/>
      <c r="AW267" s="139"/>
      <c r="AX267" s="139"/>
      <c r="AY267" s="139"/>
      <c r="AZ267" s="139"/>
      <c r="BA267" s="139"/>
      <c r="BB267" s="139"/>
      <c r="BC267" s="139"/>
      <c r="BD267" s="139"/>
      <c r="BE267" s="139"/>
      <c r="BF267" s="139"/>
      <c r="BG267" s="139"/>
      <c r="BH267" s="139"/>
      <c r="BI267" s="139"/>
      <c r="BJ267" s="139"/>
      <c r="BK267" s="139"/>
      <c r="BL267" s="139"/>
      <c r="BM267" s="139"/>
      <c r="BN267" s="139"/>
      <c r="BO267" s="139"/>
      <c r="BP267" s="139"/>
      <c r="BQ267" s="139"/>
      <c r="BR267" s="139"/>
      <c r="BS267" s="139"/>
      <c r="BT267" s="139"/>
      <c r="BU267" s="139"/>
      <c r="BV267" s="139"/>
      <c r="BW267" s="139"/>
      <c r="BX267" s="139"/>
      <c r="BY267" s="139"/>
      <c r="BZ267" s="139"/>
      <c r="CA267" s="139"/>
      <c r="CB267" s="139"/>
      <c r="CC267" s="139"/>
      <c r="CD267" s="139"/>
    </row>
    <row r="268" spans="1:82" s="138" customFormat="1" ht="15">
      <c r="A268" s="206"/>
      <c r="B268" s="215">
        <v>6171</v>
      </c>
      <c r="C268" s="206" t="s">
        <v>526</v>
      </c>
      <c r="D268" s="113">
        <v>0</v>
      </c>
      <c r="E268" s="254">
        <v>16</v>
      </c>
      <c r="F268" s="254">
        <v>28</v>
      </c>
      <c r="G268" s="326">
        <f t="shared" si="6"/>
        <v>175</v>
      </c>
      <c r="H268" s="139"/>
      <c r="I268" s="139"/>
      <c r="J268" s="139"/>
      <c r="K268" s="139"/>
      <c r="L268" s="139"/>
      <c r="M268" s="139"/>
      <c r="N268" s="139"/>
      <c r="O268" s="139"/>
      <c r="P268" s="139"/>
      <c r="Q268" s="139"/>
      <c r="R268" s="139"/>
      <c r="S268" s="139"/>
      <c r="T268" s="139"/>
      <c r="U268" s="139"/>
      <c r="V268" s="139"/>
      <c r="W268" s="139"/>
      <c r="X268" s="139"/>
      <c r="Y268" s="139"/>
      <c r="Z268" s="139"/>
      <c r="AA268" s="139"/>
      <c r="AB268" s="139"/>
      <c r="AC268" s="139"/>
      <c r="AD268" s="139"/>
      <c r="AE268" s="139"/>
      <c r="AF268" s="139"/>
      <c r="AG268" s="139"/>
      <c r="AH268" s="139"/>
      <c r="AI268" s="139"/>
      <c r="AJ268" s="139"/>
      <c r="AK268" s="139"/>
      <c r="AL268" s="139"/>
      <c r="AM268" s="139"/>
      <c r="AN268" s="139"/>
      <c r="AO268" s="139"/>
      <c r="AP268" s="139"/>
      <c r="AQ268" s="139"/>
      <c r="AR268" s="139"/>
      <c r="AS268" s="139"/>
      <c r="AT268" s="139"/>
      <c r="AU268" s="139"/>
      <c r="AV268" s="139"/>
      <c r="AW268" s="139"/>
      <c r="AX268" s="139"/>
      <c r="AY268" s="139"/>
      <c r="AZ268" s="139"/>
      <c r="BA268" s="139"/>
      <c r="BB268" s="139"/>
      <c r="BC268" s="139"/>
      <c r="BD268" s="139"/>
      <c r="BE268" s="139"/>
      <c r="BF268" s="139"/>
      <c r="BG268" s="139"/>
      <c r="BH268" s="139"/>
      <c r="BI268" s="139"/>
      <c r="BJ268" s="139"/>
      <c r="BK268" s="139"/>
      <c r="BL268" s="139"/>
      <c r="BM268" s="139"/>
      <c r="BN268" s="139"/>
      <c r="BO268" s="139"/>
      <c r="BP268" s="139"/>
      <c r="BQ268" s="139"/>
      <c r="BR268" s="139"/>
      <c r="BS268" s="139"/>
      <c r="BT268" s="139"/>
      <c r="BU268" s="139"/>
      <c r="BV268" s="139"/>
      <c r="BW268" s="139"/>
      <c r="BX268" s="139"/>
      <c r="BY268" s="139"/>
      <c r="BZ268" s="139"/>
      <c r="CA268" s="139"/>
      <c r="CB268" s="139"/>
      <c r="CC268" s="139"/>
      <c r="CD268" s="139"/>
    </row>
    <row r="269" spans="1:82" s="138" customFormat="1" ht="15">
      <c r="A269" s="206"/>
      <c r="B269" s="215">
        <v>6402</v>
      </c>
      <c r="C269" s="206" t="s">
        <v>527</v>
      </c>
      <c r="D269" s="113">
        <v>0</v>
      </c>
      <c r="E269" s="254">
        <v>55</v>
      </c>
      <c r="F269" s="254">
        <v>54.1</v>
      </c>
      <c r="G269" s="326">
        <f t="shared" si="6"/>
        <v>98.36363636363636</v>
      </c>
      <c r="H269" s="139"/>
      <c r="I269" s="139"/>
      <c r="J269" s="139"/>
      <c r="K269" s="139"/>
      <c r="L269" s="139"/>
      <c r="M269" s="139"/>
      <c r="N269" s="139"/>
      <c r="O269" s="139"/>
      <c r="P269" s="139"/>
      <c r="Q269" s="139"/>
      <c r="R269" s="139"/>
      <c r="S269" s="139"/>
      <c r="T269" s="139"/>
      <c r="U269" s="139"/>
      <c r="V269" s="139"/>
      <c r="W269" s="139"/>
      <c r="X269" s="139"/>
      <c r="Y269" s="139"/>
      <c r="Z269" s="139"/>
      <c r="AA269" s="139"/>
      <c r="AB269" s="139"/>
      <c r="AC269" s="139"/>
      <c r="AD269" s="139"/>
      <c r="AE269" s="139"/>
      <c r="AF269" s="139"/>
      <c r="AG269" s="139"/>
      <c r="AH269" s="139"/>
      <c r="AI269" s="139"/>
      <c r="AJ269" s="139"/>
      <c r="AK269" s="139"/>
      <c r="AL269" s="139"/>
      <c r="AM269" s="139"/>
      <c r="AN269" s="139"/>
      <c r="AO269" s="139"/>
      <c r="AP269" s="139"/>
      <c r="AQ269" s="139"/>
      <c r="AR269" s="139"/>
      <c r="AS269" s="139"/>
      <c r="AT269" s="139"/>
      <c r="AU269" s="139"/>
      <c r="AV269" s="139"/>
      <c r="AW269" s="139"/>
      <c r="AX269" s="139"/>
      <c r="AY269" s="139"/>
      <c r="AZ269" s="139"/>
      <c r="BA269" s="139"/>
      <c r="BB269" s="139"/>
      <c r="BC269" s="139"/>
      <c r="BD269" s="139"/>
      <c r="BE269" s="139"/>
      <c r="BF269" s="139"/>
      <c r="BG269" s="139"/>
      <c r="BH269" s="139"/>
      <c r="BI269" s="139"/>
      <c r="BJ269" s="139"/>
      <c r="BK269" s="139"/>
      <c r="BL269" s="139"/>
      <c r="BM269" s="139"/>
      <c r="BN269" s="139"/>
      <c r="BO269" s="139"/>
      <c r="BP269" s="139"/>
      <c r="BQ269" s="139"/>
      <c r="BR269" s="139"/>
      <c r="BS269" s="139"/>
      <c r="BT269" s="139"/>
      <c r="BU269" s="139"/>
      <c r="BV269" s="139"/>
      <c r="BW269" s="139"/>
      <c r="BX269" s="139"/>
      <c r="BY269" s="139"/>
      <c r="BZ269" s="139"/>
      <c r="CA269" s="139"/>
      <c r="CB269" s="139"/>
      <c r="CC269" s="139"/>
      <c r="CD269" s="139"/>
    </row>
    <row r="270" spans="1:82" s="138" customFormat="1" ht="15" hidden="1">
      <c r="A270" s="206"/>
      <c r="B270" s="215">
        <v>6409</v>
      </c>
      <c r="C270" s="206" t="s">
        <v>528</v>
      </c>
      <c r="D270" s="113">
        <v>0</v>
      </c>
      <c r="E270" s="254"/>
      <c r="F270" s="254"/>
      <c r="G270" s="326" t="e">
        <f>(#REF!/E270)*100</f>
        <v>#REF!</v>
      </c>
      <c r="H270" s="139"/>
      <c r="I270" s="139"/>
      <c r="J270" s="139"/>
      <c r="K270" s="139"/>
      <c r="L270" s="139"/>
      <c r="M270" s="139"/>
      <c r="N270" s="139"/>
      <c r="O270" s="139"/>
      <c r="P270" s="139"/>
      <c r="Q270" s="139"/>
      <c r="R270" s="139"/>
      <c r="S270" s="139"/>
      <c r="T270" s="139"/>
      <c r="U270" s="139"/>
      <c r="V270" s="139"/>
      <c r="W270" s="139"/>
      <c r="X270" s="139"/>
      <c r="Y270" s="139"/>
      <c r="Z270" s="139"/>
      <c r="AA270" s="139"/>
      <c r="AB270" s="139"/>
      <c r="AC270" s="139"/>
      <c r="AD270" s="139"/>
      <c r="AE270" s="139"/>
      <c r="AF270" s="139"/>
      <c r="AG270" s="139"/>
      <c r="AH270" s="139"/>
      <c r="AI270" s="139"/>
      <c r="AJ270" s="139"/>
      <c r="AK270" s="139"/>
      <c r="AL270" s="139"/>
      <c r="AM270" s="139"/>
      <c r="AN270" s="139"/>
      <c r="AO270" s="139"/>
      <c r="AP270" s="139"/>
      <c r="AQ270" s="139"/>
      <c r="AR270" s="139"/>
      <c r="AS270" s="139"/>
      <c r="AT270" s="139"/>
      <c r="AU270" s="139"/>
      <c r="AV270" s="139"/>
      <c r="AW270" s="139"/>
      <c r="AX270" s="139"/>
      <c r="AY270" s="139"/>
      <c r="AZ270" s="139"/>
      <c r="BA270" s="139"/>
      <c r="BB270" s="139"/>
      <c r="BC270" s="139"/>
      <c r="BD270" s="139"/>
      <c r="BE270" s="139"/>
      <c r="BF270" s="139"/>
      <c r="BG270" s="139"/>
      <c r="BH270" s="139"/>
      <c r="BI270" s="139"/>
      <c r="BJ270" s="139"/>
      <c r="BK270" s="139"/>
      <c r="BL270" s="139"/>
      <c r="BM270" s="139"/>
      <c r="BN270" s="139"/>
      <c r="BO270" s="139"/>
      <c r="BP270" s="139"/>
      <c r="BQ270" s="139"/>
      <c r="BR270" s="139"/>
      <c r="BS270" s="139"/>
      <c r="BT270" s="139"/>
      <c r="BU270" s="139"/>
      <c r="BV270" s="139"/>
      <c r="BW270" s="139"/>
      <c r="BX270" s="139"/>
      <c r="BY270" s="139"/>
      <c r="BZ270" s="139"/>
      <c r="CA270" s="139"/>
      <c r="CB270" s="139"/>
      <c r="CC270" s="139"/>
      <c r="CD270" s="139"/>
    </row>
    <row r="271" spans="1:82" s="138" customFormat="1" ht="15.75" thickBot="1">
      <c r="A271" s="203"/>
      <c r="B271" s="202"/>
      <c r="C271" s="203"/>
      <c r="D271" s="172"/>
      <c r="E271" s="281"/>
      <c r="F271" s="281"/>
      <c r="G271" s="327"/>
      <c r="H271" s="139"/>
      <c r="I271" s="139"/>
      <c r="J271" s="139"/>
      <c r="K271" s="139"/>
      <c r="L271" s="139"/>
      <c r="M271" s="139"/>
      <c r="N271" s="139"/>
      <c r="O271" s="139"/>
      <c r="P271" s="139"/>
      <c r="Q271" s="139"/>
      <c r="R271" s="139"/>
      <c r="S271" s="139"/>
      <c r="T271" s="139"/>
      <c r="U271" s="139"/>
      <c r="V271" s="139"/>
      <c r="W271" s="139"/>
      <c r="X271" s="139"/>
      <c r="Y271" s="139"/>
      <c r="Z271" s="139"/>
      <c r="AA271" s="139"/>
      <c r="AB271" s="139"/>
      <c r="AC271" s="139"/>
      <c r="AD271" s="139"/>
      <c r="AE271" s="139"/>
      <c r="AF271" s="139"/>
      <c r="AG271" s="139"/>
      <c r="AH271" s="139"/>
      <c r="AI271" s="139"/>
      <c r="AJ271" s="139"/>
      <c r="AK271" s="139"/>
      <c r="AL271" s="139"/>
      <c r="AM271" s="139"/>
      <c r="AN271" s="139"/>
      <c r="AO271" s="139"/>
      <c r="AP271" s="139"/>
      <c r="AQ271" s="139"/>
      <c r="AR271" s="139"/>
      <c r="AS271" s="139"/>
      <c r="AT271" s="139"/>
      <c r="AU271" s="139"/>
      <c r="AV271" s="139"/>
      <c r="AW271" s="139"/>
      <c r="AX271" s="139"/>
      <c r="AY271" s="139"/>
      <c r="AZ271" s="139"/>
      <c r="BA271" s="139"/>
      <c r="BB271" s="139"/>
      <c r="BC271" s="139"/>
      <c r="BD271" s="139"/>
      <c r="BE271" s="139"/>
      <c r="BF271" s="139"/>
      <c r="BG271" s="139"/>
      <c r="BH271" s="139"/>
      <c r="BI271" s="139"/>
      <c r="BJ271" s="139"/>
      <c r="BK271" s="139"/>
      <c r="BL271" s="139"/>
      <c r="BM271" s="139"/>
      <c r="BN271" s="139"/>
      <c r="BO271" s="139"/>
      <c r="BP271" s="139"/>
      <c r="BQ271" s="139"/>
      <c r="BR271" s="139"/>
      <c r="BS271" s="139"/>
      <c r="BT271" s="139"/>
      <c r="BU271" s="139"/>
      <c r="BV271" s="139"/>
      <c r="BW271" s="139"/>
      <c r="BX271" s="139"/>
      <c r="BY271" s="139"/>
      <c r="BZ271" s="139"/>
      <c r="CA271" s="139"/>
      <c r="CB271" s="139"/>
      <c r="CC271" s="139"/>
      <c r="CD271" s="139"/>
    </row>
    <row r="272" spans="1:82" s="138" customFormat="1" ht="18.75" customHeight="1" thickTop="1" thickBot="1">
      <c r="A272" s="173"/>
      <c r="B272" s="216"/>
      <c r="C272" s="214" t="s">
        <v>529</v>
      </c>
      <c r="D272" s="176">
        <f>SUM(D262:D270)</f>
        <v>19680</v>
      </c>
      <c r="E272" s="282">
        <f>SUM(E262:E270)</f>
        <v>20410</v>
      </c>
      <c r="F272" s="282">
        <f>SUM(F262:F270)</f>
        <v>14006.699999999999</v>
      </c>
      <c r="G272" s="328">
        <f>(F272/E272)*100</f>
        <v>68.626653601175889</v>
      </c>
      <c r="H272" s="139"/>
      <c r="I272" s="139"/>
      <c r="J272" s="139"/>
      <c r="K272" s="139"/>
      <c r="L272" s="139"/>
      <c r="M272" s="139"/>
      <c r="N272" s="139"/>
      <c r="O272" s="139"/>
      <c r="P272" s="139"/>
      <c r="Q272" s="139"/>
      <c r="R272" s="139"/>
      <c r="S272" s="139"/>
      <c r="T272" s="139"/>
      <c r="U272" s="139"/>
      <c r="V272" s="139"/>
      <c r="W272" s="139"/>
      <c r="X272" s="139"/>
      <c r="Y272" s="139"/>
      <c r="Z272" s="139"/>
      <c r="AA272" s="139"/>
      <c r="AB272" s="139"/>
      <c r="AC272" s="139"/>
      <c r="AD272" s="139"/>
      <c r="AE272" s="139"/>
      <c r="AF272" s="139"/>
      <c r="AG272" s="139"/>
      <c r="AH272" s="139"/>
      <c r="AI272" s="139"/>
      <c r="AJ272" s="139"/>
      <c r="AK272" s="139"/>
      <c r="AL272" s="139"/>
      <c r="AM272" s="139"/>
      <c r="AN272" s="139"/>
      <c r="AO272" s="139"/>
      <c r="AP272" s="139"/>
      <c r="AQ272" s="139"/>
      <c r="AR272" s="139"/>
      <c r="AS272" s="139"/>
      <c r="AT272" s="139"/>
      <c r="AU272" s="139"/>
      <c r="AV272" s="139"/>
      <c r="AW272" s="139"/>
      <c r="AX272" s="139"/>
      <c r="AY272" s="139"/>
      <c r="AZ272" s="139"/>
      <c r="BA272" s="139"/>
      <c r="BB272" s="139"/>
      <c r="BC272" s="139"/>
      <c r="BD272" s="139"/>
      <c r="BE272" s="139"/>
      <c r="BF272" s="139"/>
      <c r="BG272" s="139"/>
      <c r="BH272" s="139"/>
      <c r="BI272" s="139"/>
      <c r="BJ272" s="139"/>
      <c r="BK272" s="139"/>
      <c r="BL272" s="139"/>
      <c r="BM272" s="139"/>
      <c r="BN272" s="139"/>
      <c r="BO272" s="139"/>
      <c r="BP272" s="139"/>
      <c r="BQ272" s="139"/>
      <c r="BR272" s="139"/>
      <c r="BS272" s="139"/>
      <c r="BT272" s="139"/>
      <c r="BU272" s="139"/>
      <c r="BV272" s="139"/>
      <c r="BW272" s="139"/>
      <c r="BX272" s="139"/>
      <c r="BY272" s="139"/>
      <c r="BZ272" s="139"/>
      <c r="CA272" s="139"/>
      <c r="CB272" s="139"/>
      <c r="CC272" s="139"/>
      <c r="CD272" s="139"/>
    </row>
    <row r="273" spans="1:82" s="138" customFormat="1" ht="15.75" customHeight="1">
      <c r="B273" s="141"/>
      <c r="C273" s="177"/>
      <c r="D273" s="179"/>
      <c r="E273" s="284"/>
      <c r="F273" s="284"/>
      <c r="G273" s="329"/>
      <c r="H273" s="139"/>
      <c r="I273" s="139"/>
      <c r="J273" s="139"/>
      <c r="K273" s="139"/>
      <c r="L273" s="139"/>
      <c r="M273" s="139"/>
      <c r="N273" s="139"/>
      <c r="O273" s="139"/>
      <c r="P273" s="139"/>
      <c r="Q273" s="139"/>
      <c r="R273" s="139"/>
      <c r="S273" s="139"/>
      <c r="T273" s="139"/>
      <c r="U273" s="139"/>
      <c r="V273" s="139"/>
      <c r="W273" s="139"/>
      <c r="X273" s="139"/>
      <c r="Y273" s="139"/>
      <c r="Z273" s="139"/>
      <c r="AA273" s="139"/>
      <c r="AB273" s="139"/>
      <c r="AC273" s="139"/>
      <c r="AD273" s="139"/>
      <c r="AE273" s="139"/>
      <c r="AF273" s="139"/>
      <c r="AG273" s="139"/>
      <c r="AH273" s="139"/>
      <c r="AI273" s="139"/>
      <c r="AJ273" s="139"/>
      <c r="AK273" s="139"/>
      <c r="AL273" s="139"/>
      <c r="AM273" s="139"/>
      <c r="AN273" s="139"/>
      <c r="AO273" s="139"/>
      <c r="AP273" s="139"/>
      <c r="AQ273" s="139"/>
      <c r="AR273" s="139"/>
      <c r="AS273" s="139"/>
      <c r="AT273" s="139"/>
      <c r="AU273" s="139"/>
      <c r="AV273" s="139"/>
      <c r="AW273" s="139"/>
      <c r="AX273" s="139"/>
      <c r="AY273" s="139"/>
      <c r="AZ273" s="139"/>
      <c r="BA273" s="139"/>
      <c r="BB273" s="139"/>
      <c r="BC273" s="139"/>
      <c r="BD273" s="139"/>
      <c r="BE273" s="139"/>
      <c r="BF273" s="139"/>
      <c r="BG273" s="139"/>
      <c r="BH273" s="139"/>
      <c r="BI273" s="139"/>
      <c r="BJ273" s="139"/>
      <c r="BK273" s="139"/>
      <c r="BL273" s="139"/>
      <c r="BM273" s="139"/>
      <c r="BN273" s="139"/>
      <c r="BO273" s="139"/>
      <c r="BP273" s="139"/>
      <c r="BQ273" s="139"/>
      <c r="BR273" s="139"/>
      <c r="BS273" s="139"/>
      <c r="BT273" s="139"/>
      <c r="BU273" s="139"/>
      <c r="BV273" s="139"/>
      <c r="BW273" s="139"/>
      <c r="BX273" s="139"/>
      <c r="BY273" s="139"/>
      <c r="BZ273" s="139"/>
      <c r="CA273" s="139"/>
      <c r="CB273" s="139"/>
      <c r="CC273" s="139"/>
      <c r="CD273" s="139"/>
    </row>
    <row r="274" spans="1:82" s="138" customFormat="1" ht="12.75" hidden="1" customHeight="1">
      <c r="B274" s="141"/>
      <c r="C274" s="177"/>
      <c r="D274" s="179"/>
      <c r="E274" s="284"/>
      <c r="F274" s="284"/>
      <c r="G274" s="329"/>
      <c r="H274" s="139"/>
      <c r="I274" s="139"/>
      <c r="J274" s="139"/>
      <c r="K274" s="139"/>
      <c r="L274" s="139"/>
      <c r="M274" s="139"/>
      <c r="N274" s="139"/>
      <c r="O274" s="139"/>
      <c r="P274" s="139"/>
      <c r="Q274" s="139"/>
      <c r="R274" s="139"/>
      <c r="S274" s="139"/>
      <c r="T274" s="139"/>
      <c r="U274" s="139"/>
      <c r="V274" s="139"/>
      <c r="W274" s="139"/>
      <c r="X274" s="139"/>
      <c r="Y274" s="139"/>
      <c r="Z274" s="139"/>
      <c r="AA274" s="139"/>
      <c r="AB274" s="139"/>
      <c r="AC274" s="139"/>
      <c r="AD274" s="139"/>
      <c r="AE274" s="139"/>
      <c r="AF274" s="139"/>
      <c r="AG274" s="139"/>
      <c r="AH274" s="139"/>
      <c r="AI274" s="139"/>
      <c r="AJ274" s="139"/>
      <c r="AK274" s="139"/>
      <c r="AL274" s="139"/>
      <c r="AM274" s="139"/>
      <c r="AN274" s="139"/>
      <c r="AO274" s="139"/>
      <c r="AP274" s="139"/>
      <c r="AQ274" s="139"/>
      <c r="AR274" s="139"/>
      <c r="AS274" s="139"/>
      <c r="AT274" s="139"/>
      <c r="AU274" s="139"/>
      <c r="AV274" s="139"/>
      <c r="AW274" s="139"/>
      <c r="AX274" s="139"/>
      <c r="AY274" s="139"/>
      <c r="AZ274" s="139"/>
      <c r="BA274" s="139"/>
      <c r="BB274" s="139"/>
      <c r="BC274" s="139"/>
      <c r="BD274" s="139"/>
      <c r="BE274" s="139"/>
      <c r="BF274" s="139"/>
      <c r="BG274" s="139"/>
      <c r="BH274" s="139"/>
      <c r="BI274" s="139"/>
      <c r="BJ274" s="139"/>
      <c r="BK274" s="139"/>
      <c r="BL274" s="139"/>
      <c r="BM274" s="139"/>
      <c r="BN274" s="139"/>
      <c r="BO274" s="139"/>
      <c r="BP274" s="139"/>
      <c r="BQ274" s="139"/>
      <c r="BR274" s="139"/>
      <c r="BS274" s="139"/>
      <c r="BT274" s="139"/>
      <c r="BU274" s="139"/>
      <c r="BV274" s="139"/>
      <c r="BW274" s="139"/>
      <c r="BX274" s="139"/>
      <c r="BY274" s="139"/>
      <c r="BZ274" s="139"/>
      <c r="CA274" s="139"/>
      <c r="CB274" s="139"/>
      <c r="CC274" s="139"/>
      <c r="CD274" s="139"/>
    </row>
    <row r="275" spans="1:82" s="138" customFormat="1" ht="12.75" hidden="1" customHeight="1">
      <c r="B275" s="141"/>
      <c r="C275" s="177"/>
      <c r="D275" s="179"/>
      <c r="E275" s="284"/>
      <c r="F275" s="284"/>
      <c r="G275" s="329"/>
      <c r="H275" s="139"/>
      <c r="I275" s="139"/>
      <c r="J275" s="139"/>
      <c r="K275" s="139"/>
      <c r="L275" s="139"/>
      <c r="M275" s="139"/>
      <c r="N275" s="139"/>
      <c r="O275" s="139"/>
      <c r="P275" s="139"/>
      <c r="Q275" s="139"/>
      <c r="R275" s="139"/>
      <c r="S275" s="139"/>
      <c r="T275" s="139"/>
      <c r="U275" s="139"/>
      <c r="V275" s="139"/>
      <c r="W275" s="139"/>
      <c r="X275" s="139"/>
      <c r="Y275" s="139"/>
      <c r="Z275" s="139"/>
      <c r="AA275" s="139"/>
      <c r="AB275" s="139"/>
      <c r="AC275" s="139"/>
      <c r="AD275" s="139"/>
      <c r="AE275" s="139"/>
      <c r="AF275" s="139"/>
      <c r="AG275" s="139"/>
      <c r="AH275" s="139"/>
      <c r="AI275" s="139"/>
      <c r="AJ275" s="139"/>
      <c r="AK275" s="139"/>
      <c r="AL275" s="139"/>
      <c r="AM275" s="139"/>
      <c r="AN275" s="139"/>
      <c r="AO275" s="139"/>
      <c r="AP275" s="139"/>
      <c r="AQ275" s="139"/>
      <c r="AR275" s="139"/>
      <c r="AS275" s="139"/>
      <c r="AT275" s="139"/>
      <c r="AU275" s="139"/>
      <c r="AV275" s="139"/>
      <c r="AW275" s="139"/>
      <c r="AX275" s="139"/>
      <c r="AY275" s="139"/>
      <c r="AZ275" s="139"/>
      <c r="BA275" s="139"/>
      <c r="BB275" s="139"/>
      <c r="BC275" s="139"/>
      <c r="BD275" s="139"/>
      <c r="BE275" s="139"/>
      <c r="BF275" s="139"/>
      <c r="BG275" s="139"/>
      <c r="BH275" s="139"/>
      <c r="BI275" s="139"/>
      <c r="BJ275" s="139"/>
      <c r="BK275" s="139"/>
      <c r="BL275" s="139"/>
      <c r="BM275" s="139"/>
      <c r="BN275" s="139"/>
      <c r="BO275" s="139"/>
      <c r="BP275" s="139"/>
      <c r="BQ275" s="139"/>
      <c r="BR275" s="139"/>
      <c r="BS275" s="139"/>
      <c r="BT275" s="139"/>
      <c r="BU275" s="139"/>
      <c r="BV275" s="139"/>
      <c r="BW275" s="139"/>
      <c r="BX275" s="139"/>
      <c r="BY275" s="139"/>
      <c r="BZ275" s="139"/>
      <c r="CA275" s="139"/>
      <c r="CB275" s="139"/>
      <c r="CC275" s="139"/>
      <c r="CD275" s="139"/>
    </row>
    <row r="276" spans="1:82" s="138" customFormat="1" ht="12.75" hidden="1" customHeight="1">
      <c r="B276" s="141"/>
      <c r="C276" s="177"/>
      <c r="D276" s="179"/>
      <c r="E276" s="284"/>
      <c r="F276" s="284"/>
      <c r="G276" s="329"/>
      <c r="H276" s="139"/>
      <c r="I276" s="139"/>
      <c r="J276" s="139"/>
      <c r="K276" s="139"/>
      <c r="L276" s="139"/>
      <c r="M276" s="139"/>
      <c r="N276" s="139"/>
      <c r="O276" s="139"/>
      <c r="P276" s="139"/>
      <c r="Q276" s="139"/>
      <c r="R276" s="139"/>
      <c r="S276" s="139"/>
      <c r="T276" s="139"/>
      <c r="U276" s="139"/>
      <c r="V276" s="139"/>
      <c r="W276" s="139"/>
      <c r="X276" s="139"/>
      <c r="Y276" s="139"/>
      <c r="Z276" s="139"/>
      <c r="AA276" s="139"/>
      <c r="AB276" s="139"/>
      <c r="AC276" s="139"/>
      <c r="AD276" s="139"/>
      <c r="AE276" s="139"/>
      <c r="AF276" s="139"/>
      <c r="AG276" s="139"/>
      <c r="AH276" s="139"/>
      <c r="AI276" s="139"/>
      <c r="AJ276" s="139"/>
      <c r="AK276" s="139"/>
      <c r="AL276" s="139"/>
      <c r="AM276" s="139"/>
      <c r="AN276" s="139"/>
      <c r="AO276" s="139"/>
      <c r="AP276" s="139"/>
      <c r="AQ276" s="139"/>
      <c r="AR276" s="139"/>
      <c r="AS276" s="139"/>
      <c r="AT276" s="139"/>
      <c r="AU276" s="139"/>
      <c r="AV276" s="139"/>
      <c r="AW276" s="139"/>
      <c r="AX276" s="139"/>
      <c r="AY276" s="139"/>
      <c r="AZ276" s="139"/>
      <c r="BA276" s="139"/>
      <c r="BB276" s="139"/>
      <c r="BC276" s="139"/>
      <c r="BD276" s="139"/>
      <c r="BE276" s="139"/>
      <c r="BF276" s="139"/>
      <c r="BG276" s="139"/>
      <c r="BH276" s="139"/>
      <c r="BI276" s="139"/>
      <c r="BJ276" s="139"/>
      <c r="BK276" s="139"/>
      <c r="BL276" s="139"/>
      <c r="BM276" s="139"/>
      <c r="BN276" s="139"/>
      <c r="BO276" s="139"/>
      <c r="BP276" s="139"/>
      <c r="BQ276" s="139"/>
      <c r="BR276" s="139"/>
      <c r="BS276" s="139"/>
      <c r="BT276" s="139"/>
      <c r="BU276" s="139"/>
      <c r="BV276" s="139"/>
      <c r="BW276" s="139"/>
      <c r="BX276" s="139"/>
      <c r="BY276" s="139"/>
      <c r="BZ276" s="139"/>
      <c r="CA276" s="139"/>
      <c r="CB276" s="139"/>
      <c r="CC276" s="139"/>
      <c r="CD276" s="139"/>
    </row>
    <row r="277" spans="1:82" s="138" customFormat="1" ht="12.75" hidden="1" customHeight="1">
      <c r="B277" s="141"/>
      <c r="C277" s="177"/>
      <c r="D277" s="179"/>
      <c r="E277" s="284"/>
      <c r="F277" s="284"/>
      <c r="G277" s="329"/>
      <c r="H277" s="139"/>
      <c r="I277" s="139"/>
      <c r="J277" s="139"/>
      <c r="K277" s="139"/>
      <c r="L277" s="139"/>
      <c r="M277" s="139"/>
      <c r="N277" s="139"/>
      <c r="O277" s="139"/>
      <c r="P277" s="139"/>
      <c r="Q277" s="139"/>
      <c r="R277" s="139"/>
      <c r="S277" s="139"/>
      <c r="T277" s="139"/>
      <c r="U277" s="139"/>
      <c r="V277" s="139"/>
      <c r="W277" s="139"/>
      <c r="X277" s="139"/>
      <c r="Y277" s="139"/>
      <c r="Z277" s="139"/>
      <c r="AA277" s="139"/>
      <c r="AB277" s="139"/>
      <c r="AC277" s="139"/>
      <c r="AD277" s="139"/>
      <c r="AE277" s="139"/>
      <c r="AF277" s="139"/>
      <c r="AG277" s="139"/>
      <c r="AH277" s="139"/>
      <c r="AI277" s="139"/>
      <c r="AJ277" s="139"/>
      <c r="AK277" s="139"/>
      <c r="AL277" s="139"/>
      <c r="AM277" s="139"/>
      <c r="AN277" s="139"/>
      <c r="AO277" s="139"/>
      <c r="AP277" s="139"/>
      <c r="AQ277" s="139"/>
      <c r="AR277" s="139"/>
      <c r="AS277" s="139"/>
      <c r="AT277" s="139"/>
      <c r="AU277" s="139"/>
      <c r="AV277" s="139"/>
      <c r="AW277" s="139"/>
      <c r="AX277" s="139"/>
      <c r="AY277" s="139"/>
      <c r="AZ277" s="139"/>
      <c r="BA277" s="139"/>
      <c r="BB277" s="139"/>
      <c r="BC277" s="139"/>
      <c r="BD277" s="139"/>
      <c r="BE277" s="139"/>
      <c r="BF277" s="139"/>
      <c r="BG277" s="139"/>
      <c r="BH277" s="139"/>
      <c r="BI277" s="139"/>
      <c r="BJ277" s="139"/>
      <c r="BK277" s="139"/>
      <c r="BL277" s="139"/>
      <c r="BM277" s="139"/>
      <c r="BN277" s="139"/>
      <c r="BO277" s="139"/>
      <c r="BP277" s="139"/>
      <c r="BQ277" s="139"/>
      <c r="BR277" s="139"/>
      <c r="BS277" s="139"/>
      <c r="BT277" s="139"/>
      <c r="BU277" s="139"/>
      <c r="BV277" s="139"/>
      <c r="BW277" s="139"/>
      <c r="BX277" s="139"/>
      <c r="BY277" s="139"/>
      <c r="BZ277" s="139"/>
      <c r="CA277" s="139"/>
      <c r="CB277" s="139"/>
      <c r="CC277" s="139"/>
      <c r="CD277" s="139"/>
    </row>
    <row r="278" spans="1:82" s="138" customFormat="1" ht="12.75" hidden="1" customHeight="1">
      <c r="B278" s="141"/>
      <c r="C278" s="177"/>
      <c r="D278" s="179"/>
      <c r="E278" s="284"/>
      <c r="F278" s="284"/>
      <c r="G278" s="329"/>
      <c r="H278" s="139"/>
      <c r="I278" s="139"/>
      <c r="J278" s="139"/>
      <c r="K278" s="139"/>
      <c r="L278" s="139"/>
      <c r="M278" s="139"/>
      <c r="N278" s="139"/>
      <c r="O278" s="139"/>
      <c r="P278" s="139"/>
      <c r="Q278" s="139"/>
      <c r="R278" s="139"/>
      <c r="S278" s="139"/>
      <c r="T278" s="139"/>
      <c r="U278" s="139"/>
      <c r="V278" s="139"/>
      <c r="W278" s="139"/>
      <c r="X278" s="139"/>
      <c r="Y278" s="139"/>
      <c r="Z278" s="139"/>
      <c r="AA278" s="139"/>
      <c r="AB278" s="139"/>
      <c r="AC278" s="139"/>
      <c r="AD278" s="139"/>
      <c r="AE278" s="139"/>
      <c r="AF278" s="139"/>
      <c r="AG278" s="139"/>
      <c r="AH278" s="139"/>
      <c r="AI278" s="139"/>
      <c r="AJ278" s="139"/>
      <c r="AK278" s="139"/>
      <c r="AL278" s="139"/>
      <c r="AM278" s="139"/>
      <c r="AN278" s="139"/>
      <c r="AO278" s="139"/>
      <c r="AP278" s="139"/>
      <c r="AQ278" s="139"/>
      <c r="AR278" s="139"/>
      <c r="AS278" s="139"/>
      <c r="AT278" s="139"/>
      <c r="AU278" s="139"/>
      <c r="AV278" s="139"/>
      <c r="AW278" s="139"/>
      <c r="AX278" s="139"/>
      <c r="AY278" s="139"/>
      <c r="AZ278" s="139"/>
      <c r="BA278" s="139"/>
      <c r="BB278" s="139"/>
      <c r="BC278" s="139"/>
      <c r="BD278" s="139"/>
      <c r="BE278" s="139"/>
      <c r="BF278" s="139"/>
      <c r="BG278" s="139"/>
      <c r="BH278" s="139"/>
      <c r="BI278" s="139"/>
      <c r="BJ278" s="139"/>
      <c r="BK278" s="139"/>
      <c r="BL278" s="139"/>
      <c r="BM278" s="139"/>
      <c r="BN278" s="139"/>
      <c r="BO278" s="139"/>
      <c r="BP278" s="139"/>
      <c r="BQ278" s="139"/>
      <c r="BR278" s="139"/>
      <c r="BS278" s="139"/>
      <c r="BT278" s="139"/>
      <c r="BU278" s="139"/>
      <c r="BV278" s="139"/>
      <c r="BW278" s="139"/>
      <c r="BX278" s="139"/>
      <c r="BY278" s="139"/>
      <c r="BZ278" s="139"/>
      <c r="CA278" s="139"/>
      <c r="CB278" s="139"/>
      <c r="CC278" s="139"/>
      <c r="CD278" s="139"/>
    </row>
    <row r="279" spans="1:82" s="138" customFormat="1" ht="12.75" hidden="1" customHeight="1">
      <c r="B279" s="141"/>
      <c r="C279" s="177"/>
      <c r="D279" s="179"/>
      <c r="E279" s="284"/>
      <c r="F279" s="284"/>
      <c r="G279" s="329"/>
      <c r="H279" s="139"/>
      <c r="I279" s="139"/>
      <c r="J279" s="139"/>
      <c r="K279" s="139"/>
      <c r="L279" s="139"/>
      <c r="M279" s="139"/>
      <c r="N279" s="139"/>
      <c r="O279" s="139"/>
      <c r="P279" s="139"/>
      <c r="Q279" s="139"/>
      <c r="R279" s="139"/>
      <c r="S279" s="139"/>
      <c r="T279" s="139"/>
      <c r="U279" s="139"/>
      <c r="V279" s="139"/>
      <c r="W279" s="139"/>
      <c r="X279" s="139"/>
      <c r="Y279" s="139"/>
      <c r="Z279" s="139"/>
      <c r="AA279" s="139"/>
      <c r="AB279" s="139"/>
      <c r="AC279" s="139"/>
      <c r="AD279" s="139"/>
      <c r="AE279" s="139"/>
      <c r="AF279" s="139"/>
      <c r="AG279" s="139"/>
      <c r="AH279" s="139"/>
      <c r="AI279" s="139"/>
      <c r="AJ279" s="139"/>
      <c r="AK279" s="139"/>
      <c r="AL279" s="139"/>
      <c r="AM279" s="139"/>
      <c r="AN279" s="139"/>
      <c r="AO279" s="139"/>
      <c r="AP279" s="139"/>
      <c r="AQ279" s="139"/>
      <c r="AR279" s="139"/>
      <c r="AS279" s="139"/>
      <c r="AT279" s="139"/>
      <c r="AU279" s="139"/>
      <c r="AV279" s="139"/>
      <c r="AW279" s="139"/>
      <c r="AX279" s="139"/>
      <c r="AY279" s="139"/>
      <c r="AZ279" s="139"/>
      <c r="BA279" s="139"/>
      <c r="BB279" s="139"/>
      <c r="BC279" s="139"/>
      <c r="BD279" s="139"/>
      <c r="BE279" s="139"/>
      <c r="BF279" s="139"/>
      <c r="BG279" s="139"/>
      <c r="BH279" s="139"/>
      <c r="BI279" s="139"/>
      <c r="BJ279" s="139"/>
      <c r="BK279" s="139"/>
      <c r="BL279" s="139"/>
      <c r="BM279" s="139"/>
      <c r="BN279" s="139"/>
      <c r="BO279" s="139"/>
      <c r="BP279" s="139"/>
      <c r="BQ279" s="139"/>
      <c r="BR279" s="139"/>
      <c r="BS279" s="139"/>
      <c r="BT279" s="139"/>
      <c r="BU279" s="139"/>
      <c r="BV279" s="139"/>
      <c r="BW279" s="139"/>
      <c r="BX279" s="139"/>
      <c r="BY279" s="139"/>
      <c r="BZ279" s="139"/>
      <c r="CA279" s="139"/>
      <c r="CB279" s="139"/>
      <c r="CC279" s="139"/>
      <c r="CD279" s="139"/>
    </row>
    <row r="280" spans="1:82" s="138" customFormat="1" ht="12.75" hidden="1" customHeight="1">
      <c r="B280" s="141"/>
      <c r="C280" s="177"/>
      <c r="D280" s="179"/>
      <c r="E280" s="284"/>
      <c r="F280" s="284"/>
      <c r="G280" s="329"/>
      <c r="H280" s="139"/>
      <c r="I280" s="139"/>
      <c r="J280" s="139"/>
      <c r="K280" s="139"/>
      <c r="L280" s="139"/>
      <c r="M280" s="139"/>
      <c r="N280" s="139"/>
      <c r="O280" s="139"/>
      <c r="P280" s="139"/>
      <c r="Q280" s="139"/>
      <c r="R280" s="139"/>
      <c r="S280" s="139"/>
      <c r="T280" s="139"/>
      <c r="U280" s="139"/>
      <c r="V280" s="139"/>
      <c r="W280" s="139"/>
      <c r="X280" s="139"/>
      <c r="Y280" s="139"/>
      <c r="Z280" s="139"/>
      <c r="AA280" s="139"/>
      <c r="AB280" s="139"/>
      <c r="AC280" s="139"/>
      <c r="AD280" s="139"/>
      <c r="AE280" s="139"/>
      <c r="AF280" s="139"/>
      <c r="AG280" s="139"/>
      <c r="AH280" s="139"/>
      <c r="AI280" s="139"/>
      <c r="AJ280" s="139"/>
      <c r="AK280" s="139"/>
      <c r="AL280" s="139"/>
      <c r="AM280" s="139"/>
      <c r="AN280" s="139"/>
      <c r="AO280" s="139"/>
      <c r="AP280" s="139"/>
      <c r="AQ280" s="139"/>
      <c r="AR280" s="139"/>
      <c r="AS280" s="139"/>
      <c r="AT280" s="139"/>
      <c r="AU280" s="139"/>
      <c r="AV280" s="139"/>
      <c r="AW280" s="139"/>
      <c r="AX280" s="139"/>
      <c r="AY280" s="139"/>
      <c r="AZ280" s="139"/>
      <c r="BA280" s="139"/>
      <c r="BB280" s="139"/>
      <c r="BC280" s="139"/>
      <c r="BD280" s="139"/>
      <c r="BE280" s="139"/>
      <c r="BF280" s="139"/>
      <c r="BG280" s="139"/>
      <c r="BH280" s="139"/>
      <c r="BI280" s="139"/>
      <c r="BJ280" s="139"/>
      <c r="BK280" s="139"/>
      <c r="BL280" s="139"/>
      <c r="BM280" s="139"/>
      <c r="BN280" s="139"/>
      <c r="BO280" s="139"/>
      <c r="BP280" s="139"/>
      <c r="BQ280" s="139"/>
      <c r="BR280" s="139"/>
      <c r="BS280" s="139"/>
      <c r="BT280" s="139"/>
      <c r="BU280" s="139"/>
      <c r="BV280" s="139"/>
      <c r="BW280" s="139"/>
      <c r="BX280" s="139"/>
      <c r="BY280" s="139"/>
      <c r="BZ280" s="139"/>
      <c r="CA280" s="139"/>
      <c r="CB280" s="139"/>
      <c r="CC280" s="139"/>
      <c r="CD280" s="139"/>
    </row>
    <row r="281" spans="1:82" s="138" customFormat="1" ht="15.75" customHeight="1">
      <c r="B281" s="141"/>
      <c r="C281" s="177"/>
      <c r="D281" s="179"/>
      <c r="E281" s="272"/>
      <c r="F281" s="272"/>
      <c r="G281" s="334"/>
      <c r="H281" s="139"/>
      <c r="I281" s="139"/>
      <c r="J281" s="139"/>
      <c r="K281" s="139"/>
      <c r="L281" s="139"/>
      <c r="M281" s="139"/>
      <c r="N281" s="139"/>
      <c r="O281" s="139"/>
      <c r="P281" s="139"/>
      <c r="Q281" s="139"/>
      <c r="R281" s="139"/>
      <c r="S281" s="139"/>
      <c r="T281" s="139"/>
      <c r="U281" s="139"/>
      <c r="V281" s="139"/>
      <c r="W281" s="139"/>
      <c r="X281" s="139"/>
      <c r="Y281" s="139"/>
      <c r="Z281" s="139"/>
      <c r="AA281" s="139"/>
      <c r="AB281" s="139"/>
      <c r="AC281" s="139"/>
      <c r="AD281" s="139"/>
      <c r="AE281" s="139"/>
      <c r="AF281" s="139"/>
      <c r="AG281" s="139"/>
      <c r="AH281" s="139"/>
      <c r="AI281" s="139"/>
      <c r="AJ281" s="139"/>
      <c r="AK281" s="139"/>
      <c r="AL281" s="139"/>
      <c r="AM281" s="139"/>
      <c r="AN281" s="139"/>
      <c r="AO281" s="139"/>
      <c r="AP281" s="139"/>
      <c r="AQ281" s="139"/>
      <c r="AR281" s="139"/>
      <c r="AS281" s="139"/>
      <c r="AT281" s="139"/>
      <c r="AU281" s="139"/>
      <c r="AV281" s="139"/>
      <c r="AW281" s="139"/>
      <c r="AX281" s="139"/>
      <c r="AY281" s="139"/>
      <c r="AZ281" s="139"/>
      <c r="BA281" s="139"/>
      <c r="BB281" s="139"/>
      <c r="BC281" s="139"/>
      <c r="BD281" s="139"/>
      <c r="BE281" s="139"/>
      <c r="BF281" s="139"/>
      <c r="BG281" s="139"/>
      <c r="BH281" s="139"/>
      <c r="BI281" s="139"/>
      <c r="BJ281" s="139"/>
      <c r="BK281" s="139"/>
      <c r="BL281" s="139"/>
      <c r="BM281" s="139"/>
      <c r="BN281" s="139"/>
      <c r="BO281" s="139"/>
      <c r="BP281" s="139"/>
      <c r="BQ281" s="139"/>
      <c r="BR281" s="139"/>
      <c r="BS281" s="139"/>
      <c r="BT281" s="139"/>
      <c r="BU281" s="139"/>
      <c r="BV281" s="139"/>
      <c r="BW281" s="139"/>
      <c r="BX281" s="139"/>
      <c r="BY281" s="139"/>
      <c r="BZ281" s="139"/>
      <c r="CA281" s="139"/>
      <c r="CB281" s="139"/>
      <c r="CC281" s="139"/>
      <c r="CD281" s="139"/>
    </row>
    <row r="282" spans="1:82" s="138" customFormat="1" ht="15.75" customHeight="1">
      <c r="B282" s="141"/>
      <c r="C282" s="177"/>
      <c r="D282" s="179"/>
      <c r="E282" s="284"/>
      <c r="F282" s="284"/>
      <c r="G282" s="329"/>
      <c r="H282" s="139"/>
      <c r="I282" s="139"/>
      <c r="J282" s="139"/>
      <c r="K282" s="139"/>
      <c r="L282" s="139"/>
      <c r="M282" s="139"/>
      <c r="N282" s="139"/>
      <c r="O282" s="139"/>
      <c r="P282" s="139"/>
      <c r="Q282" s="139"/>
      <c r="R282" s="139"/>
      <c r="S282" s="139"/>
      <c r="T282" s="139"/>
      <c r="U282" s="139"/>
      <c r="V282" s="139"/>
      <c r="W282" s="139"/>
      <c r="X282" s="139"/>
      <c r="Y282" s="139"/>
      <c r="Z282" s="139"/>
      <c r="AA282" s="139"/>
      <c r="AB282" s="139"/>
      <c r="AC282" s="139"/>
      <c r="AD282" s="139"/>
      <c r="AE282" s="139"/>
      <c r="AF282" s="139"/>
      <c r="AG282" s="139"/>
      <c r="AH282" s="139"/>
      <c r="AI282" s="139"/>
      <c r="AJ282" s="139"/>
      <c r="AK282" s="139"/>
      <c r="AL282" s="139"/>
      <c r="AM282" s="139"/>
      <c r="AN282" s="139"/>
      <c r="AO282" s="139"/>
      <c r="AP282" s="139"/>
      <c r="AQ282" s="139"/>
      <c r="AR282" s="139"/>
      <c r="AS282" s="139"/>
      <c r="AT282" s="139"/>
      <c r="AU282" s="139"/>
      <c r="AV282" s="139"/>
      <c r="AW282" s="139"/>
      <c r="AX282" s="139"/>
      <c r="AY282" s="139"/>
      <c r="AZ282" s="139"/>
      <c r="BA282" s="139"/>
      <c r="BB282" s="139"/>
      <c r="BC282" s="139"/>
      <c r="BD282" s="139"/>
      <c r="BE282" s="139"/>
      <c r="BF282" s="139"/>
      <c r="BG282" s="139"/>
      <c r="BH282" s="139"/>
      <c r="BI282" s="139"/>
      <c r="BJ282" s="139"/>
      <c r="BK282" s="139"/>
      <c r="BL282" s="139"/>
      <c r="BM282" s="139"/>
      <c r="BN282" s="139"/>
      <c r="BO282" s="139"/>
      <c r="BP282" s="139"/>
      <c r="BQ282" s="139"/>
      <c r="BR282" s="139"/>
      <c r="BS282" s="139"/>
      <c r="BT282" s="139"/>
      <c r="BU282" s="139"/>
      <c r="BV282" s="139"/>
      <c r="BW282" s="139"/>
      <c r="BX282" s="139"/>
      <c r="BY282" s="139"/>
      <c r="BZ282" s="139"/>
      <c r="CA282" s="139"/>
      <c r="CB282" s="139"/>
      <c r="CC282" s="139"/>
      <c r="CD282" s="139"/>
    </row>
    <row r="283" spans="1:82" s="138" customFormat="1" ht="15.75" customHeight="1" thickBot="1">
      <c r="B283" s="141"/>
      <c r="C283" s="177"/>
      <c r="D283" s="179"/>
      <c r="E283" s="275"/>
      <c r="F283" s="275"/>
      <c r="G283" s="335"/>
      <c r="H283" s="139"/>
      <c r="I283" s="139"/>
      <c r="J283" s="139"/>
      <c r="K283" s="139"/>
      <c r="L283" s="139"/>
      <c r="M283" s="139"/>
      <c r="N283" s="139"/>
      <c r="O283" s="139"/>
      <c r="P283" s="139"/>
      <c r="Q283" s="139"/>
      <c r="R283" s="139"/>
      <c r="S283" s="139"/>
      <c r="T283" s="139"/>
      <c r="U283" s="139"/>
      <c r="V283" s="139"/>
      <c r="W283" s="139"/>
      <c r="X283" s="139"/>
      <c r="Y283" s="139"/>
      <c r="Z283" s="139"/>
      <c r="AA283" s="139"/>
      <c r="AB283" s="139"/>
      <c r="AC283" s="139"/>
      <c r="AD283" s="139"/>
      <c r="AE283" s="139"/>
      <c r="AF283" s="139"/>
      <c r="AG283" s="139"/>
      <c r="AH283" s="139"/>
      <c r="AI283" s="139"/>
      <c r="AJ283" s="139"/>
      <c r="AK283" s="139"/>
      <c r="AL283" s="139"/>
      <c r="AM283" s="139"/>
      <c r="AN283" s="139"/>
      <c r="AO283" s="139"/>
      <c r="AP283" s="139"/>
      <c r="AQ283" s="139"/>
      <c r="AR283" s="139"/>
      <c r="AS283" s="139"/>
      <c r="AT283" s="139"/>
      <c r="AU283" s="139"/>
      <c r="AV283" s="139"/>
      <c r="AW283" s="139"/>
      <c r="AX283" s="139"/>
      <c r="AY283" s="139"/>
      <c r="AZ283" s="139"/>
      <c r="BA283" s="139"/>
      <c r="BB283" s="139"/>
      <c r="BC283" s="139"/>
      <c r="BD283" s="139"/>
      <c r="BE283" s="139"/>
      <c r="BF283" s="139"/>
      <c r="BG283" s="139"/>
      <c r="BH283" s="139"/>
      <c r="BI283" s="139"/>
      <c r="BJ283" s="139"/>
      <c r="BK283" s="139"/>
      <c r="BL283" s="139"/>
      <c r="BM283" s="139"/>
      <c r="BN283" s="139"/>
      <c r="BO283" s="139"/>
      <c r="BP283" s="139"/>
      <c r="BQ283" s="139"/>
      <c r="BR283" s="139"/>
      <c r="BS283" s="139"/>
      <c r="BT283" s="139"/>
      <c r="BU283" s="139"/>
      <c r="BV283" s="139"/>
      <c r="BW283" s="139"/>
      <c r="BX283" s="139"/>
      <c r="BY283" s="139"/>
      <c r="BZ283" s="139"/>
      <c r="CA283" s="139"/>
      <c r="CB283" s="139"/>
      <c r="CC283" s="139"/>
      <c r="CD283" s="139"/>
    </row>
    <row r="284" spans="1:82" s="138" customFormat="1" ht="15.75" customHeight="1">
      <c r="A284" s="156" t="s">
        <v>27</v>
      </c>
      <c r="B284" s="157" t="s">
        <v>28</v>
      </c>
      <c r="C284" s="156" t="s">
        <v>30</v>
      </c>
      <c r="D284" s="156" t="s">
        <v>31</v>
      </c>
      <c r="E284" s="277" t="s">
        <v>31</v>
      </c>
      <c r="F284" s="235" t="s">
        <v>8</v>
      </c>
      <c r="G284" s="330" t="s">
        <v>355</v>
      </c>
      <c r="H284" s="139"/>
      <c r="I284" s="139"/>
      <c r="J284" s="139"/>
      <c r="K284" s="139"/>
      <c r="L284" s="139"/>
      <c r="M284" s="139"/>
      <c r="N284" s="139"/>
      <c r="O284" s="139"/>
      <c r="P284" s="139"/>
      <c r="Q284" s="139"/>
      <c r="R284" s="139"/>
      <c r="S284" s="139"/>
      <c r="T284" s="139"/>
      <c r="U284" s="139"/>
      <c r="V284" s="139"/>
      <c r="W284" s="139"/>
      <c r="X284" s="139"/>
      <c r="Y284" s="139"/>
      <c r="Z284" s="139"/>
      <c r="AA284" s="139"/>
      <c r="AB284" s="139"/>
      <c r="AC284" s="139"/>
      <c r="AD284" s="139"/>
      <c r="AE284" s="139"/>
      <c r="AF284" s="139"/>
      <c r="AG284" s="139"/>
      <c r="AH284" s="139"/>
      <c r="AI284" s="139"/>
      <c r="AJ284" s="139"/>
      <c r="AK284" s="139"/>
      <c r="AL284" s="139"/>
      <c r="AM284" s="139"/>
      <c r="AN284" s="139"/>
      <c r="AO284" s="139"/>
      <c r="AP284" s="139"/>
      <c r="AQ284" s="139"/>
      <c r="AR284" s="139"/>
      <c r="AS284" s="139"/>
      <c r="AT284" s="139"/>
      <c r="AU284" s="139"/>
      <c r="AV284" s="139"/>
      <c r="AW284" s="139"/>
      <c r="AX284" s="139"/>
      <c r="AY284" s="139"/>
      <c r="AZ284" s="139"/>
      <c r="BA284" s="139"/>
      <c r="BB284" s="139"/>
      <c r="BC284" s="139"/>
      <c r="BD284" s="139"/>
      <c r="BE284" s="139"/>
      <c r="BF284" s="139"/>
      <c r="BG284" s="139"/>
      <c r="BH284" s="139"/>
      <c r="BI284" s="139"/>
      <c r="BJ284" s="139"/>
      <c r="BK284" s="139"/>
      <c r="BL284" s="139"/>
      <c r="BM284" s="139"/>
      <c r="BN284" s="139"/>
      <c r="BO284" s="139"/>
      <c r="BP284" s="139"/>
      <c r="BQ284" s="139"/>
      <c r="BR284" s="139"/>
      <c r="BS284" s="139"/>
      <c r="BT284" s="139"/>
      <c r="BU284" s="139"/>
      <c r="BV284" s="139"/>
      <c r="BW284" s="139"/>
      <c r="BX284" s="139"/>
      <c r="BY284" s="139"/>
      <c r="BZ284" s="139"/>
      <c r="CA284" s="139"/>
      <c r="CB284" s="139"/>
      <c r="CC284" s="139"/>
      <c r="CD284" s="139"/>
    </row>
    <row r="285" spans="1:82" s="139" customFormat="1" ht="15.75" customHeight="1" thickBot="1">
      <c r="A285" s="158"/>
      <c r="B285" s="159"/>
      <c r="C285" s="160"/>
      <c r="D285" s="161" t="s">
        <v>33</v>
      </c>
      <c r="E285" s="278" t="s">
        <v>34</v>
      </c>
      <c r="F285" s="237" t="s">
        <v>35</v>
      </c>
      <c r="G285" s="331" t="s">
        <v>356</v>
      </c>
    </row>
    <row r="286" spans="1:82" s="139" customFormat="1" ht="16.5" thickTop="1">
      <c r="A286" s="162">
        <v>90</v>
      </c>
      <c r="B286" s="162"/>
      <c r="C286" s="164" t="s">
        <v>242</v>
      </c>
      <c r="D286" s="97"/>
      <c r="E286" s="248"/>
      <c r="F286" s="248"/>
      <c r="G286" s="332"/>
    </row>
    <row r="287" spans="1:82" s="139" customFormat="1" ht="15.75">
      <c r="A287" s="110"/>
      <c r="B287" s="198"/>
      <c r="C287" s="110"/>
      <c r="D287" s="113"/>
      <c r="E287" s="254"/>
      <c r="F287" s="254"/>
      <c r="G287" s="326"/>
    </row>
    <row r="288" spans="1:82" s="139" customFormat="1" ht="15">
      <c r="A288" s="74"/>
      <c r="B288" s="199">
        <v>2219</v>
      </c>
      <c r="C288" s="74" t="s">
        <v>389</v>
      </c>
      <c r="D288" s="113">
        <v>3159</v>
      </c>
      <c r="E288" s="254">
        <v>3745</v>
      </c>
      <c r="F288" s="254">
        <v>2770.3</v>
      </c>
      <c r="G288" s="326">
        <f>(F288/E288)*100</f>
        <v>73.973297730307081</v>
      </c>
    </row>
    <row r="289" spans="1:82" s="139" customFormat="1" ht="15">
      <c r="A289" s="74"/>
      <c r="B289" s="199">
        <v>4349</v>
      </c>
      <c r="C289" s="74" t="s">
        <v>530</v>
      </c>
      <c r="D289" s="113">
        <v>0</v>
      </c>
      <c r="E289" s="254">
        <v>2531.6999999999998</v>
      </c>
      <c r="F289" s="254">
        <v>617.20000000000005</v>
      </c>
      <c r="G289" s="326">
        <f>(F289/E289)*100</f>
        <v>24.378875854169138</v>
      </c>
    </row>
    <row r="290" spans="1:82" s="139" customFormat="1" ht="15">
      <c r="A290" s="74"/>
      <c r="B290" s="199">
        <v>5311</v>
      </c>
      <c r="C290" s="74" t="s">
        <v>531</v>
      </c>
      <c r="D290" s="113">
        <v>20166</v>
      </c>
      <c r="E290" s="254">
        <v>20679.5</v>
      </c>
      <c r="F290" s="254">
        <v>13843.4</v>
      </c>
      <c r="G290" s="326">
        <f>(F290/E290)*100</f>
        <v>66.942624338112623</v>
      </c>
    </row>
    <row r="291" spans="1:82" s="139" customFormat="1" ht="15.75">
      <c r="A291" s="198"/>
      <c r="B291" s="217">
        <v>6409</v>
      </c>
      <c r="C291" s="218" t="s">
        <v>532</v>
      </c>
      <c r="D291" s="61">
        <v>0</v>
      </c>
      <c r="E291" s="239">
        <v>0</v>
      </c>
      <c r="F291" s="239">
        <v>-0.8</v>
      </c>
      <c r="G291" s="326" t="e">
        <f>(F291/E291)*100</f>
        <v>#DIV/0!</v>
      </c>
    </row>
    <row r="292" spans="1:82" s="139" customFormat="1" ht="16.5" thickBot="1">
      <c r="A292" s="201"/>
      <c r="B292" s="201"/>
      <c r="C292" s="219"/>
      <c r="D292" s="220"/>
      <c r="E292" s="293"/>
      <c r="F292" s="293"/>
      <c r="G292" s="337"/>
    </row>
    <row r="293" spans="1:82" s="139" customFormat="1" ht="18.75" customHeight="1" thickTop="1" thickBot="1">
      <c r="A293" s="173"/>
      <c r="B293" s="216"/>
      <c r="C293" s="214" t="s">
        <v>533</v>
      </c>
      <c r="D293" s="176">
        <f>SUM(D286:D292)</f>
        <v>23325</v>
      </c>
      <c r="E293" s="282">
        <f>SUM(E286:E292)</f>
        <v>26956.2</v>
      </c>
      <c r="F293" s="282">
        <f>SUM(F286:F292)</f>
        <v>17230.100000000002</v>
      </c>
      <c r="G293" s="328">
        <f>(F293/E293)*100</f>
        <v>63.918875805937049</v>
      </c>
    </row>
    <row r="294" spans="1:82" s="139" customFormat="1" ht="15.75" customHeight="1">
      <c r="A294" s="138"/>
      <c r="B294" s="141"/>
      <c r="C294" s="177"/>
      <c r="D294" s="179"/>
      <c r="E294" s="284"/>
      <c r="F294" s="284"/>
      <c r="G294" s="329"/>
    </row>
    <row r="295" spans="1:82" s="139" customFormat="1" ht="15.75" customHeight="1" thickBot="1">
      <c r="A295" s="138"/>
      <c r="B295" s="141"/>
      <c r="C295" s="177"/>
      <c r="D295" s="179"/>
      <c r="E295" s="284"/>
      <c r="F295" s="284"/>
      <c r="G295" s="329"/>
    </row>
    <row r="296" spans="1:82" s="138" customFormat="1" ht="15.75" customHeight="1">
      <c r="A296" s="156" t="s">
        <v>27</v>
      </c>
      <c r="B296" s="157" t="s">
        <v>28</v>
      </c>
      <c r="C296" s="156" t="s">
        <v>30</v>
      </c>
      <c r="D296" s="156" t="s">
        <v>31</v>
      </c>
      <c r="E296" s="277" t="s">
        <v>31</v>
      </c>
      <c r="F296" s="235" t="s">
        <v>8</v>
      </c>
      <c r="G296" s="330" t="s">
        <v>355</v>
      </c>
      <c r="H296" s="139"/>
      <c r="I296" s="139"/>
      <c r="J296" s="139"/>
      <c r="K296" s="139"/>
      <c r="L296" s="139"/>
      <c r="M296" s="139"/>
      <c r="N296" s="139"/>
      <c r="O296" s="139"/>
      <c r="P296" s="139"/>
      <c r="Q296" s="139"/>
      <c r="R296" s="139"/>
      <c r="S296" s="139"/>
      <c r="T296" s="139"/>
      <c r="U296" s="139"/>
      <c r="V296" s="139"/>
      <c r="W296" s="139"/>
      <c r="X296" s="139"/>
      <c r="Y296" s="139"/>
      <c r="Z296" s="139"/>
      <c r="AA296" s="139"/>
      <c r="AB296" s="139"/>
      <c r="AC296" s="139"/>
      <c r="AD296" s="139"/>
      <c r="AE296" s="139"/>
      <c r="AF296" s="139"/>
      <c r="AG296" s="139"/>
      <c r="AH296" s="139"/>
      <c r="AI296" s="139"/>
      <c r="AJ296" s="139"/>
      <c r="AK296" s="139"/>
      <c r="AL296" s="139"/>
      <c r="AM296" s="139"/>
      <c r="AN296" s="139"/>
      <c r="AO296" s="139"/>
      <c r="AP296" s="139"/>
      <c r="AQ296" s="139"/>
      <c r="AR296" s="139"/>
      <c r="AS296" s="139"/>
      <c r="AT296" s="139"/>
      <c r="AU296" s="139"/>
      <c r="AV296" s="139"/>
      <c r="AW296" s="139"/>
      <c r="AX296" s="139"/>
      <c r="AY296" s="139"/>
      <c r="AZ296" s="139"/>
      <c r="BA296" s="139"/>
      <c r="BB296" s="139"/>
      <c r="BC296" s="139"/>
      <c r="BD296" s="139"/>
      <c r="BE296" s="139"/>
      <c r="BF296" s="139"/>
      <c r="BG296" s="139"/>
      <c r="BH296" s="139"/>
      <c r="BI296" s="139"/>
      <c r="BJ296" s="139"/>
      <c r="BK296" s="139"/>
      <c r="BL296" s="139"/>
      <c r="BM296" s="139"/>
      <c r="BN296" s="139"/>
      <c r="BO296" s="139"/>
      <c r="BP296" s="139"/>
      <c r="BQ296" s="139"/>
      <c r="BR296" s="139"/>
      <c r="BS296" s="139"/>
      <c r="BT296" s="139"/>
      <c r="BU296" s="139"/>
      <c r="BV296" s="139"/>
      <c r="BW296" s="139"/>
      <c r="BX296" s="139"/>
      <c r="BY296" s="139"/>
      <c r="BZ296" s="139"/>
      <c r="CA296" s="139"/>
      <c r="CB296" s="139"/>
      <c r="CC296" s="139"/>
      <c r="CD296" s="139"/>
    </row>
    <row r="297" spans="1:82" s="139" customFormat="1" ht="15.75" customHeight="1" thickBot="1">
      <c r="A297" s="158"/>
      <c r="B297" s="159"/>
      <c r="C297" s="160"/>
      <c r="D297" s="161" t="s">
        <v>33</v>
      </c>
      <c r="E297" s="278" t="s">
        <v>34</v>
      </c>
      <c r="F297" s="237" t="s">
        <v>35</v>
      </c>
      <c r="G297" s="331" t="s">
        <v>356</v>
      </c>
    </row>
    <row r="298" spans="1:82" s="139" customFormat="1" ht="16.5" thickTop="1">
      <c r="A298" s="162">
        <v>100</v>
      </c>
      <c r="B298" s="162"/>
      <c r="C298" s="110" t="s">
        <v>257</v>
      </c>
      <c r="D298" s="97"/>
      <c r="E298" s="248"/>
      <c r="F298" s="248"/>
      <c r="G298" s="332"/>
    </row>
    <row r="299" spans="1:82" s="139" customFormat="1" ht="15.75">
      <c r="A299" s="110"/>
      <c r="B299" s="198"/>
      <c r="C299" s="110"/>
      <c r="D299" s="113"/>
      <c r="E299" s="254"/>
      <c r="F299" s="254"/>
      <c r="G299" s="326"/>
    </row>
    <row r="300" spans="1:82" s="139" customFormat="1" ht="15.75">
      <c r="A300" s="110"/>
      <c r="B300" s="198"/>
      <c r="C300" s="110"/>
      <c r="D300" s="113"/>
      <c r="E300" s="254"/>
      <c r="F300" s="254"/>
      <c r="G300" s="326"/>
    </row>
    <row r="301" spans="1:82" s="139" customFormat="1" ht="15.75">
      <c r="A301" s="198"/>
      <c r="B301" s="217">
        <v>2169</v>
      </c>
      <c r="C301" s="218" t="s">
        <v>534</v>
      </c>
      <c r="D301" s="61">
        <v>300</v>
      </c>
      <c r="E301" s="239">
        <v>300</v>
      </c>
      <c r="F301" s="239">
        <v>3.4</v>
      </c>
      <c r="G301" s="326">
        <f>(F301/E301)*100</f>
        <v>1.1333333333333333</v>
      </c>
    </row>
    <row r="302" spans="1:82" s="139" customFormat="1" ht="15.75">
      <c r="A302" s="198"/>
      <c r="B302" s="217">
        <v>6171</v>
      </c>
      <c r="C302" s="218" t="s">
        <v>535</v>
      </c>
      <c r="D302" s="61">
        <v>0</v>
      </c>
      <c r="E302" s="239">
        <v>0</v>
      </c>
      <c r="F302" s="239">
        <v>0</v>
      </c>
      <c r="G302" s="326" t="e">
        <f>(F302/E302)*100</f>
        <v>#DIV/0!</v>
      </c>
    </row>
    <row r="303" spans="1:82" s="139" customFormat="1" ht="16.5" thickBot="1">
      <c r="A303" s="201"/>
      <c r="B303" s="221"/>
      <c r="C303" s="222"/>
      <c r="D303" s="223"/>
      <c r="E303" s="259"/>
      <c r="F303" s="259"/>
      <c r="G303" s="326"/>
    </row>
    <row r="304" spans="1:82" s="139" customFormat="1" ht="18.75" customHeight="1" thickTop="1" thickBot="1">
      <c r="A304" s="173"/>
      <c r="B304" s="216"/>
      <c r="C304" s="214" t="s">
        <v>536</v>
      </c>
      <c r="D304" s="176">
        <f>SUM(D298:D303)</f>
        <v>300</v>
      </c>
      <c r="E304" s="282">
        <f>SUM(E298:E303)</f>
        <v>300</v>
      </c>
      <c r="F304" s="282">
        <f>SUM(F298:F303)</f>
        <v>3.4</v>
      </c>
      <c r="G304" s="328">
        <f>(F304/E304)*100</f>
        <v>1.1333333333333333</v>
      </c>
    </row>
    <row r="305" spans="1:7" s="139" customFormat="1" ht="15.75" customHeight="1">
      <c r="A305" s="138"/>
      <c r="B305" s="141"/>
      <c r="C305" s="177"/>
      <c r="D305" s="179"/>
      <c r="E305" s="284"/>
      <c r="F305" s="284"/>
      <c r="G305" s="329"/>
    </row>
    <row r="306" spans="1:7" s="139" customFormat="1" ht="15.75" customHeight="1">
      <c r="A306" s="138"/>
      <c r="B306" s="141"/>
      <c r="C306" s="177"/>
      <c r="D306" s="179"/>
      <c r="E306" s="284"/>
      <c r="F306" s="284"/>
      <c r="G306" s="329"/>
    </row>
    <row r="307" spans="1:7" s="139" customFormat="1" ht="15.75" customHeight="1" thickBot="1">
      <c r="B307" s="180"/>
      <c r="E307" s="285"/>
      <c r="F307" s="285"/>
      <c r="G307" s="321"/>
    </row>
    <row r="308" spans="1:7" s="139" customFormat="1" ht="15.75">
      <c r="A308" s="156" t="s">
        <v>27</v>
      </c>
      <c r="B308" s="157" t="s">
        <v>28</v>
      </c>
      <c r="C308" s="156" t="s">
        <v>30</v>
      </c>
      <c r="D308" s="156" t="s">
        <v>31</v>
      </c>
      <c r="E308" s="277" t="s">
        <v>31</v>
      </c>
      <c r="F308" s="235" t="s">
        <v>8</v>
      </c>
      <c r="G308" s="330" t="s">
        <v>355</v>
      </c>
    </row>
    <row r="309" spans="1:7" s="139" customFormat="1" ht="15.75" customHeight="1" thickBot="1">
      <c r="A309" s="158"/>
      <c r="B309" s="159"/>
      <c r="C309" s="160"/>
      <c r="D309" s="161" t="s">
        <v>33</v>
      </c>
      <c r="E309" s="278" t="s">
        <v>34</v>
      </c>
      <c r="F309" s="237" t="s">
        <v>35</v>
      </c>
      <c r="G309" s="331" t="s">
        <v>356</v>
      </c>
    </row>
    <row r="310" spans="1:7" s="139" customFormat="1" ht="16.5" thickTop="1">
      <c r="A310" s="162">
        <v>110</v>
      </c>
      <c r="B310" s="162"/>
      <c r="C310" s="164" t="s">
        <v>262</v>
      </c>
      <c r="D310" s="97"/>
      <c r="E310" s="248"/>
      <c r="F310" s="248"/>
      <c r="G310" s="332"/>
    </row>
    <row r="311" spans="1:7" s="139" customFormat="1" ht="15" customHeight="1">
      <c r="A311" s="110"/>
      <c r="B311" s="198"/>
      <c r="C311" s="110"/>
      <c r="D311" s="113"/>
      <c r="E311" s="254"/>
      <c r="F311" s="254"/>
      <c r="G311" s="326"/>
    </row>
    <row r="312" spans="1:7" s="139" customFormat="1" ht="15" customHeight="1">
      <c r="A312" s="74"/>
      <c r="B312" s="199">
        <v>6171</v>
      </c>
      <c r="C312" s="74" t="s">
        <v>537</v>
      </c>
      <c r="D312" s="113">
        <v>0</v>
      </c>
      <c r="E312" s="254">
        <v>3</v>
      </c>
      <c r="F312" s="291">
        <v>22</v>
      </c>
      <c r="G312" s="326">
        <f t="shared" ref="G312:G317" si="7">(F312/E312)*100</f>
        <v>733.33333333333326</v>
      </c>
    </row>
    <row r="313" spans="1:7" s="139" customFormat="1" ht="15">
      <c r="A313" s="74"/>
      <c r="B313" s="199">
        <v>6310</v>
      </c>
      <c r="C313" s="74" t="s">
        <v>538</v>
      </c>
      <c r="D313" s="113">
        <v>1020</v>
      </c>
      <c r="E313" s="254">
        <v>1020</v>
      </c>
      <c r="F313" s="254">
        <v>613</v>
      </c>
      <c r="G313" s="326">
        <f t="shared" si="7"/>
        <v>60.098039215686271</v>
      </c>
    </row>
    <row r="314" spans="1:7" s="139" customFormat="1" ht="15">
      <c r="A314" s="74"/>
      <c r="B314" s="199">
        <v>6399</v>
      </c>
      <c r="C314" s="74" t="s">
        <v>539</v>
      </c>
      <c r="D314" s="113">
        <v>12411</v>
      </c>
      <c r="E314" s="254">
        <v>9323</v>
      </c>
      <c r="F314" s="254">
        <v>8519.6</v>
      </c>
      <c r="G314" s="326">
        <f t="shared" si="7"/>
        <v>91.382602166684549</v>
      </c>
    </row>
    <row r="315" spans="1:7" s="139" customFormat="1" ht="15" hidden="1">
      <c r="A315" s="74"/>
      <c r="B315" s="199">
        <v>6402</v>
      </c>
      <c r="C315" s="74" t="s">
        <v>540</v>
      </c>
      <c r="D315" s="113">
        <v>0</v>
      </c>
      <c r="E315" s="254">
        <v>0</v>
      </c>
      <c r="F315" s="254">
        <v>0</v>
      </c>
      <c r="G315" s="326" t="e">
        <f t="shared" si="7"/>
        <v>#DIV/0!</v>
      </c>
    </row>
    <row r="316" spans="1:7" s="139" customFormat="1" ht="15">
      <c r="A316" s="74"/>
      <c r="B316" s="199">
        <v>6409</v>
      </c>
      <c r="C316" s="74" t="s">
        <v>541</v>
      </c>
      <c r="D316" s="113">
        <v>0</v>
      </c>
      <c r="E316" s="254">
        <v>0</v>
      </c>
      <c r="F316" s="254">
        <v>0.6</v>
      </c>
      <c r="G316" s="326" t="e">
        <f t="shared" si="7"/>
        <v>#DIV/0!</v>
      </c>
    </row>
    <row r="317" spans="1:7" s="144" customFormat="1" ht="15.75" customHeight="1">
      <c r="A317" s="164"/>
      <c r="B317" s="162">
        <v>6409</v>
      </c>
      <c r="C317" s="164" t="s">
        <v>542</v>
      </c>
      <c r="D317" s="224">
        <v>8416</v>
      </c>
      <c r="E317" s="294">
        <v>2229.1999999999998</v>
      </c>
      <c r="F317" s="286">
        <v>0</v>
      </c>
      <c r="G317" s="326">
        <f t="shared" si="7"/>
        <v>0</v>
      </c>
    </row>
    <row r="318" spans="1:7" s="139" customFormat="1" ht="15.75" thickBot="1">
      <c r="A318" s="203"/>
      <c r="B318" s="202"/>
      <c r="C318" s="203"/>
      <c r="D318" s="225"/>
      <c r="E318" s="295"/>
      <c r="F318" s="295"/>
      <c r="G318" s="338"/>
    </row>
    <row r="319" spans="1:7" s="139" customFormat="1" ht="18.75" customHeight="1" thickTop="1" thickBot="1">
      <c r="A319" s="173"/>
      <c r="B319" s="216"/>
      <c r="C319" s="214" t="s">
        <v>543</v>
      </c>
      <c r="D319" s="226">
        <f>SUM(D311:D317)</f>
        <v>21847</v>
      </c>
      <c r="E319" s="296">
        <f>SUM(E311:E317)</f>
        <v>12575.2</v>
      </c>
      <c r="F319" s="296">
        <f>SUM(F311:F317)</f>
        <v>9155.2000000000007</v>
      </c>
      <c r="G319" s="328">
        <f>(F319/E319)*100</f>
        <v>72.80361346141612</v>
      </c>
    </row>
    <row r="320" spans="1:7" s="139" customFormat="1" ht="18.75" customHeight="1">
      <c r="A320" s="138"/>
      <c r="B320" s="141"/>
      <c r="C320" s="177"/>
      <c r="D320" s="179"/>
      <c r="E320" s="284"/>
      <c r="F320" s="284"/>
      <c r="G320" s="329"/>
    </row>
    <row r="321" spans="1:7" s="139" customFormat="1" ht="13.5" hidden="1" customHeight="1">
      <c r="A321" s="138"/>
      <c r="B321" s="141"/>
      <c r="C321" s="177"/>
      <c r="D321" s="179"/>
      <c r="E321" s="284"/>
      <c r="F321" s="284"/>
      <c r="G321" s="329"/>
    </row>
    <row r="322" spans="1:7" s="139" customFormat="1" ht="13.5" hidden="1" customHeight="1">
      <c r="A322" s="138"/>
      <c r="B322" s="141"/>
      <c r="C322" s="177"/>
      <c r="D322" s="179"/>
      <c r="E322" s="284"/>
      <c r="F322" s="284"/>
      <c r="G322" s="329"/>
    </row>
    <row r="323" spans="1:7" s="139" customFormat="1" ht="13.5" hidden="1" customHeight="1">
      <c r="A323" s="138"/>
      <c r="B323" s="141"/>
      <c r="C323" s="177"/>
      <c r="D323" s="179"/>
      <c r="E323" s="284"/>
      <c r="F323" s="284"/>
      <c r="G323" s="329"/>
    </row>
    <row r="324" spans="1:7" s="139" customFormat="1" ht="13.5" hidden="1" customHeight="1">
      <c r="A324" s="138"/>
      <c r="B324" s="141"/>
      <c r="C324" s="177"/>
      <c r="D324" s="179"/>
      <c r="E324" s="284"/>
      <c r="F324" s="284"/>
      <c r="G324" s="329"/>
    </row>
    <row r="325" spans="1:7" s="139" customFormat="1" ht="13.5" hidden="1" customHeight="1">
      <c r="A325" s="138"/>
      <c r="B325" s="141"/>
      <c r="C325" s="177"/>
      <c r="D325" s="179"/>
      <c r="E325" s="284"/>
      <c r="F325" s="284"/>
      <c r="G325" s="329"/>
    </row>
    <row r="326" spans="1:7" s="139" customFormat="1" ht="13.5" customHeight="1">
      <c r="A326" s="138"/>
      <c r="B326" s="141"/>
      <c r="C326" s="177"/>
      <c r="D326" s="179"/>
      <c r="E326" s="284"/>
      <c r="F326" s="284"/>
      <c r="G326" s="329"/>
    </row>
    <row r="327" spans="1:7" s="139" customFormat="1" ht="13.5" customHeight="1">
      <c r="A327" s="138"/>
      <c r="B327" s="141"/>
      <c r="C327" s="177"/>
      <c r="D327" s="179"/>
      <c r="E327" s="284"/>
      <c r="F327" s="284"/>
      <c r="G327" s="329"/>
    </row>
    <row r="328" spans="1:7" s="139" customFormat="1" ht="13.5" customHeight="1">
      <c r="A328" s="138"/>
      <c r="B328" s="141"/>
      <c r="C328" s="177"/>
      <c r="D328" s="179"/>
      <c r="E328" s="284"/>
      <c r="F328" s="284"/>
      <c r="G328" s="329"/>
    </row>
    <row r="329" spans="1:7" s="139" customFormat="1" ht="13.5" customHeight="1">
      <c r="A329" s="138"/>
      <c r="B329" s="141"/>
      <c r="C329" s="177"/>
      <c r="D329" s="179"/>
      <c r="E329" s="284"/>
      <c r="F329" s="284"/>
      <c r="G329" s="329"/>
    </row>
    <row r="330" spans="1:7" s="139" customFormat="1" ht="13.5" customHeight="1">
      <c r="A330" s="138"/>
      <c r="B330" s="141"/>
      <c r="C330" s="177"/>
      <c r="D330" s="179"/>
      <c r="E330" s="284"/>
      <c r="F330" s="284"/>
      <c r="G330" s="329"/>
    </row>
    <row r="331" spans="1:7" s="139" customFormat="1" ht="13.5" customHeight="1">
      <c r="A331" s="138"/>
      <c r="B331" s="141"/>
      <c r="C331" s="177"/>
      <c r="D331" s="179"/>
      <c r="E331" s="284"/>
      <c r="F331" s="284"/>
      <c r="G331" s="329"/>
    </row>
    <row r="332" spans="1:7" s="139" customFormat="1" ht="13.5" customHeight="1">
      <c r="A332" s="138"/>
      <c r="B332" s="141"/>
      <c r="C332" s="177"/>
      <c r="D332" s="179"/>
      <c r="E332" s="284"/>
      <c r="F332" s="284"/>
      <c r="G332" s="329"/>
    </row>
    <row r="333" spans="1:7" s="139" customFormat="1" ht="13.5" customHeight="1">
      <c r="A333" s="138"/>
      <c r="B333" s="141"/>
      <c r="C333" s="177"/>
      <c r="D333" s="179"/>
      <c r="E333" s="284"/>
      <c r="F333" s="284"/>
      <c r="G333" s="329"/>
    </row>
    <row r="334" spans="1:7" s="139" customFormat="1" ht="13.5" customHeight="1">
      <c r="A334" s="138"/>
      <c r="B334" s="141"/>
      <c r="C334" s="177"/>
      <c r="D334" s="179"/>
      <c r="E334" s="284"/>
      <c r="F334" s="284"/>
      <c r="G334" s="329"/>
    </row>
    <row r="335" spans="1:7" s="139" customFormat="1" ht="13.5" customHeight="1">
      <c r="A335" s="138"/>
      <c r="B335" s="141"/>
      <c r="C335" s="177"/>
      <c r="D335" s="179"/>
      <c r="E335" s="284"/>
      <c r="F335" s="284"/>
      <c r="G335" s="329"/>
    </row>
    <row r="336" spans="1:7" s="139" customFormat="1" ht="13.5" customHeight="1">
      <c r="A336" s="138"/>
      <c r="B336" s="141"/>
      <c r="C336" s="177"/>
      <c r="D336" s="179"/>
      <c r="E336" s="284"/>
      <c r="F336" s="284"/>
      <c r="G336" s="329"/>
    </row>
    <row r="337" spans="1:7" s="139" customFormat="1" ht="16.5" customHeight="1">
      <c r="A337" s="138"/>
      <c r="B337" s="141"/>
      <c r="C337" s="177"/>
      <c r="D337" s="179"/>
      <c r="E337" s="284"/>
      <c r="F337" s="284"/>
      <c r="G337" s="329"/>
    </row>
    <row r="338" spans="1:7" s="139" customFormat="1" ht="15.75" customHeight="1" thickBot="1">
      <c r="A338" s="138"/>
      <c r="B338" s="141"/>
      <c r="C338" s="177"/>
      <c r="D338" s="179"/>
      <c r="E338" s="284"/>
      <c r="F338" s="284"/>
      <c r="G338" s="329"/>
    </row>
    <row r="339" spans="1:7" s="139" customFormat="1" ht="15.75">
      <c r="A339" s="156" t="s">
        <v>27</v>
      </c>
      <c r="B339" s="157" t="s">
        <v>28</v>
      </c>
      <c r="C339" s="156" t="s">
        <v>30</v>
      </c>
      <c r="D339" s="156" t="s">
        <v>31</v>
      </c>
      <c r="E339" s="277" t="s">
        <v>31</v>
      </c>
      <c r="F339" s="235" t="s">
        <v>8</v>
      </c>
      <c r="G339" s="330" t="s">
        <v>355</v>
      </c>
    </row>
    <row r="340" spans="1:7" s="139" customFormat="1" ht="15.75" customHeight="1" thickBot="1">
      <c r="A340" s="158"/>
      <c r="B340" s="159"/>
      <c r="C340" s="160"/>
      <c r="D340" s="161" t="s">
        <v>33</v>
      </c>
      <c r="E340" s="278" t="s">
        <v>34</v>
      </c>
      <c r="F340" s="237" t="s">
        <v>35</v>
      </c>
      <c r="G340" s="331" t="s">
        <v>356</v>
      </c>
    </row>
    <row r="341" spans="1:7" s="139" customFormat="1" ht="16.5" thickTop="1">
      <c r="A341" s="162">
        <v>120</v>
      </c>
      <c r="B341" s="162"/>
      <c r="C341" s="93" t="s">
        <v>291</v>
      </c>
      <c r="D341" s="97"/>
      <c r="E341" s="248"/>
      <c r="F341" s="248"/>
      <c r="G341" s="332"/>
    </row>
    <row r="342" spans="1:7" s="139" customFormat="1" ht="15" customHeight="1">
      <c r="A342" s="110"/>
      <c r="B342" s="198"/>
      <c r="C342" s="93"/>
      <c r="D342" s="113"/>
      <c r="E342" s="254"/>
      <c r="F342" s="254"/>
      <c r="G342" s="326"/>
    </row>
    <row r="343" spans="1:7" s="139" customFormat="1" ht="15" customHeight="1">
      <c r="A343" s="110"/>
      <c r="B343" s="198"/>
      <c r="C343" s="93"/>
      <c r="D343" s="200"/>
      <c r="E343" s="291"/>
      <c r="F343" s="291"/>
      <c r="G343" s="326"/>
    </row>
    <row r="344" spans="1:7" s="144" customFormat="1" ht="15.75" hidden="1">
      <c r="A344" s="74"/>
      <c r="B344" s="167">
        <v>2221</v>
      </c>
      <c r="C344" s="114" t="s">
        <v>390</v>
      </c>
      <c r="D344" s="113">
        <v>0</v>
      </c>
      <c r="E344" s="254"/>
      <c r="F344" s="291"/>
      <c r="G344" s="326" t="e">
        <f>(#REF!/E344)*100</f>
        <v>#REF!</v>
      </c>
    </row>
    <row r="345" spans="1:7" s="139" customFormat="1" ht="15.75">
      <c r="A345" s="110"/>
      <c r="B345" s="199">
        <v>2310</v>
      </c>
      <c r="C345" s="74" t="s">
        <v>544</v>
      </c>
      <c r="D345" s="200">
        <v>20</v>
      </c>
      <c r="E345" s="291">
        <v>20</v>
      </c>
      <c r="F345" s="291">
        <v>0</v>
      </c>
      <c r="G345" s="326">
        <f t="shared" ref="G345:G356" si="8">(F345/E345)*100</f>
        <v>0</v>
      </c>
    </row>
    <row r="346" spans="1:7" s="139" customFormat="1" ht="15.75" hidden="1" customHeight="1">
      <c r="A346" s="110"/>
      <c r="B346" s="199">
        <v>2321</v>
      </c>
      <c r="C346" s="74" t="s">
        <v>545</v>
      </c>
      <c r="D346" s="200">
        <v>0</v>
      </c>
      <c r="E346" s="291"/>
      <c r="F346" s="291"/>
      <c r="G346" s="326" t="e">
        <f t="shared" si="8"/>
        <v>#DIV/0!</v>
      </c>
    </row>
    <row r="347" spans="1:7" s="139" customFormat="1" ht="15">
      <c r="A347" s="74"/>
      <c r="B347" s="199">
        <v>3612</v>
      </c>
      <c r="C347" s="74" t="s">
        <v>546</v>
      </c>
      <c r="D347" s="113">
        <v>10952</v>
      </c>
      <c r="E347" s="254">
        <v>10108.299999999999</v>
      </c>
      <c r="F347" s="254">
        <v>5623.2</v>
      </c>
      <c r="G347" s="326">
        <f t="shared" si="8"/>
        <v>55.629532166635343</v>
      </c>
    </row>
    <row r="348" spans="1:7" s="139" customFormat="1" ht="15">
      <c r="A348" s="74"/>
      <c r="B348" s="199">
        <v>3613</v>
      </c>
      <c r="C348" s="74" t="s">
        <v>547</v>
      </c>
      <c r="D348" s="113">
        <v>6575</v>
      </c>
      <c r="E348" s="254">
        <v>8611.6</v>
      </c>
      <c r="F348" s="254">
        <v>5281.1</v>
      </c>
      <c r="G348" s="326">
        <f t="shared" si="8"/>
        <v>61.325421524455393</v>
      </c>
    </row>
    <row r="349" spans="1:7" s="139" customFormat="1" ht="15">
      <c r="A349" s="74"/>
      <c r="B349" s="199">
        <v>3632</v>
      </c>
      <c r="C349" s="74" t="s">
        <v>409</v>
      </c>
      <c r="D349" s="113">
        <v>1222</v>
      </c>
      <c r="E349" s="254">
        <v>1222</v>
      </c>
      <c r="F349" s="254">
        <v>443.9</v>
      </c>
      <c r="G349" s="326">
        <f t="shared" si="8"/>
        <v>36.325695581014728</v>
      </c>
    </row>
    <row r="350" spans="1:7" s="139" customFormat="1" ht="15">
      <c r="A350" s="74"/>
      <c r="B350" s="199">
        <v>3634</v>
      </c>
      <c r="C350" s="74" t="s">
        <v>548</v>
      </c>
      <c r="D350" s="113">
        <v>800</v>
      </c>
      <c r="E350" s="254">
        <v>800</v>
      </c>
      <c r="F350" s="254">
        <v>472</v>
      </c>
      <c r="G350" s="326">
        <f t="shared" si="8"/>
        <v>59</v>
      </c>
    </row>
    <row r="351" spans="1:7" s="139" customFormat="1" ht="15">
      <c r="A351" s="74"/>
      <c r="B351" s="199">
        <v>3639</v>
      </c>
      <c r="C351" s="74" t="s">
        <v>549</v>
      </c>
      <c r="D351" s="113">
        <f>14607-10740</f>
        <v>3867</v>
      </c>
      <c r="E351" s="254">
        <f>13595-9137</f>
        <v>4458</v>
      </c>
      <c r="F351" s="254">
        <f>6187.6-2789.1</f>
        <v>3398.5000000000005</v>
      </c>
      <c r="G351" s="326">
        <f t="shared" si="8"/>
        <v>76.233737101839409</v>
      </c>
    </row>
    <row r="352" spans="1:7" s="139" customFormat="1" ht="15" hidden="1" customHeight="1">
      <c r="A352" s="74"/>
      <c r="B352" s="199">
        <v>3639</v>
      </c>
      <c r="C352" s="74" t="s">
        <v>550</v>
      </c>
      <c r="D352" s="113">
        <v>0</v>
      </c>
      <c r="E352" s="254"/>
      <c r="F352" s="254"/>
      <c r="G352" s="326" t="e">
        <f t="shared" si="8"/>
        <v>#DIV/0!</v>
      </c>
    </row>
    <row r="353" spans="1:7" s="139" customFormat="1" ht="15">
      <c r="A353" s="74"/>
      <c r="B353" s="199">
        <v>3639</v>
      </c>
      <c r="C353" s="74" t="s">
        <v>551</v>
      </c>
      <c r="D353" s="113">
        <v>10740</v>
      </c>
      <c r="E353" s="254">
        <v>9137</v>
      </c>
      <c r="F353" s="254">
        <v>2789.1</v>
      </c>
      <c r="G353" s="326">
        <f t="shared" si="8"/>
        <v>30.52533654372332</v>
      </c>
    </row>
    <row r="354" spans="1:7" s="139" customFormat="1" ht="15">
      <c r="A354" s="74"/>
      <c r="B354" s="199">
        <v>3729</v>
      </c>
      <c r="C354" s="74" t="s">
        <v>552</v>
      </c>
      <c r="D354" s="113">
        <v>1</v>
      </c>
      <c r="E354" s="254">
        <v>1</v>
      </c>
      <c r="F354" s="254">
        <v>0.5</v>
      </c>
      <c r="G354" s="326">
        <f t="shared" si="8"/>
        <v>50</v>
      </c>
    </row>
    <row r="355" spans="1:7" s="139" customFormat="1" ht="15">
      <c r="A355" s="206"/>
      <c r="B355" s="215">
        <v>4349</v>
      </c>
      <c r="C355" s="206" t="s">
        <v>553</v>
      </c>
      <c r="D355" s="200">
        <v>0</v>
      </c>
      <c r="E355" s="291">
        <v>48.4</v>
      </c>
      <c r="F355" s="291">
        <v>48.3</v>
      </c>
      <c r="G355" s="326">
        <f t="shared" si="8"/>
        <v>99.793388429752056</v>
      </c>
    </row>
    <row r="356" spans="1:7" s="139" customFormat="1" ht="15">
      <c r="A356" s="206"/>
      <c r="B356" s="215">
        <v>6409</v>
      </c>
      <c r="C356" s="206" t="s">
        <v>554</v>
      </c>
      <c r="D356" s="200">
        <v>0</v>
      </c>
      <c r="E356" s="291">
        <v>3.7</v>
      </c>
      <c r="F356" s="291">
        <v>3.6</v>
      </c>
      <c r="G356" s="326">
        <f t="shared" si="8"/>
        <v>97.297297297297291</v>
      </c>
    </row>
    <row r="357" spans="1:7" s="139" customFormat="1" ht="15" customHeight="1" thickBot="1">
      <c r="A357" s="201"/>
      <c r="B357" s="201"/>
      <c r="C357" s="219"/>
      <c r="D357" s="225"/>
      <c r="E357" s="295"/>
      <c r="F357" s="295"/>
      <c r="G357" s="338"/>
    </row>
    <row r="358" spans="1:7" s="139" customFormat="1" ht="18.75" customHeight="1" thickTop="1" thickBot="1">
      <c r="A358" s="195"/>
      <c r="B358" s="216"/>
      <c r="C358" s="214" t="s">
        <v>555</v>
      </c>
      <c r="D358" s="226">
        <f>SUM(D344:D356)</f>
        <v>34177</v>
      </c>
      <c r="E358" s="296">
        <f>SUM(E344:E356)</f>
        <v>34410</v>
      </c>
      <c r="F358" s="296">
        <f>SUM(F344:F356)</f>
        <v>18060.199999999997</v>
      </c>
      <c r="G358" s="328">
        <f>(F358/E358)*100</f>
        <v>52.485324033711123</v>
      </c>
    </row>
    <row r="359" spans="1:7" s="139" customFormat="1" ht="15.75" customHeight="1">
      <c r="A359" s="138"/>
      <c r="B359" s="141"/>
      <c r="C359" s="177"/>
      <c r="D359" s="179"/>
      <c r="E359" s="284"/>
      <c r="F359" s="284"/>
      <c r="G359" s="329"/>
    </row>
    <row r="360" spans="1:7" s="139" customFormat="1" ht="15.75" customHeight="1">
      <c r="A360" s="138"/>
      <c r="B360" s="141"/>
      <c r="C360" s="177"/>
      <c r="D360" s="179"/>
      <c r="E360" s="284"/>
      <c r="F360" s="284"/>
      <c r="G360" s="329"/>
    </row>
    <row r="361" spans="1:7" s="139" customFormat="1" ht="15.75" customHeight="1" thickBot="1">
      <c r="E361" s="285"/>
      <c r="F361" s="285"/>
      <c r="G361" s="321"/>
    </row>
    <row r="362" spans="1:7" s="139" customFormat="1" ht="15.75">
      <c r="A362" s="156" t="s">
        <v>27</v>
      </c>
      <c r="B362" s="157" t="s">
        <v>28</v>
      </c>
      <c r="C362" s="156" t="s">
        <v>30</v>
      </c>
      <c r="D362" s="156" t="s">
        <v>31</v>
      </c>
      <c r="E362" s="277" t="s">
        <v>31</v>
      </c>
      <c r="F362" s="235" t="s">
        <v>8</v>
      </c>
      <c r="G362" s="330" t="s">
        <v>355</v>
      </c>
    </row>
    <row r="363" spans="1:7" s="139" customFormat="1" ht="15.75" customHeight="1" thickBot="1">
      <c r="A363" s="158"/>
      <c r="B363" s="159"/>
      <c r="C363" s="160"/>
      <c r="D363" s="161" t="s">
        <v>33</v>
      </c>
      <c r="E363" s="278" t="s">
        <v>34</v>
      </c>
      <c r="F363" s="237" t="s">
        <v>35</v>
      </c>
      <c r="G363" s="331" t="s">
        <v>356</v>
      </c>
    </row>
    <row r="364" spans="1:7" s="139" customFormat="1" ht="38.25" customHeight="1" thickTop="1" thickBot="1">
      <c r="A364" s="214"/>
      <c r="B364" s="227"/>
      <c r="C364" s="228" t="s">
        <v>556</v>
      </c>
      <c r="D364" s="229">
        <f>SUM(D35,D132,D160,D216,D250,D272,D293,D304,D319,D358,)</f>
        <v>439083</v>
      </c>
      <c r="E364" s="297">
        <f>SUM(E35,E132,E160,E216,E250,E272,E293,E304,E319,E358)</f>
        <v>492483.60000000003</v>
      </c>
      <c r="F364" s="297">
        <f>SUM(F35,F132,F160,F216,F250,F272,F293,F304,F319,F358,)</f>
        <v>301613.50000000006</v>
      </c>
      <c r="G364" s="339">
        <f>(F364/E364)*100</f>
        <v>61.243359169726673</v>
      </c>
    </row>
    <row r="365" spans="1:7" ht="15">
      <c r="A365" s="70"/>
      <c r="B365" s="70"/>
      <c r="C365" s="70"/>
      <c r="D365" s="70"/>
      <c r="E365" s="298"/>
      <c r="F365" s="298"/>
      <c r="G365" s="70"/>
    </row>
    <row r="366" spans="1:7" ht="15" customHeight="1">
      <c r="A366" s="70"/>
      <c r="B366" s="70"/>
      <c r="C366" s="70"/>
      <c r="D366" s="70"/>
      <c r="E366" s="298"/>
      <c r="F366" s="298"/>
      <c r="G366" s="70"/>
    </row>
    <row r="367" spans="1:7" ht="15" customHeight="1">
      <c r="A367" s="70"/>
      <c r="B367" s="70"/>
      <c r="C367" s="70"/>
      <c r="D367" s="70"/>
      <c r="E367" s="298"/>
      <c r="F367" s="298"/>
      <c r="G367" s="70"/>
    </row>
    <row r="368" spans="1:7" ht="15" customHeight="1">
      <c r="A368" s="70"/>
      <c r="B368" s="70"/>
      <c r="C368" s="70"/>
      <c r="D368" s="70"/>
      <c r="E368" s="298"/>
      <c r="F368" s="298"/>
      <c r="G368" s="70"/>
    </row>
    <row r="369" spans="1:7" ht="15">
      <c r="A369" s="70"/>
      <c r="B369" s="70"/>
      <c r="C369" s="70"/>
      <c r="D369" s="70"/>
      <c r="E369" s="298"/>
      <c r="F369" s="298"/>
      <c r="G369" s="70"/>
    </row>
    <row r="370" spans="1:7" ht="15">
      <c r="A370" s="70"/>
      <c r="B370" s="70"/>
      <c r="C370" s="70"/>
      <c r="D370" s="70"/>
      <c r="E370" s="298"/>
      <c r="F370" s="244"/>
      <c r="G370" s="70"/>
    </row>
    <row r="371" spans="1:7" ht="15">
      <c r="A371" s="70"/>
      <c r="B371" s="70"/>
      <c r="C371" s="71"/>
      <c r="D371" s="70"/>
      <c r="E371" s="298"/>
      <c r="F371" s="298"/>
      <c r="G371" s="70"/>
    </row>
    <row r="372" spans="1:7" ht="15">
      <c r="A372" s="70"/>
      <c r="B372" s="70"/>
      <c r="C372" s="70"/>
      <c r="D372" s="70"/>
      <c r="E372" s="298"/>
      <c r="F372" s="298"/>
      <c r="G372" s="70"/>
    </row>
    <row r="373" spans="1:7" ht="15">
      <c r="A373" s="70"/>
      <c r="B373" s="70"/>
      <c r="C373" s="70"/>
      <c r="D373" s="70"/>
      <c r="E373" s="298"/>
      <c r="F373" s="298"/>
      <c r="G373" s="70"/>
    </row>
    <row r="374" spans="1:7" ht="15">
      <c r="A374" s="70"/>
      <c r="B374" s="70"/>
      <c r="C374" s="70"/>
      <c r="D374" s="70"/>
      <c r="E374" s="298"/>
      <c r="F374" s="298"/>
      <c r="G374" s="70"/>
    </row>
    <row r="375" spans="1:7" ht="15">
      <c r="A375" s="70"/>
      <c r="B375" s="70"/>
      <c r="C375" s="70"/>
      <c r="D375" s="70"/>
      <c r="E375" s="298"/>
      <c r="F375" s="298"/>
      <c r="G375" s="70"/>
    </row>
    <row r="376" spans="1:7" ht="15">
      <c r="A376" s="70"/>
      <c r="B376" s="70"/>
      <c r="C376" s="70"/>
      <c r="D376" s="70"/>
      <c r="E376" s="298"/>
      <c r="F376" s="298"/>
      <c r="G376" s="70"/>
    </row>
    <row r="377" spans="1:7" ht="15">
      <c r="A377" s="70"/>
      <c r="B377" s="70"/>
      <c r="C377" s="70"/>
      <c r="D377" s="70"/>
      <c r="E377" s="298"/>
      <c r="F377" s="298"/>
      <c r="G377" s="70"/>
    </row>
    <row r="378" spans="1:7" ht="15">
      <c r="A378" s="70"/>
      <c r="B378" s="70"/>
      <c r="C378" s="70"/>
      <c r="D378" s="70"/>
      <c r="E378" s="298"/>
      <c r="F378" s="298"/>
      <c r="G378" s="70"/>
    </row>
    <row r="379" spans="1:7" ht="15">
      <c r="A379" s="70"/>
      <c r="B379" s="70"/>
      <c r="C379" s="70"/>
      <c r="D379" s="70"/>
      <c r="E379" s="298"/>
      <c r="F379" s="298"/>
      <c r="G379" s="70"/>
    </row>
    <row r="380" spans="1:7" ht="15">
      <c r="A380" s="70"/>
      <c r="B380" s="70"/>
      <c r="C380" s="70"/>
      <c r="D380" s="70"/>
      <c r="E380" s="298"/>
      <c r="F380" s="298"/>
      <c r="G380" s="70"/>
    </row>
    <row r="381" spans="1:7" ht="15">
      <c r="A381" s="70"/>
      <c r="B381" s="70"/>
      <c r="C381" s="70"/>
      <c r="D381" s="70"/>
      <c r="E381" s="298"/>
      <c r="F381" s="298"/>
      <c r="G381" s="70"/>
    </row>
    <row r="382" spans="1:7" ht="15">
      <c r="A382" s="70"/>
      <c r="B382" s="70"/>
      <c r="C382" s="70"/>
      <c r="D382" s="70"/>
      <c r="E382" s="298"/>
      <c r="F382" s="298"/>
      <c r="G382" s="70"/>
    </row>
    <row r="383" spans="1:7" ht="15">
      <c r="A383" s="70"/>
      <c r="B383" s="70"/>
      <c r="C383" s="70"/>
      <c r="D383" s="70"/>
      <c r="E383" s="298"/>
      <c r="F383" s="298"/>
      <c r="G383" s="70"/>
    </row>
    <row r="384" spans="1:7" ht="15">
      <c r="A384" s="70"/>
      <c r="B384" s="70"/>
      <c r="C384" s="70"/>
      <c r="D384" s="70"/>
      <c r="E384" s="298"/>
      <c r="F384" s="298"/>
      <c r="G384" s="70"/>
    </row>
    <row r="385" spans="1:7" ht="15">
      <c r="A385" s="70"/>
      <c r="B385" s="70"/>
      <c r="C385" s="70"/>
      <c r="D385" s="70"/>
      <c r="E385" s="298"/>
      <c r="F385" s="298"/>
      <c r="G385" s="70"/>
    </row>
  </sheetData>
  <pageMargins left="0.26" right="0.31496062992125984" top="0.27559055118110237" bottom="0.47244094488188981" header="0.31496062992125984" footer="0.35433070866141736"/>
  <pageSetup paperSize="9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2:G81"/>
  <sheetViews>
    <sheetView workbookViewId="0">
      <selection activeCell="D24" sqref="D24"/>
    </sheetView>
  </sheetViews>
  <sheetFormatPr defaultRowHeight="12.75"/>
  <cols>
    <col min="1" max="1" width="4.85546875" style="783" customWidth="1"/>
    <col min="2" max="2" width="10.42578125" style="783" customWidth="1"/>
    <col min="3" max="3" width="11.5703125" style="783" customWidth="1"/>
    <col min="4" max="4" width="90" style="783" customWidth="1"/>
    <col min="5" max="5" width="13" style="783" customWidth="1"/>
    <col min="6" max="6" width="11.28515625" style="783" hidden="1" customWidth="1"/>
    <col min="7" max="7" width="12.28515625" style="783" hidden="1" customWidth="1"/>
    <col min="8" max="8" width="9.7109375" style="783" bestFit="1" customWidth="1"/>
    <col min="9" max="256" width="9.140625" style="783"/>
    <col min="257" max="257" width="4.85546875" style="783" customWidth="1"/>
    <col min="258" max="258" width="10.42578125" style="783" customWidth="1"/>
    <col min="259" max="259" width="11.5703125" style="783" customWidth="1"/>
    <col min="260" max="260" width="90" style="783" customWidth="1"/>
    <col min="261" max="261" width="13" style="783" customWidth="1"/>
    <col min="262" max="263" width="0" style="783" hidden="1" customWidth="1"/>
    <col min="264" max="264" width="9.7109375" style="783" bestFit="1" customWidth="1"/>
    <col min="265" max="512" width="9.140625" style="783"/>
    <col min="513" max="513" width="4.85546875" style="783" customWidth="1"/>
    <col min="514" max="514" width="10.42578125" style="783" customWidth="1"/>
    <col min="515" max="515" width="11.5703125" style="783" customWidth="1"/>
    <col min="516" max="516" width="90" style="783" customWidth="1"/>
    <col min="517" max="517" width="13" style="783" customWidth="1"/>
    <col min="518" max="519" width="0" style="783" hidden="1" customWidth="1"/>
    <col min="520" max="520" width="9.7109375" style="783" bestFit="1" customWidth="1"/>
    <col min="521" max="768" width="9.140625" style="783"/>
    <col min="769" max="769" width="4.85546875" style="783" customWidth="1"/>
    <col min="770" max="770" width="10.42578125" style="783" customWidth="1"/>
    <col min="771" max="771" width="11.5703125" style="783" customWidth="1"/>
    <col min="772" max="772" width="90" style="783" customWidth="1"/>
    <col min="773" max="773" width="13" style="783" customWidth="1"/>
    <col min="774" max="775" width="0" style="783" hidden="1" customWidth="1"/>
    <col min="776" max="776" width="9.7109375" style="783" bestFit="1" customWidth="1"/>
    <col min="777" max="1024" width="9.140625" style="783"/>
    <col min="1025" max="1025" width="4.85546875" style="783" customWidth="1"/>
    <col min="1026" max="1026" width="10.42578125" style="783" customWidth="1"/>
    <col min="1027" max="1027" width="11.5703125" style="783" customWidth="1"/>
    <col min="1028" max="1028" width="90" style="783" customWidth="1"/>
    <col min="1029" max="1029" width="13" style="783" customWidth="1"/>
    <col min="1030" max="1031" width="0" style="783" hidden="1" customWidth="1"/>
    <col min="1032" max="1032" width="9.7109375" style="783" bestFit="1" customWidth="1"/>
    <col min="1033" max="1280" width="9.140625" style="783"/>
    <col min="1281" max="1281" width="4.85546875" style="783" customWidth="1"/>
    <col min="1282" max="1282" width="10.42578125" style="783" customWidth="1"/>
    <col min="1283" max="1283" width="11.5703125" style="783" customWidth="1"/>
    <col min="1284" max="1284" width="90" style="783" customWidth="1"/>
    <col min="1285" max="1285" width="13" style="783" customWidth="1"/>
    <col min="1286" max="1287" width="0" style="783" hidden="1" customWidth="1"/>
    <col min="1288" max="1288" width="9.7109375" style="783" bestFit="1" customWidth="1"/>
    <col min="1289" max="1536" width="9.140625" style="783"/>
    <col min="1537" max="1537" width="4.85546875" style="783" customWidth="1"/>
    <col min="1538" max="1538" width="10.42578125" style="783" customWidth="1"/>
    <col min="1539" max="1539" width="11.5703125" style="783" customWidth="1"/>
    <col min="1540" max="1540" width="90" style="783" customWidth="1"/>
    <col min="1541" max="1541" width="13" style="783" customWidth="1"/>
    <col min="1542" max="1543" width="0" style="783" hidden="1" customWidth="1"/>
    <col min="1544" max="1544" width="9.7109375" style="783" bestFit="1" customWidth="1"/>
    <col min="1545" max="1792" width="9.140625" style="783"/>
    <col min="1793" max="1793" width="4.85546875" style="783" customWidth="1"/>
    <col min="1794" max="1794" width="10.42578125" style="783" customWidth="1"/>
    <col min="1795" max="1795" width="11.5703125" style="783" customWidth="1"/>
    <col min="1796" max="1796" width="90" style="783" customWidth="1"/>
    <col min="1797" max="1797" width="13" style="783" customWidth="1"/>
    <col min="1798" max="1799" width="0" style="783" hidden="1" customWidth="1"/>
    <col min="1800" max="1800" width="9.7109375" style="783" bestFit="1" customWidth="1"/>
    <col min="1801" max="2048" width="9.140625" style="783"/>
    <col min="2049" max="2049" width="4.85546875" style="783" customWidth="1"/>
    <col min="2050" max="2050" width="10.42578125" style="783" customWidth="1"/>
    <col min="2051" max="2051" width="11.5703125" style="783" customWidth="1"/>
    <col min="2052" max="2052" width="90" style="783" customWidth="1"/>
    <col min="2053" max="2053" width="13" style="783" customWidth="1"/>
    <col min="2054" max="2055" width="0" style="783" hidden="1" customWidth="1"/>
    <col min="2056" max="2056" width="9.7109375" style="783" bestFit="1" customWidth="1"/>
    <col min="2057" max="2304" width="9.140625" style="783"/>
    <col min="2305" max="2305" width="4.85546875" style="783" customWidth="1"/>
    <col min="2306" max="2306" width="10.42578125" style="783" customWidth="1"/>
    <col min="2307" max="2307" width="11.5703125" style="783" customWidth="1"/>
    <col min="2308" max="2308" width="90" style="783" customWidth="1"/>
    <col min="2309" max="2309" width="13" style="783" customWidth="1"/>
    <col min="2310" max="2311" width="0" style="783" hidden="1" customWidth="1"/>
    <col min="2312" max="2312" width="9.7109375" style="783" bestFit="1" customWidth="1"/>
    <col min="2313" max="2560" width="9.140625" style="783"/>
    <col min="2561" max="2561" width="4.85546875" style="783" customWidth="1"/>
    <col min="2562" max="2562" width="10.42578125" style="783" customWidth="1"/>
    <col min="2563" max="2563" width="11.5703125" style="783" customWidth="1"/>
    <col min="2564" max="2564" width="90" style="783" customWidth="1"/>
    <col min="2565" max="2565" width="13" style="783" customWidth="1"/>
    <col min="2566" max="2567" width="0" style="783" hidden="1" customWidth="1"/>
    <col min="2568" max="2568" width="9.7109375" style="783" bestFit="1" customWidth="1"/>
    <col min="2569" max="2816" width="9.140625" style="783"/>
    <col min="2817" max="2817" width="4.85546875" style="783" customWidth="1"/>
    <col min="2818" max="2818" width="10.42578125" style="783" customWidth="1"/>
    <col min="2819" max="2819" width="11.5703125" style="783" customWidth="1"/>
    <col min="2820" max="2820" width="90" style="783" customWidth="1"/>
    <col min="2821" max="2821" width="13" style="783" customWidth="1"/>
    <col min="2822" max="2823" width="0" style="783" hidden="1" customWidth="1"/>
    <col min="2824" max="2824" width="9.7109375" style="783" bestFit="1" customWidth="1"/>
    <col min="2825" max="3072" width="9.140625" style="783"/>
    <col min="3073" max="3073" width="4.85546875" style="783" customWidth="1"/>
    <col min="3074" max="3074" width="10.42578125" style="783" customWidth="1"/>
    <col min="3075" max="3075" width="11.5703125" style="783" customWidth="1"/>
    <col min="3076" max="3076" width="90" style="783" customWidth="1"/>
    <col min="3077" max="3077" width="13" style="783" customWidth="1"/>
    <col min="3078" max="3079" width="0" style="783" hidden="1" customWidth="1"/>
    <col min="3080" max="3080" width="9.7109375" style="783" bestFit="1" customWidth="1"/>
    <col min="3081" max="3328" width="9.140625" style="783"/>
    <col min="3329" max="3329" width="4.85546875" style="783" customWidth="1"/>
    <col min="3330" max="3330" width="10.42578125" style="783" customWidth="1"/>
    <col min="3331" max="3331" width="11.5703125" style="783" customWidth="1"/>
    <col min="3332" max="3332" width="90" style="783" customWidth="1"/>
    <col min="3333" max="3333" width="13" style="783" customWidth="1"/>
    <col min="3334" max="3335" width="0" style="783" hidden="1" customWidth="1"/>
    <col min="3336" max="3336" width="9.7109375" style="783" bestFit="1" customWidth="1"/>
    <col min="3337" max="3584" width="9.140625" style="783"/>
    <col min="3585" max="3585" width="4.85546875" style="783" customWidth="1"/>
    <col min="3586" max="3586" width="10.42578125" style="783" customWidth="1"/>
    <col min="3587" max="3587" width="11.5703125" style="783" customWidth="1"/>
    <col min="3588" max="3588" width="90" style="783" customWidth="1"/>
    <col min="3589" max="3589" width="13" style="783" customWidth="1"/>
    <col min="3590" max="3591" width="0" style="783" hidden="1" customWidth="1"/>
    <col min="3592" max="3592" width="9.7109375" style="783" bestFit="1" customWidth="1"/>
    <col min="3593" max="3840" width="9.140625" style="783"/>
    <col min="3841" max="3841" width="4.85546875" style="783" customWidth="1"/>
    <col min="3842" max="3842" width="10.42578125" style="783" customWidth="1"/>
    <col min="3843" max="3843" width="11.5703125" style="783" customWidth="1"/>
    <col min="3844" max="3844" width="90" style="783" customWidth="1"/>
    <col min="3845" max="3845" width="13" style="783" customWidth="1"/>
    <col min="3846" max="3847" width="0" style="783" hidden="1" customWidth="1"/>
    <col min="3848" max="3848" width="9.7109375" style="783" bestFit="1" customWidth="1"/>
    <col min="3849" max="4096" width="9.140625" style="783"/>
    <col min="4097" max="4097" width="4.85546875" style="783" customWidth="1"/>
    <col min="4098" max="4098" width="10.42578125" style="783" customWidth="1"/>
    <col min="4099" max="4099" width="11.5703125" style="783" customWidth="1"/>
    <col min="4100" max="4100" width="90" style="783" customWidth="1"/>
    <col min="4101" max="4101" width="13" style="783" customWidth="1"/>
    <col min="4102" max="4103" width="0" style="783" hidden="1" customWidth="1"/>
    <col min="4104" max="4104" width="9.7109375" style="783" bestFit="1" customWidth="1"/>
    <col min="4105" max="4352" width="9.140625" style="783"/>
    <col min="4353" max="4353" width="4.85546875" style="783" customWidth="1"/>
    <col min="4354" max="4354" width="10.42578125" style="783" customWidth="1"/>
    <col min="4355" max="4355" width="11.5703125" style="783" customWidth="1"/>
    <col min="4356" max="4356" width="90" style="783" customWidth="1"/>
    <col min="4357" max="4357" width="13" style="783" customWidth="1"/>
    <col min="4358" max="4359" width="0" style="783" hidden="1" customWidth="1"/>
    <col min="4360" max="4360" width="9.7109375" style="783" bestFit="1" customWidth="1"/>
    <col min="4361" max="4608" width="9.140625" style="783"/>
    <col min="4609" max="4609" width="4.85546875" style="783" customWidth="1"/>
    <col min="4610" max="4610" width="10.42578125" style="783" customWidth="1"/>
    <col min="4611" max="4611" width="11.5703125" style="783" customWidth="1"/>
    <col min="4612" max="4612" width="90" style="783" customWidth="1"/>
    <col min="4613" max="4613" width="13" style="783" customWidth="1"/>
    <col min="4614" max="4615" width="0" style="783" hidden="1" customWidth="1"/>
    <col min="4616" max="4616" width="9.7109375" style="783" bestFit="1" customWidth="1"/>
    <col min="4617" max="4864" width="9.140625" style="783"/>
    <col min="4865" max="4865" width="4.85546875" style="783" customWidth="1"/>
    <col min="4866" max="4866" width="10.42578125" style="783" customWidth="1"/>
    <col min="4867" max="4867" width="11.5703125" style="783" customWidth="1"/>
    <col min="4868" max="4868" width="90" style="783" customWidth="1"/>
    <col min="4869" max="4869" width="13" style="783" customWidth="1"/>
    <col min="4870" max="4871" width="0" style="783" hidden="1" customWidth="1"/>
    <col min="4872" max="4872" width="9.7109375" style="783" bestFit="1" customWidth="1"/>
    <col min="4873" max="5120" width="9.140625" style="783"/>
    <col min="5121" max="5121" width="4.85546875" style="783" customWidth="1"/>
    <col min="5122" max="5122" width="10.42578125" style="783" customWidth="1"/>
    <col min="5123" max="5123" width="11.5703125" style="783" customWidth="1"/>
    <col min="5124" max="5124" width="90" style="783" customWidth="1"/>
    <col min="5125" max="5125" width="13" style="783" customWidth="1"/>
    <col min="5126" max="5127" width="0" style="783" hidden="1" customWidth="1"/>
    <col min="5128" max="5128" width="9.7109375" style="783" bestFit="1" customWidth="1"/>
    <col min="5129" max="5376" width="9.140625" style="783"/>
    <col min="5377" max="5377" width="4.85546875" style="783" customWidth="1"/>
    <col min="5378" max="5378" width="10.42578125" style="783" customWidth="1"/>
    <col min="5379" max="5379" width="11.5703125" style="783" customWidth="1"/>
    <col min="5380" max="5380" width="90" style="783" customWidth="1"/>
    <col min="5381" max="5381" width="13" style="783" customWidth="1"/>
    <col min="5382" max="5383" width="0" style="783" hidden="1" customWidth="1"/>
    <col min="5384" max="5384" width="9.7109375" style="783" bestFit="1" customWidth="1"/>
    <col min="5385" max="5632" width="9.140625" style="783"/>
    <col min="5633" max="5633" width="4.85546875" style="783" customWidth="1"/>
    <col min="5634" max="5634" width="10.42578125" style="783" customWidth="1"/>
    <col min="5635" max="5635" width="11.5703125" style="783" customWidth="1"/>
    <col min="5636" max="5636" width="90" style="783" customWidth="1"/>
    <col min="5637" max="5637" width="13" style="783" customWidth="1"/>
    <col min="5638" max="5639" width="0" style="783" hidden="1" customWidth="1"/>
    <col min="5640" max="5640" width="9.7109375" style="783" bestFit="1" customWidth="1"/>
    <col min="5641" max="5888" width="9.140625" style="783"/>
    <col min="5889" max="5889" width="4.85546875" style="783" customWidth="1"/>
    <col min="5890" max="5890" width="10.42578125" style="783" customWidth="1"/>
    <col min="5891" max="5891" width="11.5703125" style="783" customWidth="1"/>
    <col min="5892" max="5892" width="90" style="783" customWidth="1"/>
    <col min="5893" max="5893" width="13" style="783" customWidth="1"/>
    <col min="5894" max="5895" width="0" style="783" hidden="1" customWidth="1"/>
    <col min="5896" max="5896" width="9.7109375" style="783" bestFit="1" customWidth="1"/>
    <col min="5897" max="6144" width="9.140625" style="783"/>
    <col min="6145" max="6145" width="4.85546875" style="783" customWidth="1"/>
    <col min="6146" max="6146" width="10.42578125" style="783" customWidth="1"/>
    <col min="6147" max="6147" width="11.5703125" style="783" customWidth="1"/>
    <col min="6148" max="6148" width="90" style="783" customWidth="1"/>
    <col min="6149" max="6149" width="13" style="783" customWidth="1"/>
    <col min="6150" max="6151" width="0" style="783" hidden="1" customWidth="1"/>
    <col min="6152" max="6152" width="9.7109375" style="783" bestFit="1" customWidth="1"/>
    <col min="6153" max="6400" width="9.140625" style="783"/>
    <col min="6401" max="6401" width="4.85546875" style="783" customWidth="1"/>
    <col min="6402" max="6402" width="10.42578125" style="783" customWidth="1"/>
    <col min="6403" max="6403" width="11.5703125" style="783" customWidth="1"/>
    <col min="6404" max="6404" width="90" style="783" customWidth="1"/>
    <col min="6405" max="6405" width="13" style="783" customWidth="1"/>
    <col min="6406" max="6407" width="0" style="783" hidden="1" customWidth="1"/>
    <col min="6408" max="6408" width="9.7109375" style="783" bestFit="1" customWidth="1"/>
    <col min="6409" max="6656" width="9.140625" style="783"/>
    <col min="6657" max="6657" width="4.85546875" style="783" customWidth="1"/>
    <col min="6658" max="6658" width="10.42578125" style="783" customWidth="1"/>
    <col min="6659" max="6659" width="11.5703125" style="783" customWidth="1"/>
    <col min="6660" max="6660" width="90" style="783" customWidth="1"/>
    <col min="6661" max="6661" width="13" style="783" customWidth="1"/>
    <col min="6662" max="6663" width="0" style="783" hidden="1" customWidth="1"/>
    <col min="6664" max="6664" width="9.7109375" style="783" bestFit="1" customWidth="1"/>
    <col min="6665" max="6912" width="9.140625" style="783"/>
    <col min="6913" max="6913" width="4.85546875" style="783" customWidth="1"/>
    <col min="6914" max="6914" width="10.42578125" style="783" customWidth="1"/>
    <col min="6915" max="6915" width="11.5703125" style="783" customWidth="1"/>
    <col min="6916" max="6916" width="90" style="783" customWidth="1"/>
    <col min="6917" max="6917" width="13" style="783" customWidth="1"/>
    <col min="6918" max="6919" width="0" style="783" hidden="1" customWidth="1"/>
    <col min="6920" max="6920" width="9.7109375" style="783" bestFit="1" customWidth="1"/>
    <col min="6921" max="7168" width="9.140625" style="783"/>
    <col min="7169" max="7169" width="4.85546875" style="783" customWidth="1"/>
    <col min="7170" max="7170" width="10.42578125" style="783" customWidth="1"/>
    <col min="7171" max="7171" width="11.5703125" style="783" customWidth="1"/>
    <col min="7172" max="7172" width="90" style="783" customWidth="1"/>
    <col min="7173" max="7173" width="13" style="783" customWidth="1"/>
    <col min="7174" max="7175" width="0" style="783" hidden="1" customWidth="1"/>
    <col min="7176" max="7176" width="9.7109375" style="783" bestFit="1" customWidth="1"/>
    <col min="7177" max="7424" width="9.140625" style="783"/>
    <col min="7425" max="7425" width="4.85546875" style="783" customWidth="1"/>
    <col min="7426" max="7426" width="10.42578125" style="783" customWidth="1"/>
    <col min="7427" max="7427" width="11.5703125" style="783" customWidth="1"/>
    <col min="7428" max="7428" width="90" style="783" customWidth="1"/>
    <col min="7429" max="7429" width="13" style="783" customWidth="1"/>
    <col min="7430" max="7431" width="0" style="783" hidden="1" customWidth="1"/>
    <col min="7432" max="7432" width="9.7109375" style="783" bestFit="1" customWidth="1"/>
    <col min="7433" max="7680" width="9.140625" style="783"/>
    <col min="7681" max="7681" width="4.85546875" style="783" customWidth="1"/>
    <col min="7682" max="7682" width="10.42578125" style="783" customWidth="1"/>
    <col min="7683" max="7683" width="11.5703125" style="783" customWidth="1"/>
    <col min="7684" max="7684" width="90" style="783" customWidth="1"/>
    <col min="7685" max="7685" width="13" style="783" customWidth="1"/>
    <col min="7686" max="7687" width="0" style="783" hidden="1" customWidth="1"/>
    <col min="7688" max="7688" width="9.7109375" style="783" bestFit="1" customWidth="1"/>
    <col min="7689" max="7936" width="9.140625" style="783"/>
    <col min="7937" max="7937" width="4.85546875" style="783" customWidth="1"/>
    <col min="7938" max="7938" width="10.42578125" style="783" customWidth="1"/>
    <col min="7939" max="7939" width="11.5703125" style="783" customWidth="1"/>
    <col min="7940" max="7940" width="90" style="783" customWidth="1"/>
    <col min="7941" max="7941" width="13" style="783" customWidth="1"/>
    <col min="7942" max="7943" width="0" style="783" hidden="1" customWidth="1"/>
    <col min="7944" max="7944" width="9.7109375" style="783" bestFit="1" customWidth="1"/>
    <col min="7945" max="8192" width="9.140625" style="783"/>
    <col min="8193" max="8193" width="4.85546875" style="783" customWidth="1"/>
    <col min="8194" max="8194" width="10.42578125" style="783" customWidth="1"/>
    <col min="8195" max="8195" width="11.5703125" style="783" customWidth="1"/>
    <col min="8196" max="8196" width="90" style="783" customWidth="1"/>
    <col min="8197" max="8197" width="13" style="783" customWidth="1"/>
    <col min="8198" max="8199" width="0" style="783" hidden="1" customWidth="1"/>
    <col min="8200" max="8200" width="9.7109375" style="783" bestFit="1" customWidth="1"/>
    <col min="8201" max="8448" width="9.140625" style="783"/>
    <col min="8449" max="8449" width="4.85546875" style="783" customWidth="1"/>
    <col min="8450" max="8450" width="10.42578125" style="783" customWidth="1"/>
    <col min="8451" max="8451" width="11.5703125" style="783" customWidth="1"/>
    <col min="8452" max="8452" width="90" style="783" customWidth="1"/>
    <col min="8453" max="8453" width="13" style="783" customWidth="1"/>
    <col min="8454" max="8455" width="0" style="783" hidden="1" customWidth="1"/>
    <col min="8456" max="8456" width="9.7109375" style="783" bestFit="1" customWidth="1"/>
    <col min="8457" max="8704" width="9.140625" style="783"/>
    <col min="8705" max="8705" width="4.85546875" style="783" customWidth="1"/>
    <col min="8706" max="8706" width="10.42578125" style="783" customWidth="1"/>
    <col min="8707" max="8707" width="11.5703125" style="783" customWidth="1"/>
    <col min="8708" max="8708" width="90" style="783" customWidth="1"/>
    <col min="8709" max="8709" width="13" style="783" customWidth="1"/>
    <col min="8710" max="8711" width="0" style="783" hidden="1" customWidth="1"/>
    <col min="8712" max="8712" width="9.7109375" style="783" bestFit="1" customWidth="1"/>
    <col min="8713" max="8960" width="9.140625" style="783"/>
    <col min="8961" max="8961" width="4.85546875" style="783" customWidth="1"/>
    <col min="8962" max="8962" width="10.42578125" style="783" customWidth="1"/>
    <col min="8963" max="8963" width="11.5703125" style="783" customWidth="1"/>
    <col min="8964" max="8964" width="90" style="783" customWidth="1"/>
    <col min="8965" max="8965" width="13" style="783" customWidth="1"/>
    <col min="8966" max="8967" width="0" style="783" hidden="1" customWidth="1"/>
    <col min="8968" max="8968" width="9.7109375" style="783" bestFit="1" customWidth="1"/>
    <col min="8969" max="9216" width="9.140625" style="783"/>
    <col min="9217" max="9217" width="4.85546875" style="783" customWidth="1"/>
    <col min="9218" max="9218" width="10.42578125" style="783" customWidth="1"/>
    <col min="9219" max="9219" width="11.5703125" style="783" customWidth="1"/>
    <col min="9220" max="9220" width="90" style="783" customWidth="1"/>
    <col min="9221" max="9221" width="13" style="783" customWidth="1"/>
    <col min="9222" max="9223" width="0" style="783" hidden="1" customWidth="1"/>
    <col min="9224" max="9224" width="9.7109375" style="783" bestFit="1" customWidth="1"/>
    <col min="9225" max="9472" width="9.140625" style="783"/>
    <col min="9473" max="9473" width="4.85546875" style="783" customWidth="1"/>
    <col min="9474" max="9474" width="10.42578125" style="783" customWidth="1"/>
    <col min="9475" max="9475" width="11.5703125" style="783" customWidth="1"/>
    <col min="9476" max="9476" width="90" style="783" customWidth="1"/>
    <col min="9477" max="9477" width="13" style="783" customWidth="1"/>
    <col min="9478" max="9479" width="0" style="783" hidden="1" customWidth="1"/>
    <col min="9480" max="9480" width="9.7109375" style="783" bestFit="1" customWidth="1"/>
    <col min="9481" max="9728" width="9.140625" style="783"/>
    <col min="9729" max="9729" width="4.85546875" style="783" customWidth="1"/>
    <col min="9730" max="9730" width="10.42578125" style="783" customWidth="1"/>
    <col min="9731" max="9731" width="11.5703125" style="783" customWidth="1"/>
    <col min="9732" max="9732" width="90" style="783" customWidth="1"/>
    <col min="9733" max="9733" width="13" style="783" customWidth="1"/>
    <col min="9734" max="9735" width="0" style="783" hidden="1" customWidth="1"/>
    <col min="9736" max="9736" width="9.7109375" style="783" bestFit="1" customWidth="1"/>
    <col min="9737" max="9984" width="9.140625" style="783"/>
    <col min="9985" max="9985" width="4.85546875" style="783" customWidth="1"/>
    <col min="9986" max="9986" width="10.42578125" style="783" customWidth="1"/>
    <col min="9987" max="9987" width="11.5703125" style="783" customWidth="1"/>
    <col min="9988" max="9988" width="90" style="783" customWidth="1"/>
    <col min="9989" max="9989" width="13" style="783" customWidth="1"/>
    <col min="9990" max="9991" width="0" style="783" hidden="1" customWidth="1"/>
    <col min="9992" max="9992" width="9.7109375" style="783" bestFit="1" customWidth="1"/>
    <col min="9993" max="10240" width="9.140625" style="783"/>
    <col min="10241" max="10241" width="4.85546875" style="783" customWidth="1"/>
    <col min="10242" max="10242" width="10.42578125" style="783" customWidth="1"/>
    <col min="10243" max="10243" width="11.5703125" style="783" customWidth="1"/>
    <col min="10244" max="10244" width="90" style="783" customWidth="1"/>
    <col min="10245" max="10245" width="13" style="783" customWidth="1"/>
    <col min="10246" max="10247" width="0" style="783" hidden="1" customWidth="1"/>
    <col min="10248" max="10248" width="9.7109375" style="783" bestFit="1" customWidth="1"/>
    <col min="10249" max="10496" width="9.140625" style="783"/>
    <col min="10497" max="10497" width="4.85546875" style="783" customWidth="1"/>
    <col min="10498" max="10498" width="10.42578125" style="783" customWidth="1"/>
    <col min="10499" max="10499" width="11.5703125" style="783" customWidth="1"/>
    <col min="10500" max="10500" width="90" style="783" customWidth="1"/>
    <col min="10501" max="10501" width="13" style="783" customWidth="1"/>
    <col min="10502" max="10503" width="0" style="783" hidden="1" customWidth="1"/>
    <col min="10504" max="10504" width="9.7109375" style="783" bestFit="1" customWidth="1"/>
    <col min="10505" max="10752" width="9.140625" style="783"/>
    <col min="10753" max="10753" width="4.85546875" style="783" customWidth="1"/>
    <col min="10754" max="10754" width="10.42578125" style="783" customWidth="1"/>
    <col min="10755" max="10755" width="11.5703125" style="783" customWidth="1"/>
    <col min="10756" max="10756" width="90" style="783" customWidth="1"/>
    <col min="10757" max="10757" width="13" style="783" customWidth="1"/>
    <col min="10758" max="10759" width="0" style="783" hidden="1" customWidth="1"/>
    <col min="10760" max="10760" width="9.7109375" style="783" bestFit="1" customWidth="1"/>
    <col min="10761" max="11008" width="9.140625" style="783"/>
    <col min="11009" max="11009" width="4.85546875" style="783" customWidth="1"/>
    <col min="11010" max="11010" width="10.42578125" style="783" customWidth="1"/>
    <col min="11011" max="11011" width="11.5703125" style="783" customWidth="1"/>
    <col min="11012" max="11012" width="90" style="783" customWidth="1"/>
    <col min="11013" max="11013" width="13" style="783" customWidth="1"/>
    <col min="11014" max="11015" width="0" style="783" hidden="1" customWidth="1"/>
    <col min="11016" max="11016" width="9.7109375" style="783" bestFit="1" customWidth="1"/>
    <col min="11017" max="11264" width="9.140625" style="783"/>
    <col min="11265" max="11265" width="4.85546875" style="783" customWidth="1"/>
    <col min="11266" max="11266" width="10.42578125" style="783" customWidth="1"/>
    <col min="11267" max="11267" width="11.5703125" style="783" customWidth="1"/>
    <col min="11268" max="11268" width="90" style="783" customWidth="1"/>
    <col min="11269" max="11269" width="13" style="783" customWidth="1"/>
    <col min="11270" max="11271" width="0" style="783" hidden="1" customWidth="1"/>
    <col min="11272" max="11272" width="9.7109375" style="783" bestFit="1" customWidth="1"/>
    <col min="11273" max="11520" width="9.140625" style="783"/>
    <col min="11521" max="11521" width="4.85546875" style="783" customWidth="1"/>
    <col min="11522" max="11522" width="10.42578125" style="783" customWidth="1"/>
    <col min="11523" max="11523" width="11.5703125" style="783" customWidth="1"/>
    <col min="11524" max="11524" width="90" style="783" customWidth="1"/>
    <col min="11525" max="11525" width="13" style="783" customWidth="1"/>
    <col min="11526" max="11527" width="0" style="783" hidden="1" customWidth="1"/>
    <col min="11528" max="11528" width="9.7109375" style="783" bestFit="1" customWidth="1"/>
    <col min="11529" max="11776" width="9.140625" style="783"/>
    <col min="11777" max="11777" width="4.85546875" style="783" customWidth="1"/>
    <col min="11778" max="11778" width="10.42578125" style="783" customWidth="1"/>
    <col min="11779" max="11779" width="11.5703125" style="783" customWidth="1"/>
    <col min="11780" max="11780" width="90" style="783" customWidth="1"/>
    <col min="11781" max="11781" width="13" style="783" customWidth="1"/>
    <col min="11782" max="11783" width="0" style="783" hidden="1" customWidth="1"/>
    <col min="11784" max="11784" width="9.7109375" style="783" bestFit="1" customWidth="1"/>
    <col min="11785" max="12032" width="9.140625" style="783"/>
    <col min="12033" max="12033" width="4.85546875" style="783" customWidth="1"/>
    <col min="12034" max="12034" width="10.42578125" style="783" customWidth="1"/>
    <col min="12035" max="12035" width="11.5703125" style="783" customWidth="1"/>
    <col min="12036" max="12036" width="90" style="783" customWidth="1"/>
    <col min="12037" max="12037" width="13" style="783" customWidth="1"/>
    <col min="12038" max="12039" width="0" style="783" hidden="1" customWidth="1"/>
    <col min="12040" max="12040" width="9.7109375" style="783" bestFit="1" customWidth="1"/>
    <col min="12041" max="12288" width="9.140625" style="783"/>
    <col min="12289" max="12289" width="4.85546875" style="783" customWidth="1"/>
    <col min="12290" max="12290" width="10.42578125" style="783" customWidth="1"/>
    <col min="12291" max="12291" width="11.5703125" style="783" customWidth="1"/>
    <col min="12292" max="12292" width="90" style="783" customWidth="1"/>
    <col min="12293" max="12293" width="13" style="783" customWidth="1"/>
    <col min="12294" max="12295" width="0" style="783" hidden="1" customWidth="1"/>
    <col min="12296" max="12296" width="9.7109375" style="783" bestFit="1" customWidth="1"/>
    <col min="12297" max="12544" width="9.140625" style="783"/>
    <col min="12545" max="12545" width="4.85546875" style="783" customWidth="1"/>
    <col min="12546" max="12546" width="10.42578125" style="783" customWidth="1"/>
    <col min="12547" max="12547" width="11.5703125" style="783" customWidth="1"/>
    <col min="12548" max="12548" width="90" style="783" customWidth="1"/>
    <col min="12549" max="12549" width="13" style="783" customWidth="1"/>
    <col min="12550" max="12551" width="0" style="783" hidden="1" customWidth="1"/>
    <col min="12552" max="12552" width="9.7109375" style="783" bestFit="1" customWidth="1"/>
    <col min="12553" max="12800" width="9.140625" style="783"/>
    <col min="12801" max="12801" width="4.85546875" style="783" customWidth="1"/>
    <col min="12802" max="12802" width="10.42578125" style="783" customWidth="1"/>
    <col min="12803" max="12803" width="11.5703125" style="783" customWidth="1"/>
    <col min="12804" max="12804" width="90" style="783" customWidth="1"/>
    <col min="12805" max="12805" width="13" style="783" customWidth="1"/>
    <col min="12806" max="12807" width="0" style="783" hidden="1" customWidth="1"/>
    <col min="12808" max="12808" width="9.7109375" style="783" bestFit="1" customWidth="1"/>
    <col min="12809" max="13056" width="9.140625" style="783"/>
    <col min="13057" max="13057" width="4.85546875" style="783" customWidth="1"/>
    <col min="13058" max="13058" width="10.42578125" style="783" customWidth="1"/>
    <col min="13059" max="13059" width="11.5703125" style="783" customWidth="1"/>
    <col min="13060" max="13060" width="90" style="783" customWidth="1"/>
    <col min="13061" max="13061" width="13" style="783" customWidth="1"/>
    <col min="13062" max="13063" width="0" style="783" hidden="1" customWidth="1"/>
    <col min="13064" max="13064" width="9.7109375" style="783" bestFit="1" customWidth="1"/>
    <col min="13065" max="13312" width="9.140625" style="783"/>
    <col min="13313" max="13313" width="4.85546875" style="783" customWidth="1"/>
    <col min="13314" max="13314" width="10.42578125" style="783" customWidth="1"/>
    <col min="13315" max="13315" width="11.5703125" style="783" customWidth="1"/>
    <col min="13316" max="13316" width="90" style="783" customWidth="1"/>
    <col min="13317" max="13317" width="13" style="783" customWidth="1"/>
    <col min="13318" max="13319" width="0" style="783" hidden="1" customWidth="1"/>
    <col min="13320" max="13320" width="9.7109375" style="783" bestFit="1" customWidth="1"/>
    <col min="13321" max="13568" width="9.140625" style="783"/>
    <col min="13569" max="13569" width="4.85546875" style="783" customWidth="1"/>
    <col min="13570" max="13570" width="10.42578125" style="783" customWidth="1"/>
    <col min="13571" max="13571" width="11.5703125" style="783" customWidth="1"/>
    <col min="13572" max="13572" width="90" style="783" customWidth="1"/>
    <col min="13573" max="13573" width="13" style="783" customWidth="1"/>
    <col min="13574" max="13575" width="0" style="783" hidden="1" customWidth="1"/>
    <col min="13576" max="13576" width="9.7109375" style="783" bestFit="1" customWidth="1"/>
    <col min="13577" max="13824" width="9.140625" style="783"/>
    <col min="13825" max="13825" width="4.85546875" style="783" customWidth="1"/>
    <col min="13826" max="13826" width="10.42578125" style="783" customWidth="1"/>
    <col min="13827" max="13827" width="11.5703125" style="783" customWidth="1"/>
    <col min="13828" max="13828" width="90" style="783" customWidth="1"/>
    <col min="13829" max="13829" width="13" style="783" customWidth="1"/>
    <col min="13830" max="13831" width="0" style="783" hidden="1" customWidth="1"/>
    <col min="13832" max="13832" width="9.7109375" style="783" bestFit="1" customWidth="1"/>
    <col min="13833" max="14080" width="9.140625" style="783"/>
    <col min="14081" max="14081" width="4.85546875" style="783" customWidth="1"/>
    <col min="14082" max="14082" width="10.42578125" style="783" customWidth="1"/>
    <col min="14083" max="14083" width="11.5703125" style="783" customWidth="1"/>
    <col min="14084" max="14084" width="90" style="783" customWidth="1"/>
    <col min="14085" max="14085" width="13" style="783" customWidth="1"/>
    <col min="14086" max="14087" width="0" style="783" hidden="1" customWidth="1"/>
    <col min="14088" max="14088" width="9.7109375" style="783" bestFit="1" customWidth="1"/>
    <col min="14089" max="14336" width="9.140625" style="783"/>
    <col min="14337" max="14337" width="4.85546875" style="783" customWidth="1"/>
    <col min="14338" max="14338" width="10.42578125" style="783" customWidth="1"/>
    <col min="14339" max="14339" width="11.5703125" style="783" customWidth="1"/>
    <col min="14340" max="14340" width="90" style="783" customWidth="1"/>
    <col min="14341" max="14341" width="13" style="783" customWidth="1"/>
    <col min="14342" max="14343" width="0" style="783" hidden="1" customWidth="1"/>
    <col min="14344" max="14344" width="9.7109375" style="783" bestFit="1" customWidth="1"/>
    <col min="14345" max="14592" width="9.140625" style="783"/>
    <col min="14593" max="14593" width="4.85546875" style="783" customWidth="1"/>
    <col min="14594" max="14594" width="10.42578125" style="783" customWidth="1"/>
    <col min="14595" max="14595" width="11.5703125" style="783" customWidth="1"/>
    <col min="14596" max="14596" width="90" style="783" customWidth="1"/>
    <col min="14597" max="14597" width="13" style="783" customWidth="1"/>
    <col min="14598" max="14599" width="0" style="783" hidden="1" customWidth="1"/>
    <col min="14600" max="14600" width="9.7109375" style="783" bestFit="1" customWidth="1"/>
    <col min="14601" max="14848" width="9.140625" style="783"/>
    <col min="14849" max="14849" width="4.85546875" style="783" customWidth="1"/>
    <col min="14850" max="14850" width="10.42578125" style="783" customWidth="1"/>
    <col min="14851" max="14851" width="11.5703125" style="783" customWidth="1"/>
    <col min="14852" max="14852" width="90" style="783" customWidth="1"/>
    <col min="14853" max="14853" width="13" style="783" customWidth="1"/>
    <col min="14854" max="14855" width="0" style="783" hidden="1" customWidth="1"/>
    <col min="14856" max="14856" width="9.7109375" style="783" bestFit="1" customWidth="1"/>
    <col min="14857" max="15104" width="9.140625" style="783"/>
    <col min="15105" max="15105" width="4.85546875" style="783" customWidth="1"/>
    <col min="15106" max="15106" width="10.42578125" style="783" customWidth="1"/>
    <col min="15107" max="15107" width="11.5703125" style="783" customWidth="1"/>
    <col min="15108" max="15108" width="90" style="783" customWidth="1"/>
    <col min="15109" max="15109" width="13" style="783" customWidth="1"/>
    <col min="15110" max="15111" width="0" style="783" hidden="1" customWidth="1"/>
    <col min="15112" max="15112" width="9.7109375" style="783" bestFit="1" customWidth="1"/>
    <col min="15113" max="15360" width="9.140625" style="783"/>
    <col min="15361" max="15361" width="4.85546875" style="783" customWidth="1"/>
    <col min="15362" max="15362" width="10.42578125" style="783" customWidth="1"/>
    <col min="15363" max="15363" width="11.5703125" style="783" customWidth="1"/>
    <col min="15364" max="15364" width="90" style="783" customWidth="1"/>
    <col min="15365" max="15365" width="13" style="783" customWidth="1"/>
    <col min="15366" max="15367" width="0" style="783" hidden="1" customWidth="1"/>
    <col min="15368" max="15368" width="9.7109375" style="783" bestFit="1" customWidth="1"/>
    <col min="15369" max="15616" width="9.140625" style="783"/>
    <col min="15617" max="15617" width="4.85546875" style="783" customWidth="1"/>
    <col min="15618" max="15618" width="10.42578125" style="783" customWidth="1"/>
    <col min="15619" max="15619" width="11.5703125" style="783" customWidth="1"/>
    <col min="15620" max="15620" width="90" style="783" customWidth="1"/>
    <col min="15621" max="15621" width="13" style="783" customWidth="1"/>
    <col min="15622" max="15623" width="0" style="783" hidden="1" customWidth="1"/>
    <col min="15624" max="15624" width="9.7109375" style="783" bestFit="1" customWidth="1"/>
    <col min="15625" max="15872" width="9.140625" style="783"/>
    <col min="15873" max="15873" width="4.85546875" style="783" customWidth="1"/>
    <col min="15874" max="15874" width="10.42578125" style="783" customWidth="1"/>
    <col min="15875" max="15875" width="11.5703125" style="783" customWidth="1"/>
    <col min="15876" max="15876" width="90" style="783" customWidth="1"/>
    <col min="15877" max="15877" width="13" style="783" customWidth="1"/>
    <col min="15878" max="15879" width="0" style="783" hidden="1" customWidth="1"/>
    <col min="15880" max="15880" width="9.7109375" style="783" bestFit="1" customWidth="1"/>
    <col min="15881" max="16128" width="9.140625" style="783"/>
    <col min="16129" max="16129" width="4.85546875" style="783" customWidth="1"/>
    <col min="16130" max="16130" width="10.42578125" style="783" customWidth="1"/>
    <col min="16131" max="16131" width="11.5703125" style="783" customWidth="1"/>
    <col min="16132" max="16132" width="90" style="783" customWidth="1"/>
    <col min="16133" max="16133" width="13" style="783" customWidth="1"/>
    <col min="16134" max="16135" width="0" style="783" hidden="1" customWidth="1"/>
    <col min="16136" max="16136" width="9.7109375" style="783" bestFit="1" customWidth="1"/>
    <col min="16137" max="16384" width="9.140625" style="783"/>
  </cols>
  <sheetData>
    <row r="2" spans="1:7">
      <c r="A2" s="782" t="s">
        <v>736</v>
      </c>
      <c r="B2" s="782"/>
      <c r="C2" s="782"/>
      <c r="D2" s="782"/>
      <c r="E2" s="782"/>
      <c r="F2" s="782"/>
      <c r="G2" s="782"/>
    </row>
    <row r="3" spans="1:7" ht="12" customHeight="1">
      <c r="A3" s="784"/>
      <c r="B3" s="784"/>
      <c r="C3" s="784"/>
      <c r="D3" s="784"/>
      <c r="E3" s="784"/>
      <c r="F3" s="784"/>
      <c r="G3" s="784"/>
    </row>
    <row r="4" spans="1:7">
      <c r="C4" s="785" t="s">
        <v>4</v>
      </c>
      <c r="D4" s="785"/>
      <c r="E4" s="785"/>
      <c r="F4" s="785"/>
      <c r="G4" s="785"/>
    </row>
    <row r="5" spans="1:7" ht="23.25" customHeight="1">
      <c r="A5" s="786" t="s">
        <v>737</v>
      </c>
      <c r="B5" s="786" t="s">
        <v>738</v>
      </c>
      <c r="C5" s="786" t="s">
        <v>4</v>
      </c>
      <c r="D5" s="786" t="s">
        <v>739</v>
      </c>
      <c r="E5" s="786" t="s">
        <v>27</v>
      </c>
      <c r="F5" s="787" t="s">
        <v>740</v>
      </c>
      <c r="G5" s="787" t="s">
        <v>741</v>
      </c>
    </row>
    <row r="6" spans="1:7" ht="17.25" customHeight="1">
      <c r="A6" s="788"/>
      <c r="B6" s="789"/>
      <c r="C6" s="790">
        <v>8416</v>
      </c>
      <c r="D6" s="791" t="s">
        <v>742</v>
      </c>
      <c r="E6" s="792" t="s">
        <v>743</v>
      </c>
      <c r="F6" s="793"/>
      <c r="G6" s="793"/>
    </row>
    <row r="7" spans="1:7">
      <c r="A7" s="788">
        <v>5</v>
      </c>
      <c r="B7" s="794">
        <v>42032</v>
      </c>
      <c r="C7" s="793">
        <v>200.5</v>
      </c>
      <c r="D7" s="789" t="s">
        <v>744</v>
      </c>
      <c r="E7" s="795" t="s">
        <v>743</v>
      </c>
      <c r="F7" s="793"/>
      <c r="G7" s="793"/>
    </row>
    <row r="8" spans="1:7">
      <c r="A8" s="788"/>
      <c r="B8" s="789"/>
      <c r="C8" s="793">
        <v>-144</v>
      </c>
      <c r="D8" s="789" t="s">
        <v>745</v>
      </c>
      <c r="E8" s="795" t="s">
        <v>746</v>
      </c>
      <c r="F8" s="793"/>
      <c r="G8" s="793"/>
    </row>
    <row r="9" spans="1:7">
      <c r="A9" s="788"/>
      <c r="B9" s="789"/>
      <c r="C9" s="790">
        <f>SUM(C6:C8)</f>
        <v>8472.5</v>
      </c>
      <c r="D9" s="791" t="s">
        <v>747</v>
      </c>
      <c r="E9" s="795"/>
      <c r="F9" s="793"/>
      <c r="G9" s="793"/>
    </row>
    <row r="10" spans="1:7">
      <c r="A10" s="788">
        <v>7</v>
      </c>
      <c r="B10" s="794">
        <v>42067</v>
      </c>
      <c r="C10" s="793">
        <v>-655</v>
      </c>
      <c r="D10" s="789" t="s">
        <v>748</v>
      </c>
      <c r="E10" s="795" t="s">
        <v>749</v>
      </c>
      <c r="F10" s="793"/>
      <c r="G10" s="793"/>
    </row>
    <row r="11" spans="1:7">
      <c r="A11" s="788"/>
      <c r="B11" s="789"/>
      <c r="C11" s="793">
        <v>-111.2</v>
      </c>
      <c r="D11" s="789" t="s">
        <v>750</v>
      </c>
      <c r="E11" s="795" t="s">
        <v>751</v>
      </c>
      <c r="F11" s="793"/>
      <c r="G11" s="793"/>
    </row>
    <row r="12" spans="1:7">
      <c r="A12" s="788"/>
      <c r="B12" s="789"/>
      <c r="C12" s="790">
        <f>SUM(C9:C11)</f>
        <v>7706.3</v>
      </c>
      <c r="D12" s="791" t="s">
        <v>752</v>
      </c>
      <c r="E12" s="795"/>
      <c r="F12" s="793"/>
      <c r="G12" s="793"/>
    </row>
    <row r="13" spans="1:7" s="797" customFormat="1">
      <c r="A13" s="788">
        <v>9</v>
      </c>
      <c r="B13" s="796">
        <v>42095</v>
      </c>
      <c r="C13" s="793">
        <v>-88</v>
      </c>
      <c r="D13" s="789" t="s">
        <v>753</v>
      </c>
      <c r="E13" s="795" t="s">
        <v>746</v>
      </c>
      <c r="F13" s="790"/>
      <c r="G13" s="790"/>
    </row>
    <row r="14" spans="1:7">
      <c r="A14" s="788"/>
      <c r="B14" s="789"/>
      <c r="C14" s="793">
        <v>-20</v>
      </c>
      <c r="D14" s="789" t="s">
        <v>754</v>
      </c>
      <c r="E14" s="795" t="s">
        <v>746</v>
      </c>
      <c r="F14" s="793"/>
      <c r="G14" s="793"/>
    </row>
    <row r="15" spans="1:7">
      <c r="A15" s="788"/>
      <c r="B15" s="789"/>
      <c r="C15" s="793">
        <v>-170</v>
      </c>
      <c r="D15" s="789" t="s">
        <v>755</v>
      </c>
      <c r="E15" s="795" t="s">
        <v>751</v>
      </c>
      <c r="F15" s="793"/>
      <c r="G15" s="793"/>
    </row>
    <row r="16" spans="1:7">
      <c r="A16" s="788">
        <v>10</v>
      </c>
      <c r="B16" s="794">
        <v>42109</v>
      </c>
      <c r="C16" s="793">
        <v>-135</v>
      </c>
      <c r="D16" s="789" t="s">
        <v>756</v>
      </c>
      <c r="E16" s="795" t="s">
        <v>757</v>
      </c>
      <c r="F16" s="793"/>
      <c r="G16" s="793"/>
    </row>
    <row r="17" spans="1:7">
      <c r="A17" s="788"/>
      <c r="B17" s="794"/>
      <c r="C17" s="798">
        <v>-72.599999999999994</v>
      </c>
      <c r="D17" s="789" t="s">
        <v>758</v>
      </c>
      <c r="E17" s="795" t="s">
        <v>757</v>
      </c>
      <c r="F17" s="793"/>
      <c r="G17" s="793"/>
    </row>
    <row r="18" spans="1:7">
      <c r="A18" s="788"/>
      <c r="B18" s="789"/>
      <c r="C18" s="793">
        <v>-145.19999999999999</v>
      </c>
      <c r="D18" s="789" t="s">
        <v>759</v>
      </c>
      <c r="E18" s="795" t="s">
        <v>760</v>
      </c>
      <c r="F18" s="793"/>
      <c r="G18" s="793"/>
    </row>
    <row r="19" spans="1:7">
      <c r="A19" s="788"/>
      <c r="B19" s="789"/>
      <c r="C19" s="793">
        <v>-589.70000000000005</v>
      </c>
      <c r="D19" s="789" t="s">
        <v>761</v>
      </c>
      <c r="E19" s="795" t="s">
        <v>760</v>
      </c>
      <c r="F19" s="793"/>
      <c r="G19" s="793"/>
    </row>
    <row r="20" spans="1:7">
      <c r="A20" s="788"/>
      <c r="B20" s="789"/>
      <c r="C20" s="793">
        <v>-66</v>
      </c>
      <c r="D20" s="789" t="s">
        <v>750</v>
      </c>
      <c r="E20" s="795" t="s">
        <v>751</v>
      </c>
      <c r="F20" s="793"/>
      <c r="G20" s="793"/>
    </row>
    <row r="21" spans="1:7">
      <c r="A21" s="788"/>
      <c r="B21" s="789"/>
      <c r="C21" s="798">
        <v>-960</v>
      </c>
      <c r="D21" s="789" t="s">
        <v>762</v>
      </c>
      <c r="E21" s="795" t="s">
        <v>763</v>
      </c>
      <c r="F21" s="793"/>
      <c r="G21" s="793"/>
    </row>
    <row r="22" spans="1:7">
      <c r="A22" s="788"/>
      <c r="B22" s="789"/>
      <c r="C22" s="798">
        <v>-32</v>
      </c>
      <c r="D22" s="789" t="s">
        <v>764</v>
      </c>
      <c r="E22" s="795" t="s">
        <v>751</v>
      </c>
      <c r="F22" s="793"/>
      <c r="G22" s="793"/>
    </row>
    <row r="23" spans="1:7">
      <c r="A23" s="788">
        <v>11</v>
      </c>
      <c r="B23" s="794">
        <v>42123</v>
      </c>
      <c r="C23" s="798">
        <v>-171</v>
      </c>
      <c r="D23" s="789" t="s">
        <v>765</v>
      </c>
      <c r="E23" s="795" t="s">
        <v>751</v>
      </c>
      <c r="F23" s="793"/>
      <c r="G23" s="793"/>
    </row>
    <row r="24" spans="1:7">
      <c r="A24" s="794"/>
      <c r="B24" s="789"/>
      <c r="C24" s="793">
        <v>-100</v>
      </c>
      <c r="D24" s="789" t="s">
        <v>766</v>
      </c>
      <c r="E24" s="795" t="s">
        <v>751</v>
      </c>
      <c r="F24" s="793"/>
      <c r="G24" s="793"/>
    </row>
    <row r="25" spans="1:7" s="797" customFormat="1">
      <c r="A25" s="799"/>
      <c r="B25" s="791"/>
      <c r="C25" s="790">
        <f>SUM(C12:C24)</f>
        <v>5156.8</v>
      </c>
      <c r="D25" s="791" t="s">
        <v>767</v>
      </c>
      <c r="E25" s="792"/>
      <c r="F25" s="790"/>
      <c r="G25" s="790"/>
    </row>
    <row r="26" spans="1:7">
      <c r="A26" s="788">
        <v>12</v>
      </c>
      <c r="B26" s="794">
        <v>42137</v>
      </c>
      <c r="C26" s="793">
        <v>-25</v>
      </c>
      <c r="D26" s="789" t="s">
        <v>768</v>
      </c>
      <c r="E26" s="795" t="s">
        <v>757</v>
      </c>
      <c r="F26" s="793"/>
      <c r="G26" s="793"/>
    </row>
    <row r="27" spans="1:7">
      <c r="A27" s="788"/>
      <c r="B27" s="789"/>
      <c r="C27" s="793">
        <v>-250</v>
      </c>
      <c r="D27" s="789" t="s">
        <v>769</v>
      </c>
      <c r="E27" s="795" t="s">
        <v>757</v>
      </c>
      <c r="F27" s="793"/>
      <c r="G27" s="793"/>
    </row>
    <row r="28" spans="1:7">
      <c r="A28" s="794"/>
      <c r="B28" s="789"/>
      <c r="C28" s="790">
        <f>SUM(C25:C27)</f>
        <v>4881.8</v>
      </c>
      <c r="D28" s="791" t="s">
        <v>770</v>
      </c>
      <c r="E28" s="800"/>
      <c r="F28" s="793"/>
      <c r="G28" s="793"/>
    </row>
    <row r="29" spans="1:7">
      <c r="A29" s="801">
        <v>14</v>
      </c>
      <c r="B29" s="794">
        <v>42165</v>
      </c>
      <c r="C29" s="793">
        <v>-41</v>
      </c>
      <c r="D29" s="789" t="s">
        <v>771</v>
      </c>
      <c r="E29" s="795" t="s">
        <v>757</v>
      </c>
      <c r="F29" s="793"/>
      <c r="G29" s="793"/>
    </row>
    <row r="30" spans="1:7" s="797" customFormat="1">
      <c r="A30" s="799"/>
      <c r="B30" s="791"/>
      <c r="C30" s="793">
        <v>-112.5</v>
      </c>
      <c r="D30" s="789" t="s">
        <v>772</v>
      </c>
      <c r="E30" s="795" t="s">
        <v>757</v>
      </c>
      <c r="F30" s="790"/>
      <c r="G30" s="790"/>
    </row>
    <row r="31" spans="1:7" s="797" customFormat="1">
      <c r="A31" s="799"/>
      <c r="B31" s="791"/>
      <c r="C31" s="793">
        <v>-17.7</v>
      </c>
      <c r="D31" s="789" t="s">
        <v>773</v>
      </c>
      <c r="E31" s="795" t="s">
        <v>746</v>
      </c>
      <c r="F31" s="790"/>
      <c r="G31" s="790"/>
    </row>
    <row r="32" spans="1:7">
      <c r="A32" s="801">
        <v>15</v>
      </c>
      <c r="B32" s="794">
        <v>42179</v>
      </c>
      <c r="C32" s="793">
        <v>-405</v>
      </c>
      <c r="D32" s="789" t="s">
        <v>774</v>
      </c>
      <c r="E32" s="795" t="s">
        <v>757</v>
      </c>
      <c r="F32" s="793"/>
      <c r="G32" s="793"/>
    </row>
    <row r="33" spans="1:7">
      <c r="A33" s="794"/>
      <c r="B33" s="789"/>
      <c r="C33" s="793">
        <v>-550.29999999999995</v>
      </c>
      <c r="D33" s="789" t="s">
        <v>775</v>
      </c>
      <c r="E33" s="795" t="s">
        <v>757</v>
      </c>
      <c r="F33" s="793"/>
      <c r="G33" s="793"/>
    </row>
    <row r="34" spans="1:7" hidden="1">
      <c r="A34" s="794"/>
      <c r="B34" s="789"/>
      <c r="C34" s="793"/>
      <c r="D34" s="789"/>
      <c r="E34" s="800"/>
      <c r="F34" s="793"/>
      <c r="G34" s="793"/>
    </row>
    <row r="35" spans="1:7" hidden="1">
      <c r="A35" s="794"/>
      <c r="B35" s="789"/>
      <c r="C35" s="793"/>
      <c r="D35" s="789"/>
      <c r="E35" s="800"/>
      <c r="F35" s="793"/>
      <c r="G35" s="793"/>
    </row>
    <row r="36" spans="1:7" hidden="1">
      <c r="A36" s="794"/>
      <c r="B36" s="789"/>
      <c r="C36" s="790"/>
      <c r="D36" s="791"/>
      <c r="E36" s="800"/>
      <c r="F36" s="793"/>
      <c r="G36" s="793"/>
    </row>
    <row r="37" spans="1:7" hidden="1">
      <c r="A37" s="794"/>
      <c r="B37" s="789"/>
      <c r="C37" s="793"/>
      <c r="D37" s="789"/>
      <c r="E37" s="800"/>
      <c r="F37" s="793"/>
      <c r="G37" s="793"/>
    </row>
    <row r="38" spans="1:7" hidden="1">
      <c r="A38" s="794"/>
      <c r="B38" s="789"/>
      <c r="C38" s="793"/>
      <c r="D38" s="789"/>
      <c r="E38" s="800"/>
      <c r="F38" s="793"/>
      <c r="G38" s="793"/>
    </row>
    <row r="39" spans="1:7" hidden="1">
      <c r="A39" s="794"/>
      <c r="B39" s="789"/>
      <c r="C39" s="793"/>
      <c r="D39" s="789"/>
      <c r="E39" s="800"/>
      <c r="F39" s="793"/>
      <c r="G39" s="793"/>
    </row>
    <row r="40" spans="1:7" hidden="1">
      <c r="A40" s="794"/>
      <c r="B40" s="789"/>
      <c r="C40" s="790"/>
      <c r="D40" s="791"/>
      <c r="E40" s="800"/>
      <c r="F40" s="793"/>
      <c r="G40" s="793"/>
    </row>
    <row r="41" spans="1:7" hidden="1">
      <c r="A41" s="794"/>
      <c r="B41" s="789"/>
      <c r="C41" s="793"/>
      <c r="D41" s="789"/>
      <c r="E41" s="800"/>
      <c r="F41" s="793"/>
      <c r="G41" s="793"/>
    </row>
    <row r="42" spans="1:7" hidden="1">
      <c r="A42" s="794"/>
      <c r="B42" s="789"/>
      <c r="C42" s="793"/>
      <c r="D42" s="789"/>
      <c r="E42" s="800"/>
      <c r="F42" s="793"/>
      <c r="G42" s="793"/>
    </row>
    <row r="43" spans="1:7" hidden="1">
      <c r="A43" s="794"/>
      <c r="B43" s="789"/>
      <c r="C43" s="793"/>
      <c r="D43" s="789"/>
      <c r="E43" s="800"/>
      <c r="F43" s="793"/>
      <c r="G43" s="793"/>
    </row>
    <row r="44" spans="1:7" hidden="1">
      <c r="A44" s="794"/>
      <c r="B44" s="789"/>
      <c r="C44" s="793"/>
      <c r="D44" s="789"/>
      <c r="E44" s="800"/>
      <c r="F44" s="793"/>
      <c r="G44" s="793"/>
    </row>
    <row r="45" spans="1:7" s="797" customFormat="1" hidden="1">
      <c r="A45" s="799"/>
      <c r="B45" s="791"/>
      <c r="C45" s="793"/>
      <c r="D45" s="789"/>
      <c r="E45" s="802"/>
      <c r="F45" s="790"/>
      <c r="G45" s="790"/>
    </row>
    <row r="46" spans="1:7" s="797" customFormat="1">
      <c r="A46" s="799"/>
      <c r="B46" s="791"/>
      <c r="C46" s="790">
        <f>SUM(C28:C33)</f>
        <v>3755.3</v>
      </c>
      <c r="D46" s="791" t="s">
        <v>776</v>
      </c>
      <c r="E46" s="792"/>
      <c r="F46" s="790"/>
      <c r="G46" s="790"/>
    </row>
    <row r="47" spans="1:7">
      <c r="A47" s="801">
        <v>16</v>
      </c>
      <c r="B47" s="794">
        <v>42200</v>
      </c>
      <c r="C47" s="793">
        <v>278.89999999999998</v>
      </c>
      <c r="D47" s="789" t="s">
        <v>777</v>
      </c>
      <c r="E47" s="795" t="s">
        <v>746</v>
      </c>
      <c r="F47" s="793"/>
      <c r="G47" s="793"/>
    </row>
    <row r="48" spans="1:7">
      <c r="A48" s="794"/>
      <c r="B48" s="789"/>
      <c r="C48" s="793">
        <v>177.2</v>
      </c>
      <c r="D48" s="789" t="s">
        <v>778</v>
      </c>
      <c r="E48" s="795" t="s">
        <v>751</v>
      </c>
      <c r="F48" s="793"/>
      <c r="G48" s="793"/>
    </row>
    <row r="49" spans="1:7">
      <c r="A49" s="794"/>
      <c r="B49" s="789"/>
      <c r="C49" s="793">
        <v>-34.200000000000003</v>
      </c>
      <c r="D49" s="789" t="s">
        <v>779</v>
      </c>
      <c r="E49" s="795" t="s">
        <v>751</v>
      </c>
      <c r="F49" s="793"/>
      <c r="G49" s="793"/>
    </row>
    <row r="50" spans="1:7">
      <c r="A50" s="794"/>
      <c r="B50" s="789"/>
      <c r="C50" s="793">
        <v>-13</v>
      </c>
      <c r="D50" s="789" t="s">
        <v>780</v>
      </c>
      <c r="E50" s="795" t="s">
        <v>751</v>
      </c>
      <c r="F50" s="793"/>
      <c r="G50" s="793"/>
    </row>
    <row r="51" spans="1:7">
      <c r="A51" s="794"/>
      <c r="B51" s="789"/>
      <c r="C51" s="793">
        <v>-50</v>
      </c>
      <c r="D51" s="789" t="s">
        <v>781</v>
      </c>
      <c r="E51" s="795" t="s">
        <v>751</v>
      </c>
      <c r="F51" s="793"/>
      <c r="G51" s="793"/>
    </row>
    <row r="52" spans="1:7">
      <c r="A52" s="794"/>
      <c r="B52" s="789"/>
      <c r="C52" s="793">
        <v>100</v>
      </c>
      <c r="D52" s="789" t="s">
        <v>782</v>
      </c>
      <c r="E52" s="795" t="s">
        <v>751</v>
      </c>
      <c r="F52" s="793"/>
      <c r="G52" s="793"/>
    </row>
    <row r="53" spans="1:7">
      <c r="A53" s="794"/>
      <c r="B53" s="789"/>
      <c r="C53" s="793">
        <v>-30</v>
      </c>
      <c r="D53" s="789" t="s">
        <v>783</v>
      </c>
      <c r="E53" s="795" t="s">
        <v>751</v>
      </c>
      <c r="F53" s="793"/>
      <c r="G53" s="793"/>
    </row>
    <row r="54" spans="1:7">
      <c r="A54" s="801">
        <v>17</v>
      </c>
      <c r="B54" s="794">
        <v>42214</v>
      </c>
      <c r="C54" s="793">
        <v>-700</v>
      </c>
      <c r="D54" s="789" t="s">
        <v>784</v>
      </c>
      <c r="E54" s="795" t="s">
        <v>749</v>
      </c>
      <c r="F54" s="793"/>
      <c r="G54" s="793"/>
    </row>
    <row r="55" spans="1:7" s="797" customFormat="1">
      <c r="A55" s="799"/>
      <c r="B55" s="791"/>
      <c r="C55" s="790">
        <f>SUM(C46:C54)</f>
        <v>3484.2000000000007</v>
      </c>
      <c r="D55" s="791" t="s">
        <v>785</v>
      </c>
      <c r="E55" s="802"/>
      <c r="F55" s="790"/>
      <c r="G55" s="790"/>
    </row>
    <row r="56" spans="1:7">
      <c r="A56" s="801">
        <v>18</v>
      </c>
      <c r="B56" s="794">
        <v>42228</v>
      </c>
      <c r="C56" s="793">
        <v>-150</v>
      </c>
      <c r="D56" s="789" t="s">
        <v>786</v>
      </c>
      <c r="E56" s="795" t="s">
        <v>787</v>
      </c>
      <c r="F56" s="793"/>
      <c r="G56" s="793"/>
    </row>
    <row r="57" spans="1:7">
      <c r="A57" s="803"/>
      <c r="B57" s="794"/>
      <c r="C57" s="793">
        <v>-170</v>
      </c>
      <c r="D57" s="804" t="s">
        <v>788</v>
      </c>
      <c r="E57" s="795" t="s">
        <v>751</v>
      </c>
      <c r="F57" s="805"/>
      <c r="G57" s="805"/>
    </row>
    <row r="58" spans="1:7">
      <c r="A58" s="801">
        <v>19</v>
      </c>
      <c r="B58" s="794">
        <v>42242</v>
      </c>
      <c r="C58" s="793">
        <v>-45</v>
      </c>
      <c r="D58" s="789" t="s">
        <v>789</v>
      </c>
      <c r="E58" s="795" t="s">
        <v>787</v>
      </c>
      <c r="F58" s="793"/>
      <c r="G58" s="793"/>
    </row>
    <row r="59" spans="1:7">
      <c r="A59" s="801"/>
      <c r="B59" s="794"/>
      <c r="C59" s="793">
        <v>-10</v>
      </c>
      <c r="D59" s="789" t="s">
        <v>790</v>
      </c>
      <c r="E59" s="795" t="s">
        <v>787</v>
      </c>
      <c r="F59" s="793"/>
      <c r="G59" s="793"/>
    </row>
    <row r="60" spans="1:7">
      <c r="A60" s="801"/>
      <c r="B60" s="794"/>
      <c r="C60" s="793">
        <v>-10</v>
      </c>
      <c r="D60" s="789" t="s">
        <v>791</v>
      </c>
      <c r="E60" s="795" t="s">
        <v>787</v>
      </c>
      <c r="F60" s="793"/>
      <c r="G60" s="793"/>
    </row>
    <row r="61" spans="1:7">
      <c r="A61" s="801"/>
      <c r="B61" s="794"/>
      <c r="C61" s="793">
        <v>-200</v>
      </c>
      <c r="D61" s="789" t="s">
        <v>792</v>
      </c>
      <c r="E61" s="795" t="s">
        <v>787</v>
      </c>
      <c r="F61" s="793"/>
      <c r="G61" s="793"/>
    </row>
    <row r="62" spans="1:7">
      <c r="A62" s="801"/>
      <c r="B62" s="794"/>
      <c r="C62" s="793">
        <v>-150</v>
      </c>
      <c r="D62" s="789" t="s">
        <v>793</v>
      </c>
      <c r="E62" s="795" t="s">
        <v>787</v>
      </c>
      <c r="F62" s="793"/>
      <c r="G62" s="793"/>
    </row>
    <row r="63" spans="1:7">
      <c r="A63" s="801"/>
      <c r="B63" s="794"/>
      <c r="C63" s="793">
        <v>-520</v>
      </c>
      <c r="D63" s="789" t="s">
        <v>794</v>
      </c>
      <c r="E63" s="795" t="s">
        <v>787</v>
      </c>
      <c r="F63" s="793"/>
      <c r="G63" s="793"/>
    </row>
    <row r="64" spans="1:7" s="797" customFormat="1">
      <c r="A64" s="806"/>
      <c r="B64" s="799"/>
      <c r="C64" s="790">
        <f>SUM(C55:C63)</f>
        <v>2229.2000000000007</v>
      </c>
      <c r="D64" s="791" t="s">
        <v>795</v>
      </c>
      <c r="E64" s="792"/>
      <c r="F64" s="790"/>
      <c r="G64" s="790"/>
    </row>
    <row r="65" spans="1:7">
      <c r="A65" s="801">
        <v>20</v>
      </c>
      <c r="B65" s="794">
        <v>42256</v>
      </c>
      <c r="C65" s="793">
        <v>-300</v>
      </c>
      <c r="D65" s="789" t="s">
        <v>796</v>
      </c>
      <c r="E65" s="795" t="s">
        <v>787</v>
      </c>
      <c r="F65" s="793"/>
      <c r="G65" s="793"/>
    </row>
    <row r="66" spans="1:7">
      <c r="A66" s="801"/>
      <c r="B66" s="794"/>
      <c r="C66" s="793">
        <v>-20</v>
      </c>
      <c r="D66" s="789" t="s">
        <v>797</v>
      </c>
      <c r="E66" s="795" t="s">
        <v>787</v>
      </c>
      <c r="F66" s="793"/>
      <c r="G66" s="793"/>
    </row>
    <row r="67" spans="1:7">
      <c r="A67" s="801"/>
      <c r="B67" s="789"/>
      <c r="C67" s="793">
        <v>-993</v>
      </c>
      <c r="D67" s="789" t="s">
        <v>798</v>
      </c>
      <c r="E67" s="795" t="s">
        <v>787</v>
      </c>
      <c r="F67" s="793"/>
      <c r="G67" s="793"/>
    </row>
    <row r="68" spans="1:7">
      <c r="A68" s="801"/>
      <c r="B68" s="789"/>
      <c r="C68" s="793">
        <v>-50</v>
      </c>
      <c r="D68" s="789" t="s">
        <v>799</v>
      </c>
      <c r="E68" s="795" t="s">
        <v>787</v>
      </c>
      <c r="F68" s="793"/>
      <c r="G68" s="793"/>
    </row>
    <row r="69" spans="1:7">
      <c r="A69" s="801"/>
      <c r="B69" s="794"/>
      <c r="C69" s="793">
        <v>-80</v>
      </c>
      <c r="D69" s="789" t="s">
        <v>800</v>
      </c>
      <c r="E69" s="795" t="s">
        <v>787</v>
      </c>
      <c r="F69" s="793"/>
      <c r="G69" s="793"/>
    </row>
    <row r="70" spans="1:7" s="797" customFormat="1">
      <c r="A70" s="806"/>
      <c r="B70" s="799"/>
      <c r="C70" s="790">
        <f>SUM(C64:C69)</f>
        <v>786.20000000000073</v>
      </c>
      <c r="D70" s="791" t="s">
        <v>801</v>
      </c>
      <c r="E70" s="792"/>
      <c r="F70" s="790"/>
      <c r="G70" s="790"/>
    </row>
    <row r="71" spans="1:7" s="797" customFormat="1">
      <c r="A71" s="806"/>
      <c r="B71" s="799"/>
      <c r="C71" s="790"/>
      <c r="D71" s="791"/>
      <c r="E71" s="792"/>
      <c r="F71" s="790"/>
      <c r="G71" s="790"/>
    </row>
    <row r="72" spans="1:7">
      <c r="A72" s="801"/>
      <c r="B72" s="794"/>
      <c r="C72" s="793"/>
      <c r="D72" s="791"/>
      <c r="E72" s="795"/>
      <c r="F72" s="793"/>
      <c r="G72" s="793"/>
    </row>
    <row r="73" spans="1:7">
      <c r="A73" s="801"/>
      <c r="B73" s="794"/>
      <c r="C73" s="793"/>
      <c r="D73" s="797" t="s">
        <v>802</v>
      </c>
      <c r="E73" s="795"/>
      <c r="F73" s="793"/>
      <c r="G73" s="793"/>
    </row>
    <row r="74" spans="1:7">
      <c r="A74" s="801">
        <v>15</v>
      </c>
      <c r="B74" s="794">
        <v>42179</v>
      </c>
      <c r="C74" s="793">
        <v>-500</v>
      </c>
      <c r="D74" s="789" t="s">
        <v>803</v>
      </c>
      <c r="E74" s="795" t="s">
        <v>760</v>
      </c>
      <c r="F74" s="793"/>
      <c r="G74" s="793"/>
    </row>
    <row r="75" spans="1:7">
      <c r="A75" s="794"/>
      <c r="B75" s="789"/>
      <c r="C75" s="793">
        <v>-100</v>
      </c>
      <c r="D75" s="789" t="s">
        <v>804</v>
      </c>
      <c r="E75" s="795" t="s">
        <v>760</v>
      </c>
      <c r="F75" s="793"/>
      <c r="G75" s="793"/>
    </row>
    <row r="76" spans="1:7">
      <c r="A76" s="801"/>
      <c r="B76" s="794"/>
      <c r="C76" s="793">
        <v>-40</v>
      </c>
      <c r="D76" s="789" t="s">
        <v>805</v>
      </c>
      <c r="E76" s="795" t="s">
        <v>787</v>
      </c>
      <c r="F76" s="793"/>
      <c r="G76" s="793"/>
    </row>
    <row r="77" spans="1:7">
      <c r="A77" s="801"/>
      <c r="B77" s="789"/>
      <c r="C77" s="793">
        <v>-39</v>
      </c>
      <c r="D77" s="789" t="s">
        <v>806</v>
      </c>
      <c r="E77" s="795" t="s">
        <v>787</v>
      </c>
      <c r="F77" s="793"/>
      <c r="G77" s="793"/>
    </row>
    <row r="78" spans="1:7">
      <c r="A78" s="801"/>
      <c r="B78" s="789"/>
      <c r="C78" s="793">
        <v>-20</v>
      </c>
      <c r="D78" s="789" t="s">
        <v>807</v>
      </c>
      <c r="E78" s="795" t="s">
        <v>787</v>
      </c>
      <c r="F78" s="793"/>
      <c r="G78" s="793"/>
    </row>
    <row r="79" spans="1:7">
      <c r="A79" s="801"/>
      <c r="B79" s="789"/>
      <c r="C79" s="793">
        <v>-5</v>
      </c>
      <c r="D79" s="789" t="s">
        <v>808</v>
      </c>
      <c r="E79" s="795" t="s">
        <v>787</v>
      </c>
      <c r="F79" s="793"/>
      <c r="G79" s="793"/>
    </row>
    <row r="80" spans="1:7">
      <c r="A80" s="801"/>
      <c r="B80" s="794"/>
      <c r="C80" s="793"/>
      <c r="D80" s="789"/>
      <c r="E80" s="795"/>
      <c r="F80" s="793"/>
      <c r="G80" s="793"/>
    </row>
    <row r="81" spans="1:7" s="797" customFormat="1">
      <c r="A81" s="799"/>
      <c r="B81" s="791"/>
      <c r="C81" s="790">
        <f>SUM(C70:C80)</f>
        <v>82.200000000000728</v>
      </c>
      <c r="D81" s="791" t="s">
        <v>809</v>
      </c>
      <c r="E81" s="792"/>
      <c r="F81" s="790"/>
      <c r="G81" s="790"/>
    </row>
  </sheetData>
  <mergeCells count="2">
    <mergeCell ref="A2:G2"/>
    <mergeCell ref="C4:G4"/>
  </mergeCells>
  <pageMargins left="0.6692913385826772" right="0.19685039370078741" top="0.6692913385826772" bottom="0.39370078740157483" header="0.51181102362204722" footer="0.19685039370078741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2:H110"/>
  <sheetViews>
    <sheetView topLeftCell="A60" workbookViewId="0">
      <selection activeCell="A95" sqref="A95:G95"/>
    </sheetView>
  </sheetViews>
  <sheetFormatPr defaultRowHeight="12.75"/>
  <cols>
    <col min="1" max="1" width="9.140625" style="839"/>
    <col min="2" max="2" width="10.28515625" style="839" customWidth="1"/>
    <col min="3" max="3" width="15.7109375" style="840" customWidth="1"/>
    <col min="4" max="4" width="15.7109375" style="841" customWidth="1"/>
    <col min="5" max="5" width="90.28515625" style="808" customWidth="1"/>
    <col min="6" max="6" width="14.42578125" style="808" customWidth="1"/>
    <col min="7" max="7" width="14.5703125" style="808" hidden="1" customWidth="1"/>
    <col min="8" max="257" width="9.140625" style="808"/>
    <col min="258" max="258" width="10.28515625" style="808" customWidth="1"/>
    <col min="259" max="260" width="15.7109375" style="808" customWidth="1"/>
    <col min="261" max="261" width="90.28515625" style="808" customWidth="1"/>
    <col min="262" max="262" width="14.42578125" style="808" customWidth="1"/>
    <col min="263" max="263" width="0" style="808" hidden="1" customWidth="1"/>
    <col min="264" max="513" width="9.140625" style="808"/>
    <col min="514" max="514" width="10.28515625" style="808" customWidth="1"/>
    <col min="515" max="516" width="15.7109375" style="808" customWidth="1"/>
    <col min="517" max="517" width="90.28515625" style="808" customWidth="1"/>
    <col min="518" max="518" width="14.42578125" style="808" customWidth="1"/>
    <col min="519" max="519" width="0" style="808" hidden="1" customWidth="1"/>
    <col min="520" max="769" width="9.140625" style="808"/>
    <col min="770" max="770" width="10.28515625" style="808" customWidth="1"/>
    <col min="771" max="772" width="15.7109375" style="808" customWidth="1"/>
    <col min="773" max="773" width="90.28515625" style="808" customWidth="1"/>
    <col min="774" max="774" width="14.42578125" style="808" customWidth="1"/>
    <col min="775" max="775" width="0" style="808" hidden="1" customWidth="1"/>
    <col min="776" max="1025" width="9.140625" style="808"/>
    <col min="1026" max="1026" width="10.28515625" style="808" customWidth="1"/>
    <col min="1027" max="1028" width="15.7109375" style="808" customWidth="1"/>
    <col min="1029" max="1029" width="90.28515625" style="808" customWidth="1"/>
    <col min="1030" max="1030" width="14.42578125" style="808" customWidth="1"/>
    <col min="1031" max="1031" width="0" style="808" hidden="1" customWidth="1"/>
    <col min="1032" max="1281" width="9.140625" style="808"/>
    <col min="1282" max="1282" width="10.28515625" style="808" customWidth="1"/>
    <col min="1283" max="1284" width="15.7109375" style="808" customWidth="1"/>
    <col min="1285" max="1285" width="90.28515625" style="808" customWidth="1"/>
    <col min="1286" max="1286" width="14.42578125" style="808" customWidth="1"/>
    <col min="1287" max="1287" width="0" style="808" hidden="1" customWidth="1"/>
    <col min="1288" max="1537" width="9.140625" style="808"/>
    <col min="1538" max="1538" width="10.28515625" style="808" customWidth="1"/>
    <col min="1539" max="1540" width="15.7109375" style="808" customWidth="1"/>
    <col min="1541" max="1541" width="90.28515625" style="808" customWidth="1"/>
    <col min="1542" max="1542" width="14.42578125" style="808" customWidth="1"/>
    <col min="1543" max="1543" width="0" style="808" hidden="1" customWidth="1"/>
    <col min="1544" max="1793" width="9.140625" style="808"/>
    <col min="1794" max="1794" width="10.28515625" style="808" customWidth="1"/>
    <col min="1795" max="1796" width="15.7109375" style="808" customWidth="1"/>
    <col min="1797" max="1797" width="90.28515625" style="808" customWidth="1"/>
    <col min="1798" max="1798" width="14.42578125" style="808" customWidth="1"/>
    <col min="1799" max="1799" width="0" style="808" hidden="1" customWidth="1"/>
    <col min="1800" max="2049" width="9.140625" style="808"/>
    <col min="2050" max="2050" width="10.28515625" style="808" customWidth="1"/>
    <col min="2051" max="2052" width="15.7109375" style="808" customWidth="1"/>
    <col min="2053" max="2053" width="90.28515625" style="808" customWidth="1"/>
    <col min="2054" max="2054" width="14.42578125" style="808" customWidth="1"/>
    <col min="2055" max="2055" width="0" style="808" hidden="1" customWidth="1"/>
    <col min="2056" max="2305" width="9.140625" style="808"/>
    <col min="2306" max="2306" width="10.28515625" style="808" customWidth="1"/>
    <col min="2307" max="2308" width="15.7109375" style="808" customWidth="1"/>
    <col min="2309" max="2309" width="90.28515625" style="808" customWidth="1"/>
    <col min="2310" max="2310" width="14.42578125" style="808" customWidth="1"/>
    <col min="2311" max="2311" width="0" style="808" hidden="1" customWidth="1"/>
    <col min="2312" max="2561" width="9.140625" style="808"/>
    <col min="2562" max="2562" width="10.28515625" style="808" customWidth="1"/>
    <col min="2563" max="2564" width="15.7109375" style="808" customWidth="1"/>
    <col min="2565" max="2565" width="90.28515625" style="808" customWidth="1"/>
    <col min="2566" max="2566" width="14.42578125" style="808" customWidth="1"/>
    <col min="2567" max="2567" width="0" style="808" hidden="1" customWidth="1"/>
    <col min="2568" max="2817" width="9.140625" style="808"/>
    <col min="2818" max="2818" width="10.28515625" style="808" customWidth="1"/>
    <col min="2819" max="2820" width="15.7109375" style="808" customWidth="1"/>
    <col min="2821" max="2821" width="90.28515625" style="808" customWidth="1"/>
    <col min="2822" max="2822" width="14.42578125" style="808" customWidth="1"/>
    <col min="2823" max="2823" width="0" style="808" hidden="1" customWidth="1"/>
    <col min="2824" max="3073" width="9.140625" style="808"/>
    <col min="3074" max="3074" width="10.28515625" style="808" customWidth="1"/>
    <col min="3075" max="3076" width="15.7109375" style="808" customWidth="1"/>
    <col min="3077" max="3077" width="90.28515625" style="808" customWidth="1"/>
    <col min="3078" max="3078" width="14.42578125" style="808" customWidth="1"/>
    <col min="3079" max="3079" width="0" style="808" hidden="1" customWidth="1"/>
    <col min="3080" max="3329" width="9.140625" style="808"/>
    <col min="3330" max="3330" width="10.28515625" style="808" customWidth="1"/>
    <col min="3331" max="3332" width="15.7109375" style="808" customWidth="1"/>
    <col min="3333" max="3333" width="90.28515625" style="808" customWidth="1"/>
    <col min="3334" max="3334" width="14.42578125" style="808" customWidth="1"/>
    <col min="3335" max="3335" width="0" style="808" hidden="1" customWidth="1"/>
    <col min="3336" max="3585" width="9.140625" style="808"/>
    <col min="3586" max="3586" width="10.28515625" style="808" customWidth="1"/>
    <col min="3587" max="3588" width="15.7109375" style="808" customWidth="1"/>
    <col min="3589" max="3589" width="90.28515625" style="808" customWidth="1"/>
    <col min="3590" max="3590" width="14.42578125" style="808" customWidth="1"/>
    <col min="3591" max="3591" width="0" style="808" hidden="1" customWidth="1"/>
    <col min="3592" max="3841" width="9.140625" style="808"/>
    <col min="3842" max="3842" width="10.28515625" style="808" customWidth="1"/>
    <col min="3843" max="3844" width="15.7109375" style="808" customWidth="1"/>
    <col min="3845" max="3845" width="90.28515625" style="808" customWidth="1"/>
    <col min="3846" max="3846" width="14.42578125" style="808" customWidth="1"/>
    <col min="3847" max="3847" width="0" style="808" hidden="1" customWidth="1"/>
    <col min="3848" max="4097" width="9.140625" style="808"/>
    <col min="4098" max="4098" width="10.28515625" style="808" customWidth="1"/>
    <col min="4099" max="4100" width="15.7109375" style="808" customWidth="1"/>
    <col min="4101" max="4101" width="90.28515625" style="808" customWidth="1"/>
    <col min="4102" max="4102" width="14.42578125" style="808" customWidth="1"/>
    <col min="4103" max="4103" width="0" style="808" hidden="1" customWidth="1"/>
    <col min="4104" max="4353" width="9.140625" style="808"/>
    <col min="4354" max="4354" width="10.28515625" style="808" customWidth="1"/>
    <col min="4355" max="4356" width="15.7109375" style="808" customWidth="1"/>
    <col min="4357" max="4357" width="90.28515625" style="808" customWidth="1"/>
    <col min="4358" max="4358" width="14.42578125" style="808" customWidth="1"/>
    <col min="4359" max="4359" width="0" style="808" hidden="1" customWidth="1"/>
    <col min="4360" max="4609" width="9.140625" style="808"/>
    <col min="4610" max="4610" width="10.28515625" style="808" customWidth="1"/>
    <col min="4611" max="4612" width="15.7109375" style="808" customWidth="1"/>
    <col min="4613" max="4613" width="90.28515625" style="808" customWidth="1"/>
    <col min="4614" max="4614" width="14.42578125" style="808" customWidth="1"/>
    <col min="4615" max="4615" width="0" style="808" hidden="1" customWidth="1"/>
    <col min="4616" max="4865" width="9.140625" style="808"/>
    <col min="4866" max="4866" width="10.28515625" style="808" customWidth="1"/>
    <col min="4867" max="4868" width="15.7109375" style="808" customWidth="1"/>
    <col min="4869" max="4869" width="90.28515625" style="808" customWidth="1"/>
    <col min="4870" max="4870" width="14.42578125" style="808" customWidth="1"/>
    <col min="4871" max="4871" width="0" style="808" hidden="1" customWidth="1"/>
    <col min="4872" max="5121" width="9.140625" style="808"/>
    <col min="5122" max="5122" width="10.28515625" style="808" customWidth="1"/>
    <col min="5123" max="5124" width="15.7109375" style="808" customWidth="1"/>
    <col min="5125" max="5125" width="90.28515625" style="808" customWidth="1"/>
    <col min="5126" max="5126" width="14.42578125" style="808" customWidth="1"/>
    <col min="5127" max="5127" width="0" style="808" hidden="1" customWidth="1"/>
    <col min="5128" max="5377" width="9.140625" style="808"/>
    <col min="5378" max="5378" width="10.28515625" style="808" customWidth="1"/>
    <col min="5379" max="5380" width="15.7109375" style="808" customWidth="1"/>
    <col min="5381" max="5381" width="90.28515625" style="808" customWidth="1"/>
    <col min="5382" max="5382" width="14.42578125" style="808" customWidth="1"/>
    <col min="5383" max="5383" width="0" style="808" hidden="1" customWidth="1"/>
    <col min="5384" max="5633" width="9.140625" style="808"/>
    <col min="5634" max="5634" width="10.28515625" style="808" customWidth="1"/>
    <col min="5635" max="5636" width="15.7109375" style="808" customWidth="1"/>
    <col min="5637" max="5637" width="90.28515625" style="808" customWidth="1"/>
    <col min="5638" max="5638" width="14.42578125" style="808" customWidth="1"/>
    <col min="5639" max="5639" width="0" style="808" hidden="1" customWidth="1"/>
    <col min="5640" max="5889" width="9.140625" style="808"/>
    <col min="5890" max="5890" width="10.28515625" style="808" customWidth="1"/>
    <col min="5891" max="5892" width="15.7109375" style="808" customWidth="1"/>
    <col min="5893" max="5893" width="90.28515625" style="808" customWidth="1"/>
    <col min="5894" max="5894" width="14.42578125" style="808" customWidth="1"/>
    <col min="5895" max="5895" width="0" style="808" hidden="1" customWidth="1"/>
    <col min="5896" max="6145" width="9.140625" style="808"/>
    <col min="6146" max="6146" width="10.28515625" style="808" customWidth="1"/>
    <col min="6147" max="6148" width="15.7109375" style="808" customWidth="1"/>
    <col min="6149" max="6149" width="90.28515625" style="808" customWidth="1"/>
    <col min="6150" max="6150" width="14.42578125" style="808" customWidth="1"/>
    <col min="6151" max="6151" width="0" style="808" hidden="1" customWidth="1"/>
    <col min="6152" max="6401" width="9.140625" style="808"/>
    <col min="6402" max="6402" width="10.28515625" style="808" customWidth="1"/>
    <col min="6403" max="6404" width="15.7109375" style="808" customWidth="1"/>
    <col min="6405" max="6405" width="90.28515625" style="808" customWidth="1"/>
    <col min="6406" max="6406" width="14.42578125" style="808" customWidth="1"/>
    <col min="6407" max="6407" width="0" style="808" hidden="1" customWidth="1"/>
    <col min="6408" max="6657" width="9.140625" style="808"/>
    <col min="6658" max="6658" width="10.28515625" style="808" customWidth="1"/>
    <col min="6659" max="6660" width="15.7109375" style="808" customWidth="1"/>
    <col min="6661" max="6661" width="90.28515625" style="808" customWidth="1"/>
    <col min="6662" max="6662" width="14.42578125" style="808" customWidth="1"/>
    <col min="6663" max="6663" width="0" style="808" hidden="1" customWidth="1"/>
    <col min="6664" max="6913" width="9.140625" style="808"/>
    <col min="6914" max="6914" width="10.28515625" style="808" customWidth="1"/>
    <col min="6915" max="6916" width="15.7109375" style="808" customWidth="1"/>
    <col min="6917" max="6917" width="90.28515625" style="808" customWidth="1"/>
    <col min="6918" max="6918" width="14.42578125" style="808" customWidth="1"/>
    <col min="6919" max="6919" width="0" style="808" hidden="1" customWidth="1"/>
    <col min="6920" max="7169" width="9.140625" style="808"/>
    <col min="7170" max="7170" width="10.28515625" style="808" customWidth="1"/>
    <col min="7171" max="7172" width="15.7109375" style="808" customWidth="1"/>
    <col min="7173" max="7173" width="90.28515625" style="808" customWidth="1"/>
    <col min="7174" max="7174" width="14.42578125" style="808" customWidth="1"/>
    <col min="7175" max="7175" width="0" style="808" hidden="1" customWidth="1"/>
    <col min="7176" max="7425" width="9.140625" style="808"/>
    <col min="7426" max="7426" width="10.28515625" style="808" customWidth="1"/>
    <col min="7427" max="7428" width="15.7109375" style="808" customWidth="1"/>
    <col min="7429" max="7429" width="90.28515625" style="808" customWidth="1"/>
    <col min="7430" max="7430" width="14.42578125" style="808" customWidth="1"/>
    <col min="7431" max="7431" width="0" style="808" hidden="1" customWidth="1"/>
    <col min="7432" max="7681" width="9.140625" style="808"/>
    <col min="7682" max="7682" width="10.28515625" style="808" customWidth="1"/>
    <col min="7683" max="7684" width="15.7109375" style="808" customWidth="1"/>
    <col min="7685" max="7685" width="90.28515625" style="808" customWidth="1"/>
    <col min="7686" max="7686" width="14.42578125" style="808" customWidth="1"/>
    <col min="7687" max="7687" width="0" style="808" hidden="1" customWidth="1"/>
    <col min="7688" max="7937" width="9.140625" style="808"/>
    <col min="7938" max="7938" width="10.28515625" style="808" customWidth="1"/>
    <col min="7939" max="7940" width="15.7109375" style="808" customWidth="1"/>
    <col min="7941" max="7941" width="90.28515625" style="808" customWidth="1"/>
    <col min="7942" max="7942" width="14.42578125" style="808" customWidth="1"/>
    <col min="7943" max="7943" width="0" style="808" hidden="1" customWidth="1"/>
    <col min="7944" max="8193" width="9.140625" style="808"/>
    <col min="8194" max="8194" width="10.28515625" style="808" customWidth="1"/>
    <col min="8195" max="8196" width="15.7109375" style="808" customWidth="1"/>
    <col min="8197" max="8197" width="90.28515625" style="808" customWidth="1"/>
    <col min="8198" max="8198" width="14.42578125" style="808" customWidth="1"/>
    <col min="8199" max="8199" width="0" style="808" hidden="1" customWidth="1"/>
    <col min="8200" max="8449" width="9.140625" style="808"/>
    <col min="8450" max="8450" width="10.28515625" style="808" customWidth="1"/>
    <col min="8451" max="8452" width="15.7109375" style="808" customWidth="1"/>
    <col min="8453" max="8453" width="90.28515625" style="808" customWidth="1"/>
    <col min="8454" max="8454" width="14.42578125" style="808" customWidth="1"/>
    <col min="8455" max="8455" width="0" style="808" hidden="1" customWidth="1"/>
    <col min="8456" max="8705" width="9.140625" style="808"/>
    <col min="8706" max="8706" width="10.28515625" style="808" customWidth="1"/>
    <col min="8707" max="8708" width="15.7109375" style="808" customWidth="1"/>
    <col min="8709" max="8709" width="90.28515625" style="808" customWidth="1"/>
    <col min="8710" max="8710" width="14.42578125" style="808" customWidth="1"/>
    <col min="8711" max="8711" width="0" style="808" hidden="1" customWidth="1"/>
    <col min="8712" max="8961" width="9.140625" style="808"/>
    <col min="8962" max="8962" width="10.28515625" style="808" customWidth="1"/>
    <col min="8963" max="8964" width="15.7109375" style="808" customWidth="1"/>
    <col min="8965" max="8965" width="90.28515625" style="808" customWidth="1"/>
    <col min="8966" max="8966" width="14.42578125" style="808" customWidth="1"/>
    <col min="8967" max="8967" width="0" style="808" hidden="1" customWidth="1"/>
    <col min="8968" max="9217" width="9.140625" style="808"/>
    <col min="9218" max="9218" width="10.28515625" style="808" customWidth="1"/>
    <col min="9219" max="9220" width="15.7109375" style="808" customWidth="1"/>
    <col min="9221" max="9221" width="90.28515625" style="808" customWidth="1"/>
    <col min="9222" max="9222" width="14.42578125" style="808" customWidth="1"/>
    <col min="9223" max="9223" width="0" style="808" hidden="1" customWidth="1"/>
    <col min="9224" max="9473" width="9.140625" style="808"/>
    <col min="9474" max="9474" width="10.28515625" style="808" customWidth="1"/>
    <col min="9475" max="9476" width="15.7109375" style="808" customWidth="1"/>
    <col min="9477" max="9477" width="90.28515625" style="808" customWidth="1"/>
    <col min="9478" max="9478" width="14.42578125" style="808" customWidth="1"/>
    <col min="9479" max="9479" width="0" style="808" hidden="1" customWidth="1"/>
    <col min="9480" max="9729" width="9.140625" style="808"/>
    <col min="9730" max="9730" width="10.28515625" style="808" customWidth="1"/>
    <col min="9731" max="9732" width="15.7109375" style="808" customWidth="1"/>
    <col min="9733" max="9733" width="90.28515625" style="808" customWidth="1"/>
    <col min="9734" max="9734" width="14.42578125" style="808" customWidth="1"/>
    <col min="9735" max="9735" width="0" style="808" hidden="1" customWidth="1"/>
    <col min="9736" max="9985" width="9.140625" style="808"/>
    <col min="9986" max="9986" width="10.28515625" style="808" customWidth="1"/>
    <col min="9987" max="9988" width="15.7109375" style="808" customWidth="1"/>
    <col min="9989" max="9989" width="90.28515625" style="808" customWidth="1"/>
    <col min="9990" max="9990" width="14.42578125" style="808" customWidth="1"/>
    <col min="9991" max="9991" width="0" style="808" hidden="1" customWidth="1"/>
    <col min="9992" max="10241" width="9.140625" style="808"/>
    <col min="10242" max="10242" width="10.28515625" style="808" customWidth="1"/>
    <col min="10243" max="10244" width="15.7109375" style="808" customWidth="1"/>
    <col min="10245" max="10245" width="90.28515625" style="808" customWidth="1"/>
    <col min="10246" max="10246" width="14.42578125" style="808" customWidth="1"/>
    <col min="10247" max="10247" width="0" style="808" hidden="1" customWidth="1"/>
    <col min="10248" max="10497" width="9.140625" style="808"/>
    <col min="10498" max="10498" width="10.28515625" style="808" customWidth="1"/>
    <col min="10499" max="10500" width="15.7109375" style="808" customWidth="1"/>
    <col min="10501" max="10501" width="90.28515625" style="808" customWidth="1"/>
    <col min="10502" max="10502" width="14.42578125" style="808" customWidth="1"/>
    <col min="10503" max="10503" width="0" style="808" hidden="1" customWidth="1"/>
    <col min="10504" max="10753" width="9.140625" style="808"/>
    <col min="10754" max="10754" width="10.28515625" style="808" customWidth="1"/>
    <col min="10755" max="10756" width="15.7109375" style="808" customWidth="1"/>
    <col min="10757" max="10757" width="90.28515625" style="808" customWidth="1"/>
    <col min="10758" max="10758" width="14.42578125" style="808" customWidth="1"/>
    <col min="10759" max="10759" width="0" style="808" hidden="1" customWidth="1"/>
    <col min="10760" max="11009" width="9.140625" style="808"/>
    <col min="11010" max="11010" width="10.28515625" style="808" customWidth="1"/>
    <col min="11011" max="11012" width="15.7109375" style="808" customWidth="1"/>
    <col min="11013" max="11013" width="90.28515625" style="808" customWidth="1"/>
    <col min="11014" max="11014" width="14.42578125" style="808" customWidth="1"/>
    <col min="11015" max="11015" width="0" style="808" hidden="1" customWidth="1"/>
    <col min="11016" max="11265" width="9.140625" style="808"/>
    <col min="11266" max="11266" width="10.28515625" style="808" customWidth="1"/>
    <col min="11267" max="11268" width="15.7109375" style="808" customWidth="1"/>
    <col min="11269" max="11269" width="90.28515625" style="808" customWidth="1"/>
    <col min="11270" max="11270" width="14.42578125" style="808" customWidth="1"/>
    <col min="11271" max="11271" width="0" style="808" hidden="1" customWidth="1"/>
    <col min="11272" max="11521" width="9.140625" style="808"/>
    <col min="11522" max="11522" width="10.28515625" style="808" customWidth="1"/>
    <col min="11523" max="11524" width="15.7109375" style="808" customWidth="1"/>
    <col min="11525" max="11525" width="90.28515625" style="808" customWidth="1"/>
    <col min="11526" max="11526" width="14.42578125" style="808" customWidth="1"/>
    <col min="11527" max="11527" width="0" style="808" hidden="1" customWidth="1"/>
    <col min="11528" max="11777" width="9.140625" style="808"/>
    <col min="11778" max="11778" width="10.28515625" style="808" customWidth="1"/>
    <col min="11779" max="11780" width="15.7109375" style="808" customWidth="1"/>
    <col min="11781" max="11781" width="90.28515625" style="808" customWidth="1"/>
    <col min="11782" max="11782" width="14.42578125" style="808" customWidth="1"/>
    <col min="11783" max="11783" width="0" style="808" hidden="1" customWidth="1"/>
    <col min="11784" max="12033" width="9.140625" style="808"/>
    <col min="12034" max="12034" width="10.28515625" style="808" customWidth="1"/>
    <col min="12035" max="12036" width="15.7109375" style="808" customWidth="1"/>
    <col min="12037" max="12037" width="90.28515625" style="808" customWidth="1"/>
    <col min="12038" max="12038" width="14.42578125" style="808" customWidth="1"/>
    <col min="12039" max="12039" width="0" style="808" hidden="1" customWidth="1"/>
    <col min="12040" max="12289" width="9.140625" style="808"/>
    <col min="12290" max="12290" width="10.28515625" style="808" customWidth="1"/>
    <col min="12291" max="12292" width="15.7109375" style="808" customWidth="1"/>
    <col min="12293" max="12293" width="90.28515625" style="808" customWidth="1"/>
    <col min="12294" max="12294" width="14.42578125" style="808" customWidth="1"/>
    <col min="12295" max="12295" width="0" style="808" hidden="1" customWidth="1"/>
    <col min="12296" max="12545" width="9.140625" style="808"/>
    <col min="12546" max="12546" width="10.28515625" style="808" customWidth="1"/>
    <col min="12547" max="12548" width="15.7109375" style="808" customWidth="1"/>
    <col min="12549" max="12549" width="90.28515625" style="808" customWidth="1"/>
    <col min="12550" max="12550" width="14.42578125" style="808" customWidth="1"/>
    <col min="12551" max="12551" width="0" style="808" hidden="1" customWidth="1"/>
    <col min="12552" max="12801" width="9.140625" style="808"/>
    <col min="12802" max="12802" width="10.28515625" style="808" customWidth="1"/>
    <col min="12803" max="12804" width="15.7109375" style="808" customWidth="1"/>
    <col min="12805" max="12805" width="90.28515625" style="808" customWidth="1"/>
    <col min="12806" max="12806" width="14.42578125" style="808" customWidth="1"/>
    <col min="12807" max="12807" width="0" style="808" hidden="1" customWidth="1"/>
    <col min="12808" max="13057" width="9.140625" style="808"/>
    <col min="13058" max="13058" width="10.28515625" style="808" customWidth="1"/>
    <col min="13059" max="13060" width="15.7109375" style="808" customWidth="1"/>
    <col min="13061" max="13061" width="90.28515625" style="808" customWidth="1"/>
    <col min="13062" max="13062" width="14.42578125" style="808" customWidth="1"/>
    <col min="13063" max="13063" width="0" style="808" hidden="1" customWidth="1"/>
    <col min="13064" max="13313" width="9.140625" style="808"/>
    <col min="13314" max="13314" width="10.28515625" style="808" customWidth="1"/>
    <col min="13315" max="13316" width="15.7109375" style="808" customWidth="1"/>
    <col min="13317" max="13317" width="90.28515625" style="808" customWidth="1"/>
    <col min="13318" max="13318" width="14.42578125" style="808" customWidth="1"/>
    <col min="13319" max="13319" width="0" style="808" hidden="1" customWidth="1"/>
    <col min="13320" max="13569" width="9.140625" style="808"/>
    <col min="13570" max="13570" width="10.28515625" style="808" customWidth="1"/>
    <col min="13571" max="13572" width="15.7109375" style="808" customWidth="1"/>
    <col min="13573" max="13573" width="90.28515625" style="808" customWidth="1"/>
    <col min="13574" max="13574" width="14.42578125" style="808" customWidth="1"/>
    <col min="13575" max="13575" width="0" style="808" hidden="1" customWidth="1"/>
    <col min="13576" max="13825" width="9.140625" style="808"/>
    <col min="13826" max="13826" width="10.28515625" style="808" customWidth="1"/>
    <col min="13827" max="13828" width="15.7109375" style="808" customWidth="1"/>
    <col min="13829" max="13829" width="90.28515625" style="808" customWidth="1"/>
    <col min="13830" max="13830" width="14.42578125" style="808" customWidth="1"/>
    <col min="13831" max="13831" width="0" style="808" hidden="1" customWidth="1"/>
    <col min="13832" max="14081" width="9.140625" style="808"/>
    <col min="14082" max="14082" width="10.28515625" style="808" customWidth="1"/>
    <col min="14083" max="14084" width="15.7109375" style="808" customWidth="1"/>
    <col min="14085" max="14085" width="90.28515625" style="808" customWidth="1"/>
    <col min="14086" max="14086" width="14.42578125" style="808" customWidth="1"/>
    <col min="14087" max="14087" width="0" style="808" hidden="1" customWidth="1"/>
    <col min="14088" max="14337" width="9.140625" style="808"/>
    <col min="14338" max="14338" width="10.28515625" style="808" customWidth="1"/>
    <col min="14339" max="14340" width="15.7109375" style="808" customWidth="1"/>
    <col min="14341" max="14341" width="90.28515625" style="808" customWidth="1"/>
    <col min="14342" max="14342" width="14.42578125" style="808" customWidth="1"/>
    <col min="14343" max="14343" width="0" style="808" hidden="1" customWidth="1"/>
    <col min="14344" max="14593" width="9.140625" style="808"/>
    <col min="14594" max="14594" width="10.28515625" style="808" customWidth="1"/>
    <col min="14595" max="14596" width="15.7109375" style="808" customWidth="1"/>
    <col min="14597" max="14597" width="90.28515625" style="808" customWidth="1"/>
    <col min="14598" max="14598" width="14.42578125" style="808" customWidth="1"/>
    <col min="14599" max="14599" width="0" style="808" hidden="1" customWidth="1"/>
    <col min="14600" max="14849" width="9.140625" style="808"/>
    <col min="14850" max="14850" width="10.28515625" style="808" customWidth="1"/>
    <col min="14851" max="14852" width="15.7109375" style="808" customWidth="1"/>
    <col min="14853" max="14853" width="90.28515625" style="808" customWidth="1"/>
    <col min="14854" max="14854" width="14.42578125" style="808" customWidth="1"/>
    <col min="14855" max="14855" width="0" style="808" hidden="1" customWidth="1"/>
    <col min="14856" max="15105" width="9.140625" style="808"/>
    <col min="15106" max="15106" width="10.28515625" style="808" customWidth="1"/>
    <col min="15107" max="15108" width="15.7109375" style="808" customWidth="1"/>
    <col min="15109" max="15109" width="90.28515625" style="808" customWidth="1"/>
    <col min="15110" max="15110" width="14.42578125" style="808" customWidth="1"/>
    <col min="15111" max="15111" width="0" style="808" hidden="1" customWidth="1"/>
    <col min="15112" max="15361" width="9.140625" style="808"/>
    <col min="15362" max="15362" width="10.28515625" style="808" customWidth="1"/>
    <col min="15363" max="15364" width="15.7109375" style="808" customWidth="1"/>
    <col min="15365" max="15365" width="90.28515625" style="808" customWidth="1"/>
    <col min="15366" max="15366" width="14.42578125" style="808" customWidth="1"/>
    <col min="15367" max="15367" width="0" style="808" hidden="1" customWidth="1"/>
    <col min="15368" max="15617" width="9.140625" style="808"/>
    <col min="15618" max="15618" width="10.28515625" style="808" customWidth="1"/>
    <col min="15619" max="15620" width="15.7109375" style="808" customWidth="1"/>
    <col min="15621" max="15621" width="90.28515625" style="808" customWidth="1"/>
    <col min="15622" max="15622" width="14.42578125" style="808" customWidth="1"/>
    <col min="15623" max="15623" width="0" style="808" hidden="1" customWidth="1"/>
    <col min="15624" max="15873" width="9.140625" style="808"/>
    <col min="15874" max="15874" width="10.28515625" style="808" customWidth="1"/>
    <col min="15875" max="15876" width="15.7109375" style="808" customWidth="1"/>
    <col min="15877" max="15877" width="90.28515625" style="808" customWidth="1"/>
    <col min="15878" max="15878" width="14.42578125" style="808" customWidth="1"/>
    <col min="15879" max="15879" width="0" style="808" hidden="1" customWidth="1"/>
    <col min="15880" max="16129" width="9.140625" style="808"/>
    <col min="16130" max="16130" width="10.28515625" style="808" customWidth="1"/>
    <col min="16131" max="16132" width="15.7109375" style="808" customWidth="1"/>
    <col min="16133" max="16133" width="90.28515625" style="808" customWidth="1"/>
    <col min="16134" max="16134" width="14.42578125" style="808" customWidth="1"/>
    <col min="16135" max="16135" width="0" style="808" hidden="1" customWidth="1"/>
    <col min="16136" max="16384" width="9.140625" style="808"/>
  </cols>
  <sheetData>
    <row r="2" spans="1:7">
      <c r="A2" s="807" t="s">
        <v>810</v>
      </c>
      <c r="B2" s="807"/>
      <c r="C2" s="807"/>
      <c r="D2" s="807"/>
      <c r="E2" s="807"/>
      <c r="F2" s="807"/>
    </row>
    <row r="4" spans="1:7" s="812" customFormat="1" ht="21.75" customHeight="1">
      <c r="A4" s="809" t="s">
        <v>737</v>
      </c>
      <c r="B4" s="809" t="s">
        <v>738</v>
      </c>
      <c r="C4" s="810" t="s">
        <v>811</v>
      </c>
      <c r="D4" s="811" t="s">
        <v>812</v>
      </c>
      <c r="E4" s="809" t="s">
        <v>739</v>
      </c>
      <c r="F4" s="809" t="s">
        <v>27</v>
      </c>
      <c r="G4" s="809" t="s">
        <v>813</v>
      </c>
    </row>
    <row r="5" spans="1:7">
      <c r="A5" s="813"/>
      <c r="B5" s="814"/>
      <c r="C5" s="815"/>
      <c r="D5" s="816">
        <v>5040</v>
      </c>
      <c r="E5" s="817" t="s">
        <v>814</v>
      </c>
      <c r="F5" s="818" t="s">
        <v>743</v>
      </c>
      <c r="G5" s="813" t="s">
        <v>815</v>
      </c>
    </row>
    <row r="6" spans="1:7">
      <c r="A6" s="813">
        <v>5</v>
      </c>
      <c r="B6" s="814">
        <v>42032</v>
      </c>
      <c r="C6" s="815"/>
      <c r="D6" s="819">
        <v>6287.5</v>
      </c>
      <c r="E6" s="817" t="s">
        <v>816</v>
      </c>
      <c r="F6" s="818" t="s">
        <v>760</v>
      </c>
      <c r="G6" s="818"/>
    </row>
    <row r="7" spans="1:7">
      <c r="A7" s="813"/>
      <c r="B7" s="813"/>
      <c r="C7" s="815"/>
      <c r="D7" s="819">
        <v>4866.7</v>
      </c>
      <c r="E7" s="817" t="s">
        <v>817</v>
      </c>
      <c r="F7" s="818" t="s">
        <v>760</v>
      </c>
      <c r="G7" s="818"/>
    </row>
    <row r="8" spans="1:7">
      <c r="A8" s="813"/>
      <c r="B8" s="813"/>
      <c r="C8" s="815"/>
      <c r="D8" s="819">
        <v>23</v>
      </c>
      <c r="E8" s="817" t="s">
        <v>818</v>
      </c>
      <c r="F8" s="818" t="s">
        <v>760</v>
      </c>
      <c r="G8" s="818"/>
    </row>
    <row r="9" spans="1:7">
      <c r="A9" s="813"/>
      <c r="B9" s="813"/>
      <c r="C9" s="815"/>
      <c r="D9" s="819">
        <v>265.39999999999998</v>
      </c>
      <c r="E9" s="817" t="s">
        <v>819</v>
      </c>
      <c r="F9" s="818" t="s">
        <v>760</v>
      </c>
      <c r="G9" s="818"/>
    </row>
    <row r="10" spans="1:7">
      <c r="A10" s="813"/>
      <c r="B10" s="813"/>
      <c r="C10" s="815"/>
      <c r="D10" s="819">
        <v>243</v>
      </c>
      <c r="E10" s="817" t="s">
        <v>820</v>
      </c>
      <c r="F10" s="818" t="s">
        <v>760</v>
      </c>
      <c r="G10" s="818"/>
    </row>
    <row r="11" spans="1:7">
      <c r="A11" s="813"/>
      <c r="B11" s="813"/>
      <c r="C11" s="815"/>
      <c r="D11" s="819">
        <v>228.5</v>
      </c>
      <c r="E11" s="817" t="s">
        <v>821</v>
      </c>
      <c r="F11" s="818" t="s">
        <v>760</v>
      </c>
      <c r="G11" s="818"/>
    </row>
    <row r="12" spans="1:7">
      <c r="A12" s="813"/>
      <c r="B12" s="813"/>
      <c r="C12" s="815"/>
      <c r="D12" s="819">
        <v>764.8</v>
      </c>
      <c r="E12" s="817" t="s">
        <v>822</v>
      </c>
      <c r="F12" s="818" t="s">
        <v>760</v>
      </c>
      <c r="G12" s="813" t="s">
        <v>823</v>
      </c>
    </row>
    <row r="13" spans="1:7">
      <c r="A13" s="813"/>
      <c r="B13" s="813"/>
      <c r="C13" s="815"/>
      <c r="D13" s="819">
        <v>596</v>
      </c>
      <c r="E13" s="817" t="s">
        <v>824</v>
      </c>
      <c r="F13" s="818" t="s">
        <v>749</v>
      </c>
      <c r="G13" s="818"/>
    </row>
    <row r="14" spans="1:7">
      <c r="A14" s="813"/>
      <c r="B14" s="813"/>
      <c r="C14" s="815"/>
      <c r="D14" s="819">
        <v>3137</v>
      </c>
      <c r="E14" s="817" t="s">
        <v>825</v>
      </c>
      <c r="F14" s="818" t="s">
        <v>749</v>
      </c>
      <c r="G14" s="818"/>
    </row>
    <row r="15" spans="1:7">
      <c r="A15" s="813"/>
      <c r="B15" s="813"/>
      <c r="C15" s="815"/>
      <c r="D15" s="819">
        <v>259.7</v>
      </c>
      <c r="E15" s="817" t="s">
        <v>826</v>
      </c>
      <c r="F15" s="818" t="s">
        <v>749</v>
      </c>
      <c r="G15" s="818"/>
    </row>
    <row r="16" spans="1:7">
      <c r="A16" s="813"/>
      <c r="B16" s="813"/>
      <c r="C16" s="815"/>
      <c r="D16" s="819">
        <v>509</v>
      </c>
      <c r="E16" s="817" t="s">
        <v>827</v>
      </c>
      <c r="F16" s="818" t="s">
        <v>746</v>
      </c>
      <c r="G16" s="818"/>
    </row>
    <row r="17" spans="1:7">
      <c r="A17" s="813"/>
      <c r="B17" s="813"/>
      <c r="C17" s="815"/>
      <c r="D17" s="819">
        <v>729</v>
      </c>
      <c r="E17" s="817" t="s">
        <v>828</v>
      </c>
      <c r="F17" s="818" t="s">
        <v>746</v>
      </c>
      <c r="G17" s="818"/>
    </row>
    <row r="18" spans="1:7">
      <c r="A18" s="813"/>
      <c r="B18" s="813"/>
      <c r="C18" s="815"/>
      <c r="D18" s="819">
        <v>188.9</v>
      </c>
      <c r="E18" s="820" t="s">
        <v>829</v>
      </c>
      <c r="F18" s="818" t="s">
        <v>743</v>
      </c>
      <c r="G18" s="813" t="s">
        <v>830</v>
      </c>
    </row>
    <row r="19" spans="1:7" hidden="1">
      <c r="A19" s="813">
        <v>32</v>
      </c>
      <c r="B19" s="814">
        <v>40954</v>
      </c>
      <c r="C19" s="815"/>
      <c r="D19" s="819">
        <v>0</v>
      </c>
      <c r="E19" s="817"/>
      <c r="F19" s="818"/>
      <c r="G19" s="818"/>
    </row>
    <row r="20" spans="1:7" hidden="1">
      <c r="A20" s="813">
        <v>33</v>
      </c>
      <c r="B20" s="814">
        <v>40968</v>
      </c>
      <c r="C20" s="815"/>
      <c r="D20" s="819">
        <v>0</v>
      </c>
      <c r="E20" s="817"/>
      <c r="F20" s="818"/>
      <c r="G20" s="818"/>
    </row>
    <row r="21" spans="1:7">
      <c r="A21" s="813"/>
      <c r="B21" s="814"/>
      <c r="C21" s="815"/>
      <c r="D21" s="819">
        <v>343</v>
      </c>
      <c r="E21" s="817" t="s">
        <v>831</v>
      </c>
      <c r="F21" s="818" t="s">
        <v>763</v>
      </c>
      <c r="G21" s="818"/>
    </row>
    <row r="22" spans="1:7">
      <c r="A22" s="813"/>
      <c r="B22" s="814"/>
      <c r="C22" s="815"/>
      <c r="D22" s="816">
        <f>SUM(D5:D21)</f>
        <v>23481.500000000004</v>
      </c>
      <c r="E22" s="821" t="s">
        <v>832</v>
      </c>
      <c r="F22" s="822">
        <v>23481.5</v>
      </c>
      <c r="G22" s="818"/>
    </row>
    <row r="23" spans="1:7">
      <c r="A23" s="813">
        <v>7</v>
      </c>
      <c r="B23" s="814">
        <v>42067</v>
      </c>
      <c r="C23" s="815"/>
      <c r="D23" s="819">
        <v>706</v>
      </c>
      <c r="E23" s="817" t="s">
        <v>833</v>
      </c>
      <c r="F23" s="818" t="s">
        <v>751</v>
      </c>
      <c r="G23" s="818"/>
    </row>
    <row r="24" spans="1:7">
      <c r="A24" s="813"/>
      <c r="B24" s="813"/>
      <c r="C24" s="815"/>
      <c r="D24" s="819">
        <v>200</v>
      </c>
      <c r="E24" s="817" t="s">
        <v>834</v>
      </c>
      <c r="F24" s="818" t="s">
        <v>751</v>
      </c>
      <c r="G24" s="813" t="s">
        <v>835</v>
      </c>
    </row>
    <row r="25" spans="1:7">
      <c r="A25" s="813">
        <v>8</v>
      </c>
      <c r="B25" s="814">
        <v>42071</v>
      </c>
      <c r="C25" s="815"/>
      <c r="D25" s="819">
        <v>40</v>
      </c>
      <c r="E25" s="817" t="s">
        <v>836</v>
      </c>
      <c r="F25" s="818" t="s">
        <v>751</v>
      </c>
      <c r="G25" s="813" t="s">
        <v>837</v>
      </c>
    </row>
    <row r="26" spans="1:7">
      <c r="A26" s="813"/>
      <c r="B26" s="813"/>
      <c r="C26" s="815"/>
      <c r="D26" s="816">
        <f>SUM(D22:D25)</f>
        <v>24427.500000000004</v>
      </c>
      <c r="E26" s="821" t="s">
        <v>752</v>
      </c>
      <c r="F26" s="822">
        <v>24427.5</v>
      </c>
      <c r="G26" s="813" t="s">
        <v>838</v>
      </c>
    </row>
    <row r="27" spans="1:7">
      <c r="A27" s="813">
        <v>10</v>
      </c>
      <c r="B27" s="814">
        <v>42109</v>
      </c>
      <c r="C27" s="815"/>
      <c r="D27" s="819">
        <v>3470</v>
      </c>
      <c r="E27" s="820" t="s">
        <v>839</v>
      </c>
      <c r="F27" s="818" t="s">
        <v>760</v>
      </c>
      <c r="G27" s="818"/>
    </row>
    <row r="28" spans="1:7">
      <c r="A28" s="813"/>
      <c r="B28" s="813"/>
      <c r="C28" s="815"/>
      <c r="D28" s="819">
        <v>792</v>
      </c>
      <c r="E28" s="817" t="s">
        <v>840</v>
      </c>
      <c r="F28" s="818" t="s">
        <v>760</v>
      </c>
      <c r="G28" s="818"/>
    </row>
    <row r="29" spans="1:7">
      <c r="A29" s="813"/>
      <c r="B29" s="814"/>
      <c r="C29" s="815"/>
      <c r="D29" s="819">
        <v>6308</v>
      </c>
      <c r="E29" s="817" t="s">
        <v>841</v>
      </c>
      <c r="F29" s="818" t="s">
        <v>760</v>
      </c>
      <c r="G29" s="818"/>
    </row>
    <row r="30" spans="1:7">
      <c r="A30" s="813"/>
      <c r="B30" s="814"/>
      <c r="C30" s="815"/>
      <c r="D30" s="819">
        <v>488</v>
      </c>
      <c r="E30" s="817" t="s">
        <v>842</v>
      </c>
      <c r="F30" s="818" t="s">
        <v>746</v>
      </c>
      <c r="G30" s="818"/>
    </row>
    <row r="31" spans="1:7">
      <c r="A31" s="813"/>
      <c r="B31" s="813"/>
      <c r="C31" s="815"/>
      <c r="D31" s="816">
        <f>SUM(D26:D30)</f>
        <v>35485.5</v>
      </c>
      <c r="E31" s="821" t="s">
        <v>767</v>
      </c>
      <c r="F31" s="822">
        <v>35485.5</v>
      </c>
      <c r="G31" s="818"/>
    </row>
    <row r="32" spans="1:7" hidden="1">
      <c r="A32" s="813"/>
      <c r="B32" s="813"/>
      <c r="C32" s="815"/>
      <c r="D32" s="819"/>
      <c r="E32" s="823"/>
      <c r="F32" s="818"/>
      <c r="G32" s="818"/>
    </row>
    <row r="33" spans="1:7" hidden="1">
      <c r="A33" s="813"/>
      <c r="B33" s="814"/>
      <c r="C33" s="815"/>
      <c r="D33" s="819"/>
      <c r="E33" s="817"/>
      <c r="F33" s="818"/>
      <c r="G33" s="818"/>
    </row>
    <row r="34" spans="1:7" hidden="1">
      <c r="A34" s="813"/>
      <c r="B34" s="814"/>
      <c r="C34" s="815"/>
      <c r="D34" s="819"/>
      <c r="E34" s="817"/>
      <c r="F34" s="818"/>
      <c r="G34" s="818"/>
    </row>
    <row r="35" spans="1:7" hidden="1">
      <c r="A35" s="813"/>
      <c r="B35" s="814"/>
      <c r="C35" s="815"/>
      <c r="D35" s="819"/>
      <c r="E35" s="817"/>
      <c r="F35" s="818"/>
      <c r="G35" s="818"/>
    </row>
    <row r="36" spans="1:7" hidden="1">
      <c r="A36" s="813"/>
      <c r="B36" s="814"/>
      <c r="C36" s="815"/>
      <c r="D36" s="819"/>
      <c r="E36" s="823"/>
      <c r="F36" s="818"/>
      <c r="G36" s="818"/>
    </row>
    <row r="37" spans="1:7" hidden="1">
      <c r="A37" s="813"/>
      <c r="B37" s="814"/>
      <c r="C37" s="815"/>
      <c r="D37" s="815"/>
      <c r="E37" s="817"/>
      <c r="F37" s="818"/>
      <c r="G37" s="818"/>
    </row>
    <row r="38" spans="1:7" hidden="1">
      <c r="A38" s="813"/>
      <c r="B38" s="814"/>
      <c r="C38" s="815"/>
      <c r="D38" s="815"/>
      <c r="E38" s="817"/>
      <c r="F38" s="818"/>
      <c r="G38" s="818"/>
    </row>
    <row r="39" spans="1:7" hidden="1">
      <c r="A39" s="813"/>
      <c r="B39" s="814"/>
      <c r="C39" s="815"/>
      <c r="D39" s="815"/>
      <c r="E39" s="824"/>
      <c r="F39" s="818"/>
      <c r="G39" s="818"/>
    </row>
    <row r="40" spans="1:7" hidden="1">
      <c r="A40" s="813"/>
      <c r="B40" s="814"/>
      <c r="C40" s="815"/>
      <c r="D40" s="815"/>
      <c r="E40" s="817"/>
      <c r="F40" s="818"/>
      <c r="G40" s="818"/>
    </row>
    <row r="41" spans="1:7" hidden="1">
      <c r="A41" s="813"/>
      <c r="B41" s="814"/>
      <c r="C41" s="815"/>
      <c r="D41" s="815"/>
      <c r="E41" s="817"/>
      <c r="F41" s="818"/>
      <c r="G41" s="818"/>
    </row>
    <row r="42" spans="1:7" hidden="1">
      <c r="A42" s="813"/>
      <c r="B42" s="814"/>
      <c r="C42" s="815"/>
      <c r="D42" s="815"/>
      <c r="E42" s="817"/>
      <c r="F42" s="818"/>
      <c r="G42" s="818"/>
    </row>
    <row r="43" spans="1:7" hidden="1">
      <c r="A43" s="813"/>
      <c r="B43" s="814"/>
      <c r="C43" s="815"/>
      <c r="D43" s="815"/>
      <c r="E43" s="817"/>
      <c r="F43" s="818"/>
      <c r="G43" s="818"/>
    </row>
    <row r="44" spans="1:7" hidden="1">
      <c r="A44" s="813"/>
      <c r="B44" s="814"/>
      <c r="C44" s="815"/>
      <c r="D44" s="815"/>
      <c r="E44" s="824"/>
      <c r="F44" s="818"/>
      <c r="G44" s="818"/>
    </row>
    <row r="45" spans="1:7" hidden="1">
      <c r="A45" s="813"/>
      <c r="B45" s="814"/>
      <c r="C45" s="815"/>
      <c r="D45" s="815"/>
      <c r="E45" s="817"/>
      <c r="F45" s="818"/>
      <c r="G45" s="818"/>
    </row>
    <row r="46" spans="1:7" hidden="1">
      <c r="A46" s="813"/>
      <c r="B46" s="814"/>
      <c r="C46" s="815"/>
      <c r="D46" s="815"/>
      <c r="E46" s="817"/>
      <c r="F46" s="818"/>
      <c r="G46" s="818"/>
    </row>
    <row r="47" spans="1:7" hidden="1">
      <c r="A47" s="813"/>
      <c r="B47" s="814"/>
      <c r="C47" s="815"/>
      <c r="D47" s="815"/>
      <c r="E47" s="817"/>
      <c r="F47" s="818"/>
      <c r="G47" s="818"/>
    </row>
    <row r="48" spans="1:7" hidden="1">
      <c r="A48" s="813"/>
      <c r="B48" s="814"/>
      <c r="C48" s="815"/>
      <c r="D48" s="815"/>
      <c r="E48" s="824"/>
      <c r="F48" s="818"/>
      <c r="G48" s="818"/>
    </row>
    <row r="49" spans="1:7" hidden="1">
      <c r="A49" s="813"/>
      <c r="B49" s="814"/>
      <c r="C49" s="815"/>
      <c r="D49" s="815"/>
      <c r="E49" s="817"/>
      <c r="F49" s="818"/>
      <c r="G49" s="818"/>
    </row>
    <row r="50" spans="1:7" hidden="1">
      <c r="A50" s="813"/>
      <c r="B50" s="814"/>
      <c r="C50" s="815"/>
      <c r="D50" s="815"/>
      <c r="E50" s="817"/>
      <c r="F50" s="818"/>
      <c r="G50" s="818"/>
    </row>
    <row r="51" spans="1:7" hidden="1">
      <c r="A51" s="813"/>
      <c r="B51" s="814"/>
      <c r="C51" s="815"/>
      <c r="D51" s="815"/>
      <c r="E51" s="817"/>
      <c r="F51" s="818"/>
      <c r="G51" s="818"/>
    </row>
    <row r="52" spans="1:7" hidden="1">
      <c r="A52" s="813"/>
      <c r="B52" s="814"/>
      <c r="C52" s="815"/>
      <c r="D52" s="815"/>
      <c r="E52" s="824"/>
      <c r="F52" s="818"/>
      <c r="G52" s="818"/>
    </row>
    <row r="53" spans="1:7" hidden="1">
      <c r="A53" s="813"/>
      <c r="B53" s="814"/>
      <c r="C53" s="815"/>
      <c r="D53" s="815"/>
      <c r="E53" s="820"/>
      <c r="F53" s="818"/>
      <c r="G53" s="818"/>
    </row>
    <row r="54" spans="1:7" hidden="1">
      <c r="A54" s="813"/>
      <c r="B54" s="814"/>
      <c r="C54" s="815"/>
      <c r="D54" s="815"/>
      <c r="E54" s="820"/>
      <c r="F54" s="818"/>
      <c r="G54" s="818"/>
    </row>
    <row r="55" spans="1:7" hidden="1">
      <c r="A55" s="813"/>
      <c r="B55" s="814"/>
      <c r="C55" s="815"/>
      <c r="D55" s="815"/>
      <c r="E55" s="820"/>
      <c r="F55" s="818"/>
      <c r="G55" s="818"/>
    </row>
    <row r="56" spans="1:7" hidden="1">
      <c r="A56" s="813"/>
      <c r="B56" s="814"/>
      <c r="C56" s="815"/>
      <c r="D56" s="815"/>
      <c r="E56" s="824"/>
      <c r="F56" s="818"/>
      <c r="G56" s="818"/>
    </row>
    <row r="57" spans="1:7" hidden="1">
      <c r="A57" s="813"/>
      <c r="B57" s="814"/>
      <c r="C57" s="815"/>
      <c r="D57" s="817"/>
      <c r="E57" s="818"/>
      <c r="F57" s="818"/>
      <c r="G57" s="817"/>
    </row>
    <row r="58" spans="1:7" hidden="1">
      <c r="A58" s="813"/>
      <c r="B58" s="814"/>
      <c r="C58" s="815"/>
      <c r="D58" s="817"/>
      <c r="E58" s="818"/>
      <c r="F58" s="818"/>
      <c r="G58" s="817"/>
    </row>
    <row r="59" spans="1:7" hidden="1">
      <c r="A59" s="813"/>
      <c r="B59" s="814"/>
      <c r="C59" s="815"/>
      <c r="D59" s="817"/>
      <c r="E59" s="818"/>
      <c r="F59" s="818"/>
      <c r="G59" s="817"/>
    </row>
    <row r="60" spans="1:7">
      <c r="A60" s="813">
        <v>12</v>
      </c>
      <c r="B60" s="814">
        <v>42137</v>
      </c>
      <c r="C60" s="815">
        <v>10.1</v>
      </c>
      <c r="D60" s="825"/>
      <c r="E60" s="818" t="s">
        <v>843</v>
      </c>
      <c r="F60" s="818" t="s">
        <v>760</v>
      </c>
      <c r="G60" s="817"/>
    </row>
    <row r="61" spans="1:7">
      <c r="A61" s="813"/>
      <c r="B61" s="814"/>
      <c r="C61" s="815"/>
      <c r="D61" s="815">
        <v>197</v>
      </c>
      <c r="E61" s="826" t="s">
        <v>844</v>
      </c>
      <c r="F61" s="818" t="s">
        <v>845</v>
      </c>
      <c r="G61" s="817"/>
    </row>
    <row r="62" spans="1:7" s="812" customFormat="1">
      <c r="A62" s="827"/>
      <c r="B62" s="828"/>
      <c r="C62" s="822">
        <f>SUM(C60:C61)</f>
        <v>10.1</v>
      </c>
      <c r="D62" s="822">
        <f>SUM(D31:D61)</f>
        <v>35682.5</v>
      </c>
      <c r="E62" s="822" t="s">
        <v>846</v>
      </c>
      <c r="F62" s="825">
        <f>D62-C62</f>
        <v>35672.400000000001</v>
      </c>
      <c r="G62" s="829"/>
    </row>
    <row r="63" spans="1:7">
      <c r="A63" s="813">
        <v>14</v>
      </c>
      <c r="B63" s="814">
        <v>42165</v>
      </c>
      <c r="C63" s="815"/>
      <c r="D63" s="815">
        <v>559.6</v>
      </c>
      <c r="E63" s="818" t="s">
        <v>847</v>
      </c>
      <c r="F63" s="818" t="s">
        <v>760</v>
      </c>
      <c r="G63" s="817"/>
    </row>
    <row r="64" spans="1:7">
      <c r="A64" s="813"/>
      <c r="B64" s="813"/>
      <c r="C64" s="815"/>
      <c r="D64" s="815">
        <v>28.8</v>
      </c>
      <c r="E64" s="817" t="s">
        <v>848</v>
      </c>
      <c r="F64" s="818" t="s">
        <v>760</v>
      </c>
      <c r="G64" s="818"/>
    </row>
    <row r="65" spans="1:7" s="812" customFormat="1">
      <c r="A65" s="827"/>
      <c r="B65" s="827"/>
      <c r="C65" s="822">
        <f>SUM(C62:C64)</f>
        <v>10.1</v>
      </c>
      <c r="D65" s="822">
        <f>SUM(D62:D64)</f>
        <v>36270.9</v>
      </c>
      <c r="E65" s="821" t="s">
        <v>849</v>
      </c>
      <c r="F65" s="822">
        <f>D65-C65</f>
        <v>36260.800000000003</v>
      </c>
      <c r="G65" s="823"/>
    </row>
    <row r="66" spans="1:7">
      <c r="A66" s="813">
        <v>15</v>
      </c>
      <c r="B66" s="814">
        <v>42179</v>
      </c>
      <c r="C66" s="815">
        <v>2308</v>
      </c>
      <c r="D66" s="815"/>
      <c r="E66" s="817" t="s">
        <v>850</v>
      </c>
      <c r="F66" s="818" t="s">
        <v>760</v>
      </c>
      <c r="G66" s="818"/>
    </row>
    <row r="67" spans="1:7">
      <c r="A67" s="813"/>
      <c r="B67" s="814"/>
      <c r="C67" s="815">
        <f>1654.8+0.1</f>
        <v>1654.8999999999999</v>
      </c>
      <c r="D67" s="815"/>
      <c r="E67" s="817" t="s">
        <v>851</v>
      </c>
      <c r="F67" s="818" t="s">
        <v>760</v>
      </c>
      <c r="G67" s="818"/>
    </row>
    <row r="68" spans="1:7">
      <c r="A68" s="813"/>
      <c r="B68" s="814"/>
      <c r="C68" s="815"/>
      <c r="D68" s="815">
        <v>3542</v>
      </c>
      <c r="E68" s="817" t="s">
        <v>852</v>
      </c>
      <c r="F68" s="818" t="s">
        <v>760</v>
      </c>
      <c r="G68" s="818"/>
    </row>
    <row r="69" spans="1:7">
      <c r="A69" s="813"/>
      <c r="B69" s="814"/>
      <c r="C69" s="815">
        <v>427</v>
      </c>
      <c r="D69" s="815"/>
      <c r="E69" s="817" t="s">
        <v>853</v>
      </c>
      <c r="F69" s="818" t="s">
        <v>760</v>
      </c>
      <c r="G69" s="818"/>
    </row>
    <row r="70" spans="1:7" s="812" customFormat="1">
      <c r="A70" s="827"/>
      <c r="B70" s="828"/>
      <c r="C70" s="822">
        <f>SUM(C65:C69)</f>
        <v>4400</v>
      </c>
      <c r="D70" s="822">
        <f>SUM(D65:D69)</f>
        <v>39812.9</v>
      </c>
      <c r="E70" s="821" t="s">
        <v>776</v>
      </c>
      <c r="F70" s="822">
        <f>D70-C70</f>
        <v>35412.9</v>
      </c>
      <c r="G70" s="823"/>
    </row>
    <row r="71" spans="1:7">
      <c r="A71" s="813">
        <v>16</v>
      </c>
      <c r="B71" s="814">
        <v>42200</v>
      </c>
      <c r="C71" s="815">
        <v>171.4</v>
      </c>
      <c r="D71" s="815"/>
      <c r="E71" s="817" t="s">
        <v>854</v>
      </c>
      <c r="F71" s="820" t="s">
        <v>760</v>
      </c>
      <c r="G71" s="818"/>
    </row>
    <row r="72" spans="1:7">
      <c r="A72" s="813"/>
      <c r="B72" s="814"/>
      <c r="C72" s="815"/>
      <c r="D72" s="815">
        <v>32.1</v>
      </c>
      <c r="E72" s="817" t="s">
        <v>855</v>
      </c>
      <c r="F72" s="820" t="s">
        <v>760</v>
      </c>
      <c r="G72" s="818"/>
    </row>
    <row r="73" spans="1:7">
      <c r="A73" s="813">
        <v>17</v>
      </c>
      <c r="B73" s="814">
        <v>42214</v>
      </c>
      <c r="C73" s="815">
        <v>426.9</v>
      </c>
      <c r="D73" s="822"/>
      <c r="E73" s="817" t="s">
        <v>856</v>
      </c>
      <c r="F73" s="820" t="s">
        <v>760</v>
      </c>
      <c r="G73" s="818"/>
    </row>
    <row r="74" spans="1:7" s="812" customFormat="1">
      <c r="A74" s="827"/>
      <c r="B74" s="827"/>
      <c r="C74" s="822">
        <f>SUM(C70:C73)</f>
        <v>4998.2999999999993</v>
      </c>
      <c r="D74" s="822">
        <f>SUM(D70:D73)</f>
        <v>39845</v>
      </c>
      <c r="E74" s="821" t="s">
        <v>785</v>
      </c>
      <c r="F74" s="822">
        <f>D74-C74</f>
        <v>34846.699999999997</v>
      </c>
      <c r="G74" s="823"/>
    </row>
    <row r="75" spans="1:7">
      <c r="A75" s="813">
        <v>18</v>
      </c>
      <c r="B75" s="814">
        <v>42228</v>
      </c>
      <c r="C75" s="815"/>
      <c r="D75" s="815">
        <v>681</v>
      </c>
      <c r="E75" s="817" t="s">
        <v>857</v>
      </c>
      <c r="F75" s="820" t="s">
        <v>751</v>
      </c>
      <c r="G75" s="818"/>
    </row>
    <row r="76" spans="1:7">
      <c r="A76" s="813">
        <v>19</v>
      </c>
      <c r="B76" s="814">
        <v>42242</v>
      </c>
      <c r="C76" s="815">
        <v>49.5</v>
      </c>
      <c r="D76" s="815"/>
      <c r="E76" s="817" t="s">
        <v>858</v>
      </c>
      <c r="F76" s="820" t="s">
        <v>760</v>
      </c>
      <c r="G76" s="818"/>
    </row>
    <row r="77" spans="1:7" s="812" customFormat="1">
      <c r="A77" s="827"/>
      <c r="B77" s="828"/>
      <c r="C77" s="822">
        <f>SUM(C74:C76)</f>
        <v>5047.7999999999993</v>
      </c>
      <c r="D77" s="822">
        <f>SUM(D74:D76)</f>
        <v>40526</v>
      </c>
      <c r="E77" s="821" t="s">
        <v>795</v>
      </c>
      <c r="F77" s="822">
        <f>D77-C77</f>
        <v>35478.199999999997</v>
      </c>
      <c r="G77" s="823"/>
    </row>
    <row r="78" spans="1:7">
      <c r="A78" s="813">
        <v>20</v>
      </c>
      <c r="B78" s="814">
        <v>42256</v>
      </c>
      <c r="C78" s="815"/>
      <c r="D78" s="815">
        <v>834</v>
      </c>
      <c r="E78" s="818" t="s">
        <v>859</v>
      </c>
      <c r="F78" s="820" t="s">
        <v>787</v>
      </c>
      <c r="G78" s="818"/>
    </row>
    <row r="79" spans="1:7" s="830" customFormat="1">
      <c r="A79" s="818"/>
      <c r="B79" s="818"/>
      <c r="C79" s="820"/>
      <c r="D79" s="815">
        <v>220</v>
      </c>
      <c r="E79" s="818" t="s">
        <v>860</v>
      </c>
      <c r="F79" s="820" t="s">
        <v>751</v>
      </c>
      <c r="G79" s="818"/>
    </row>
    <row r="80" spans="1:7" s="812" customFormat="1">
      <c r="A80" s="827"/>
      <c r="B80" s="828"/>
      <c r="C80" s="822">
        <f>SUM(C77:C79)</f>
        <v>5047.7999999999993</v>
      </c>
      <c r="D80" s="822">
        <f>SUM(D77:D79)</f>
        <v>41580</v>
      </c>
      <c r="E80" s="821" t="s">
        <v>801</v>
      </c>
      <c r="F80" s="822">
        <f>D80-C80</f>
        <v>36532.199999999997</v>
      </c>
      <c r="G80" s="823"/>
    </row>
    <row r="81" spans="1:7">
      <c r="A81" s="813">
        <v>21</v>
      </c>
      <c r="B81" s="814">
        <v>42270</v>
      </c>
      <c r="C81" s="815">
        <v>560.9</v>
      </c>
      <c r="D81" s="815"/>
      <c r="E81" s="817" t="s">
        <v>861</v>
      </c>
      <c r="F81" s="820" t="s">
        <v>760</v>
      </c>
      <c r="G81" s="818"/>
    </row>
    <row r="82" spans="1:7">
      <c r="A82" s="813"/>
      <c r="B82" s="814"/>
      <c r="C82" s="815">
        <v>60.7</v>
      </c>
      <c r="D82" s="815"/>
      <c r="E82" s="817" t="s">
        <v>862</v>
      </c>
      <c r="F82" s="820" t="s">
        <v>760</v>
      </c>
      <c r="G82" s="818"/>
    </row>
    <row r="83" spans="1:7" s="812" customFormat="1">
      <c r="A83" s="827"/>
      <c r="B83" s="828"/>
      <c r="C83" s="822">
        <f>SUM(C80:C82)</f>
        <v>5669.3999999999987</v>
      </c>
      <c r="D83" s="822">
        <f>SUM(D80:D82)</f>
        <v>41580</v>
      </c>
      <c r="E83" s="821" t="s">
        <v>863</v>
      </c>
      <c r="F83" s="822">
        <f>D83-C83</f>
        <v>35910.6</v>
      </c>
      <c r="G83" s="823"/>
    </row>
    <row r="84" spans="1:7" s="812" customFormat="1">
      <c r="A84" s="827"/>
      <c r="B84" s="828"/>
      <c r="C84" s="822"/>
      <c r="D84" s="822"/>
      <c r="E84" s="821"/>
      <c r="F84" s="822"/>
      <c r="G84" s="823"/>
    </row>
    <row r="85" spans="1:7" s="812" customFormat="1">
      <c r="A85" s="827"/>
      <c r="B85" s="828"/>
      <c r="C85" s="822"/>
      <c r="D85" s="822"/>
      <c r="E85" s="821"/>
      <c r="F85" s="822"/>
      <c r="G85" s="823"/>
    </row>
    <row r="86" spans="1:7">
      <c r="A86" s="813"/>
      <c r="B86" s="814"/>
      <c r="C86" s="815"/>
      <c r="D86" s="815"/>
      <c r="E86" s="817"/>
      <c r="F86" s="820"/>
      <c r="G86" s="818"/>
    </row>
    <row r="87" spans="1:7" s="812" customFormat="1">
      <c r="A87" s="827"/>
      <c r="B87" s="827"/>
      <c r="C87" s="822"/>
      <c r="D87" s="822"/>
      <c r="E87" s="823" t="s">
        <v>802</v>
      </c>
      <c r="F87" s="822"/>
      <c r="G87" s="823"/>
    </row>
    <row r="88" spans="1:7" s="830" customFormat="1" hidden="1">
      <c r="A88" s="818"/>
      <c r="B88" s="818"/>
      <c r="C88" s="820"/>
      <c r="D88" s="815"/>
      <c r="E88" s="818"/>
      <c r="F88" s="820"/>
      <c r="G88" s="818"/>
    </row>
    <row r="89" spans="1:7" s="830" customFormat="1">
      <c r="A89" s="831"/>
      <c r="B89" s="818"/>
      <c r="C89" s="820"/>
      <c r="D89" s="815">
        <v>250</v>
      </c>
      <c r="E89" s="818" t="s">
        <v>864</v>
      </c>
      <c r="F89" s="820" t="s">
        <v>787</v>
      </c>
      <c r="G89" s="818"/>
    </row>
    <row r="90" spans="1:7" s="830" customFormat="1">
      <c r="A90" s="818"/>
      <c r="B90" s="818"/>
      <c r="C90" s="820"/>
      <c r="D90" s="815">
        <v>230</v>
      </c>
      <c r="E90" s="818" t="s">
        <v>865</v>
      </c>
      <c r="F90" s="820" t="s">
        <v>760</v>
      </c>
      <c r="G90" s="818"/>
    </row>
    <row r="91" spans="1:7" s="832" customFormat="1">
      <c r="A91" s="823"/>
      <c r="B91" s="823"/>
      <c r="C91" s="822">
        <f>SUM(C83:C90)</f>
        <v>5669.3999999999987</v>
      </c>
      <c r="D91" s="822">
        <f>SUM(D83:D90)</f>
        <v>42060</v>
      </c>
      <c r="E91" s="821" t="s">
        <v>866</v>
      </c>
      <c r="F91" s="822">
        <f>D91-C91</f>
        <v>36390.6</v>
      </c>
      <c r="G91" s="823"/>
    </row>
    <row r="92" spans="1:7" s="830" customFormat="1">
      <c r="A92" s="818"/>
      <c r="B92" s="818"/>
      <c r="C92" s="820"/>
      <c r="D92" s="815"/>
      <c r="E92" s="818"/>
      <c r="F92" s="820"/>
      <c r="G92" s="818"/>
    </row>
    <row r="93" spans="1:7" s="830" customFormat="1">
      <c r="A93" s="818"/>
      <c r="B93" s="818"/>
      <c r="C93" s="815"/>
      <c r="D93" s="815"/>
      <c r="E93" s="818"/>
      <c r="F93" s="822"/>
      <c r="G93" s="818"/>
    </row>
    <row r="94" spans="1:7" ht="25.5" customHeight="1">
      <c r="A94" s="833"/>
      <c r="B94" s="833"/>
      <c r="C94" s="834"/>
      <c r="D94" s="834"/>
      <c r="E94" s="835"/>
      <c r="F94" s="834"/>
      <c r="G94" s="836"/>
    </row>
    <row r="95" spans="1:7">
      <c r="A95" s="837" t="s">
        <v>867</v>
      </c>
      <c r="B95" s="837"/>
      <c r="C95" s="837"/>
      <c r="D95" s="837"/>
      <c r="E95" s="837"/>
      <c r="F95" s="837"/>
      <c r="G95" s="837"/>
    </row>
    <row r="96" spans="1:7">
      <c r="A96" s="837" t="s">
        <v>868</v>
      </c>
      <c r="B96" s="837"/>
      <c r="C96" s="837"/>
      <c r="D96" s="837"/>
      <c r="E96" s="837"/>
      <c r="F96" s="837"/>
      <c r="G96" s="837"/>
    </row>
    <row r="97" spans="1:8">
      <c r="A97" s="837" t="s">
        <v>869</v>
      </c>
      <c r="B97" s="837"/>
      <c r="C97" s="837"/>
      <c r="D97" s="837"/>
      <c r="E97" s="837"/>
      <c r="F97" s="837"/>
      <c r="G97" s="837"/>
      <c r="H97" s="838"/>
    </row>
    <row r="98" spans="1:8">
      <c r="A98" s="830" t="s">
        <v>870</v>
      </c>
      <c r="B98" s="830"/>
      <c r="C98" s="830"/>
      <c r="D98" s="830"/>
      <c r="E98" s="830"/>
      <c r="F98" s="830"/>
      <c r="G98" s="830"/>
    </row>
    <row r="99" spans="1:8">
      <c r="A99" s="837"/>
      <c r="B99" s="837"/>
      <c r="C99" s="837"/>
      <c r="D99" s="837"/>
      <c r="E99" s="837"/>
      <c r="F99" s="837"/>
      <c r="G99" s="837"/>
    </row>
    <row r="100" spans="1:8">
      <c r="A100" s="837"/>
      <c r="B100" s="837"/>
      <c r="C100" s="837"/>
      <c r="D100" s="837"/>
      <c r="E100" s="837"/>
      <c r="F100" s="837"/>
      <c r="G100" s="837"/>
    </row>
    <row r="101" spans="1:8">
      <c r="A101" s="837"/>
      <c r="B101" s="837"/>
      <c r="C101" s="837"/>
      <c r="D101" s="837"/>
      <c r="E101" s="837"/>
      <c r="F101" s="837"/>
      <c r="G101" s="837"/>
    </row>
    <row r="102" spans="1:8">
      <c r="A102" s="837"/>
      <c r="B102" s="837"/>
      <c r="C102" s="837"/>
      <c r="D102" s="837"/>
      <c r="E102" s="837"/>
      <c r="F102" s="837"/>
      <c r="G102" s="837"/>
    </row>
    <row r="103" spans="1:8">
      <c r="A103" s="837"/>
      <c r="B103" s="837"/>
      <c r="C103" s="837"/>
      <c r="D103" s="837"/>
      <c r="E103" s="837"/>
      <c r="F103" s="837"/>
      <c r="G103" s="837"/>
    </row>
    <row r="104" spans="1:8">
      <c r="A104" s="837"/>
      <c r="B104" s="837"/>
      <c r="C104" s="837"/>
      <c r="D104" s="837"/>
      <c r="E104" s="837"/>
      <c r="F104" s="837"/>
      <c r="G104" s="837"/>
    </row>
    <row r="105" spans="1:8">
      <c r="A105" s="837"/>
      <c r="B105" s="837"/>
      <c r="C105" s="837"/>
      <c r="D105" s="837"/>
      <c r="E105" s="837"/>
      <c r="F105" s="837"/>
      <c r="G105" s="837"/>
    </row>
    <row r="106" spans="1:8">
      <c r="A106" s="837"/>
      <c r="B106" s="837"/>
      <c r="C106" s="837"/>
      <c r="D106" s="837"/>
      <c r="E106" s="837"/>
      <c r="F106" s="837"/>
      <c r="G106" s="837"/>
    </row>
    <row r="107" spans="1:8">
      <c r="A107" s="837"/>
      <c r="B107" s="837"/>
      <c r="C107" s="837"/>
      <c r="D107" s="837"/>
      <c r="E107" s="837"/>
      <c r="F107" s="837"/>
      <c r="G107" s="837"/>
    </row>
    <row r="108" spans="1:8">
      <c r="A108" s="837"/>
      <c r="B108" s="837"/>
      <c r="C108" s="837"/>
      <c r="D108" s="837"/>
      <c r="E108" s="837"/>
      <c r="F108" s="837"/>
      <c r="G108" s="837"/>
    </row>
    <row r="109" spans="1:8">
      <c r="A109" s="837"/>
      <c r="B109" s="837"/>
      <c r="C109" s="837"/>
      <c r="D109" s="837"/>
      <c r="E109" s="837"/>
      <c r="F109" s="837"/>
      <c r="G109" s="837"/>
    </row>
    <row r="110" spans="1:8">
      <c r="A110" s="837"/>
      <c r="B110" s="837"/>
      <c r="C110" s="837"/>
      <c r="D110" s="837"/>
      <c r="E110" s="837"/>
      <c r="F110" s="837"/>
      <c r="G110" s="837"/>
    </row>
  </sheetData>
  <mergeCells count="16">
    <mergeCell ref="A107:G107"/>
    <mergeCell ref="A108:G108"/>
    <mergeCell ref="A109:G109"/>
    <mergeCell ref="A110:G110"/>
    <mergeCell ref="A101:G101"/>
    <mergeCell ref="A102:G102"/>
    <mergeCell ref="A103:G103"/>
    <mergeCell ref="A104:G104"/>
    <mergeCell ref="A105:G105"/>
    <mergeCell ref="A106:G106"/>
    <mergeCell ref="A2:F2"/>
    <mergeCell ref="A95:G95"/>
    <mergeCell ref="A96:G96"/>
    <mergeCell ref="A97:H97"/>
    <mergeCell ref="A99:G99"/>
    <mergeCell ref="A100:G100"/>
  </mergeCells>
  <pageMargins left="1.2204724409448819" right="0.27559055118110237" top="0.23622047244094491" bottom="0.19685039370078741" header="0.15748031496062992" footer="0.15748031496062992"/>
  <pageSetup paperSize="9"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X45"/>
  <sheetViews>
    <sheetView workbookViewId="0">
      <selection activeCell="Q20" sqref="Q20"/>
    </sheetView>
  </sheetViews>
  <sheetFormatPr defaultRowHeight="12.75"/>
  <cols>
    <col min="1" max="1" width="37.7109375" style="370" customWidth="1"/>
    <col min="2" max="2" width="13.5703125" style="370" customWidth="1"/>
    <col min="3" max="4" width="10.85546875" style="370" hidden="1" customWidth="1"/>
    <col min="5" max="5" width="6.42578125" style="373" customWidth="1"/>
    <col min="6" max="6" width="11.7109375" style="370" hidden="1" customWidth="1"/>
    <col min="7" max="8" width="11.5703125" style="370" hidden="1" customWidth="1"/>
    <col min="9" max="9" width="11.5703125" style="370" customWidth="1"/>
    <col min="10" max="10" width="11.42578125" style="370" customWidth="1"/>
    <col min="11" max="18" width="9.42578125" style="370" customWidth="1"/>
    <col min="19" max="22" width="9.42578125" style="370" hidden="1" customWidth="1"/>
    <col min="23" max="24" width="14" style="370" customWidth="1"/>
    <col min="25" max="16384" width="9.140625" style="370"/>
  </cols>
  <sheetData>
    <row r="1" spans="1:24" s="543" customFormat="1" ht="15">
      <c r="A1" s="542" t="s">
        <v>558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</row>
    <row r="2" spans="1:24" ht="21.75" customHeight="1" thickBot="1">
      <c r="A2" s="371"/>
      <c r="B2" s="372"/>
      <c r="J2" s="374"/>
      <c r="R2" s="363" t="s">
        <v>559</v>
      </c>
      <c r="S2" s="363"/>
      <c r="T2" s="363"/>
      <c r="U2" s="363"/>
      <c r="V2" s="363"/>
      <c r="W2" s="363"/>
      <c r="X2" s="363"/>
    </row>
    <row r="3" spans="1:24" ht="15.75" thickBot="1">
      <c r="A3" s="375" t="s">
        <v>560</v>
      </c>
      <c r="B3" s="376" t="s">
        <v>561</v>
      </c>
      <c r="C3" s="364"/>
      <c r="D3" s="364"/>
      <c r="E3" s="377"/>
      <c r="F3" s="364"/>
      <c r="G3" s="365"/>
      <c r="H3" s="347"/>
      <c r="I3" s="347"/>
      <c r="J3" s="378"/>
    </row>
    <row r="4" spans="1:24" ht="23.25" customHeight="1" thickBot="1">
      <c r="A4" s="374" t="s">
        <v>562</v>
      </c>
      <c r="J4" s="374"/>
    </row>
    <row r="5" spans="1:24" ht="15">
      <c r="A5" s="379"/>
      <c r="B5" s="380"/>
      <c r="C5" s="380"/>
      <c r="D5" s="380"/>
      <c r="E5" s="381"/>
      <c r="F5" s="380"/>
      <c r="G5" s="382"/>
      <c r="H5" s="380"/>
      <c r="I5" s="380"/>
      <c r="J5" s="383" t="s">
        <v>31</v>
      </c>
      <c r="K5" s="384"/>
      <c r="L5" s="385"/>
      <c r="M5" s="385"/>
      <c r="N5" s="385"/>
      <c r="O5" s="385"/>
      <c r="P5" s="366" t="s">
        <v>563</v>
      </c>
      <c r="Q5" s="385"/>
      <c r="R5" s="385"/>
      <c r="S5" s="385"/>
      <c r="T5" s="385"/>
      <c r="U5" s="385"/>
      <c r="V5" s="385"/>
      <c r="W5" s="383" t="s">
        <v>564</v>
      </c>
      <c r="X5" s="386" t="s">
        <v>565</v>
      </c>
    </row>
    <row r="6" spans="1:24" ht="13.5" thickBot="1">
      <c r="A6" s="387" t="s">
        <v>29</v>
      </c>
      <c r="B6" s="388" t="s">
        <v>566</v>
      </c>
      <c r="C6" s="388" t="s">
        <v>567</v>
      </c>
      <c r="D6" s="388" t="s">
        <v>568</v>
      </c>
      <c r="E6" s="388" t="s">
        <v>569</v>
      </c>
      <c r="F6" s="388" t="s">
        <v>570</v>
      </c>
      <c r="G6" s="388" t="s">
        <v>571</v>
      </c>
      <c r="H6" s="388" t="s">
        <v>572</v>
      </c>
      <c r="I6" s="388" t="s">
        <v>573</v>
      </c>
      <c r="J6" s="389">
        <v>2015</v>
      </c>
      <c r="K6" s="390" t="s">
        <v>574</v>
      </c>
      <c r="L6" s="391" t="s">
        <v>575</v>
      </c>
      <c r="M6" s="391" t="s">
        <v>576</v>
      </c>
      <c r="N6" s="391" t="s">
        <v>577</v>
      </c>
      <c r="O6" s="391" t="s">
        <v>578</v>
      </c>
      <c r="P6" s="391" t="s">
        <v>579</v>
      </c>
      <c r="Q6" s="391" t="s">
        <v>580</v>
      </c>
      <c r="R6" s="391" t="s">
        <v>581</v>
      </c>
      <c r="S6" s="391" t="s">
        <v>582</v>
      </c>
      <c r="T6" s="391" t="s">
        <v>583</v>
      </c>
      <c r="U6" s="391" t="s">
        <v>584</v>
      </c>
      <c r="V6" s="390" t="s">
        <v>585</v>
      </c>
      <c r="W6" s="389" t="s">
        <v>586</v>
      </c>
      <c r="X6" s="392" t="s">
        <v>587</v>
      </c>
    </row>
    <row r="7" spans="1:24">
      <c r="A7" s="393" t="s">
        <v>588</v>
      </c>
      <c r="B7" s="394"/>
      <c r="C7" s="395">
        <v>104</v>
      </c>
      <c r="D7" s="395">
        <v>104</v>
      </c>
      <c r="E7" s="396"/>
      <c r="F7" s="397">
        <v>133</v>
      </c>
      <c r="G7" s="398">
        <v>139</v>
      </c>
      <c r="H7" s="399">
        <v>139</v>
      </c>
      <c r="I7" s="400">
        <v>158</v>
      </c>
      <c r="J7" s="401">
        <v>156</v>
      </c>
      <c r="K7" s="402">
        <v>154</v>
      </c>
      <c r="L7" s="403">
        <v>155</v>
      </c>
      <c r="M7" s="403">
        <v>154</v>
      </c>
      <c r="N7" s="403">
        <v>152</v>
      </c>
      <c r="O7" s="404">
        <v>154</v>
      </c>
      <c r="P7" s="404">
        <v>151</v>
      </c>
      <c r="Q7" s="404">
        <v>149</v>
      </c>
      <c r="R7" s="404">
        <v>147</v>
      </c>
      <c r="S7" s="404"/>
      <c r="T7" s="404"/>
      <c r="U7" s="404"/>
      <c r="V7" s="404"/>
      <c r="W7" s="405" t="s">
        <v>589</v>
      </c>
      <c r="X7" s="406" t="s">
        <v>589</v>
      </c>
    </row>
    <row r="8" spans="1:24" ht="13.5" thickBot="1">
      <c r="A8" s="407" t="s">
        <v>590</v>
      </c>
      <c r="B8" s="408"/>
      <c r="C8" s="409">
        <v>101</v>
      </c>
      <c r="D8" s="409">
        <v>104</v>
      </c>
      <c r="E8" s="410"/>
      <c r="F8" s="409">
        <v>129</v>
      </c>
      <c r="G8" s="411">
        <v>138</v>
      </c>
      <c r="H8" s="412">
        <v>138</v>
      </c>
      <c r="I8" s="411">
        <v>153.35</v>
      </c>
      <c r="J8" s="413">
        <v>151.68</v>
      </c>
      <c r="K8" s="414">
        <v>149.6</v>
      </c>
      <c r="L8" s="415">
        <v>150.35</v>
      </c>
      <c r="M8" s="416">
        <v>149.35</v>
      </c>
      <c r="N8" s="416">
        <v>147.6</v>
      </c>
      <c r="O8" s="415">
        <v>149.1</v>
      </c>
      <c r="P8" s="415">
        <v>146.6</v>
      </c>
      <c r="Q8" s="415">
        <v>145.1</v>
      </c>
      <c r="R8" s="415">
        <v>144.30000000000001</v>
      </c>
      <c r="S8" s="415"/>
      <c r="T8" s="415"/>
      <c r="U8" s="415"/>
      <c r="V8" s="414"/>
      <c r="W8" s="417"/>
      <c r="X8" s="418" t="s">
        <v>589</v>
      </c>
    </row>
    <row r="9" spans="1:24">
      <c r="A9" s="419" t="s">
        <v>591</v>
      </c>
      <c r="B9" s="420" t="s">
        <v>592</v>
      </c>
      <c r="C9" s="421">
        <v>37915</v>
      </c>
      <c r="D9" s="421">
        <v>39774</v>
      </c>
      <c r="E9" s="367" t="s">
        <v>593</v>
      </c>
      <c r="F9" s="422">
        <v>24376</v>
      </c>
      <c r="G9" s="423">
        <v>24327</v>
      </c>
      <c r="H9" s="424">
        <v>24978</v>
      </c>
      <c r="I9" s="425">
        <v>28151</v>
      </c>
      <c r="J9" s="426" t="s">
        <v>589</v>
      </c>
      <c r="K9" s="427">
        <v>27887</v>
      </c>
      <c r="L9" s="428">
        <v>28235</v>
      </c>
      <c r="M9" s="429">
        <v>28309</v>
      </c>
      <c r="N9" s="429">
        <v>28309</v>
      </c>
      <c r="O9" s="430">
        <v>28272</v>
      </c>
      <c r="P9" s="430">
        <v>28836</v>
      </c>
      <c r="Q9" s="431">
        <v>28836</v>
      </c>
      <c r="R9" s="431">
        <v>28884</v>
      </c>
      <c r="S9" s="431"/>
      <c r="T9" s="431"/>
      <c r="U9" s="431"/>
      <c r="V9" s="432"/>
      <c r="W9" s="350" t="s">
        <v>589</v>
      </c>
      <c r="X9" s="433" t="s">
        <v>589</v>
      </c>
    </row>
    <row r="10" spans="1:24">
      <c r="A10" s="434" t="s">
        <v>594</v>
      </c>
      <c r="B10" s="435" t="s">
        <v>595</v>
      </c>
      <c r="C10" s="436">
        <v>-16164</v>
      </c>
      <c r="D10" s="436">
        <v>-17825</v>
      </c>
      <c r="E10" s="367" t="s">
        <v>596</v>
      </c>
      <c r="F10" s="422">
        <v>-22365</v>
      </c>
      <c r="G10" s="423">
        <v>22791</v>
      </c>
      <c r="H10" s="437">
        <v>23076</v>
      </c>
      <c r="I10" s="423">
        <v>26173</v>
      </c>
      <c r="J10" s="438" t="s">
        <v>589</v>
      </c>
      <c r="K10" s="439">
        <v>25944</v>
      </c>
      <c r="L10" s="440">
        <v>25965</v>
      </c>
      <c r="M10" s="441">
        <v>26077</v>
      </c>
      <c r="N10" s="441">
        <v>26116</v>
      </c>
      <c r="O10" s="430">
        <v>26117</v>
      </c>
      <c r="P10" s="430">
        <v>26215</v>
      </c>
      <c r="Q10" s="431">
        <v>26258</v>
      </c>
      <c r="R10" s="431">
        <v>26349</v>
      </c>
      <c r="S10" s="431"/>
      <c r="T10" s="431"/>
      <c r="U10" s="431"/>
      <c r="V10" s="432"/>
      <c r="W10" s="350" t="s">
        <v>589</v>
      </c>
      <c r="X10" s="433" t="s">
        <v>589</v>
      </c>
    </row>
    <row r="11" spans="1:24">
      <c r="A11" s="434" t="s">
        <v>597</v>
      </c>
      <c r="B11" s="435" t="s">
        <v>598</v>
      </c>
      <c r="C11" s="436">
        <v>604</v>
      </c>
      <c r="D11" s="436">
        <v>619</v>
      </c>
      <c r="E11" s="367" t="s">
        <v>599</v>
      </c>
      <c r="F11" s="422">
        <v>754</v>
      </c>
      <c r="G11" s="423">
        <v>666</v>
      </c>
      <c r="H11" s="437">
        <v>526</v>
      </c>
      <c r="I11" s="423">
        <v>494</v>
      </c>
      <c r="J11" s="438" t="s">
        <v>589</v>
      </c>
      <c r="K11" s="442">
        <v>487</v>
      </c>
      <c r="L11" s="440">
        <v>476</v>
      </c>
      <c r="M11" s="441">
        <v>532</v>
      </c>
      <c r="N11" s="441">
        <v>579</v>
      </c>
      <c r="O11" s="430">
        <v>498</v>
      </c>
      <c r="P11" s="430">
        <v>531</v>
      </c>
      <c r="Q11" s="431">
        <v>601</v>
      </c>
      <c r="R11" s="431">
        <v>558</v>
      </c>
      <c r="S11" s="431"/>
      <c r="T11" s="431"/>
      <c r="U11" s="431"/>
      <c r="V11" s="432"/>
      <c r="W11" s="350" t="s">
        <v>589</v>
      </c>
      <c r="X11" s="433" t="s">
        <v>589</v>
      </c>
    </row>
    <row r="12" spans="1:24">
      <c r="A12" s="434" t="s">
        <v>600</v>
      </c>
      <c r="B12" s="435" t="s">
        <v>601</v>
      </c>
      <c r="C12" s="436">
        <v>221</v>
      </c>
      <c r="D12" s="436">
        <v>610</v>
      </c>
      <c r="E12" s="367" t="s">
        <v>589</v>
      </c>
      <c r="F12" s="422">
        <v>1032</v>
      </c>
      <c r="G12" s="423">
        <v>586</v>
      </c>
      <c r="H12" s="437">
        <v>3077</v>
      </c>
      <c r="I12" s="423">
        <v>2956</v>
      </c>
      <c r="J12" s="438" t="s">
        <v>589</v>
      </c>
      <c r="K12" s="442">
        <v>3298</v>
      </c>
      <c r="L12" s="440">
        <v>9783</v>
      </c>
      <c r="M12" s="441">
        <v>5662</v>
      </c>
      <c r="N12" s="441">
        <v>4164</v>
      </c>
      <c r="O12" s="430">
        <v>1543</v>
      </c>
      <c r="P12" s="430">
        <v>9831</v>
      </c>
      <c r="Q12" s="431">
        <v>12666</v>
      </c>
      <c r="R12" s="431">
        <v>15187</v>
      </c>
      <c r="S12" s="431"/>
      <c r="T12" s="431"/>
      <c r="U12" s="431"/>
      <c r="V12" s="432"/>
      <c r="W12" s="350" t="s">
        <v>589</v>
      </c>
      <c r="X12" s="433" t="s">
        <v>589</v>
      </c>
    </row>
    <row r="13" spans="1:24" ht="13.5" thickBot="1">
      <c r="A13" s="393" t="s">
        <v>602</v>
      </c>
      <c r="B13" s="443" t="s">
        <v>603</v>
      </c>
      <c r="C13" s="444">
        <v>2021</v>
      </c>
      <c r="D13" s="444">
        <v>852</v>
      </c>
      <c r="E13" s="348" t="s">
        <v>604</v>
      </c>
      <c r="F13" s="445">
        <v>5236</v>
      </c>
      <c r="G13" s="446">
        <v>2489</v>
      </c>
      <c r="H13" s="447">
        <v>4741</v>
      </c>
      <c r="I13" s="446">
        <v>7389</v>
      </c>
      <c r="J13" s="448" t="s">
        <v>589</v>
      </c>
      <c r="K13" s="442">
        <v>4557</v>
      </c>
      <c r="L13" s="449">
        <v>2434</v>
      </c>
      <c r="M13" s="450">
        <v>4290</v>
      </c>
      <c r="N13" s="450">
        <v>3921</v>
      </c>
      <c r="O13" s="451">
        <v>14744</v>
      </c>
      <c r="P13" s="451">
        <v>12974</v>
      </c>
      <c r="Q13" s="452">
        <v>16825</v>
      </c>
      <c r="R13" s="452">
        <v>15235</v>
      </c>
      <c r="S13" s="452"/>
      <c r="T13" s="452"/>
      <c r="U13" s="452"/>
      <c r="V13" s="452"/>
      <c r="W13" s="453" t="s">
        <v>589</v>
      </c>
      <c r="X13" s="406" t="s">
        <v>589</v>
      </c>
    </row>
    <row r="14" spans="1:24" ht="13.5" thickBot="1">
      <c r="A14" s="454" t="s">
        <v>605</v>
      </c>
      <c r="B14" s="455"/>
      <c r="C14" s="456">
        <v>24618</v>
      </c>
      <c r="D14" s="456">
        <v>24087</v>
      </c>
      <c r="E14" s="457"/>
      <c r="F14" s="458">
        <v>9034</v>
      </c>
      <c r="G14" s="458">
        <v>5277</v>
      </c>
      <c r="H14" s="459">
        <v>10245</v>
      </c>
      <c r="I14" s="458">
        <v>12817</v>
      </c>
      <c r="J14" s="460" t="s">
        <v>589</v>
      </c>
      <c r="K14" s="461">
        <v>10285</v>
      </c>
      <c r="L14" s="462">
        <v>14965</v>
      </c>
      <c r="M14" s="463">
        <v>12716</v>
      </c>
      <c r="N14" s="463">
        <v>10858</v>
      </c>
      <c r="O14" s="462">
        <v>18941</v>
      </c>
      <c r="P14" s="462">
        <v>25957</v>
      </c>
      <c r="Q14" s="464">
        <v>32671</v>
      </c>
      <c r="R14" s="464">
        <v>33515</v>
      </c>
      <c r="S14" s="464"/>
      <c r="T14" s="464"/>
      <c r="U14" s="464"/>
      <c r="V14" s="465"/>
      <c r="W14" s="457" t="s">
        <v>589</v>
      </c>
      <c r="X14" s="460" t="s">
        <v>589</v>
      </c>
    </row>
    <row r="15" spans="1:24">
      <c r="A15" s="393" t="s">
        <v>606</v>
      </c>
      <c r="B15" s="420" t="s">
        <v>607</v>
      </c>
      <c r="C15" s="421">
        <v>7043</v>
      </c>
      <c r="D15" s="421">
        <v>7240</v>
      </c>
      <c r="E15" s="348">
        <v>401</v>
      </c>
      <c r="F15" s="445">
        <v>2011</v>
      </c>
      <c r="G15" s="446">
        <v>1536</v>
      </c>
      <c r="H15" s="447">
        <v>1902</v>
      </c>
      <c r="I15" s="446">
        <v>1978</v>
      </c>
      <c r="J15" s="426" t="s">
        <v>589</v>
      </c>
      <c r="K15" s="427">
        <v>1942</v>
      </c>
      <c r="L15" s="451">
        <v>2269</v>
      </c>
      <c r="M15" s="450">
        <v>2231</v>
      </c>
      <c r="N15" s="450">
        <v>2193</v>
      </c>
      <c r="O15" s="451">
        <v>2154</v>
      </c>
      <c r="P15" s="451">
        <v>2620</v>
      </c>
      <c r="Q15" s="452">
        <v>2577</v>
      </c>
      <c r="R15" s="452">
        <v>2535</v>
      </c>
      <c r="S15" s="452"/>
      <c r="T15" s="452"/>
      <c r="U15" s="452"/>
      <c r="V15" s="452"/>
      <c r="W15" s="453" t="s">
        <v>589</v>
      </c>
      <c r="X15" s="406" t="s">
        <v>589</v>
      </c>
    </row>
    <row r="16" spans="1:24">
      <c r="A16" s="434" t="s">
        <v>608</v>
      </c>
      <c r="B16" s="435" t="s">
        <v>609</v>
      </c>
      <c r="C16" s="436">
        <v>1001</v>
      </c>
      <c r="D16" s="436">
        <v>820</v>
      </c>
      <c r="E16" s="367" t="s">
        <v>610</v>
      </c>
      <c r="F16" s="422">
        <v>1401</v>
      </c>
      <c r="G16" s="423">
        <v>1388</v>
      </c>
      <c r="H16" s="437">
        <v>1714</v>
      </c>
      <c r="I16" s="423">
        <v>2265</v>
      </c>
      <c r="J16" s="438" t="s">
        <v>589</v>
      </c>
      <c r="K16" s="439">
        <v>2330</v>
      </c>
      <c r="L16" s="430">
        <v>1978</v>
      </c>
      <c r="M16" s="429">
        <v>2031</v>
      </c>
      <c r="N16" s="429">
        <v>2624</v>
      </c>
      <c r="O16" s="430">
        <v>2842</v>
      </c>
      <c r="P16" s="430">
        <v>2405</v>
      </c>
      <c r="Q16" s="431">
        <v>2416</v>
      </c>
      <c r="R16" s="431">
        <v>2531</v>
      </c>
      <c r="S16" s="431"/>
      <c r="T16" s="431"/>
      <c r="U16" s="431"/>
      <c r="V16" s="432"/>
      <c r="W16" s="350" t="s">
        <v>589</v>
      </c>
      <c r="X16" s="433" t="s">
        <v>589</v>
      </c>
    </row>
    <row r="17" spans="1:24">
      <c r="A17" s="434" t="s">
        <v>611</v>
      </c>
      <c r="B17" s="435" t="s">
        <v>612</v>
      </c>
      <c r="C17" s="436">
        <v>14718</v>
      </c>
      <c r="D17" s="436">
        <v>14718</v>
      </c>
      <c r="E17" s="367" t="s">
        <v>589</v>
      </c>
      <c r="F17" s="422">
        <v>0</v>
      </c>
      <c r="G17" s="423">
        <v>0</v>
      </c>
      <c r="H17" s="437">
        <v>0</v>
      </c>
      <c r="I17" s="423">
        <v>0</v>
      </c>
      <c r="J17" s="438" t="s">
        <v>589</v>
      </c>
      <c r="K17" s="442">
        <v>0</v>
      </c>
      <c r="L17" s="440">
        <v>0</v>
      </c>
      <c r="M17" s="441">
        <v>0</v>
      </c>
      <c r="N17" s="441">
        <v>0</v>
      </c>
      <c r="O17" s="430">
        <v>0</v>
      </c>
      <c r="P17" s="430">
        <v>0</v>
      </c>
      <c r="Q17" s="431">
        <v>0</v>
      </c>
      <c r="R17" s="431">
        <v>0</v>
      </c>
      <c r="S17" s="431"/>
      <c r="T17" s="431"/>
      <c r="U17" s="431"/>
      <c r="V17" s="432"/>
      <c r="W17" s="350" t="s">
        <v>589</v>
      </c>
      <c r="X17" s="433" t="s">
        <v>589</v>
      </c>
    </row>
    <row r="18" spans="1:24">
      <c r="A18" s="434" t="s">
        <v>613</v>
      </c>
      <c r="B18" s="435" t="s">
        <v>614</v>
      </c>
      <c r="C18" s="436">
        <v>1758</v>
      </c>
      <c r="D18" s="436">
        <v>1762</v>
      </c>
      <c r="E18" s="367" t="s">
        <v>589</v>
      </c>
      <c r="F18" s="422">
        <v>5453</v>
      </c>
      <c r="G18" s="423">
        <v>8278</v>
      </c>
      <c r="H18" s="437">
        <v>8491</v>
      </c>
      <c r="I18" s="423">
        <v>8397</v>
      </c>
      <c r="J18" s="438" t="s">
        <v>589</v>
      </c>
      <c r="K18" s="442">
        <v>6686</v>
      </c>
      <c r="L18" s="440">
        <v>11074</v>
      </c>
      <c r="M18" s="441">
        <v>9127</v>
      </c>
      <c r="N18" s="441">
        <v>7255</v>
      </c>
      <c r="O18" s="430">
        <v>14748</v>
      </c>
      <c r="P18" s="430">
        <v>15927</v>
      </c>
      <c r="Q18" s="431">
        <v>21833</v>
      </c>
      <c r="R18" s="431">
        <v>21282</v>
      </c>
      <c r="S18" s="431"/>
      <c r="T18" s="431"/>
      <c r="U18" s="431"/>
      <c r="V18" s="432"/>
      <c r="W18" s="350" t="s">
        <v>589</v>
      </c>
      <c r="X18" s="433" t="s">
        <v>589</v>
      </c>
    </row>
    <row r="19" spans="1:24" ht="13.5" thickBot="1">
      <c r="A19" s="407" t="s">
        <v>615</v>
      </c>
      <c r="B19" s="466" t="s">
        <v>616</v>
      </c>
      <c r="C19" s="467">
        <v>0</v>
      </c>
      <c r="D19" s="467">
        <v>0</v>
      </c>
      <c r="E19" s="368" t="s">
        <v>589</v>
      </c>
      <c r="F19" s="408">
        <v>0</v>
      </c>
      <c r="G19" s="423">
        <v>0</v>
      </c>
      <c r="H19" s="468">
        <v>0</v>
      </c>
      <c r="I19" s="469">
        <v>0</v>
      </c>
      <c r="J19" s="470" t="s">
        <v>589</v>
      </c>
      <c r="K19" s="442">
        <v>0</v>
      </c>
      <c r="L19" s="440">
        <v>0</v>
      </c>
      <c r="M19" s="441">
        <v>0</v>
      </c>
      <c r="N19" s="441">
        <v>0</v>
      </c>
      <c r="O19" s="430">
        <v>0</v>
      </c>
      <c r="P19" s="430">
        <v>0</v>
      </c>
      <c r="Q19" s="431">
        <v>0</v>
      </c>
      <c r="R19" s="431">
        <v>0</v>
      </c>
      <c r="S19" s="431"/>
      <c r="T19" s="431"/>
      <c r="U19" s="431"/>
      <c r="V19" s="432"/>
      <c r="W19" s="471" t="s">
        <v>589</v>
      </c>
      <c r="X19" s="472" t="s">
        <v>589</v>
      </c>
    </row>
    <row r="20" spans="1:24" ht="14.25">
      <c r="A20" s="473" t="s">
        <v>617</v>
      </c>
      <c r="B20" s="420" t="s">
        <v>618</v>
      </c>
      <c r="C20" s="421">
        <v>12472</v>
      </c>
      <c r="D20" s="421">
        <v>13728</v>
      </c>
      <c r="E20" s="349" t="s">
        <v>589</v>
      </c>
      <c r="F20" s="385">
        <v>26221</v>
      </c>
      <c r="G20" s="474">
        <v>16950</v>
      </c>
      <c r="H20" s="475">
        <v>27292</v>
      </c>
      <c r="I20" s="474">
        <v>25127</v>
      </c>
      <c r="J20" s="476">
        <v>15708</v>
      </c>
      <c r="K20" s="477">
        <v>0</v>
      </c>
      <c r="L20" s="478">
        <v>0</v>
      </c>
      <c r="M20" s="479">
        <v>0</v>
      </c>
      <c r="N20" s="479">
        <v>2652</v>
      </c>
      <c r="O20" s="479">
        <v>2752</v>
      </c>
      <c r="P20" s="479">
        <v>2690</v>
      </c>
      <c r="Q20" s="479">
        <v>2768</v>
      </c>
      <c r="R20" s="479">
        <v>2490</v>
      </c>
      <c r="S20" s="479"/>
      <c r="T20" s="479"/>
      <c r="U20" s="479"/>
      <c r="V20" s="480"/>
      <c r="W20" s="481">
        <f>SUM(K20:V20)</f>
        <v>13352</v>
      </c>
      <c r="X20" s="482">
        <f>IF(J20&lt;&gt;0,+W20/J20," - - - ")</f>
        <v>0.85001273236567354</v>
      </c>
    </row>
    <row r="21" spans="1:24" ht="14.25">
      <c r="A21" s="434" t="s">
        <v>619</v>
      </c>
      <c r="B21" s="435" t="s">
        <v>620</v>
      </c>
      <c r="C21" s="436">
        <v>0</v>
      </c>
      <c r="D21" s="436">
        <v>0</v>
      </c>
      <c r="E21" s="350" t="s">
        <v>589</v>
      </c>
      <c r="F21" s="483">
        <v>0</v>
      </c>
      <c r="G21" s="423">
        <v>0</v>
      </c>
      <c r="H21" s="437">
        <v>481</v>
      </c>
      <c r="I21" s="423">
        <v>1600</v>
      </c>
      <c r="J21" s="484">
        <v>488</v>
      </c>
      <c r="K21" s="485">
        <v>0</v>
      </c>
      <c r="L21" s="486">
        <v>0</v>
      </c>
      <c r="M21" s="431">
        <v>0</v>
      </c>
      <c r="N21" s="431">
        <v>488</v>
      </c>
      <c r="O21" s="431">
        <v>0</v>
      </c>
      <c r="P21" s="431">
        <v>0</v>
      </c>
      <c r="Q21" s="431">
        <v>0</v>
      </c>
      <c r="R21" s="431">
        <v>0</v>
      </c>
      <c r="S21" s="431"/>
      <c r="T21" s="431"/>
      <c r="U21" s="431"/>
      <c r="V21" s="432"/>
      <c r="W21" s="487">
        <f t="shared" ref="W21:W43" si="0">SUM(K21:V21)</f>
        <v>488</v>
      </c>
      <c r="X21" s="488">
        <f t="shared" ref="X21:X43" si="1">IF(J21&lt;&gt;0,+W21/J21," - - - ")</f>
        <v>1</v>
      </c>
    </row>
    <row r="22" spans="1:24" ht="15" thickBot="1">
      <c r="A22" s="407" t="s">
        <v>621</v>
      </c>
      <c r="B22" s="466" t="s">
        <v>620</v>
      </c>
      <c r="C22" s="467">
        <v>0</v>
      </c>
      <c r="D22" s="467">
        <v>1215</v>
      </c>
      <c r="E22" s="351">
        <v>672</v>
      </c>
      <c r="F22" s="489">
        <v>6200</v>
      </c>
      <c r="G22" s="446">
        <v>12200</v>
      </c>
      <c r="H22" s="490">
        <v>8467</v>
      </c>
      <c r="I22" s="491">
        <v>6600</v>
      </c>
      <c r="J22" s="492">
        <v>8200</v>
      </c>
      <c r="K22" s="493">
        <v>0</v>
      </c>
      <c r="L22" s="494">
        <v>4000</v>
      </c>
      <c r="M22" s="452">
        <v>2100</v>
      </c>
      <c r="N22" s="452">
        <v>900</v>
      </c>
      <c r="O22" s="452">
        <v>2200</v>
      </c>
      <c r="P22" s="452">
        <v>0</v>
      </c>
      <c r="Q22" s="452">
        <v>0</v>
      </c>
      <c r="R22" s="452">
        <v>0</v>
      </c>
      <c r="S22" s="452"/>
      <c r="T22" s="452"/>
      <c r="U22" s="452"/>
      <c r="V22" s="452"/>
      <c r="W22" s="495">
        <f t="shared" si="0"/>
        <v>9200</v>
      </c>
      <c r="X22" s="496">
        <f t="shared" si="1"/>
        <v>1.1219512195121952</v>
      </c>
    </row>
    <row r="23" spans="1:24" ht="14.25">
      <c r="A23" s="419" t="s">
        <v>622</v>
      </c>
      <c r="B23" s="420" t="s">
        <v>623</v>
      </c>
      <c r="C23" s="421">
        <v>6341</v>
      </c>
      <c r="D23" s="421">
        <v>6960</v>
      </c>
      <c r="E23" s="352">
        <v>501</v>
      </c>
      <c r="F23" s="385">
        <v>13542</v>
      </c>
      <c r="G23" s="474">
        <v>11081</v>
      </c>
      <c r="H23" s="475">
        <v>11002</v>
      </c>
      <c r="I23" s="474">
        <v>12086</v>
      </c>
      <c r="J23" s="497">
        <v>10700</v>
      </c>
      <c r="K23" s="498">
        <v>964</v>
      </c>
      <c r="L23" s="478">
        <v>899</v>
      </c>
      <c r="M23" s="478">
        <v>1054</v>
      </c>
      <c r="N23" s="478">
        <v>969</v>
      </c>
      <c r="O23" s="478">
        <v>945</v>
      </c>
      <c r="P23" s="478">
        <v>993</v>
      </c>
      <c r="Q23" s="478">
        <v>994</v>
      </c>
      <c r="R23" s="478">
        <v>917</v>
      </c>
      <c r="S23" s="478"/>
      <c r="T23" s="478"/>
      <c r="U23" s="478"/>
      <c r="V23" s="499"/>
      <c r="W23" s="500">
        <f t="shared" si="0"/>
        <v>7735</v>
      </c>
      <c r="X23" s="501">
        <f t="shared" si="1"/>
        <v>0.72289719626168225</v>
      </c>
    </row>
    <row r="24" spans="1:24" ht="14.25">
      <c r="A24" s="434" t="s">
        <v>624</v>
      </c>
      <c r="B24" s="435" t="s">
        <v>625</v>
      </c>
      <c r="C24" s="436">
        <v>1745</v>
      </c>
      <c r="D24" s="436">
        <v>2223</v>
      </c>
      <c r="E24" s="353">
        <v>502</v>
      </c>
      <c r="F24" s="483">
        <v>4450</v>
      </c>
      <c r="G24" s="423">
        <v>3230</v>
      </c>
      <c r="H24" s="437">
        <v>4770</v>
      </c>
      <c r="I24" s="423">
        <v>3611</v>
      </c>
      <c r="J24" s="502">
        <v>4760</v>
      </c>
      <c r="K24" s="503">
        <v>180</v>
      </c>
      <c r="L24" s="431">
        <v>180</v>
      </c>
      <c r="M24" s="431">
        <v>833</v>
      </c>
      <c r="N24" s="431">
        <v>180</v>
      </c>
      <c r="O24" s="431">
        <v>180</v>
      </c>
      <c r="P24" s="431">
        <v>352</v>
      </c>
      <c r="Q24" s="431">
        <v>180</v>
      </c>
      <c r="R24" s="431">
        <v>180</v>
      </c>
      <c r="S24" s="431"/>
      <c r="T24" s="431"/>
      <c r="U24" s="431"/>
      <c r="V24" s="504"/>
      <c r="W24" s="500">
        <f t="shared" si="0"/>
        <v>2265</v>
      </c>
      <c r="X24" s="488">
        <f t="shared" si="1"/>
        <v>0.47584033613445376</v>
      </c>
    </row>
    <row r="25" spans="1:24" ht="14.25">
      <c r="A25" s="434" t="s">
        <v>626</v>
      </c>
      <c r="B25" s="435" t="s">
        <v>627</v>
      </c>
      <c r="C25" s="436">
        <v>0</v>
      </c>
      <c r="D25" s="436">
        <v>0</v>
      </c>
      <c r="E25" s="353">
        <v>504</v>
      </c>
      <c r="F25" s="483">
        <v>0</v>
      </c>
      <c r="G25" s="423">
        <v>0</v>
      </c>
      <c r="H25" s="437">
        <v>0</v>
      </c>
      <c r="I25" s="423">
        <v>0</v>
      </c>
      <c r="J25" s="502">
        <v>0</v>
      </c>
      <c r="K25" s="503">
        <v>0</v>
      </c>
      <c r="L25" s="431">
        <v>0</v>
      </c>
      <c r="M25" s="431">
        <v>0</v>
      </c>
      <c r="N25" s="431">
        <v>0</v>
      </c>
      <c r="O25" s="431">
        <v>0</v>
      </c>
      <c r="P25" s="431">
        <v>0</v>
      </c>
      <c r="Q25" s="431">
        <v>0</v>
      </c>
      <c r="R25" s="431">
        <v>0</v>
      </c>
      <c r="S25" s="431"/>
      <c r="T25" s="431"/>
      <c r="U25" s="431"/>
      <c r="V25" s="504"/>
      <c r="W25" s="500">
        <f t="shared" si="0"/>
        <v>0</v>
      </c>
      <c r="X25" s="488" t="str">
        <f t="shared" si="1"/>
        <v xml:space="preserve"> - - - </v>
      </c>
    </row>
    <row r="26" spans="1:24" ht="14.25">
      <c r="A26" s="434" t="s">
        <v>628</v>
      </c>
      <c r="B26" s="435" t="s">
        <v>629</v>
      </c>
      <c r="C26" s="436">
        <v>428</v>
      </c>
      <c r="D26" s="436">
        <v>253</v>
      </c>
      <c r="E26" s="353">
        <v>511</v>
      </c>
      <c r="F26" s="483">
        <v>1878</v>
      </c>
      <c r="G26" s="423">
        <v>298</v>
      </c>
      <c r="H26" s="437">
        <v>733</v>
      </c>
      <c r="I26" s="423">
        <v>1287</v>
      </c>
      <c r="J26" s="502">
        <v>230</v>
      </c>
      <c r="K26" s="503">
        <v>63</v>
      </c>
      <c r="L26" s="431">
        <v>137</v>
      </c>
      <c r="M26" s="431">
        <v>10</v>
      </c>
      <c r="N26" s="431">
        <v>143</v>
      </c>
      <c r="O26" s="431">
        <v>21</v>
      </c>
      <c r="P26" s="431">
        <v>42</v>
      </c>
      <c r="Q26" s="431">
        <v>40</v>
      </c>
      <c r="R26" s="431">
        <v>32</v>
      </c>
      <c r="S26" s="431"/>
      <c r="T26" s="431"/>
      <c r="U26" s="431"/>
      <c r="V26" s="504"/>
      <c r="W26" s="500">
        <f t="shared" si="0"/>
        <v>488</v>
      </c>
      <c r="X26" s="488">
        <f t="shared" si="1"/>
        <v>2.1217391304347828</v>
      </c>
    </row>
    <row r="27" spans="1:24" ht="14.25">
      <c r="A27" s="434" t="s">
        <v>630</v>
      </c>
      <c r="B27" s="435" t="s">
        <v>631</v>
      </c>
      <c r="C27" s="436">
        <v>1057</v>
      </c>
      <c r="D27" s="436">
        <v>1451</v>
      </c>
      <c r="E27" s="353">
        <v>518</v>
      </c>
      <c r="F27" s="483">
        <v>5643</v>
      </c>
      <c r="G27" s="423">
        <v>4031</v>
      </c>
      <c r="H27" s="437">
        <v>3542</v>
      </c>
      <c r="I27" s="423">
        <v>3965</v>
      </c>
      <c r="J27" s="502">
        <v>2797</v>
      </c>
      <c r="K27" s="503">
        <v>410</v>
      </c>
      <c r="L27" s="431">
        <v>246</v>
      </c>
      <c r="M27" s="431">
        <v>375</v>
      </c>
      <c r="N27" s="431">
        <v>215</v>
      </c>
      <c r="O27" s="431">
        <v>230</v>
      </c>
      <c r="P27" s="431">
        <v>298</v>
      </c>
      <c r="Q27" s="431">
        <v>359</v>
      </c>
      <c r="R27" s="431">
        <v>168</v>
      </c>
      <c r="S27" s="431"/>
      <c r="T27" s="431"/>
      <c r="U27" s="431"/>
      <c r="V27" s="504"/>
      <c r="W27" s="500">
        <f t="shared" si="0"/>
        <v>2301</v>
      </c>
      <c r="X27" s="488">
        <f t="shared" si="1"/>
        <v>0.82266714336789415</v>
      </c>
    </row>
    <row r="28" spans="1:24" ht="14.25">
      <c r="A28" s="434" t="s">
        <v>632</v>
      </c>
      <c r="B28" s="369" t="s">
        <v>633</v>
      </c>
      <c r="C28" s="436">
        <v>10408</v>
      </c>
      <c r="D28" s="436">
        <v>11792</v>
      </c>
      <c r="E28" s="353">
        <v>521</v>
      </c>
      <c r="F28" s="483">
        <v>30358</v>
      </c>
      <c r="G28" s="423">
        <v>30500</v>
      </c>
      <c r="H28" s="437">
        <v>31926</v>
      </c>
      <c r="I28" s="423">
        <v>34798</v>
      </c>
      <c r="J28" s="502">
        <v>36200</v>
      </c>
      <c r="K28" s="437">
        <v>2842</v>
      </c>
      <c r="L28" s="431">
        <v>2749</v>
      </c>
      <c r="M28" s="431">
        <v>3150</v>
      </c>
      <c r="N28" s="431">
        <v>2665</v>
      </c>
      <c r="O28" s="431">
        <v>2861</v>
      </c>
      <c r="P28" s="431">
        <v>2837</v>
      </c>
      <c r="Q28" s="431">
        <v>2996</v>
      </c>
      <c r="R28" s="431">
        <v>2826</v>
      </c>
      <c r="S28" s="431"/>
      <c r="T28" s="431"/>
      <c r="U28" s="431"/>
      <c r="V28" s="504"/>
      <c r="W28" s="500">
        <f t="shared" si="0"/>
        <v>22926</v>
      </c>
      <c r="X28" s="488">
        <f t="shared" si="1"/>
        <v>0.63331491712707177</v>
      </c>
    </row>
    <row r="29" spans="1:24" ht="14.25">
      <c r="A29" s="434" t="s">
        <v>634</v>
      </c>
      <c r="B29" s="369" t="s">
        <v>635</v>
      </c>
      <c r="C29" s="436">
        <v>3640</v>
      </c>
      <c r="D29" s="436">
        <v>4174</v>
      </c>
      <c r="E29" s="353" t="s">
        <v>636</v>
      </c>
      <c r="F29" s="483">
        <v>10317</v>
      </c>
      <c r="G29" s="423">
        <v>10420</v>
      </c>
      <c r="H29" s="437">
        <v>11205</v>
      </c>
      <c r="I29" s="423">
        <v>12181</v>
      </c>
      <c r="J29" s="502">
        <v>12850</v>
      </c>
      <c r="K29" s="437">
        <v>984</v>
      </c>
      <c r="L29" s="431">
        <v>951</v>
      </c>
      <c r="M29" s="431">
        <v>1010</v>
      </c>
      <c r="N29" s="431">
        <v>922</v>
      </c>
      <c r="O29" s="431">
        <v>990</v>
      </c>
      <c r="P29" s="431">
        <v>1023</v>
      </c>
      <c r="Q29" s="431">
        <v>1031</v>
      </c>
      <c r="R29" s="431">
        <v>966</v>
      </c>
      <c r="S29" s="431"/>
      <c r="T29" s="431"/>
      <c r="U29" s="431"/>
      <c r="V29" s="504"/>
      <c r="W29" s="500">
        <f t="shared" si="0"/>
        <v>7877</v>
      </c>
      <c r="X29" s="488">
        <f t="shared" si="1"/>
        <v>0.61299610894941636</v>
      </c>
    </row>
    <row r="30" spans="1:24" ht="14.25">
      <c r="A30" s="434" t="s">
        <v>637</v>
      </c>
      <c r="B30" s="435" t="s">
        <v>638</v>
      </c>
      <c r="C30" s="436">
        <v>0</v>
      </c>
      <c r="D30" s="436">
        <v>0</v>
      </c>
      <c r="E30" s="353">
        <v>557</v>
      </c>
      <c r="F30" s="483">
        <v>0</v>
      </c>
      <c r="G30" s="423">
        <v>0</v>
      </c>
      <c r="H30" s="437">
        <v>0</v>
      </c>
      <c r="I30" s="423">
        <v>0</v>
      </c>
      <c r="J30" s="502">
        <v>0</v>
      </c>
      <c r="K30" s="503">
        <v>0</v>
      </c>
      <c r="L30" s="431">
        <v>0</v>
      </c>
      <c r="M30" s="431">
        <v>0</v>
      </c>
      <c r="N30" s="431">
        <v>0</v>
      </c>
      <c r="O30" s="431">
        <v>0</v>
      </c>
      <c r="P30" s="431">
        <v>0</v>
      </c>
      <c r="Q30" s="431">
        <v>0</v>
      </c>
      <c r="R30" s="431">
        <v>0</v>
      </c>
      <c r="S30" s="431"/>
      <c r="T30" s="431"/>
      <c r="U30" s="431"/>
      <c r="V30" s="504"/>
      <c r="W30" s="500">
        <f t="shared" si="0"/>
        <v>0</v>
      </c>
      <c r="X30" s="488" t="str">
        <f t="shared" si="1"/>
        <v xml:space="preserve"> - - - </v>
      </c>
    </row>
    <row r="31" spans="1:24" ht="14.25">
      <c r="A31" s="434" t="s">
        <v>639</v>
      </c>
      <c r="B31" s="435" t="s">
        <v>640</v>
      </c>
      <c r="C31" s="436">
        <v>1711</v>
      </c>
      <c r="D31" s="436">
        <v>1801</v>
      </c>
      <c r="E31" s="353">
        <v>551</v>
      </c>
      <c r="F31" s="483">
        <v>648</v>
      </c>
      <c r="G31" s="423">
        <v>475</v>
      </c>
      <c r="H31" s="437">
        <v>448</v>
      </c>
      <c r="I31" s="423">
        <v>479</v>
      </c>
      <c r="J31" s="502">
        <v>505</v>
      </c>
      <c r="K31" s="503">
        <v>35</v>
      </c>
      <c r="L31" s="431">
        <v>35</v>
      </c>
      <c r="M31" s="431">
        <v>38</v>
      </c>
      <c r="N31" s="431">
        <v>38</v>
      </c>
      <c r="O31" s="431">
        <v>38</v>
      </c>
      <c r="P31" s="431">
        <v>38</v>
      </c>
      <c r="Q31" s="431">
        <v>42</v>
      </c>
      <c r="R31" s="431">
        <v>42</v>
      </c>
      <c r="S31" s="431"/>
      <c r="T31" s="431"/>
      <c r="U31" s="431"/>
      <c r="V31" s="504"/>
      <c r="W31" s="500">
        <f t="shared" si="0"/>
        <v>306</v>
      </c>
      <c r="X31" s="488">
        <f t="shared" si="1"/>
        <v>0.60594059405940592</v>
      </c>
    </row>
    <row r="32" spans="1:24" ht="15" thickBot="1">
      <c r="A32" s="393" t="s">
        <v>641</v>
      </c>
      <c r="B32" s="443"/>
      <c r="C32" s="444">
        <v>569</v>
      </c>
      <c r="D32" s="444">
        <v>614</v>
      </c>
      <c r="E32" s="354" t="s">
        <v>642</v>
      </c>
      <c r="F32" s="505">
        <v>863</v>
      </c>
      <c r="G32" s="491">
        <v>1061</v>
      </c>
      <c r="H32" s="437">
        <v>1624</v>
      </c>
      <c r="I32" s="423">
        <v>3480</v>
      </c>
      <c r="J32" s="506">
        <v>392</v>
      </c>
      <c r="K32" s="507">
        <v>24</v>
      </c>
      <c r="L32" s="508">
        <v>51</v>
      </c>
      <c r="M32" s="508">
        <v>88</v>
      </c>
      <c r="N32" s="508">
        <v>14</v>
      </c>
      <c r="O32" s="508">
        <v>0</v>
      </c>
      <c r="P32" s="508">
        <v>154</v>
      </c>
      <c r="Q32" s="508">
        <v>20</v>
      </c>
      <c r="R32" s="508">
        <v>75</v>
      </c>
      <c r="S32" s="508"/>
      <c r="T32" s="508"/>
      <c r="U32" s="508"/>
      <c r="V32" s="509"/>
      <c r="W32" s="510">
        <f t="shared" si="0"/>
        <v>426</v>
      </c>
      <c r="X32" s="511">
        <f t="shared" si="1"/>
        <v>1.0867346938775511</v>
      </c>
    </row>
    <row r="33" spans="1:24" ht="15" thickBot="1">
      <c r="A33" s="512" t="s">
        <v>643</v>
      </c>
      <c r="B33" s="513" t="s">
        <v>644</v>
      </c>
      <c r="C33" s="514">
        <v>25899</v>
      </c>
      <c r="D33" s="514">
        <v>29268</v>
      </c>
      <c r="E33" s="457"/>
      <c r="F33" s="515">
        <v>67699</v>
      </c>
      <c r="G33" s="514">
        <v>61096</v>
      </c>
      <c r="H33" s="516">
        <v>64802</v>
      </c>
      <c r="I33" s="514">
        <v>71887</v>
      </c>
      <c r="J33" s="517">
        <f>SUM(J23:J32)</f>
        <v>68434</v>
      </c>
      <c r="K33" s="515">
        <f>SUM(K23:K32)</f>
        <v>5502</v>
      </c>
      <c r="L33" s="518">
        <f>SUM(L23:L32)</f>
        <v>5248</v>
      </c>
      <c r="M33" s="518">
        <f t="shared" ref="M33:V33" si="2">SUM(M23:M32)</f>
        <v>6558</v>
      </c>
      <c r="N33" s="518">
        <f t="shared" si="2"/>
        <v>5146</v>
      </c>
      <c r="O33" s="518">
        <v>5275</v>
      </c>
      <c r="P33" s="518">
        <f t="shared" si="2"/>
        <v>5737</v>
      </c>
      <c r="Q33" s="518">
        <f t="shared" si="2"/>
        <v>5662</v>
      </c>
      <c r="R33" s="518">
        <f t="shared" si="2"/>
        <v>5206</v>
      </c>
      <c r="S33" s="518">
        <f t="shared" si="2"/>
        <v>0</v>
      </c>
      <c r="T33" s="518">
        <f t="shared" si="2"/>
        <v>0</v>
      </c>
      <c r="U33" s="518">
        <f t="shared" si="2"/>
        <v>0</v>
      </c>
      <c r="V33" s="518">
        <f t="shared" si="2"/>
        <v>0</v>
      </c>
      <c r="W33" s="519">
        <f t="shared" si="0"/>
        <v>44334</v>
      </c>
      <c r="X33" s="520">
        <f t="shared" si="1"/>
        <v>0.64783587105824592</v>
      </c>
    </row>
    <row r="34" spans="1:24" ht="14.25">
      <c r="A34" s="419" t="s">
        <v>645</v>
      </c>
      <c r="B34" s="420" t="s">
        <v>646</v>
      </c>
      <c r="C34" s="421">
        <v>0</v>
      </c>
      <c r="D34" s="421">
        <v>0</v>
      </c>
      <c r="E34" s="352">
        <v>601</v>
      </c>
      <c r="F34" s="355">
        <v>2944</v>
      </c>
      <c r="G34" s="356">
        <v>3214</v>
      </c>
      <c r="H34" s="357">
        <v>1971</v>
      </c>
      <c r="I34" s="356">
        <v>2379</v>
      </c>
      <c r="J34" s="476">
        <v>2020</v>
      </c>
      <c r="K34" s="485">
        <v>245</v>
      </c>
      <c r="L34" s="431">
        <v>230</v>
      </c>
      <c r="M34" s="431">
        <v>276</v>
      </c>
      <c r="N34" s="431">
        <v>242</v>
      </c>
      <c r="O34" s="431">
        <v>273</v>
      </c>
      <c r="P34" s="431">
        <v>246</v>
      </c>
      <c r="Q34" s="431">
        <v>268</v>
      </c>
      <c r="R34" s="431">
        <v>262</v>
      </c>
      <c r="S34" s="431"/>
      <c r="T34" s="431"/>
      <c r="U34" s="431"/>
      <c r="V34" s="432"/>
      <c r="W34" s="521">
        <f t="shared" si="0"/>
        <v>2042</v>
      </c>
      <c r="X34" s="501">
        <f t="shared" si="1"/>
        <v>1.0108910891089109</v>
      </c>
    </row>
    <row r="35" spans="1:24" ht="14.25">
      <c r="A35" s="434" t="s">
        <v>647</v>
      </c>
      <c r="B35" s="435" t="s">
        <v>648</v>
      </c>
      <c r="C35" s="436">
        <v>1190</v>
      </c>
      <c r="D35" s="436">
        <v>1857</v>
      </c>
      <c r="E35" s="353">
        <v>602</v>
      </c>
      <c r="F35" s="358">
        <v>6073</v>
      </c>
      <c r="G35" s="359">
        <v>4204</v>
      </c>
      <c r="H35" s="357">
        <v>4477</v>
      </c>
      <c r="I35" s="356">
        <v>4641</v>
      </c>
      <c r="J35" s="484">
        <v>39200</v>
      </c>
      <c r="K35" s="485">
        <v>3222</v>
      </c>
      <c r="L35" s="431">
        <v>3108</v>
      </c>
      <c r="M35" s="431">
        <v>3276</v>
      </c>
      <c r="N35" s="431">
        <v>3275</v>
      </c>
      <c r="O35" s="431">
        <v>3300</v>
      </c>
      <c r="P35" s="431">
        <v>3270</v>
      </c>
      <c r="Q35" s="431">
        <v>3399</v>
      </c>
      <c r="R35" s="431">
        <v>3542</v>
      </c>
      <c r="S35" s="431"/>
      <c r="T35" s="431"/>
      <c r="U35" s="431"/>
      <c r="V35" s="432"/>
      <c r="W35" s="487">
        <f t="shared" si="0"/>
        <v>26392</v>
      </c>
      <c r="X35" s="488">
        <f t="shared" si="1"/>
        <v>0.67326530612244895</v>
      </c>
    </row>
    <row r="36" spans="1:24" ht="14.25">
      <c r="A36" s="434" t="s">
        <v>649</v>
      </c>
      <c r="B36" s="435" t="s">
        <v>650</v>
      </c>
      <c r="C36" s="436">
        <v>0</v>
      </c>
      <c r="D36" s="436">
        <v>0</v>
      </c>
      <c r="E36" s="353">
        <v>604</v>
      </c>
      <c r="F36" s="358">
        <v>0</v>
      </c>
      <c r="G36" s="359">
        <v>0</v>
      </c>
      <c r="H36" s="360">
        <v>0</v>
      </c>
      <c r="I36" s="359">
        <v>0</v>
      </c>
      <c r="J36" s="484">
        <v>0</v>
      </c>
      <c r="K36" s="485">
        <v>0</v>
      </c>
      <c r="L36" s="431">
        <v>0</v>
      </c>
      <c r="M36" s="431">
        <v>0</v>
      </c>
      <c r="N36" s="431">
        <v>0</v>
      </c>
      <c r="O36" s="431">
        <v>0</v>
      </c>
      <c r="P36" s="431">
        <v>0</v>
      </c>
      <c r="Q36" s="431">
        <v>0</v>
      </c>
      <c r="R36" s="431">
        <v>0</v>
      </c>
      <c r="S36" s="431"/>
      <c r="T36" s="431"/>
      <c r="U36" s="431"/>
      <c r="V36" s="432"/>
      <c r="W36" s="487">
        <f t="shared" si="0"/>
        <v>0</v>
      </c>
      <c r="X36" s="488" t="str">
        <f t="shared" si="1"/>
        <v xml:space="preserve"> - - - </v>
      </c>
    </row>
    <row r="37" spans="1:24" ht="14.25">
      <c r="A37" s="434" t="s">
        <v>651</v>
      </c>
      <c r="B37" s="435" t="s">
        <v>652</v>
      </c>
      <c r="C37" s="436">
        <v>12472</v>
      </c>
      <c r="D37" s="436">
        <v>13728</v>
      </c>
      <c r="E37" s="353" t="s">
        <v>653</v>
      </c>
      <c r="F37" s="358">
        <v>26221</v>
      </c>
      <c r="G37" s="359">
        <v>12950</v>
      </c>
      <c r="H37" s="360">
        <v>26544</v>
      </c>
      <c r="I37" s="359">
        <v>30727</v>
      </c>
      <c r="J37" s="484">
        <v>26512</v>
      </c>
      <c r="K37" s="485">
        <v>1000</v>
      </c>
      <c r="L37" s="431">
        <v>2000</v>
      </c>
      <c r="M37" s="431">
        <v>3100</v>
      </c>
      <c r="N37" s="431">
        <v>3552</v>
      </c>
      <c r="O37" s="431">
        <v>4952</v>
      </c>
      <c r="P37" s="431">
        <v>2690</v>
      </c>
      <c r="Q37" s="431">
        <v>2768</v>
      </c>
      <c r="R37" s="431">
        <v>2490</v>
      </c>
      <c r="S37" s="431"/>
      <c r="T37" s="431"/>
      <c r="U37" s="431"/>
      <c r="V37" s="432"/>
      <c r="W37" s="487">
        <f t="shared" si="0"/>
        <v>22552</v>
      </c>
      <c r="X37" s="488">
        <f t="shared" si="1"/>
        <v>0.85063367531683765</v>
      </c>
    </row>
    <row r="38" spans="1:24" ht="15" thickBot="1">
      <c r="A38" s="393" t="s">
        <v>654</v>
      </c>
      <c r="B38" s="443"/>
      <c r="C38" s="444">
        <v>12330</v>
      </c>
      <c r="D38" s="444">
        <v>13218</v>
      </c>
      <c r="E38" s="354" t="s">
        <v>655</v>
      </c>
      <c r="F38" s="361">
        <v>32629</v>
      </c>
      <c r="G38" s="362">
        <v>34803</v>
      </c>
      <c r="H38" s="360">
        <v>35874</v>
      </c>
      <c r="I38" s="359">
        <v>36177</v>
      </c>
      <c r="J38" s="522">
        <v>772</v>
      </c>
      <c r="K38" s="523">
        <v>42</v>
      </c>
      <c r="L38" s="452">
        <v>20</v>
      </c>
      <c r="M38" s="452">
        <v>23</v>
      </c>
      <c r="N38" s="452">
        <v>33</v>
      </c>
      <c r="O38" s="452">
        <v>78</v>
      </c>
      <c r="P38" s="452">
        <v>17</v>
      </c>
      <c r="Q38" s="452">
        <v>11</v>
      </c>
      <c r="R38" s="452">
        <v>74</v>
      </c>
      <c r="S38" s="452"/>
      <c r="T38" s="452"/>
      <c r="U38" s="452"/>
      <c r="V38" s="452"/>
      <c r="W38" s="487">
        <f t="shared" si="0"/>
        <v>298</v>
      </c>
      <c r="X38" s="511">
        <f t="shared" si="1"/>
        <v>0.3860103626943005</v>
      </c>
    </row>
    <row r="39" spans="1:24" ht="15" thickBot="1">
      <c r="A39" s="512" t="s">
        <v>656</v>
      </c>
      <c r="B39" s="513" t="s">
        <v>657</v>
      </c>
      <c r="C39" s="514">
        <v>25992</v>
      </c>
      <c r="D39" s="514">
        <v>28803</v>
      </c>
      <c r="E39" s="524" t="s">
        <v>589</v>
      </c>
      <c r="F39" s="516">
        <v>67867</v>
      </c>
      <c r="G39" s="514">
        <v>55171</v>
      </c>
      <c r="H39" s="515">
        <v>68866</v>
      </c>
      <c r="I39" s="514">
        <v>73924</v>
      </c>
      <c r="J39" s="525">
        <f>SUM(J34:J38)</f>
        <v>68504</v>
      </c>
      <c r="K39" s="518">
        <f>SUM(K34:K38)</f>
        <v>4509</v>
      </c>
      <c r="L39" s="518">
        <f>SUM(L34:L38)</f>
        <v>5358</v>
      </c>
      <c r="M39" s="525">
        <f>SUM(M34:M38)</f>
        <v>6675</v>
      </c>
      <c r="N39" s="525">
        <f t="shared" ref="N39:U39" si="3">SUM(N34:N38)</f>
        <v>7102</v>
      </c>
      <c r="O39" s="518">
        <f t="shared" si="3"/>
        <v>8603</v>
      </c>
      <c r="P39" s="518">
        <f t="shared" si="3"/>
        <v>6223</v>
      </c>
      <c r="Q39" s="518">
        <f t="shared" si="3"/>
        <v>6446</v>
      </c>
      <c r="R39" s="518">
        <f t="shared" si="3"/>
        <v>6368</v>
      </c>
      <c r="S39" s="518">
        <f t="shared" si="3"/>
        <v>0</v>
      </c>
      <c r="T39" s="518">
        <f t="shared" si="3"/>
        <v>0</v>
      </c>
      <c r="U39" s="518">
        <f t="shared" si="3"/>
        <v>0</v>
      </c>
      <c r="V39" s="518">
        <f>SUM(V34:V38)</f>
        <v>0</v>
      </c>
      <c r="W39" s="519">
        <f t="shared" si="0"/>
        <v>51284</v>
      </c>
      <c r="X39" s="520">
        <f t="shared" si="1"/>
        <v>0.74862781735373118</v>
      </c>
    </row>
    <row r="40" spans="1:24" ht="6.75" customHeight="1" thickBot="1">
      <c r="A40" s="393"/>
      <c r="B40" s="445"/>
      <c r="C40" s="526"/>
      <c r="D40" s="526"/>
      <c r="E40" s="527"/>
      <c r="F40" s="528"/>
      <c r="G40" s="528"/>
      <c r="H40" s="528"/>
      <c r="I40" s="528"/>
      <c r="J40" s="514"/>
      <c r="K40" s="529"/>
      <c r="L40" s="530"/>
      <c r="M40" s="531"/>
      <c r="N40" s="531"/>
      <c r="O40" s="530"/>
      <c r="P40" s="530"/>
      <c r="Q40" s="530"/>
      <c r="R40" s="530"/>
      <c r="S40" s="530"/>
      <c r="T40" s="530"/>
      <c r="U40" s="530"/>
      <c r="V40" s="532"/>
      <c r="W40" s="533"/>
      <c r="X40" s="534"/>
    </row>
    <row r="41" spans="1:24" ht="15" thickBot="1">
      <c r="A41" s="535" t="s">
        <v>658</v>
      </c>
      <c r="B41" s="513" t="s">
        <v>620</v>
      </c>
      <c r="C41" s="514">
        <v>13520</v>
      </c>
      <c r="D41" s="514">
        <v>15075</v>
      </c>
      <c r="E41" s="524" t="s">
        <v>589</v>
      </c>
      <c r="F41" s="514">
        <v>41646</v>
      </c>
      <c r="G41" s="514">
        <v>42221</v>
      </c>
      <c r="H41" s="514">
        <v>42322</v>
      </c>
      <c r="I41" s="515">
        <v>43197</v>
      </c>
      <c r="J41" s="514">
        <f>J39-J37</f>
        <v>41992</v>
      </c>
      <c r="K41" s="515">
        <f>K39-K37</f>
        <v>3509</v>
      </c>
      <c r="L41" s="518">
        <f t="shared" ref="L41:V41" si="4">L39-L37</f>
        <v>3358</v>
      </c>
      <c r="M41" s="518">
        <f t="shared" si="4"/>
        <v>3575</v>
      </c>
      <c r="N41" s="518">
        <f t="shared" si="4"/>
        <v>3550</v>
      </c>
      <c r="O41" s="518">
        <f t="shared" si="4"/>
        <v>3651</v>
      </c>
      <c r="P41" s="518">
        <f t="shared" si="4"/>
        <v>3533</v>
      </c>
      <c r="Q41" s="518">
        <f t="shared" si="4"/>
        <v>3678</v>
      </c>
      <c r="R41" s="518">
        <f t="shared" si="4"/>
        <v>3878</v>
      </c>
      <c r="S41" s="518">
        <f t="shared" si="4"/>
        <v>0</v>
      </c>
      <c r="T41" s="518">
        <f t="shared" si="4"/>
        <v>0</v>
      </c>
      <c r="U41" s="518">
        <f t="shared" si="4"/>
        <v>0</v>
      </c>
      <c r="V41" s="518">
        <f t="shared" si="4"/>
        <v>0</v>
      </c>
      <c r="W41" s="536">
        <f t="shared" si="0"/>
        <v>28732</v>
      </c>
      <c r="X41" s="520">
        <f t="shared" si="1"/>
        <v>0.68422556677462376</v>
      </c>
    </row>
    <row r="42" spans="1:24" ht="15" thickBot="1">
      <c r="A42" s="512" t="s">
        <v>659</v>
      </c>
      <c r="B42" s="513" t="s">
        <v>660</v>
      </c>
      <c r="C42" s="514">
        <v>93</v>
      </c>
      <c r="D42" s="514">
        <v>-465</v>
      </c>
      <c r="E42" s="524" t="s">
        <v>589</v>
      </c>
      <c r="F42" s="514">
        <v>168</v>
      </c>
      <c r="G42" s="514">
        <v>-5925</v>
      </c>
      <c r="H42" s="514">
        <v>4064</v>
      </c>
      <c r="I42" s="515">
        <v>2037</v>
      </c>
      <c r="J42" s="514">
        <f>J39-J33</f>
        <v>70</v>
      </c>
      <c r="K42" s="515">
        <f>K39-K33</f>
        <v>-993</v>
      </c>
      <c r="L42" s="518">
        <f t="shared" ref="L42:V42" si="5">L39-L33</f>
        <v>110</v>
      </c>
      <c r="M42" s="518">
        <f t="shared" si="5"/>
        <v>117</v>
      </c>
      <c r="N42" s="518">
        <f t="shared" si="5"/>
        <v>1956</v>
      </c>
      <c r="O42" s="518">
        <f t="shared" si="5"/>
        <v>3328</v>
      </c>
      <c r="P42" s="518">
        <f t="shared" si="5"/>
        <v>486</v>
      </c>
      <c r="Q42" s="518">
        <f t="shared" si="5"/>
        <v>784</v>
      </c>
      <c r="R42" s="518">
        <f t="shared" si="5"/>
        <v>1162</v>
      </c>
      <c r="S42" s="518">
        <f t="shared" si="5"/>
        <v>0</v>
      </c>
      <c r="T42" s="518">
        <f t="shared" si="5"/>
        <v>0</v>
      </c>
      <c r="U42" s="518">
        <f t="shared" si="5"/>
        <v>0</v>
      </c>
      <c r="V42" s="537">
        <f t="shared" si="5"/>
        <v>0</v>
      </c>
      <c r="W42" s="536">
        <f t="shared" si="0"/>
        <v>6950</v>
      </c>
      <c r="X42" s="520">
        <f t="shared" si="1"/>
        <v>99.285714285714292</v>
      </c>
    </row>
    <row r="43" spans="1:24" ht="15" thickBot="1">
      <c r="A43" s="538" t="s">
        <v>661</v>
      </c>
      <c r="B43" s="539" t="s">
        <v>620</v>
      </c>
      <c r="C43" s="540">
        <v>-12379</v>
      </c>
      <c r="D43" s="540">
        <v>-14193</v>
      </c>
      <c r="E43" s="541" t="s">
        <v>589</v>
      </c>
      <c r="F43" s="540">
        <v>-26053</v>
      </c>
      <c r="G43" s="540">
        <v>-18875</v>
      </c>
      <c r="H43" s="540">
        <v>-22480</v>
      </c>
      <c r="I43" s="515">
        <v>-28690</v>
      </c>
      <c r="J43" s="514">
        <f>J41-J33</f>
        <v>-26442</v>
      </c>
      <c r="K43" s="515">
        <f>K41-K33</f>
        <v>-1993</v>
      </c>
      <c r="L43" s="518">
        <f t="shared" ref="L43:V43" si="6">L41-L33</f>
        <v>-1890</v>
      </c>
      <c r="M43" s="518">
        <f t="shared" si="6"/>
        <v>-2983</v>
      </c>
      <c r="N43" s="518">
        <f t="shared" si="6"/>
        <v>-1596</v>
      </c>
      <c r="O43" s="518">
        <f t="shared" si="6"/>
        <v>-1624</v>
      </c>
      <c r="P43" s="518">
        <f t="shared" si="6"/>
        <v>-2204</v>
      </c>
      <c r="Q43" s="518">
        <f t="shared" si="6"/>
        <v>-1984</v>
      </c>
      <c r="R43" s="518">
        <f t="shared" si="6"/>
        <v>-1328</v>
      </c>
      <c r="S43" s="518">
        <f t="shared" si="6"/>
        <v>0</v>
      </c>
      <c r="T43" s="518">
        <f t="shared" si="6"/>
        <v>0</v>
      </c>
      <c r="U43" s="518">
        <f t="shared" si="6"/>
        <v>0</v>
      </c>
      <c r="V43" s="518">
        <f t="shared" si="6"/>
        <v>0</v>
      </c>
      <c r="W43" s="536">
        <f t="shared" si="0"/>
        <v>-15602</v>
      </c>
      <c r="X43" s="520">
        <f t="shared" si="1"/>
        <v>0.59004613871870504</v>
      </c>
    </row>
    <row r="45" spans="1:24">
      <c r="A45" s="370" t="s">
        <v>662</v>
      </c>
    </row>
  </sheetData>
  <mergeCells count="2">
    <mergeCell ref="A1:Q1"/>
    <mergeCell ref="R2:X2"/>
  </mergeCells>
  <conditionalFormatting sqref="I7:I39">
    <cfRule type="cellIs" dxfId="0" priority="1" operator="equal">
      <formula>""</formula>
    </cfRule>
  </conditionalFormatting>
  <pageMargins left="0.9055118110236221" right="0.51181102362204722" top="0.78740157480314965" bottom="0.3937007874015748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X49"/>
  <sheetViews>
    <sheetView workbookViewId="0">
      <selection activeCell="O17" sqref="O17"/>
    </sheetView>
  </sheetViews>
  <sheetFormatPr defaultRowHeight="12.75"/>
  <cols>
    <col min="1" max="1" width="37.7109375" style="42" customWidth="1"/>
    <col min="2" max="2" width="6.140625" style="42" customWidth="1"/>
    <col min="3" max="7" width="9.5703125" style="42" hidden="1" customWidth="1"/>
    <col min="8" max="8" width="9.5703125" style="42" customWidth="1"/>
    <col min="9" max="9" width="9.85546875" style="42" customWidth="1"/>
    <col min="10" max="17" width="9.28515625" style="42" bestFit="1" customWidth="1"/>
    <col min="18" max="21" width="9.28515625" style="42" hidden="1" customWidth="1"/>
    <col min="22" max="22" width="9.28515625" style="42" bestFit="1" customWidth="1"/>
    <col min="23" max="23" width="10.42578125" style="42" customWidth="1"/>
    <col min="24" max="256" width="9.140625" style="42"/>
    <col min="257" max="257" width="37.7109375" style="42" customWidth="1"/>
    <col min="258" max="264" width="9.5703125" style="42" customWidth="1"/>
    <col min="265" max="265" width="12.5703125" style="42" customWidth="1"/>
    <col min="266" max="278" width="9.28515625" style="42" bestFit="1" customWidth="1"/>
    <col min="279" max="279" width="19.7109375" style="42" bestFit="1" customWidth="1"/>
    <col min="280" max="512" width="9.140625" style="42"/>
    <col min="513" max="513" width="37.7109375" style="42" customWidth="1"/>
    <col min="514" max="520" width="9.5703125" style="42" customWidth="1"/>
    <col min="521" max="521" width="12.5703125" style="42" customWidth="1"/>
    <col min="522" max="534" width="9.28515625" style="42" bestFit="1" customWidth="1"/>
    <col min="535" max="535" width="19.7109375" style="42" bestFit="1" customWidth="1"/>
    <col min="536" max="768" width="9.140625" style="42"/>
    <col min="769" max="769" width="37.7109375" style="42" customWidth="1"/>
    <col min="770" max="776" width="9.5703125" style="42" customWidth="1"/>
    <col min="777" max="777" width="12.5703125" style="42" customWidth="1"/>
    <col min="778" max="790" width="9.28515625" style="42" bestFit="1" customWidth="1"/>
    <col min="791" max="791" width="19.7109375" style="42" bestFit="1" customWidth="1"/>
    <col min="792" max="1024" width="9.140625" style="42"/>
    <col min="1025" max="1025" width="37.7109375" style="42" customWidth="1"/>
    <col min="1026" max="1032" width="9.5703125" style="42" customWidth="1"/>
    <col min="1033" max="1033" width="12.5703125" style="42" customWidth="1"/>
    <col min="1034" max="1046" width="9.28515625" style="42" bestFit="1" customWidth="1"/>
    <col min="1047" max="1047" width="19.7109375" style="42" bestFit="1" customWidth="1"/>
    <col min="1048" max="1280" width="9.140625" style="42"/>
    <col min="1281" max="1281" width="37.7109375" style="42" customWidth="1"/>
    <col min="1282" max="1288" width="9.5703125" style="42" customWidth="1"/>
    <col min="1289" max="1289" width="12.5703125" style="42" customWidth="1"/>
    <col min="1290" max="1302" width="9.28515625" style="42" bestFit="1" customWidth="1"/>
    <col min="1303" max="1303" width="19.7109375" style="42" bestFit="1" customWidth="1"/>
    <col min="1304" max="1536" width="9.140625" style="42"/>
    <col min="1537" max="1537" width="37.7109375" style="42" customWidth="1"/>
    <col min="1538" max="1544" width="9.5703125" style="42" customWidth="1"/>
    <col min="1545" max="1545" width="12.5703125" style="42" customWidth="1"/>
    <col min="1546" max="1558" width="9.28515625" style="42" bestFit="1" customWidth="1"/>
    <col min="1559" max="1559" width="19.7109375" style="42" bestFit="1" customWidth="1"/>
    <col min="1560" max="1792" width="9.140625" style="42"/>
    <col min="1793" max="1793" width="37.7109375" style="42" customWidth="1"/>
    <col min="1794" max="1800" width="9.5703125" style="42" customWidth="1"/>
    <col min="1801" max="1801" width="12.5703125" style="42" customWidth="1"/>
    <col min="1802" max="1814" width="9.28515625" style="42" bestFit="1" customWidth="1"/>
    <col min="1815" max="1815" width="19.7109375" style="42" bestFit="1" customWidth="1"/>
    <col min="1816" max="2048" width="9.140625" style="42"/>
    <col min="2049" max="2049" width="37.7109375" style="42" customWidth="1"/>
    <col min="2050" max="2056" width="9.5703125" style="42" customWidth="1"/>
    <col min="2057" max="2057" width="12.5703125" style="42" customWidth="1"/>
    <col min="2058" max="2070" width="9.28515625" style="42" bestFit="1" customWidth="1"/>
    <col min="2071" max="2071" width="19.7109375" style="42" bestFit="1" customWidth="1"/>
    <col min="2072" max="2304" width="9.140625" style="42"/>
    <col min="2305" max="2305" width="37.7109375" style="42" customWidth="1"/>
    <col min="2306" max="2312" width="9.5703125" style="42" customWidth="1"/>
    <col min="2313" max="2313" width="12.5703125" style="42" customWidth="1"/>
    <col min="2314" max="2326" width="9.28515625" style="42" bestFit="1" customWidth="1"/>
    <col min="2327" max="2327" width="19.7109375" style="42" bestFit="1" customWidth="1"/>
    <col min="2328" max="2560" width="9.140625" style="42"/>
    <col min="2561" max="2561" width="37.7109375" style="42" customWidth="1"/>
    <col min="2562" max="2568" width="9.5703125" style="42" customWidth="1"/>
    <col min="2569" max="2569" width="12.5703125" style="42" customWidth="1"/>
    <col min="2570" max="2582" width="9.28515625" style="42" bestFit="1" customWidth="1"/>
    <col min="2583" max="2583" width="19.7109375" style="42" bestFit="1" customWidth="1"/>
    <col min="2584" max="2816" width="9.140625" style="42"/>
    <col min="2817" max="2817" width="37.7109375" style="42" customWidth="1"/>
    <col min="2818" max="2824" width="9.5703125" style="42" customWidth="1"/>
    <col min="2825" max="2825" width="12.5703125" style="42" customWidth="1"/>
    <col min="2826" max="2838" width="9.28515625" style="42" bestFit="1" customWidth="1"/>
    <col min="2839" max="2839" width="19.7109375" style="42" bestFit="1" customWidth="1"/>
    <col min="2840" max="3072" width="9.140625" style="42"/>
    <col min="3073" max="3073" width="37.7109375" style="42" customWidth="1"/>
    <col min="3074" max="3080" width="9.5703125" style="42" customWidth="1"/>
    <col min="3081" max="3081" width="12.5703125" style="42" customWidth="1"/>
    <col min="3082" max="3094" width="9.28515625" style="42" bestFit="1" customWidth="1"/>
    <col min="3095" max="3095" width="19.7109375" style="42" bestFit="1" customWidth="1"/>
    <col min="3096" max="3328" width="9.140625" style="42"/>
    <col min="3329" max="3329" width="37.7109375" style="42" customWidth="1"/>
    <col min="3330" max="3336" width="9.5703125" style="42" customWidth="1"/>
    <col min="3337" max="3337" width="12.5703125" style="42" customWidth="1"/>
    <col min="3338" max="3350" width="9.28515625" style="42" bestFit="1" customWidth="1"/>
    <col min="3351" max="3351" width="19.7109375" style="42" bestFit="1" customWidth="1"/>
    <col min="3352" max="3584" width="9.140625" style="42"/>
    <col min="3585" max="3585" width="37.7109375" style="42" customWidth="1"/>
    <col min="3586" max="3592" width="9.5703125" style="42" customWidth="1"/>
    <col min="3593" max="3593" width="12.5703125" style="42" customWidth="1"/>
    <col min="3594" max="3606" width="9.28515625" style="42" bestFit="1" customWidth="1"/>
    <col min="3607" max="3607" width="19.7109375" style="42" bestFit="1" customWidth="1"/>
    <col min="3608" max="3840" width="9.140625" style="42"/>
    <col min="3841" max="3841" width="37.7109375" style="42" customWidth="1"/>
    <col min="3842" max="3848" width="9.5703125" style="42" customWidth="1"/>
    <col min="3849" max="3849" width="12.5703125" style="42" customWidth="1"/>
    <col min="3850" max="3862" width="9.28515625" style="42" bestFit="1" customWidth="1"/>
    <col min="3863" max="3863" width="19.7109375" style="42" bestFit="1" customWidth="1"/>
    <col min="3864" max="4096" width="9.140625" style="42"/>
    <col min="4097" max="4097" width="37.7109375" style="42" customWidth="1"/>
    <col min="4098" max="4104" width="9.5703125" style="42" customWidth="1"/>
    <col min="4105" max="4105" width="12.5703125" style="42" customWidth="1"/>
    <col min="4106" max="4118" width="9.28515625" style="42" bestFit="1" customWidth="1"/>
    <col min="4119" max="4119" width="19.7109375" style="42" bestFit="1" customWidth="1"/>
    <col min="4120" max="4352" width="9.140625" style="42"/>
    <col min="4353" max="4353" width="37.7109375" style="42" customWidth="1"/>
    <col min="4354" max="4360" width="9.5703125" style="42" customWidth="1"/>
    <col min="4361" max="4361" width="12.5703125" style="42" customWidth="1"/>
    <col min="4362" max="4374" width="9.28515625" style="42" bestFit="1" customWidth="1"/>
    <col min="4375" max="4375" width="19.7109375" style="42" bestFit="1" customWidth="1"/>
    <col min="4376" max="4608" width="9.140625" style="42"/>
    <col min="4609" max="4609" width="37.7109375" style="42" customWidth="1"/>
    <col min="4610" max="4616" width="9.5703125" style="42" customWidth="1"/>
    <col min="4617" max="4617" width="12.5703125" style="42" customWidth="1"/>
    <col min="4618" max="4630" width="9.28515625" style="42" bestFit="1" customWidth="1"/>
    <col min="4631" max="4631" width="19.7109375" style="42" bestFit="1" customWidth="1"/>
    <col min="4632" max="4864" width="9.140625" style="42"/>
    <col min="4865" max="4865" width="37.7109375" style="42" customWidth="1"/>
    <col min="4866" max="4872" width="9.5703125" style="42" customWidth="1"/>
    <col min="4873" max="4873" width="12.5703125" style="42" customWidth="1"/>
    <col min="4874" max="4886" width="9.28515625" style="42" bestFit="1" customWidth="1"/>
    <col min="4887" max="4887" width="19.7109375" style="42" bestFit="1" customWidth="1"/>
    <col min="4888" max="5120" width="9.140625" style="42"/>
    <col min="5121" max="5121" width="37.7109375" style="42" customWidth="1"/>
    <col min="5122" max="5128" width="9.5703125" style="42" customWidth="1"/>
    <col min="5129" max="5129" width="12.5703125" style="42" customWidth="1"/>
    <col min="5130" max="5142" width="9.28515625" style="42" bestFit="1" customWidth="1"/>
    <col min="5143" max="5143" width="19.7109375" style="42" bestFit="1" customWidth="1"/>
    <col min="5144" max="5376" width="9.140625" style="42"/>
    <col min="5377" max="5377" width="37.7109375" style="42" customWidth="1"/>
    <col min="5378" max="5384" width="9.5703125" style="42" customWidth="1"/>
    <col min="5385" max="5385" width="12.5703125" style="42" customWidth="1"/>
    <col min="5386" max="5398" width="9.28515625" style="42" bestFit="1" customWidth="1"/>
    <col min="5399" max="5399" width="19.7109375" style="42" bestFit="1" customWidth="1"/>
    <col min="5400" max="5632" width="9.140625" style="42"/>
    <col min="5633" max="5633" width="37.7109375" style="42" customWidth="1"/>
    <col min="5634" max="5640" width="9.5703125" style="42" customWidth="1"/>
    <col min="5641" max="5641" width="12.5703125" style="42" customWidth="1"/>
    <col min="5642" max="5654" width="9.28515625" style="42" bestFit="1" customWidth="1"/>
    <col min="5655" max="5655" width="19.7109375" style="42" bestFit="1" customWidth="1"/>
    <col min="5656" max="5888" width="9.140625" style="42"/>
    <col min="5889" max="5889" width="37.7109375" style="42" customWidth="1"/>
    <col min="5890" max="5896" width="9.5703125" style="42" customWidth="1"/>
    <col min="5897" max="5897" width="12.5703125" style="42" customWidth="1"/>
    <col min="5898" max="5910" width="9.28515625" style="42" bestFit="1" customWidth="1"/>
    <col min="5911" max="5911" width="19.7109375" style="42" bestFit="1" customWidth="1"/>
    <col min="5912" max="6144" width="9.140625" style="42"/>
    <col min="6145" max="6145" width="37.7109375" style="42" customWidth="1"/>
    <col min="6146" max="6152" width="9.5703125" style="42" customWidth="1"/>
    <col min="6153" max="6153" width="12.5703125" style="42" customWidth="1"/>
    <col min="6154" max="6166" width="9.28515625" style="42" bestFit="1" customWidth="1"/>
    <col min="6167" max="6167" width="19.7109375" style="42" bestFit="1" customWidth="1"/>
    <col min="6168" max="6400" width="9.140625" style="42"/>
    <col min="6401" max="6401" width="37.7109375" style="42" customWidth="1"/>
    <col min="6402" max="6408" width="9.5703125" style="42" customWidth="1"/>
    <col min="6409" max="6409" width="12.5703125" style="42" customWidth="1"/>
    <col min="6410" max="6422" width="9.28515625" style="42" bestFit="1" customWidth="1"/>
    <col min="6423" max="6423" width="19.7109375" style="42" bestFit="1" customWidth="1"/>
    <col min="6424" max="6656" width="9.140625" style="42"/>
    <col min="6657" max="6657" width="37.7109375" style="42" customWidth="1"/>
    <col min="6658" max="6664" width="9.5703125" style="42" customWidth="1"/>
    <col min="6665" max="6665" width="12.5703125" style="42" customWidth="1"/>
    <col min="6666" max="6678" width="9.28515625" style="42" bestFit="1" customWidth="1"/>
    <col min="6679" max="6679" width="19.7109375" style="42" bestFit="1" customWidth="1"/>
    <col min="6680" max="6912" width="9.140625" style="42"/>
    <col min="6913" max="6913" width="37.7109375" style="42" customWidth="1"/>
    <col min="6914" max="6920" width="9.5703125" style="42" customWidth="1"/>
    <col min="6921" max="6921" width="12.5703125" style="42" customWidth="1"/>
    <col min="6922" max="6934" width="9.28515625" style="42" bestFit="1" customWidth="1"/>
    <col min="6935" max="6935" width="19.7109375" style="42" bestFit="1" customWidth="1"/>
    <col min="6936" max="7168" width="9.140625" style="42"/>
    <col min="7169" max="7169" width="37.7109375" style="42" customWidth="1"/>
    <col min="7170" max="7176" width="9.5703125" style="42" customWidth="1"/>
    <col min="7177" max="7177" width="12.5703125" style="42" customWidth="1"/>
    <col min="7178" max="7190" width="9.28515625" style="42" bestFit="1" customWidth="1"/>
    <col min="7191" max="7191" width="19.7109375" style="42" bestFit="1" customWidth="1"/>
    <col min="7192" max="7424" width="9.140625" style="42"/>
    <col min="7425" max="7425" width="37.7109375" style="42" customWidth="1"/>
    <col min="7426" max="7432" width="9.5703125" style="42" customWidth="1"/>
    <col min="7433" max="7433" width="12.5703125" style="42" customWidth="1"/>
    <col min="7434" max="7446" width="9.28515625" style="42" bestFit="1" customWidth="1"/>
    <col min="7447" max="7447" width="19.7109375" style="42" bestFit="1" customWidth="1"/>
    <col min="7448" max="7680" width="9.140625" style="42"/>
    <col min="7681" max="7681" width="37.7109375" style="42" customWidth="1"/>
    <col min="7682" max="7688" width="9.5703125" style="42" customWidth="1"/>
    <col min="7689" max="7689" width="12.5703125" style="42" customWidth="1"/>
    <col min="7690" max="7702" width="9.28515625" style="42" bestFit="1" customWidth="1"/>
    <col min="7703" max="7703" width="19.7109375" style="42" bestFit="1" customWidth="1"/>
    <col min="7704" max="7936" width="9.140625" style="42"/>
    <col min="7937" max="7937" width="37.7109375" style="42" customWidth="1"/>
    <col min="7938" max="7944" width="9.5703125" style="42" customWidth="1"/>
    <col min="7945" max="7945" width="12.5703125" style="42" customWidth="1"/>
    <col min="7946" max="7958" width="9.28515625" style="42" bestFit="1" customWidth="1"/>
    <col min="7959" max="7959" width="19.7109375" style="42" bestFit="1" customWidth="1"/>
    <col min="7960" max="8192" width="9.140625" style="42"/>
    <col min="8193" max="8193" width="37.7109375" style="42" customWidth="1"/>
    <col min="8194" max="8200" width="9.5703125" style="42" customWidth="1"/>
    <col min="8201" max="8201" width="12.5703125" style="42" customWidth="1"/>
    <col min="8202" max="8214" width="9.28515625" style="42" bestFit="1" customWidth="1"/>
    <col min="8215" max="8215" width="19.7109375" style="42" bestFit="1" customWidth="1"/>
    <col min="8216" max="8448" width="9.140625" style="42"/>
    <col min="8449" max="8449" width="37.7109375" style="42" customWidth="1"/>
    <col min="8450" max="8456" width="9.5703125" style="42" customWidth="1"/>
    <col min="8457" max="8457" width="12.5703125" style="42" customWidth="1"/>
    <col min="8458" max="8470" width="9.28515625" style="42" bestFit="1" customWidth="1"/>
    <col min="8471" max="8471" width="19.7109375" style="42" bestFit="1" customWidth="1"/>
    <col min="8472" max="8704" width="9.140625" style="42"/>
    <col min="8705" max="8705" width="37.7109375" style="42" customWidth="1"/>
    <col min="8706" max="8712" width="9.5703125" style="42" customWidth="1"/>
    <col min="8713" max="8713" width="12.5703125" style="42" customWidth="1"/>
    <col min="8714" max="8726" width="9.28515625" style="42" bestFit="1" customWidth="1"/>
    <col min="8727" max="8727" width="19.7109375" style="42" bestFit="1" customWidth="1"/>
    <col min="8728" max="8960" width="9.140625" style="42"/>
    <col min="8961" max="8961" width="37.7109375" style="42" customWidth="1"/>
    <col min="8962" max="8968" width="9.5703125" style="42" customWidth="1"/>
    <col min="8969" max="8969" width="12.5703125" style="42" customWidth="1"/>
    <col min="8970" max="8982" width="9.28515625" style="42" bestFit="1" customWidth="1"/>
    <col min="8983" max="8983" width="19.7109375" style="42" bestFit="1" customWidth="1"/>
    <col min="8984" max="9216" width="9.140625" style="42"/>
    <col min="9217" max="9217" width="37.7109375" style="42" customWidth="1"/>
    <col min="9218" max="9224" width="9.5703125" style="42" customWidth="1"/>
    <col min="9225" max="9225" width="12.5703125" style="42" customWidth="1"/>
    <col min="9226" max="9238" width="9.28515625" style="42" bestFit="1" customWidth="1"/>
    <col min="9239" max="9239" width="19.7109375" style="42" bestFit="1" customWidth="1"/>
    <col min="9240" max="9472" width="9.140625" style="42"/>
    <col min="9473" max="9473" width="37.7109375" style="42" customWidth="1"/>
    <col min="9474" max="9480" width="9.5703125" style="42" customWidth="1"/>
    <col min="9481" max="9481" width="12.5703125" style="42" customWidth="1"/>
    <col min="9482" max="9494" width="9.28515625" style="42" bestFit="1" customWidth="1"/>
    <col min="9495" max="9495" width="19.7109375" style="42" bestFit="1" customWidth="1"/>
    <col min="9496" max="9728" width="9.140625" style="42"/>
    <col min="9729" max="9729" width="37.7109375" style="42" customWidth="1"/>
    <col min="9730" max="9736" width="9.5703125" style="42" customWidth="1"/>
    <col min="9737" max="9737" width="12.5703125" style="42" customWidth="1"/>
    <col min="9738" max="9750" width="9.28515625" style="42" bestFit="1" customWidth="1"/>
    <col min="9751" max="9751" width="19.7109375" style="42" bestFit="1" customWidth="1"/>
    <col min="9752" max="9984" width="9.140625" style="42"/>
    <col min="9985" max="9985" width="37.7109375" style="42" customWidth="1"/>
    <col min="9986" max="9992" width="9.5703125" style="42" customWidth="1"/>
    <col min="9993" max="9993" width="12.5703125" style="42" customWidth="1"/>
    <col min="9994" max="10006" width="9.28515625" style="42" bestFit="1" customWidth="1"/>
    <col min="10007" max="10007" width="19.7109375" style="42" bestFit="1" customWidth="1"/>
    <col min="10008" max="10240" width="9.140625" style="42"/>
    <col min="10241" max="10241" width="37.7109375" style="42" customWidth="1"/>
    <col min="10242" max="10248" width="9.5703125" style="42" customWidth="1"/>
    <col min="10249" max="10249" width="12.5703125" style="42" customWidth="1"/>
    <col min="10250" max="10262" width="9.28515625" style="42" bestFit="1" customWidth="1"/>
    <col min="10263" max="10263" width="19.7109375" style="42" bestFit="1" customWidth="1"/>
    <col min="10264" max="10496" width="9.140625" style="42"/>
    <col min="10497" max="10497" width="37.7109375" style="42" customWidth="1"/>
    <col min="10498" max="10504" width="9.5703125" style="42" customWidth="1"/>
    <col min="10505" max="10505" width="12.5703125" style="42" customWidth="1"/>
    <col min="10506" max="10518" width="9.28515625" style="42" bestFit="1" customWidth="1"/>
    <col min="10519" max="10519" width="19.7109375" style="42" bestFit="1" customWidth="1"/>
    <col min="10520" max="10752" width="9.140625" style="42"/>
    <col min="10753" max="10753" width="37.7109375" style="42" customWidth="1"/>
    <col min="10754" max="10760" width="9.5703125" style="42" customWidth="1"/>
    <col min="10761" max="10761" width="12.5703125" style="42" customWidth="1"/>
    <col min="10762" max="10774" width="9.28515625" style="42" bestFit="1" customWidth="1"/>
    <col min="10775" max="10775" width="19.7109375" style="42" bestFit="1" customWidth="1"/>
    <col min="10776" max="11008" width="9.140625" style="42"/>
    <col min="11009" max="11009" width="37.7109375" style="42" customWidth="1"/>
    <col min="11010" max="11016" width="9.5703125" style="42" customWidth="1"/>
    <col min="11017" max="11017" width="12.5703125" style="42" customWidth="1"/>
    <col min="11018" max="11030" width="9.28515625" style="42" bestFit="1" customWidth="1"/>
    <col min="11031" max="11031" width="19.7109375" style="42" bestFit="1" customWidth="1"/>
    <col min="11032" max="11264" width="9.140625" style="42"/>
    <col min="11265" max="11265" width="37.7109375" style="42" customWidth="1"/>
    <col min="11266" max="11272" width="9.5703125" style="42" customWidth="1"/>
    <col min="11273" max="11273" width="12.5703125" style="42" customWidth="1"/>
    <col min="11274" max="11286" width="9.28515625" style="42" bestFit="1" customWidth="1"/>
    <col min="11287" max="11287" width="19.7109375" style="42" bestFit="1" customWidth="1"/>
    <col min="11288" max="11520" width="9.140625" style="42"/>
    <col min="11521" max="11521" width="37.7109375" style="42" customWidth="1"/>
    <col min="11522" max="11528" width="9.5703125" style="42" customWidth="1"/>
    <col min="11529" max="11529" width="12.5703125" style="42" customWidth="1"/>
    <col min="11530" max="11542" width="9.28515625" style="42" bestFit="1" customWidth="1"/>
    <col min="11543" max="11543" width="19.7109375" style="42" bestFit="1" customWidth="1"/>
    <col min="11544" max="11776" width="9.140625" style="42"/>
    <col min="11777" max="11777" width="37.7109375" style="42" customWidth="1"/>
    <col min="11778" max="11784" width="9.5703125" style="42" customWidth="1"/>
    <col min="11785" max="11785" width="12.5703125" style="42" customWidth="1"/>
    <col min="11786" max="11798" width="9.28515625" style="42" bestFit="1" customWidth="1"/>
    <col min="11799" max="11799" width="19.7109375" style="42" bestFit="1" customWidth="1"/>
    <col min="11800" max="12032" width="9.140625" style="42"/>
    <col min="12033" max="12033" width="37.7109375" style="42" customWidth="1"/>
    <col min="12034" max="12040" width="9.5703125" style="42" customWidth="1"/>
    <col min="12041" max="12041" width="12.5703125" style="42" customWidth="1"/>
    <col min="12042" max="12054" width="9.28515625" style="42" bestFit="1" customWidth="1"/>
    <col min="12055" max="12055" width="19.7109375" style="42" bestFit="1" customWidth="1"/>
    <col min="12056" max="12288" width="9.140625" style="42"/>
    <col min="12289" max="12289" width="37.7109375" style="42" customWidth="1"/>
    <col min="12290" max="12296" width="9.5703125" style="42" customWidth="1"/>
    <col min="12297" max="12297" width="12.5703125" style="42" customWidth="1"/>
    <col min="12298" max="12310" width="9.28515625" style="42" bestFit="1" customWidth="1"/>
    <col min="12311" max="12311" width="19.7109375" style="42" bestFit="1" customWidth="1"/>
    <col min="12312" max="12544" width="9.140625" style="42"/>
    <col min="12545" max="12545" width="37.7109375" style="42" customWidth="1"/>
    <col min="12546" max="12552" width="9.5703125" style="42" customWidth="1"/>
    <col min="12553" max="12553" width="12.5703125" style="42" customWidth="1"/>
    <col min="12554" max="12566" width="9.28515625" style="42" bestFit="1" customWidth="1"/>
    <col min="12567" max="12567" width="19.7109375" style="42" bestFit="1" customWidth="1"/>
    <col min="12568" max="12800" width="9.140625" style="42"/>
    <col min="12801" max="12801" width="37.7109375" style="42" customWidth="1"/>
    <col min="12802" max="12808" width="9.5703125" style="42" customWidth="1"/>
    <col min="12809" max="12809" width="12.5703125" style="42" customWidth="1"/>
    <col min="12810" max="12822" width="9.28515625" style="42" bestFit="1" customWidth="1"/>
    <col min="12823" max="12823" width="19.7109375" style="42" bestFit="1" customWidth="1"/>
    <col min="12824" max="13056" width="9.140625" style="42"/>
    <col min="13057" max="13057" width="37.7109375" style="42" customWidth="1"/>
    <col min="13058" max="13064" width="9.5703125" style="42" customWidth="1"/>
    <col min="13065" max="13065" width="12.5703125" style="42" customWidth="1"/>
    <col min="13066" max="13078" width="9.28515625" style="42" bestFit="1" customWidth="1"/>
    <col min="13079" max="13079" width="19.7109375" style="42" bestFit="1" customWidth="1"/>
    <col min="13080" max="13312" width="9.140625" style="42"/>
    <col min="13313" max="13313" width="37.7109375" style="42" customWidth="1"/>
    <col min="13314" max="13320" width="9.5703125" style="42" customWidth="1"/>
    <col min="13321" max="13321" width="12.5703125" style="42" customWidth="1"/>
    <col min="13322" max="13334" width="9.28515625" style="42" bestFit="1" customWidth="1"/>
    <col min="13335" max="13335" width="19.7109375" style="42" bestFit="1" customWidth="1"/>
    <col min="13336" max="13568" width="9.140625" style="42"/>
    <col min="13569" max="13569" width="37.7109375" style="42" customWidth="1"/>
    <col min="13570" max="13576" width="9.5703125" style="42" customWidth="1"/>
    <col min="13577" max="13577" width="12.5703125" style="42" customWidth="1"/>
    <col min="13578" max="13590" width="9.28515625" style="42" bestFit="1" customWidth="1"/>
    <col min="13591" max="13591" width="19.7109375" style="42" bestFit="1" customWidth="1"/>
    <col min="13592" max="13824" width="9.140625" style="42"/>
    <col min="13825" max="13825" width="37.7109375" style="42" customWidth="1"/>
    <col min="13826" max="13832" width="9.5703125" style="42" customWidth="1"/>
    <col min="13833" max="13833" width="12.5703125" style="42" customWidth="1"/>
    <col min="13834" max="13846" width="9.28515625" style="42" bestFit="1" customWidth="1"/>
    <col min="13847" max="13847" width="19.7109375" style="42" bestFit="1" customWidth="1"/>
    <col min="13848" max="14080" width="9.140625" style="42"/>
    <col min="14081" max="14081" width="37.7109375" style="42" customWidth="1"/>
    <col min="14082" max="14088" width="9.5703125" style="42" customWidth="1"/>
    <col min="14089" max="14089" width="12.5703125" style="42" customWidth="1"/>
    <col min="14090" max="14102" width="9.28515625" style="42" bestFit="1" customWidth="1"/>
    <col min="14103" max="14103" width="19.7109375" style="42" bestFit="1" customWidth="1"/>
    <col min="14104" max="14336" width="9.140625" style="42"/>
    <col min="14337" max="14337" width="37.7109375" style="42" customWidth="1"/>
    <col min="14338" max="14344" width="9.5703125" style="42" customWidth="1"/>
    <col min="14345" max="14345" width="12.5703125" style="42" customWidth="1"/>
    <col min="14346" max="14358" width="9.28515625" style="42" bestFit="1" customWidth="1"/>
    <col min="14359" max="14359" width="19.7109375" style="42" bestFit="1" customWidth="1"/>
    <col min="14360" max="14592" width="9.140625" style="42"/>
    <col min="14593" max="14593" width="37.7109375" style="42" customWidth="1"/>
    <col min="14594" max="14600" width="9.5703125" style="42" customWidth="1"/>
    <col min="14601" max="14601" width="12.5703125" style="42" customWidth="1"/>
    <col min="14602" max="14614" width="9.28515625" style="42" bestFit="1" customWidth="1"/>
    <col min="14615" max="14615" width="19.7109375" style="42" bestFit="1" customWidth="1"/>
    <col min="14616" max="14848" width="9.140625" style="42"/>
    <col min="14849" max="14849" width="37.7109375" style="42" customWidth="1"/>
    <col min="14850" max="14856" width="9.5703125" style="42" customWidth="1"/>
    <col min="14857" max="14857" width="12.5703125" style="42" customWidth="1"/>
    <col min="14858" max="14870" width="9.28515625" style="42" bestFit="1" customWidth="1"/>
    <col min="14871" max="14871" width="19.7109375" style="42" bestFit="1" customWidth="1"/>
    <col min="14872" max="15104" width="9.140625" style="42"/>
    <col min="15105" max="15105" width="37.7109375" style="42" customWidth="1"/>
    <col min="15106" max="15112" width="9.5703125" style="42" customWidth="1"/>
    <col min="15113" max="15113" width="12.5703125" style="42" customWidth="1"/>
    <col min="15114" max="15126" width="9.28515625" style="42" bestFit="1" customWidth="1"/>
    <col min="15127" max="15127" width="19.7109375" style="42" bestFit="1" customWidth="1"/>
    <col min="15128" max="15360" width="9.140625" style="42"/>
    <col min="15361" max="15361" width="37.7109375" style="42" customWidth="1"/>
    <col min="15362" max="15368" width="9.5703125" style="42" customWidth="1"/>
    <col min="15369" max="15369" width="12.5703125" style="42" customWidth="1"/>
    <col min="15370" max="15382" width="9.28515625" style="42" bestFit="1" customWidth="1"/>
    <col min="15383" max="15383" width="19.7109375" style="42" bestFit="1" customWidth="1"/>
    <col min="15384" max="15616" width="9.140625" style="42"/>
    <col min="15617" max="15617" width="37.7109375" style="42" customWidth="1"/>
    <col min="15618" max="15624" width="9.5703125" style="42" customWidth="1"/>
    <col min="15625" max="15625" width="12.5703125" style="42" customWidth="1"/>
    <col min="15626" max="15638" width="9.28515625" style="42" bestFit="1" customWidth="1"/>
    <col min="15639" max="15639" width="19.7109375" style="42" bestFit="1" customWidth="1"/>
    <col min="15640" max="15872" width="9.140625" style="42"/>
    <col min="15873" max="15873" width="37.7109375" style="42" customWidth="1"/>
    <col min="15874" max="15880" width="9.5703125" style="42" customWidth="1"/>
    <col min="15881" max="15881" width="12.5703125" style="42" customWidth="1"/>
    <col min="15882" max="15894" width="9.28515625" style="42" bestFit="1" customWidth="1"/>
    <col min="15895" max="15895" width="19.7109375" style="42" bestFit="1" customWidth="1"/>
    <col min="15896" max="16128" width="9.140625" style="42"/>
    <col min="16129" max="16129" width="37.7109375" style="42" customWidth="1"/>
    <col min="16130" max="16136" width="9.5703125" style="42" customWidth="1"/>
    <col min="16137" max="16137" width="12.5703125" style="42" customWidth="1"/>
    <col min="16138" max="16150" width="9.28515625" style="42" bestFit="1" customWidth="1"/>
    <col min="16151" max="16151" width="19.7109375" style="42" bestFit="1" customWidth="1"/>
    <col min="16152" max="16384" width="9.140625" style="42"/>
  </cols>
  <sheetData>
    <row r="1" spans="1:24" s="139" customFormat="1" ht="15.75">
      <c r="A1" s="655" t="s">
        <v>663</v>
      </c>
      <c r="J1" s="558"/>
    </row>
    <row r="2" spans="1:24" ht="18">
      <c r="A2" s="564" t="s">
        <v>664</v>
      </c>
      <c r="J2" s="563"/>
    </row>
    <row r="3" spans="1:24">
      <c r="A3" s="563"/>
      <c r="J3" s="563"/>
    </row>
    <row r="4" spans="1:24" ht="13.5" thickBot="1">
      <c r="J4" s="563"/>
    </row>
    <row r="5" spans="1:24" ht="15.75" thickBot="1">
      <c r="A5" s="558" t="s">
        <v>560</v>
      </c>
      <c r="B5" s="565" t="s">
        <v>665</v>
      </c>
      <c r="C5" s="559"/>
      <c r="D5" s="559"/>
      <c r="E5" s="559"/>
      <c r="F5" s="559"/>
      <c r="G5" s="559"/>
      <c r="H5" s="559"/>
      <c r="I5" s="559"/>
      <c r="J5" s="558"/>
    </row>
    <row r="6" spans="1:24" ht="13.5" thickBot="1">
      <c r="A6" s="563" t="s">
        <v>562</v>
      </c>
      <c r="J6" s="563"/>
    </row>
    <row r="7" spans="1:24" ht="15">
      <c r="A7" s="566"/>
      <c r="B7" s="567"/>
      <c r="C7" s="567"/>
      <c r="D7" s="567"/>
      <c r="E7" s="567"/>
      <c r="F7" s="567"/>
      <c r="G7" s="566"/>
      <c r="H7" s="568"/>
      <c r="I7" s="568" t="s">
        <v>31</v>
      </c>
      <c r="J7" s="569"/>
      <c r="K7" s="570"/>
      <c r="L7" s="570"/>
      <c r="M7" s="570"/>
      <c r="N7" s="570"/>
      <c r="O7" s="560" t="s">
        <v>563</v>
      </c>
      <c r="P7" s="570"/>
      <c r="Q7" s="570"/>
      <c r="R7" s="570"/>
      <c r="S7" s="570"/>
      <c r="T7" s="570"/>
      <c r="U7" s="570"/>
      <c r="V7" s="568" t="s">
        <v>564</v>
      </c>
      <c r="W7" s="571" t="s">
        <v>565</v>
      </c>
    </row>
    <row r="8" spans="1:24" ht="13.5" thickBot="1">
      <c r="A8" s="572" t="s">
        <v>29</v>
      </c>
      <c r="B8" s="573" t="s">
        <v>566</v>
      </c>
      <c r="C8" s="544">
        <v>2009</v>
      </c>
      <c r="D8" s="545">
        <v>2010</v>
      </c>
      <c r="E8" s="545">
        <v>2011</v>
      </c>
      <c r="F8" s="545">
        <v>2012</v>
      </c>
      <c r="G8" s="545">
        <v>2013</v>
      </c>
      <c r="H8" s="545">
        <v>2014</v>
      </c>
      <c r="I8" s="574">
        <v>2015</v>
      </c>
      <c r="J8" s="575" t="s">
        <v>574</v>
      </c>
      <c r="K8" s="576" t="s">
        <v>575</v>
      </c>
      <c r="L8" s="576" t="s">
        <v>576</v>
      </c>
      <c r="M8" s="576" t="s">
        <v>577</v>
      </c>
      <c r="N8" s="576" t="s">
        <v>578</v>
      </c>
      <c r="O8" s="576" t="s">
        <v>579</v>
      </c>
      <c r="P8" s="576" t="s">
        <v>580</v>
      </c>
      <c r="Q8" s="576" t="s">
        <v>581</v>
      </c>
      <c r="R8" s="576" t="s">
        <v>582</v>
      </c>
      <c r="S8" s="576" t="s">
        <v>583</v>
      </c>
      <c r="T8" s="576" t="s">
        <v>584</v>
      </c>
      <c r="U8" s="575" t="s">
        <v>585</v>
      </c>
      <c r="V8" s="574" t="s">
        <v>586</v>
      </c>
      <c r="W8" s="577" t="s">
        <v>587</v>
      </c>
    </row>
    <row r="9" spans="1:24">
      <c r="A9" s="578" t="s">
        <v>588</v>
      </c>
      <c r="B9" s="579"/>
      <c r="C9" s="580">
        <v>21</v>
      </c>
      <c r="D9" s="581">
        <v>22</v>
      </c>
      <c r="E9" s="581">
        <v>22</v>
      </c>
      <c r="F9" s="581">
        <v>21</v>
      </c>
      <c r="G9" s="581">
        <v>21</v>
      </c>
      <c r="H9" s="581">
        <v>56</v>
      </c>
      <c r="I9" s="582"/>
      <c r="J9" s="583">
        <v>54</v>
      </c>
      <c r="K9" s="584">
        <v>54</v>
      </c>
      <c r="L9" s="584">
        <v>54.5</v>
      </c>
      <c r="M9" s="584">
        <v>52</v>
      </c>
      <c r="N9" s="585">
        <v>60.5</v>
      </c>
      <c r="O9" s="585">
        <v>61</v>
      </c>
      <c r="P9" s="585">
        <v>61</v>
      </c>
      <c r="Q9" s="585">
        <v>59</v>
      </c>
      <c r="R9" s="585"/>
      <c r="S9" s="585"/>
      <c r="T9" s="585"/>
      <c r="U9" s="585"/>
      <c r="V9" s="586" t="s">
        <v>589</v>
      </c>
      <c r="W9" s="587" t="s">
        <v>589</v>
      </c>
      <c r="X9" s="325"/>
    </row>
    <row r="10" spans="1:24" ht="13.5" thickBot="1">
      <c r="A10" s="588" t="s">
        <v>590</v>
      </c>
      <c r="B10" s="589"/>
      <c r="C10" s="590">
        <v>20</v>
      </c>
      <c r="D10" s="591">
        <v>22</v>
      </c>
      <c r="E10" s="591">
        <v>20</v>
      </c>
      <c r="F10" s="591">
        <v>21</v>
      </c>
      <c r="G10" s="591">
        <v>21</v>
      </c>
      <c r="H10" s="591">
        <v>55</v>
      </c>
      <c r="I10" s="592"/>
      <c r="J10" s="590">
        <v>53</v>
      </c>
      <c r="K10" s="593">
        <v>53</v>
      </c>
      <c r="L10" s="594">
        <v>54</v>
      </c>
      <c r="M10" s="594">
        <v>51.5</v>
      </c>
      <c r="N10" s="593">
        <v>60</v>
      </c>
      <c r="O10" s="593">
        <v>60.5</v>
      </c>
      <c r="P10" s="593">
        <v>60.5</v>
      </c>
      <c r="Q10" s="593">
        <v>58</v>
      </c>
      <c r="R10" s="593"/>
      <c r="S10" s="593"/>
      <c r="T10" s="593"/>
      <c r="U10" s="590"/>
      <c r="V10" s="595"/>
      <c r="W10" s="596" t="s">
        <v>589</v>
      </c>
      <c r="X10" s="325"/>
    </row>
    <row r="11" spans="1:24">
      <c r="A11" s="597" t="s">
        <v>666</v>
      </c>
      <c r="B11" s="598">
        <v>26</v>
      </c>
      <c r="C11" s="599">
        <v>12645</v>
      </c>
      <c r="D11" s="600">
        <v>12743</v>
      </c>
      <c r="E11" s="600">
        <v>12709</v>
      </c>
      <c r="F11" s="600">
        <v>13220</v>
      </c>
      <c r="G11" s="600">
        <v>13591</v>
      </c>
      <c r="H11" s="600">
        <v>20544</v>
      </c>
      <c r="I11" s="601"/>
      <c r="J11" s="599">
        <v>20544</v>
      </c>
      <c r="K11" s="602">
        <v>20634</v>
      </c>
      <c r="L11" s="603">
        <v>20640</v>
      </c>
      <c r="M11" s="603">
        <v>21205</v>
      </c>
      <c r="N11" s="602">
        <v>21216</v>
      </c>
      <c r="O11" s="602">
        <v>21252</v>
      </c>
      <c r="P11" s="602">
        <v>21441</v>
      </c>
      <c r="Q11" s="602">
        <v>21455</v>
      </c>
      <c r="R11" s="602"/>
      <c r="S11" s="602"/>
      <c r="T11" s="602"/>
      <c r="U11" s="599"/>
      <c r="V11" s="601" t="s">
        <v>589</v>
      </c>
      <c r="W11" s="604" t="s">
        <v>589</v>
      </c>
      <c r="X11" s="605"/>
    </row>
    <row r="12" spans="1:24">
      <c r="A12" s="597" t="s">
        <v>667</v>
      </c>
      <c r="B12" s="598">
        <v>33</v>
      </c>
      <c r="C12" s="599">
        <v>-9084</v>
      </c>
      <c r="D12" s="600">
        <v>-9822</v>
      </c>
      <c r="E12" s="606">
        <v>10473</v>
      </c>
      <c r="F12" s="606">
        <v>11118</v>
      </c>
      <c r="G12" s="606" t="s">
        <v>668</v>
      </c>
      <c r="H12" s="606" t="s">
        <v>669</v>
      </c>
      <c r="I12" s="601"/>
      <c r="J12" s="607">
        <v>-14808</v>
      </c>
      <c r="K12" s="608">
        <v>-14959</v>
      </c>
      <c r="L12" s="609">
        <v>-15117</v>
      </c>
      <c r="M12" s="609">
        <v>-15579</v>
      </c>
      <c r="N12" s="602">
        <v>-15744</v>
      </c>
      <c r="O12" s="602">
        <v>-15932</v>
      </c>
      <c r="P12" s="602">
        <v>-16274</v>
      </c>
      <c r="Q12" s="602">
        <v>-16428</v>
      </c>
      <c r="R12" s="602"/>
      <c r="S12" s="602"/>
      <c r="T12" s="602"/>
      <c r="U12" s="599"/>
      <c r="V12" s="601" t="s">
        <v>589</v>
      </c>
      <c r="W12" s="604" t="s">
        <v>589</v>
      </c>
      <c r="X12" s="605"/>
    </row>
    <row r="13" spans="1:24">
      <c r="A13" s="597" t="s">
        <v>670</v>
      </c>
      <c r="B13" s="598">
        <v>41</v>
      </c>
      <c r="C13" s="607"/>
      <c r="D13" s="610"/>
      <c r="E13" s="610"/>
      <c r="F13" s="610"/>
      <c r="G13" s="610"/>
      <c r="H13" s="610"/>
      <c r="I13" s="601"/>
      <c r="J13" s="607"/>
      <c r="K13" s="602"/>
      <c r="L13" s="602"/>
      <c r="M13" s="602"/>
      <c r="N13" s="602"/>
      <c r="O13" s="602"/>
      <c r="P13" s="602"/>
      <c r="Q13" s="602"/>
      <c r="R13" s="602"/>
      <c r="S13" s="602"/>
      <c r="T13" s="602"/>
      <c r="U13" s="607"/>
      <c r="V13" s="601" t="s">
        <v>589</v>
      </c>
      <c r="W13" s="604" t="s">
        <v>589</v>
      </c>
    </row>
    <row r="14" spans="1:24">
      <c r="A14" s="597" t="s">
        <v>597</v>
      </c>
      <c r="B14" s="598">
        <v>51</v>
      </c>
      <c r="C14" s="607"/>
      <c r="D14" s="610"/>
      <c r="E14" s="610"/>
      <c r="F14" s="610"/>
      <c r="G14" s="610"/>
      <c r="H14" s="610"/>
      <c r="I14" s="601"/>
      <c r="J14" s="607"/>
      <c r="K14" s="602"/>
      <c r="L14" s="602"/>
      <c r="M14" s="602"/>
      <c r="N14" s="602"/>
      <c r="O14" s="602"/>
      <c r="P14" s="602"/>
      <c r="Q14" s="602"/>
      <c r="R14" s="602"/>
      <c r="S14" s="602"/>
      <c r="T14" s="602"/>
      <c r="U14" s="607"/>
      <c r="V14" s="601" t="s">
        <v>589</v>
      </c>
      <c r="W14" s="604" t="s">
        <v>589</v>
      </c>
    </row>
    <row r="15" spans="1:24">
      <c r="A15" s="597" t="s">
        <v>600</v>
      </c>
      <c r="B15" s="598">
        <v>75</v>
      </c>
      <c r="C15" s="599">
        <v>1305</v>
      </c>
      <c r="D15" s="600">
        <v>2011</v>
      </c>
      <c r="E15" s="600">
        <v>3219</v>
      </c>
      <c r="F15" s="600">
        <v>3903</v>
      </c>
      <c r="G15" s="600">
        <v>4476</v>
      </c>
      <c r="H15" s="600">
        <v>5831</v>
      </c>
      <c r="I15" s="601"/>
      <c r="J15" s="607">
        <v>6969</v>
      </c>
      <c r="K15" s="608">
        <v>3676</v>
      </c>
      <c r="L15" s="609">
        <v>4217</v>
      </c>
      <c r="M15" s="609">
        <v>4674</v>
      </c>
      <c r="N15" s="602">
        <v>4605</v>
      </c>
      <c r="O15" s="602">
        <v>4618</v>
      </c>
      <c r="P15" s="602">
        <v>4748</v>
      </c>
      <c r="Q15" s="602">
        <v>4943</v>
      </c>
      <c r="R15" s="602"/>
      <c r="S15" s="602"/>
      <c r="T15" s="602"/>
      <c r="U15" s="599"/>
      <c r="V15" s="601" t="s">
        <v>589</v>
      </c>
      <c r="W15" s="604" t="s">
        <v>589</v>
      </c>
    </row>
    <row r="16" spans="1:24" ht="13.5" thickBot="1">
      <c r="A16" s="578" t="s">
        <v>602</v>
      </c>
      <c r="B16" s="579">
        <v>89</v>
      </c>
      <c r="C16" s="611">
        <v>651</v>
      </c>
      <c r="D16" s="612">
        <v>583</v>
      </c>
      <c r="E16" s="612">
        <v>2757</v>
      </c>
      <c r="F16" s="612">
        <v>1116</v>
      </c>
      <c r="G16" s="612">
        <v>2192</v>
      </c>
      <c r="H16" s="612">
        <v>4032</v>
      </c>
      <c r="I16" s="586"/>
      <c r="J16" s="605">
        <v>5327</v>
      </c>
      <c r="K16" s="613">
        <v>5310</v>
      </c>
      <c r="L16" s="614">
        <v>5553</v>
      </c>
      <c r="M16" s="614">
        <v>5925</v>
      </c>
      <c r="N16" s="613">
        <v>6045</v>
      </c>
      <c r="O16" s="613">
        <v>8685</v>
      </c>
      <c r="P16" s="613">
        <v>7230</v>
      </c>
      <c r="Q16" s="613">
        <v>7221</v>
      </c>
      <c r="R16" s="613"/>
      <c r="S16" s="613"/>
      <c r="T16" s="613"/>
      <c r="U16" s="613"/>
      <c r="V16" s="586" t="s">
        <v>589</v>
      </c>
      <c r="W16" s="587" t="s">
        <v>589</v>
      </c>
    </row>
    <row r="17" spans="1:23" ht="13.5" thickBot="1">
      <c r="A17" s="615" t="s">
        <v>671</v>
      </c>
      <c r="B17" s="616">
        <v>125</v>
      </c>
      <c r="C17" s="617">
        <v>5713</v>
      </c>
      <c r="D17" s="618">
        <v>5417</v>
      </c>
      <c r="E17" s="618"/>
      <c r="F17" s="618"/>
      <c r="G17" s="618"/>
      <c r="H17" s="618"/>
      <c r="I17" s="619"/>
      <c r="J17" s="617"/>
      <c r="K17" s="620"/>
      <c r="L17" s="621"/>
      <c r="M17" s="621"/>
      <c r="N17" s="620"/>
      <c r="O17" s="620"/>
      <c r="P17" s="620"/>
      <c r="Q17" s="620"/>
      <c r="R17" s="620"/>
      <c r="S17" s="620"/>
      <c r="T17" s="620"/>
      <c r="U17" s="617"/>
      <c r="V17" s="619" t="s">
        <v>589</v>
      </c>
      <c r="W17" s="622" t="s">
        <v>589</v>
      </c>
    </row>
    <row r="18" spans="1:23">
      <c r="A18" s="578" t="s">
        <v>672</v>
      </c>
      <c r="B18" s="579">
        <v>131</v>
      </c>
      <c r="C18" s="611">
        <v>3601</v>
      </c>
      <c r="D18" s="612">
        <v>2863</v>
      </c>
      <c r="E18" s="612">
        <v>2178</v>
      </c>
      <c r="F18" s="612">
        <v>2044</v>
      </c>
      <c r="G18" s="612">
        <v>1499</v>
      </c>
      <c r="H18" s="612">
        <v>5933</v>
      </c>
      <c r="I18" s="586"/>
      <c r="J18" s="605">
        <v>5933</v>
      </c>
      <c r="K18" s="613">
        <v>5993</v>
      </c>
      <c r="L18" s="614">
        <v>5993</v>
      </c>
      <c r="M18" s="614">
        <v>5656</v>
      </c>
      <c r="N18" s="613">
        <v>5503</v>
      </c>
      <c r="O18" s="613">
        <v>5350</v>
      </c>
      <c r="P18" s="613">
        <v>5198</v>
      </c>
      <c r="Q18" s="613">
        <v>5059</v>
      </c>
      <c r="R18" s="613"/>
      <c r="S18" s="613"/>
      <c r="T18" s="613"/>
      <c r="U18" s="613"/>
      <c r="V18" s="586" t="s">
        <v>589</v>
      </c>
      <c r="W18" s="587" t="s">
        <v>589</v>
      </c>
    </row>
    <row r="19" spans="1:23">
      <c r="A19" s="597" t="s">
        <v>673</v>
      </c>
      <c r="B19" s="598">
        <v>138</v>
      </c>
      <c r="C19" s="599">
        <v>861</v>
      </c>
      <c r="D19" s="600">
        <v>1067</v>
      </c>
      <c r="E19" s="600">
        <v>1636</v>
      </c>
      <c r="F19" s="600">
        <v>1382</v>
      </c>
      <c r="G19" s="600">
        <v>1738</v>
      </c>
      <c r="H19" s="600">
        <v>2347</v>
      </c>
      <c r="I19" s="601"/>
      <c r="J19" s="599">
        <v>2349</v>
      </c>
      <c r="K19" s="602">
        <v>2345</v>
      </c>
      <c r="L19" s="603">
        <v>2346</v>
      </c>
      <c r="M19" s="603">
        <v>2939</v>
      </c>
      <c r="N19" s="602">
        <v>3107</v>
      </c>
      <c r="O19" s="602">
        <v>3260</v>
      </c>
      <c r="P19" s="602">
        <v>3418</v>
      </c>
      <c r="Q19" s="602">
        <v>3559</v>
      </c>
      <c r="R19" s="602"/>
      <c r="S19" s="602"/>
      <c r="T19" s="602"/>
      <c r="U19" s="599"/>
      <c r="V19" s="601" t="s">
        <v>589</v>
      </c>
      <c r="W19" s="604" t="s">
        <v>589</v>
      </c>
    </row>
    <row r="20" spans="1:23">
      <c r="A20" s="597" t="s">
        <v>611</v>
      </c>
      <c r="B20" s="598">
        <v>166</v>
      </c>
      <c r="C20" s="599"/>
      <c r="D20" s="600"/>
      <c r="E20" s="600"/>
      <c r="F20" s="600"/>
      <c r="G20" s="600"/>
      <c r="H20" s="600"/>
      <c r="I20" s="601"/>
      <c r="J20" s="607"/>
      <c r="K20" s="608"/>
      <c r="L20" s="609"/>
      <c r="M20" s="609"/>
      <c r="N20" s="602"/>
      <c r="O20" s="602"/>
      <c r="P20" s="602"/>
      <c r="Q20" s="602"/>
      <c r="R20" s="602"/>
      <c r="S20" s="602"/>
      <c r="T20" s="602"/>
      <c r="U20" s="599"/>
      <c r="V20" s="601" t="s">
        <v>589</v>
      </c>
      <c r="W20" s="604" t="s">
        <v>589</v>
      </c>
    </row>
    <row r="21" spans="1:23">
      <c r="A21" s="597" t="s">
        <v>613</v>
      </c>
      <c r="B21" s="598">
        <v>189</v>
      </c>
      <c r="C21" s="599">
        <v>1219</v>
      </c>
      <c r="D21" s="600">
        <v>1487</v>
      </c>
      <c r="E21" s="600">
        <v>3338</v>
      </c>
      <c r="F21" s="600">
        <v>3576</v>
      </c>
      <c r="G21" s="600">
        <v>4306</v>
      </c>
      <c r="H21" s="600">
        <v>6191</v>
      </c>
      <c r="I21" s="601"/>
      <c r="J21" s="607">
        <v>6734</v>
      </c>
      <c r="K21" s="608">
        <v>3728</v>
      </c>
      <c r="L21" s="609">
        <v>3980</v>
      </c>
      <c r="M21" s="609">
        <v>3967</v>
      </c>
      <c r="N21" s="602">
        <v>4126</v>
      </c>
      <c r="O21" s="602">
        <v>4862</v>
      </c>
      <c r="P21" s="602">
        <v>5500</v>
      </c>
      <c r="Q21" s="602">
        <v>5076</v>
      </c>
      <c r="R21" s="602"/>
      <c r="S21" s="602"/>
      <c r="T21" s="602"/>
      <c r="U21" s="599"/>
      <c r="V21" s="601" t="s">
        <v>589</v>
      </c>
      <c r="W21" s="604" t="s">
        <v>589</v>
      </c>
    </row>
    <row r="22" spans="1:23" ht="13.5" thickBot="1">
      <c r="A22" s="597" t="s">
        <v>674</v>
      </c>
      <c r="B22" s="598">
        <v>196</v>
      </c>
      <c r="C22" s="599"/>
      <c r="D22" s="600"/>
      <c r="E22" s="600"/>
      <c r="F22" s="600"/>
      <c r="G22" s="600"/>
      <c r="H22" s="600"/>
      <c r="I22" s="601"/>
      <c r="J22" s="607"/>
      <c r="K22" s="608"/>
      <c r="L22" s="609"/>
      <c r="M22" s="609"/>
      <c r="N22" s="602"/>
      <c r="O22" s="602"/>
      <c r="P22" s="602"/>
      <c r="Q22" s="602"/>
      <c r="R22" s="602"/>
      <c r="S22" s="602"/>
      <c r="T22" s="602"/>
      <c r="U22" s="599"/>
      <c r="V22" s="601" t="s">
        <v>589</v>
      </c>
      <c r="W22" s="604" t="s">
        <v>589</v>
      </c>
    </row>
    <row r="23" spans="1:23" ht="14.25">
      <c r="A23" s="623" t="s">
        <v>617</v>
      </c>
      <c r="B23" s="624"/>
      <c r="C23" s="546">
        <v>8283</v>
      </c>
      <c r="D23" s="547">
        <v>15657</v>
      </c>
      <c r="E23" s="547">
        <v>13146</v>
      </c>
      <c r="F23" s="547">
        <v>11973</v>
      </c>
      <c r="G23" s="547">
        <v>13638</v>
      </c>
      <c r="H23" s="547">
        <v>21736</v>
      </c>
      <c r="I23" s="625">
        <v>24707</v>
      </c>
      <c r="J23" s="626">
        <v>3651</v>
      </c>
      <c r="K23" s="627">
        <v>1669</v>
      </c>
      <c r="L23" s="627">
        <v>2119</v>
      </c>
      <c r="M23" s="627">
        <v>2219</v>
      </c>
      <c r="N23" s="627">
        <v>1666</v>
      </c>
      <c r="O23" s="627">
        <v>1818</v>
      </c>
      <c r="P23" s="627">
        <v>2361</v>
      </c>
      <c r="Q23" s="627">
        <v>1792</v>
      </c>
      <c r="R23" s="627"/>
      <c r="S23" s="627"/>
      <c r="T23" s="627"/>
      <c r="U23" s="626"/>
      <c r="V23" s="625">
        <f>SUM(J23:U23)</f>
        <v>17295</v>
      </c>
      <c r="W23" s="628">
        <f>+V23/I23*100</f>
        <v>70.000404743594942</v>
      </c>
    </row>
    <row r="24" spans="1:23" ht="14.25">
      <c r="A24" s="597" t="s">
        <v>619</v>
      </c>
      <c r="B24" s="598">
        <v>9</v>
      </c>
      <c r="C24" s="548">
        <v>0</v>
      </c>
      <c r="D24" s="549">
        <v>6150</v>
      </c>
      <c r="E24" s="549">
        <v>0</v>
      </c>
      <c r="F24" s="549">
        <v>0</v>
      </c>
      <c r="G24" s="549">
        <v>0</v>
      </c>
      <c r="H24" s="549">
        <v>0</v>
      </c>
      <c r="I24" s="629"/>
      <c r="J24" s="599"/>
      <c r="K24" s="602"/>
      <c r="L24" s="602"/>
      <c r="M24" s="602"/>
      <c r="N24" s="602"/>
      <c r="O24" s="602"/>
      <c r="P24" s="602"/>
      <c r="Q24" s="602"/>
      <c r="R24" s="602"/>
      <c r="S24" s="602"/>
      <c r="T24" s="602"/>
      <c r="U24" s="599"/>
      <c r="V24" s="629">
        <f>SUM(J24:U24)</f>
        <v>0</v>
      </c>
      <c r="W24" s="630" t="e">
        <f>+V24/I24*100</f>
        <v>#DIV/0!</v>
      </c>
    </row>
    <row r="25" spans="1:23" ht="15" thickBot="1">
      <c r="A25" s="631" t="s">
        <v>621</v>
      </c>
      <c r="B25" s="632">
        <v>19</v>
      </c>
      <c r="C25" s="550">
        <v>8583</v>
      </c>
      <c r="D25" s="551">
        <v>9507</v>
      </c>
      <c r="E25" s="551">
        <v>13146</v>
      </c>
      <c r="F25" s="551">
        <v>11973</v>
      </c>
      <c r="G25" s="551">
        <v>13638</v>
      </c>
      <c r="H25" s="551">
        <v>21739</v>
      </c>
      <c r="I25" s="633">
        <v>24707</v>
      </c>
      <c r="J25" s="634">
        <v>3651</v>
      </c>
      <c r="K25" s="635">
        <v>1669</v>
      </c>
      <c r="L25" s="635">
        <v>2119</v>
      </c>
      <c r="M25" s="635">
        <v>2219</v>
      </c>
      <c r="N25" s="635">
        <v>1666</v>
      </c>
      <c r="O25" s="635">
        <v>1818</v>
      </c>
      <c r="P25" s="635">
        <v>2361</v>
      </c>
      <c r="Q25" s="635">
        <v>1792</v>
      </c>
      <c r="R25" s="635"/>
      <c r="S25" s="635"/>
      <c r="T25" s="635"/>
      <c r="U25" s="634"/>
      <c r="V25" s="633">
        <f>SUM(J25:U25)</f>
        <v>17295</v>
      </c>
      <c r="W25" s="636">
        <f>+V25/I25*100</f>
        <v>70.000404743594942</v>
      </c>
    </row>
    <row r="26" spans="1:23" ht="14.25">
      <c r="A26" s="597" t="s">
        <v>622</v>
      </c>
      <c r="B26" s="598">
        <v>1</v>
      </c>
      <c r="C26" s="552">
        <v>644</v>
      </c>
      <c r="D26" s="553">
        <v>693</v>
      </c>
      <c r="E26" s="553">
        <v>1130</v>
      </c>
      <c r="F26" s="553">
        <v>824</v>
      </c>
      <c r="G26" s="553">
        <v>1054</v>
      </c>
      <c r="H26" s="553">
        <v>2404</v>
      </c>
      <c r="I26" s="637">
        <v>2763</v>
      </c>
      <c r="J26" s="599">
        <v>144</v>
      </c>
      <c r="K26" s="602">
        <v>109</v>
      </c>
      <c r="L26" s="602">
        <v>182</v>
      </c>
      <c r="M26" s="602">
        <v>248</v>
      </c>
      <c r="N26" s="602">
        <v>203</v>
      </c>
      <c r="O26" s="602">
        <v>250</v>
      </c>
      <c r="P26" s="602">
        <v>440</v>
      </c>
      <c r="Q26" s="602">
        <v>195</v>
      </c>
      <c r="R26" s="602"/>
      <c r="S26" s="602"/>
      <c r="T26" s="602"/>
      <c r="U26" s="599"/>
      <c r="V26" s="629">
        <f t="shared" ref="V26:V36" si="0">SUM(J26:U26)</f>
        <v>1771</v>
      </c>
      <c r="W26" s="630">
        <f t="shared" ref="W26:W36" si="1">+V26/I26*100</f>
        <v>64.096996018820121</v>
      </c>
    </row>
    <row r="27" spans="1:23" ht="14.25">
      <c r="A27" s="597" t="s">
        <v>624</v>
      </c>
      <c r="B27" s="598">
        <v>2</v>
      </c>
      <c r="C27" s="548">
        <v>2923</v>
      </c>
      <c r="D27" s="549">
        <v>3376</v>
      </c>
      <c r="E27" s="549">
        <v>3127</v>
      </c>
      <c r="F27" s="549">
        <v>3808</v>
      </c>
      <c r="G27" s="549">
        <v>4400</v>
      </c>
      <c r="H27" s="549">
        <v>5925</v>
      </c>
      <c r="I27" s="629">
        <v>7190</v>
      </c>
      <c r="J27" s="599">
        <v>925</v>
      </c>
      <c r="K27" s="602">
        <v>1020</v>
      </c>
      <c r="L27" s="602">
        <v>713</v>
      </c>
      <c r="M27" s="602">
        <v>452</v>
      </c>
      <c r="N27" s="602">
        <v>272</v>
      </c>
      <c r="O27" s="602">
        <v>310</v>
      </c>
      <c r="P27" s="602">
        <v>369</v>
      </c>
      <c r="Q27" s="602">
        <v>478</v>
      </c>
      <c r="R27" s="602"/>
      <c r="S27" s="602"/>
      <c r="T27" s="602"/>
      <c r="U27" s="599"/>
      <c r="V27" s="629">
        <f t="shared" si="0"/>
        <v>4539</v>
      </c>
      <c r="W27" s="630">
        <f t="shared" si="1"/>
        <v>63.129346314325453</v>
      </c>
    </row>
    <row r="28" spans="1:23" ht="14.25">
      <c r="A28" s="597" t="s">
        <v>626</v>
      </c>
      <c r="B28" s="598">
        <v>4</v>
      </c>
      <c r="C28" s="548">
        <v>0</v>
      </c>
      <c r="D28" s="549">
        <v>0</v>
      </c>
      <c r="E28" s="549">
        <v>0</v>
      </c>
      <c r="F28" s="549">
        <v>0</v>
      </c>
      <c r="G28" s="549">
        <v>0</v>
      </c>
      <c r="H28" s="549">
        <v>24</v>
      </c>
      <c r="I28" s="629"/>
      <c r="J28" s="599"/>
      <c r="K28" s="602"/>
      <c r="L28" s="602"/>
      <c r="M28" s="602"/>
      <c r="N28" s="602"/>
      <c r="O28" s="602"/>
      <c r="P28" s="602"/>
      <c r="Q28" s="602"/>
      <c r="R28" s="602"/>
      <c r="S28" s="602"/>
      <c r="T28" s="602"/>
      <c r="U28" s="599"/>
      <c r="V28" s="629">
        <f t="shared" si="0"/>
        <v>0</v>
      </c>
      <c r="W28" s="630" t="e">
        <f t="shared" si="1"/>
        <v>#DIV/0!</v>
      </c>
    </row>
    <row r="29" spans="1:23" ht="14.25">
      <c r="A29" s="597" t="s">
        <v>675</v>
      </c>
      <c r="B29" s="598"/>
      <c r="C29" s="548">
        <v>0</v>
      </c>
      <c r="D29" s="549">
        <v>0</v>
      </c>
      <c r="E29" s="549">
        <v>0</v>
      </c>
      <c r="F29" s="549">
        <v>0</v>
      </c>
      <c r="G29" s="549">
        <v>0</v>
      </c>
      <c r="H29" s="549">
        <v>0</v>
      </c>
      <c r="I29" s="629">
        <v>0</v>
      </c>
      <c r="J29" s="599"/>
      <c r="K29" s="602"/>
      <c r="L29" s="602"/>
      <c r="M29" s="602"/>
      <c r="N29" s="602"/>
      <c r="O29" s="602"/>
      <c r="P29" s="602"/>
      <c r="Q29" s="602"/>
      <c r="R29" s="602"/>
      <c r="S29" s="602"/>
      <c r="T29" s="602"/>
      <c r="U29" s="599"/>
      <c r="V29" s="629">
        <v>0</v>
      </c>
      <c r="W29" s="630"/>
    </row>
    <row r="30" spans="1:23" ht="14.25">
      <c r="A30" s="597" t="s">
        <v>628</v>
      </c>
      <c r="B30" s="598">
        <v>5</v>
      </c>
      <c r="C30" s="548">
        <v>1984</v>
      </c>
      <c r="D30" s="549">
        <v>930</v>
      </c>
      <c r="E30" s="549">
        <v>880</v>
      </c>
      <c r="F30" s="549">
        <v>1031</v>
      </c>
      <c r="G30" s="549">
        <v>1646</v>
      </c>
      <c r="H30" s="549">
        <v>1689</v>
      </c>
      <c r="I30" s="629">
        <v>2474</v>
      </c>
      <c r="J30" s="599">
        <v>108</v>
      </c>
      <c r="K30" s="602">
        <v>125</v>
      </c>
      <c r="L30" s="602">
        <v>28</v>
      </c>
      <c r="M30" s="602">
        <v>20</v>
      </c>
      <c r="N30" s="602">
        <v>63</v>
      </c>
      <c r="O30" s="602">
        <v>158</v>
      </c>
      <c r="P30" s="602">
        <v>758</v>
      </c>
      <c r="Q30" s="602">
        <v>386</v>
      </c>
      <c r="R30" s="602"/>
      <c r="S30" s="602"/>
      <c r="T30" s="602"/>
      <c r="U30" s="599"/>
      <c r="V30" s="629">
        <f t="shared" si="0"/>
        <v>1646</v>
      </c>
      <c r="W30" s="630">
        <f t="shared" si="1"/>
        <v>66.531932093775254</v>
      </c>
    </row>
    <row r="31" spans="1:23" ht="14.25">
      <c r="A31" s="597" t="s">
        <v>630</v>
      </c>
      <c r="B31" s="598">
        <v>8</v>
      </c>
      <c r="C31" s="548">
        <v>1720</v>
      </c>
      <c r="D31" s="549">
        <v>1701</v>
      </c>
      <c r="E31" s="549">
        <v>4552</v>
      </c>
      <c r="F31" s="549">
        <v>4229</v>
      </c>
      <c r="G31" s="549">
        <v>4693</v>
      </c>
      <c r="H31" s="549">
        <v>5165</v>
      </c>
      <c r="I31" s="629">
        <v>5239</v>
      </c>
      <c r="J31" s="599">
        <v>491</v>
      </c>
      <c r="K31" s="602">
        <v>434</v>
      </c>
      <c r="L31" s="602">
        <v>404</v>
      </c>
      <c r="M31" s="602">
        <v>264</v>
      </c>
      <c r="N31" s="602">
        <v>181</v>
      </c>
      <c r="O31" s="602">
        <v>386</v>
      </c>
      <c r="P31" s="602">
        <v>150</v>
      </c>
      <c r="Q31" s="602">
        <v>130</v>
      </c>
      <c r="R31" s="602"/>
      <c r="S31" s="602"/>
      <c r="T31" s="602"/>
      <c r="U31" s="599"/>
      <c r="V31" s="629">
        <f t="shared" si="0"/>
        <v>2440</v>
      </c>
      <c r="W31" s="630">
        <f t="shared" si="1"/>
        <v>46.573773620920022</v>
      </c>
    </row>
    <row r="32" spans="1:23" ht="14.25">
      <c r="A32" s="597" t="s">
        <v>632</v>
      </c>
      <c r="B32" s="561">
        <v>9</v>
      </c>
      <c r="C32" s="548">
        <v>5605</v>
      </c>
      <c r="D32" s="549">
        <v>5720</v>
      </c>
      <c r="E32" s="549">
        <v>5375</v>
      </c>
      <c r="F32" s="549">
        <v>5649</v>
      </c>
      <c r="G32" s="549">
        <v>6036</v>
      </c>
      <c r="H32" s="549">
        <v>11711</v>
      </c>
      <c r="I32" s="629">
        <v>13848</v>
      </c>
      <c r="J32" s="599">
        <v>1100</v>
      </c>
      <c r="K32" s="602">
        <v>950</v>
      </c>
      <c r="L32" s="602">
        <v>1071</v>
      </c>
      <c r="M32" s="602">
        <v>931</v>
      </c>
      <c r="N32" s="602">
        <v>999</v>
      </c>
      <c r="O32" s="602">
        <v>1206</v>
      </c>
      <c r="P32" s="602">
        <v>1427</v>
      </c>
      <c r="Q32" s="602">
        <v>1232</v>
      </c>
      <c r="R32" s="602"/>
      <c r="S32" s="602"/>
      <c r="T32" s="602"/>
      <c r="U32" s="599"/>
      <c r="V32" s="629">
        <f>SUM(J32:U32)</f>
        <v>8916</v>
      </c>
      <c r="W32" s="630">
        <f>+V32/I32*100</f>
        <v>64.384748700173304</v>
      </c>
    </row>
    <row r="33" spans="1:23" ht="14.25">
      <c r="A33" s="597" t="s">
        <v>676</v>
      </c>
      <c r="B33" s="562" t="s">
        <v>677</v>
      </c>
      <c r="C33" s="548">
        <v>2055</v>
      </c>
      <c r="D33" s="549">
        <v>2198</v>
      </c>
      <c r="E33" s="549">
        <v>1947</v>
      </c>
      <c r="F33" s="549">
        <v>2115</v>
      </c>
      <c r="G33" s="549">
        <v>2251</v>
      </c>
      <c r="H33" s="549">
        <v>4291</v>
      </c>
      <c r="I33" s="629">
        <v>5442</v>
      </c>
      <c r="J33" s="599">
        <v>418</v>
      </c>
      <c r="K33" s="602">
        <v>362</v>
      </c>
      <c r="L33" s="602">
        <v>425</v>
      </c>
      <c r="M33" s="602">
        <v>353</v>
      </c>
      <c r="N33" s="602">
        <v>376</v>
      </c>
      <c r="O33" s="602">
        <v>438</v>
      </c>
      <c r="P33" s="602">
        <v>502</v>
      </c>
      <c r="Q33" s="602">
        <v>420</v>
      </c>
      <c r="R33" s="602"/>
      <c r="S33" s="602"/>
      <c r="T33" s="602"/>
      <c r="U33" s="599"/>
      <c r="V33" s="629">
        <f>SUM(J33:U33)</f>
        <v>3294</v>
      </c>
      <c r="W33" s="630">
        <f>+V33/I33*100</f>
        <v>60.529217199558985</v>
      </c>
    </row>
    <row r="34" spans="1:23" ht="14.25">
      <c r="A34" s="597" t="s">
        <v>637</v>
      </c>
      <c r="B34" s="598">
        <v>19</v>
      </c>
      <c r="C34" s="548">
        <v>0</v>
      </c>
      <c r="D34" s="549">
        <v>0</v>
      </c>
      <c r="E34" s="549">
        <v>0</v>
      </c>
      <c r="F34" s="549">
        <v>0</v>
      </c>
      <c r="G34" s="549">
        <v>0</v>
      </c>
      <c r="H34" s="549">
        <v>0</v>
      </c>
      <c r="I34" s="629"/>
      <c r="J34" s="599"/>
      <c r="K34" s="602"/>
      <c r="L34" s="602"/>
      <c r="M34" s="602"/>
      <c r="N34" s="602"/>
      <c r="O34" s="602"/>
      <c r="P34" s="602"/>
      <c r="Q34" s="602"/>
      <c r="R34" s="602"/>
      <c r="S34" s="602"/>
      <c r="T34" s="602"/>
      <c r="U34" s="599"/>
      <c r="V34" s="629">
        <f t="shared" si="0"/>
        <v>0</v>
      </c>
      <c r="W34" s="630" t="e">
        <f t="shared" si="1"/>
        <v>#DIV/0!</v>
      </c>
    </row>
    <row r="35" spans="1:23" ht="14.25">
      <c r="A35" s="597" t="s">
        <v>639</v>
      </c>
      <c r="B35" s="598">
        <v>25</v>
      </c>
      <c r="C35" s="548">
        <v>325</v>
      </c>
      <c r="D35" s="549">
        <v>186</v>
      </c>
      <c r="E35" s="549">
        <v>684</v>
      </c>
      <c r="F35" s="549">
        <v>661</v>
      </c>
      <c r="G35" s="549">
        <v>731</v>
      </c>
      <c r="H35" s="549">
        <v>1250</v>
      </c>
      <c r="I35" s="629">
        <v>1650</v>
      </c>
      <c r="J35" s="599">
        <v>143</v>
      </c>
      <c r="K35" s="602">
        <v>143</v>
      </c>
      <c r="L35" s="602">
        <v>153</v>
      </c>
      <c r="M35" s="602">
        <v>153</v>
      </c>
      <c r="N35" s="602">
        <v>153</v>
      </c>
      <c r="O35" s="602">
        <v>153</v>
      </c>
      <c r="P35" s="602">
        <v>153</v>
      </c>
      <c r="Q35" s="602">
        <v>139</v>
      </c>
      <c r="R35" s="602"/>
      <c r="S35" s="602"/>
      <c r="T35" s="602"/>
      <c r="U35" s="599"/>
      <c r="V35" s="629">
        <f t="shared" si="0"/>
        <v>1190</v>
      </c>
      <c r="W35" s="630">
        <f t="shared" si="1"/>
        <v>72.121212121212125</v>
      </c>
    </row>
    <row r="36" spans="1:23" ht="15" thickBot="1">
      <c r="A36" s="578" t="s">
        <v>678</v>
      </c>
      <c r="B36" s="579"/>
      <c r="C36" s="554">
        <v>673</v>
      </c>
      <c r="D36" s="555">
        <v>506</v>
      </c>
      <c r="E36" s="555">
        <v>351</v>
      </c>
      <c r="F36" s="555">
        <v>1447</v>
      </c>
      <c r="G36" s="555">
        <v>282</v>
      </c>
      <c r="H36" s="555">
        <v>299</v>
      </c>
      <c r="I36" s="638">
        <v>363</v>
      </c>
      <c r="J36" s="639">
        <v>39</v>
      </c>
      <c r="K36" s="613">
        <v>5</v>
      </c>
      <c r="L36" s="613">
        <v>28</v>
      </c>
      <c r="M36" s="613">
        <v>26</v>
      </c>
      <c r="N36" s="613">
        <v>26</v>
      </c>
      <c r="O36" s="613">
        <v>41</v>
      </c>
      <c r="P36" s="613">
        <v>16</v>
      </c>
      <c r="Q36" s="613">
        <v>201</v>
      </c>
      <c r="R36" s="613"/>
      <c r="S36" s="613"/>
      <c r="T36" s="613"/>
      <c r="U36" s="613"/>
      <c r="V36" s="638">
        <f t="shared" si="0"/>
        <v>382</v>
      </c>
      <c r="W36" s="640">
        <f t="shared" si="1"/>
        <v>105.23415977961432</v>
      </c>
    </row>
    <row r="37" spans="1:23" ht="15" thickBot="1">
      <c r="A37" s="641" t="s">
        <v>679</v>
      </c>
      <c r="B37" s="642">
        <v>31</v>
      </c>
      <c r="C37" s="643">
        <v>15929</v>
      </c>
      <c r="D37" s="644">
        <v>22086</v>
      </c>
      <c r="E37" s="644">
        <v>18046</v>
      </c>
      <c r="F37" s="644">
        <v>19764</v>
      </c>
      <c r="G37" s="644">
        <v>21093</v>
      </c>
      <c r="H37" s="644">
        <v>32758</v>
      </c>
      <c r="I37" s="644">
        <f>SUM(I26:I36)</f>
        <v>38969</v>
      </c>
      <c r="J37" s="643">
        <f>SUM(J26:J36)</f>
        <v>3368</v>
      </c>
      <c r="K37" s="645">
        <f>SUM(K26:K36)</f>
        <v>3148</v>
      </c>
      <c r="L37" s="646">
        <f>SUM(L26:L36)</f>
        <v>3004</v>
      </c>
      <c r="M37" s="646">
        <f>SUM(M26:M36)</f>
        <v>2447</v>
      </c>
      <c r="N37" s="645">
        <f t="shared" ref="N37:U37" si="2">SUM(N26:N36)</f>
        <v>2273</v>
      </c>
      <c r="O37" s="645">
        <f t="shared" si="2"/>
        <v>2942</v>
      </c>
      <c r="P37" s="645">
        <f t="shared" si="2"/>
        <v>3815</v>
      </c>
      <c r="Q37" s="645">
        <f t="shared" si="2"/>
        <v>3181</v>
      </c>
      <c r="R37" s="645">
        <f t="shared" si="2"/>
        <v>0</v>
      </c>
      <c r="S37" s="645">
        <f t="shared" si="2"/>
        <v>0</v>
      </c>
      <c r="T37" s="645">
        <f t="shared" si="2"/>
        <v>0</v>
      </c>
      <c r="U37" s="645">
        <f t="shared" si="2"/>
        <v>0</v>
      </c>
      <c r="V37" s="644">
        <f>SUM(J37:U37)</f>
        <v>24178</v>
      </c>
      <c r="W37" s="647">
        <f>+V37/I37*100</f>
        <v>62.044188970720313</v>
      </c>
    </row>
    <row r="38" spans="1:23" ht="14.25">
      <c r="A38" s="597" t="s">
        <v>645</v>
      </c>
      <c r="B38" s="598">
        <v>32</v>
      </c>
      <c r="C38" s="552">
        <v>0</v>
      </c>
      <c r="D38" s="553">
        <v>0</v>
      </c>
      <c r="E38" s="553">
        <v>0</v>
      </c>
      <c r="F38" s="553">
        <v>0</v>
      </c>
      <c r="G38" s="553">
        <v>0</v>
      </c>
      <c r="H38" s="553">
        <v>0</v>
      </c>
      <c r="I38" s="637">
        <v>0</v>
      </c>
      <c r="J38" s="599"/>
      <c r="K38" s="602"/>
      <c r="L38" s="602"/>
      <c r="M38" s="602"/>
      <c r="N38" s="602"/>
      <c r="O38" s="602"/>
      <c r="P38" s="602"/>
      <c r="Q38" s="602"/>
      <c r="R38" s="602"/>
      <c r="S38" s="602"/>
      <c r="T38" s="602"/>
      <c r="U38" s="599"/>
      <c r="V38" s="629">
        <f t="shared" ref="V38:V42" si="3">SUM(J38:U38)</f>
        <v>0</v>
      </c>
      <c r="W38" s="630" t="e">
        <f t="shared" ref="W38:W43" si="4">+V38/I38*100</f>
        <v>#DIV/0!</v>
      </c>
    </row>
    <row r="39" spans="1:23" ht="14.25">
      <c r="A39" s="597" t="s">
        <v>647</v>
      </c>
      <c r="B39" s="598">
        <v>33</v>
      </c>
      <c r="C39" s="548">
        <v>6369</v>
      </c>
      <c r="D39" s="549">
        <v>6426</v>
      </c>
      <c r="E39" s="549">
        <v>5515</v>
      </c>
      <c r="F39" s="549">
        <v>6589</v>
      </c>
      <c r="G39" s="549">
        <v>7664</v>
      </c>
      <c r="H39" s="549">
        <v>11227</v>
      </c>
      <c r="I39" s="629">
        <v>11826</v>
      </c>
      <c r="J39" s="599">
        <v>1715</v>
      </c>
      <c r="K39" s="602">
        <v>1041</v>
      </c>
      <c r="L39" s="602">
        <v>1108</v>
      </c>
      <c r="M39" s="602">
        <v>865</v>
      </c>
      <c r="N39" s="602">
        <v>327</v>
      </c>
      <c r="O39" s="602">
        <v>778</v>
      </c>
      <c r="P39" s="602">
        <v>1386</v>
      </c>
      <c r="Q39" s="602">
        <v>1749</v>
      </c>
      <c r="R39" s="602"/>
      <c r="S39" s="602"/>
      <c r="T39" s="602"/>
      <c r="U39" s="599"/>
      <c r="V39" s="629">
        <f t="shared" si="3"/>
        <v>8969</v>
      </c>
      <c r="W39" s="630">
        <f t="shared" si="4"/>
        <v>75.841366480635884</v>
      </c>
    </row>
    <row r="40" spans="1:23" ht="14.25">
      <c r="A40" s="597" t="s">
        <v>649</v>
      </c>
      <c r="B40" s="598">
        <v>34</v>
      </c>
      <c r="C40" s="548">
        <v>0</v>
      </c>
      <c r="D40" s="549">
        <v>0</v>
      </c>
      <c r="E40" s="549">
        <v>0</v>
      </c>
      <c r="F40" s="549">
        <v>0</v>
      </c>
      <c r="G40" s="549">
        <v>0</v>
      </c>
      <c r="H40" s="549">
        <v>4</v>
      </c>
      <c r="I40" s="629">
        <v>0</v>
      </c>
      <c r="J40" s="599">
        <v>2</v>
      </c>
      <c r="K40" s="602">
        <v>1</v>
      </c>
      <c r="L40" s="602">
        <v>2</v>
      </c>
      <c r="M40" s="602"/>
      <c r="N40" s="602"/>
      <c r="O40" s="602"/>
      <c r="P40" s="602"/>
      <c r="Q40" s="602"/>
      <c r="R40" s="602"/>
      <c r="S40" s="602"/>
      <c r="T40" s="602"/>
      <c r="U40" s="599"/>
      <c r="V40" s="629">
        <f t="shared" si="3"/>
        <v>5</v>
      </c>
      <c r="W40" s="630" t="e">
        <f t="shared" si="4"/>
        <v>#DIV/0!</v>
      </c>
    </row>
    <row r="41" spans="1:23" ht="14.25">
      <c r="A41" s="597" t="s">
        <v>651</v>
      </c>
      <c r="B41" s="598">
        <v>57</v>
      </c>
      <c r="C41" s="548">
        <v>8283</v>
      </c>
      <c r="D41" s="549">
        <v>15657</v>
      </c>
      <c r="E41" s="549">
        <v>12640</v>
      </c>
      <c r="F41" s="549">
        <v>11973</v>
      </c>
      <c r="G41" s="549">
        <v>13638</v>
      </c>
      <c r="H41" s="549">
        <v>21739</v>
      </c>
      <c r="I41" s="629">
        <v>27143</v>
      </c>
      <c r="J41" s="599">
        <v>3651</v>
      </c>
      <c r="K41" s="602">
        <v>1669</v>
      </c>
      <c r="L41" s="602">
        <v>2274</v>
      </c>
      <c r="M41" s="602">
        <v>2219</v>
      </c>
      <c r="N41" s="602">
        <v>1667</v>
      </c>
      <c r="O41" s="602">
        <v>1818</v>
      </c>
      <c r="P41" s="602">
        <v>2361</v>
      </c>
      <c r="Q41" s="602">
        <v>1792</v>
      </c>
      <c r="R41" s="602"/>
      <c r="S41" s="602"/>
      <c r="T41" s="602"/>
      <c r="U41" s="599"/>
      <c r="V41" s="629">
        <f t="shared" si="3"/>
        <v>17451</v>
      </c>
      <c r="W41" s="630">
        <f t="shared" si="4"/>
        <v>64.292819511476253</v>
      </c>
    </row>
    <row r="42" spans="1:23" ht="15" thickBot="1">
      <c r="A42" s="578" t="s">
        <v>654</v>
      </c>
      <c r="B42" s="579"/>
      <c r="C42" s="556">
        <v>1270</v>
      </c>
      <c r="D42" s="557">
        <v>3</v>
      </c>
      <c r="E42" s="557">
        <v>0</v>
      </c>
      <c r="F42" s="557">
        <v>0</v>
      </c>
      <c r="G42" s="557">
        <v>0</v>
      </c>
      <c r="H42" s="557">
        <v>0</v>
      </c>
      <c r="I42" s="648"/>
      <c r="J42" s="639"/>
      <c r="K42" s="613"/>
      <c r="L42" s="613"/>
      <c r="M42" s="613"/>
      <c r="N42" s="613"/>
      <c r="O42" s="613"/>
      <c r="P42" s="613"/>
      <c r="Q42" s="613">
        <v>5</v>
      </c>
      <c r="R42" s="613"/>
      <c r="S42" s="613"/>
      <c r="T42" s="613"/>
      <c r="U42" s="613"/>
      <c r="V42" s="629">
        <f t="shared" si="3"/>
        <v>5</v>
      </c>
      <c r="W42" s="630" t="e">
        <f t="shared" si="4"/>
        <v>#DIV/0!</v>
      </c>
    </row>
    <row r="43" spans="1:23" ht="15" thickBot="1">
      <c r="A43" s="641" t="s">
        <v>656</v>
      </c>
      <c r="B43" s="642">
        <v>58</v>
      </c>
      <c r="C43" s="643">
        <v>15922</v>
      </c>
      <c r="D43" s="644">
        <v>22086</v>
      </c>
      <c r="E43" s="644">
        <v>18155</v>
      </c>
      <c r="F43" s="644">
        <v>18562</v>
      </c>
      <c r="G43" s="644">
        <v>21302</v>
      </c>
      <c r="H43" s="644">
        <v>32970</v>
      </c>
      <c r="I43" s="644">
        <f>SUM(I38:I42)</f>
        <v>38969</v>
      </c>
      <c r="J43" s="643">
        <f>SUM(J38:J42)</f>
        <v>5368</v>
      </c>
      <c r="K43" s="645">
        <f>SUM(K38:K42)</f>
        <v>2711</v>
      </c>
      <c r="L43" s="645">
        <f>SUM(L38:L42)</f>
        <v>3384</v>
      </c>
      <c r="M43" s="646">
        <f>SUM(M38:M42)</f>
        <v>3084</v>
      </c>
      <c r="N43" s="645">
        <f t="shared" ref="N43:U43" si="5">SUM(N38:N42)</f>
        <v>1994</v>
      </c>
      <c r="O43" s="645">
        <f t="shared" si="5"/>
        <v>2596</v>
      </c>
      <c r="P43" s="645">
        <f t="shared" si="5"/>
        <v>3747</v>
      </c>
      <c r="Q43" s="645">
        <f t="shared" si="5"/>
        <v>3546</v>
      </c>
      <c r="R43" s="645">
        <f t="shared" si="5"/>
        <v>0</v>
      </c>
      <c r="S43" s="645">
        <f t="shared" si="5"/>
        <v>0</v>
      </c>
      <c r="T43" s="645">
        <f t="shared" si="5"/>
        <v>0</v>
      </c>
      <c r="U43" s="645">
        <f t="shared" si="5"/>
        <v>0</v>
      </c>
      <c r="V43" s="644">
        <f>SUM(J43:U43)</f>
        <v>26430</v>
      </c>
      <c r="W43" s="647">
        <f t="shared" si="4"/>
        <v>67.823141471426013</v>
      </c>
    </row>
    <row r="44" spans="1:23" ht="15" thickBot="1">
      <c r="A44" s="578"/>
      <c r="B44" s="579"/>
      <c r="C44" s="649"/>
      <c r="D44" s="638"/>
      <c r="E44" s="638"/>
      <c r="F44" s="638"/>
      <c r="G44" s="638"/>
      <c r="H44" s="638"/>
      <c r="I44" s="638"/>
      <c r="J44" s="605"/>
      <c r="K44" s="613"/>
      <c r="L44" s="614"/>
      <c r="M44" s="614"/>
      <c r="N44" s="613"/>
      <c r="O44" s="613"/>
      <c r="P44" s="613"/>
      <c r="Q44" s="613"/>
      <c r="R44" s="613"/>
      <c r="S44" s="613"/>
      <c r="T44" s="613"/>
      <c r="U44" s="650"/>
      <c r="V44" s="638"/>
      <c r="W44" s="640"/>
    </row>
    <row r="45" spans="1:23" ht="15" thickBot="1">
      <c r="A45" s="641" t="s">
        <v>658</v>
      </c>
      <c r="B45" s="642"/>
      <c r="C45" s="643">
        <v>7639</v>
      </c>
      <c r="D45" s="644">
        <v>6429</v>
      </c>
      <c r="E45" s="644">
        <v>5515</v>
      </c>
      <c r="F45" s="644">
        <v>6589</v>
      </c>
      <c r="G45" s="644">
        <v>7664</v>
      </c>
      <c r="H45" s="644">
        <v>11231</v>
      </c>
      <c r="I45" s="644">
        <f>+I43-I41</f>
        <v>11826</v>
      </c>
      <c r="J45" s="643">
        <f t="shared" ref="J45:U45" si="6">+J43-J41</f>
        <v>1717</v>
      </c>
      <c r="K45" s="645">
        <f t="shared" si="6"/>
        <v>1042</v>
      </c>
      <c r="L45" s="645">
        <f t="shared" si="6"/>
        <v>1110</v>
      </c>
      <c r="M45" s="645">
        <f t="shared" si="6"/>
        <v>865</v>
      </c>
      <c r="N45" s="645">
        <f t="shared" si="6"/>
        <v>327</v>
      </c>
      <c r="O45" s="645">
        <f t="shared" si="6"/>
        <v>778</v>
      </c>
      <c r="P45" s="645">
        <f t="shared" si="6"/>
        <v>1386</v>
      </c>
      <c r="Q45" s="645">
        <f t="shared" si="6"/>
        <v>1754</v>
      </c>
      <c r="R45" s="645">
        <f t="shared" si="6"/>
        <v>0</v>
      </c>
      <c r="S45" s="645">
        <f t="shared" si="6"/>
        <v>0</v>
      </c>
      <c r="T45" s="645">
        <f t="shared" si="6"/>
        <v>0</v>
      </c>
      <c r="U45" s="651">
        <f t="shared" si="6"/>
        <v>0</v>
      </c>
      <c r="V45" s="644">
        <f>SUM(J45:U45)</f>
        <v>8979</v>
      </c>
      <c r="W45" s="647">
        <f>+V45/I45*100</f>
        <v>75.925925925925924</v>
      </c>
    </row>
    <row r="46" spans="1:23" ht="15" thickBot="1">
      <c r="A46" s="641" t="s">
        <v>659</v>
      </c>
      <c r="B46" s="642">
        <v>59</v>
      </c>
      <c r="C46" s="643">
        <v>-7</v>
      </c>
      <c r="D46" s="644">
        <v>0</v>
      </c>
      <c r="E46" s="644">
        <v>109</v>
      </c>
      <c r="F46" s="644">
        <v>-1202</v>
      </c>
      <c r="G46" s="644">
        <v>209</v>
      </c>
      <c r="H46" s="644">
        <v>212</v>
      </c>
      <c r="I46" s="644">
        <f>+I43-I37</f>
        <v>0</v>
      </c>
      <c r="J46" s="643">
        <f t="shared" ref="J46:U46" si="7">+J43-J37</f>
        <v>2000</v>
      </c>
      <c r="K46" s="645">
        <f t="shared" si="7"/>
        <v>-437</v>
      </c>
      <c r="L46" s="645">
        <f>+L43-L37</f>
        <v>380</v>
      </c>
      <c r="M46" s="645">
        <f>+M43-M37</f>
        <v>637</v>
      </c>
      <c r="N46" s="645">
        <f t="shared" si="7"/>
        <v>-279</v>
      </c>
      <c r="O46" s="645">
        <f t="shared" si="7"/>
        <v>-346</v>
      </c>
      <c r="P46" s="645">
        <f t="shared" si="7"/>
        <v>-68</v>
      </c>
      <c r="Q46" s="645">
        <f t="shared" si="7"/>
        <v>365</v>
      </c>
      <c r="R46" s="645">
        <f t="shared" si="7"/>
        <v>0</v>
      </c>
      <c r="S46" s="645">
        <f t="shared" si="7"/>
        <v>0</v>
      </c>
      <c r="T46" s="645">
        <f t="shared" si="7"/>
        <v>0</v>
      </c>
      <c r="U46" s="646">
        <f t="shared" si="7"/>
        <v>0</v>
      </c>
      <c r="V46" s="644">
        <f>SUM(V43-V37)</f>
        <v>2252</v>
      </c>
      <c r="W46" s="647" t="e">
        <f>+V46/I46*100</f>
        <v>#DIV/0!</v>
      </c>
    </row>
    <row r="47" spans="1:23" ht="15" thickBot="1">
      <c r="A47" s="641" t="s">
        <v>661</v>
      </c>
      <c r="B47" s="652" t="s">
        <v>680</v>
      </c>
      <c r="C47" s="643">
        <v>-8290</v>
      </c>
      <c r="D47" s="644">
        <v>-15657</v>
      </c>
      <c r="E47" s="644">
        <v>-12531</v>
      </c>
      <c r="F47" s="644">
        <v>-13175</v>
      </c>
      <c r="G47" s="644">
        <v>-13429</v>
      </c>
      <c r="H47" s="644">
        <v>-21527</v>
      </c>
      <c r="I47" s="644">
        <f>+I46-I41</f>
        <v>-27143</v>
      </c>
      <c r="J47" s="653">
        <f t="shared" ref="J47:U47" si="8">+J46-J41</f>
        <v>-1651</v>
      </c>
      <c r="K47" s="645">
        <f t="shared" si="8"/>
        <v>-2106</v>
      </c>
      <c r="L47" s="645">
        <f t="shared" si="8"/>
        <v>-1894</v>
      </c>
      <c r="M47" s="645">
        <f t="shared" si="8"/>
        <v>-1582</v>
      </c>
      <c r="N47" s="645">
        <f t="shared" si="8"/>
        <v>-1946</v>
      </c>
      <c r="O47" s="645">
        <f t="shared" si="8"/>
        <v>-2164</v>
      </c>
      <c r="P47" s="645">
        <f t="shared" si="8"/>
        <v>-2429</v>
      </c>
      <c r="Q47" s="645">
        <f t="shared" si="8"/>
        <v>-1427</v>
      </c>
      <c r="R47" s="645">
        <f t="shared" si="8"/>
        <v>0</v>
      </c>
      <c r="S47" s="645">
        <f t="shared" si="8"/>
        <v>0</v>
      </c>
      <c r="T47" s="645">
        <f t="shared" si="8"/>
        <v>0</v>
      </c>
      <c r="U47" s="651">
        <f t="shared" si="8"/>
        <v>0</v>
      </c>
      <c r="V47" s="644">
        <f>SUM(J47:U47)</f>
        <v>-15199</v>
      </c>
      <c r="W47" s="647">
        <f>+V47/I47*100</f>
        <v>55.996021073573296</v>
      </c>
    </row>
    <row r="49" spans="2:2">
      <c r="B49" s="654"/>
    </row>
  </sheetData>
  <pageMargins left="1.1023622047244095" right="0.70866141732283472" top="0.39370078740157483" bottom="0.3937007874015748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W46"/>
  <sheetViews>
    <sheetView workbookViewId="0">
      <selection activeCell="C12" sqref="C11:C12"/>
    </sheetView>
  </sheetViews>
  <sheetFormatPr defaultRowHeight="12.75"/>
  <cols>
    <col min="1" max="3" width="9.140625" style="42"/>
    <col min="4" max="7" width="0" style="42" hidden="1" customWidth="1"/>
    <col min="8" max="17" width="9.140625" style="42"/>
    <col min="18" max="18" width="9.28515625" style="42" hidden="1" customWidth="1"/>
    <col min="19" max="21" width="0" style="42" hidden="1" customWidth="1"/>
    <col min="22" max="16384" width="9.140625" style="42"/>
  </cols>
  <sheetData>
    <row r="1" spans="1:23" s="139" customFormat="1" ht="15.75">
      <c r="A1" s="670" t="s">
        <v>663</v>
      </c>
      <c r="B1" s="670"/>
      <c r="C1" s="670"/>
      <c r="D1" s="670"/>
      <c r="E1" s="670"/>
      <c r="F1" s="670"/>
      <c r="G1" s="670"/>
      <c r="H1" s="670"/>
      <c r="I1" s="670"/>
    </row>
    <row r="2" spans="1:23" ht="18">
      <c r="A2" s="668" t="s">
        <v>664</v>
      </c>
      <c r="B2" s="564"/>
      <c r="I2" s="563"/>
    </row>
    <row r="3" spans="1:23">
      <c r="A3" s="563"/>
      <c r="B3" s="563"/>
      <c r="I3" s="563"/>
    </row>
    <row r="4" spans="1:23" ht="13.5" thickBot="1">
      <c r="I4" s="563"/>
      <c r="M4" s="669"/>
      <c r="N4" s="669"/>
      <c r="O4" s="669"/>
    </row>
    <row r="5" spans="1:23" ht="16.5" thickBot="1">
      <c r="A5" s="670" t="s">
        <v>560</v>
      </c>
      <c r="B5" s="670"/>
      <c r="C5" s="671" t="s">
        <v>681</v>
      </c>
      <c r="D5" s="672"/>
      <c r="E5" s="672"/>
      <c r="F5" s="672"/>
      <c r="G5" s="673"/>
      <c r="H5" s="674"/>
      <c r="I5" s="558"/>
      <c r="M5" s="669"/>
      <c r="N5" s="669"/>
      <c r="O5" s="669"/>
    </row>
    <row r="6" spans="1:23" ht="13.5" thickBot="1">
      <c r="A6" s="667" t="s">
        <v>562</v>
      </c>
      <c r="B6" s="667"/>
      <c r="I6" s="563"/>
    </row>
    <row r="7" spans="1:23" ht="15.75">
      <c r="A7" s="675"/>
      <c r="B7" s="676"/>
      <c r="C7" s="677"/>
      <c r="D7" s="567"/>
      <c r="E7" s="567"/>
      <c r="F7" s="567"/>
      <c r="G7" s="567"/>
      <c r="H7" s="567"/>
      <c r="I7" s="678" t="s">
        <v>31</v>
      </c>
      <c r="J7" s="679"/>
      <c r="K7" s="680"/>
      <c r="L7" s="680"/>
      <c r="M7" s="680"/>
      <c r="N7" s="680"/>
      <c r="O7" s="681"/>
      <c r="P7" s="680"/>
      <c r="Q7" s="680"/>
      <c r="R7" s="680"/>
      <c r="S7" s="680"/>
      <c r="T7" s="680"/>
      <c r="U7" s="680"/>
      <c r="V7" s="682" t="s">
        <v>564</v>
      </c>
      <c r="W7" s="678" t="s">
        <v>565</v>
      </c>
    </row>
    <row r="8" spans="1:23" ht="13.5" thickBot="1">
      <c r="A8" s="683" t="s">
        <v>29</v>
      </c>
      <c r="B8" s="684"/>
      <c r="C8" s="685"/>
      <c r="D8" s="573" t="s">
        <v>567</v>
      </c>
      <c r="E8" s="573" t="s">
        <v>568</v>
      </c>
      <c r="F8" s="686" t="s">
        <v>682</v>
      </c>
      <c r="G8" s="686" t="s">
        <v>683</v>
      </c>
      <c r="H8" s="686" t="s">
        <v>684</v>
      </c>
      <c r="I8" s="687">
        <v>2015</v>
      </c>
      <c r="J8" s="688" t="s">
        <v>574</v>
      </c>
      <c r="K8" s="689" t="s">
        <v>575</v>
      </c>
      <c r="L8" s="689" t="s">
        <v>576</v>
      </c>
      <c r="M8" s="689" t="s">
        <v>577</v>
      </c>
      <c r="N8" s="689" t="s">
        <v>578</v>
      </c>
      <c r="O8" s="689" t="s">
        <v>579</v>
      </c>
      <c r="P8" s="689" t="s">
        <v>580</v>
      </c>
      <c r="Q8" s="689" t="s">
        <v>581</v>
      </c>
      <c r="R8" s="689" t="s">
        <v>582</v>
      </c>
      <c r="S8" s="689" t="s">
        <v>583</v>
      </c>
      <c r="T8" s="689" t="s">
        <v>584</v>
      </c>
      <c r="U8" s="688" t="s">
        <v>585</v>
      </c>
      <c r="V8" s="686" t="s">
        <v>586</v>
      </c>
      <c r="W8" s="687" t="s">
        <v>587</v>
      </c>
    </row>
    <row r="9" spans="1:23" ht="16.5">
      <c r="A9" s="690" t="s">
        <v>685</v>
      </c>
      <c r="B9" s="691"/>
      <c r="C9" s="692"/>
      <c r="D9" s="693">
        <v>22</v>
      </c>
      <c r="E9" s="693">
        <v>23</v>
      </c>
      <c r="F9" s="656">
        <v>21</v>
      </c>
      <c r="G9" s="656">
        <v>21</v>
      </c>
      <c r="H9" s="657">
        <v>21</v>
      </c>
      <c r="I9" s="694">
        <v>21</v>
      </c>
      <c r="J9" s="695">
        <v>21</v>
      </c>
      <c r="K9" s="696">
        <v>21</v>
      </c>
      <c r="L9" s="696">
        <v>21</v>
      </c>
      <c r="M9" s="696">
        <v>21</v>
      </c>
      <c r="N9" s="661">
        <v>21</v>
      </c>
      <c r="O9" s="661">
        <v>21</v>
      </c>
      <c r="P9" s="658">
        <v>21</v>
      </c>
      <c r="Q9" s="658">
        <v>21</v>
      </c>
      <c r="R9" s="658"/>
      <c r="S9" s="658"/>
      <c r="T9" s="658"/>
      <c r="U9" s="658"/>
      <c r="V9" s="697" t="s">
        <v>589</v>
      </c>
      <c r="W9" s="698" t="s">
        <v>589</v>
      </c>
    </row>
    <row r="10" spans="1:23" ht="17.25" thickBot="1">
      <c r="A10" s="699" t="s">
        <v>686</v>
      </c>
      <c r="B10" s="700"/>
      <c r="C10" s="701"/>
      <c r="D10" s="702">
        <v>20.91</v>
      </c>
      <c r="E10" s="702">
        <v>21.91</v>
      </c>
      <c r="F10" s="703">
        <v>20.399999999999999</v>
      </c>
      <c r="G10" s="703">
        <v>20.399999999999999</v>
      </c>
      <c r="H10" s="704">
        <v>20.399999999999999</v>
      </c>
      <c r="I10" s="705">
        <v>20.399999999999999</v>
      </c>
      <c r="J10" s="706">
        <v>20.399999999999999</v>
      </c>
      <c r="K10" s="707">
        <v>20.399999999999999</v>
      </c>
      <c r="L10" s="708">
        <v>20.399999999999999</v>
      </c>
      <c r="M10" s="708">
        <v>20.399999999999999</v>
      </c>
      <c r="N10" s="707">
        <v>20.399999999999999</v>
      </c>
      <c r="O10" s="707">
        <v>20.399999999999999</v>
      </c>
      <c r="P10" s="709">
        <v>20.399999999999999</v>
      </c>
      <c r="Q10" s="709">
        <v>20.399999999999999</v>
      </c>
      <c r="R10" s="709"/>
      <c r="S10" s="709"/>
      <c r="T10" s="709"/>
      <c r="U10" s="704"/>
      <c r="V10" s="710"/>
      <c r="W10" s="711" t="s">
        <v>589</v>
      </c>
    </row>
    <row r="11" spans="1:23" ht="16.5">
      <c r="A11" s="712" t="s">
        <v>687</v>
      </c>
      <c r="B11" s="691"/>
      <c r="C11" s="713" t="s">
        <v>688</v>
      </c>
      <c r="D11" s="714">
        <v>4630</v>
      </c>
      <c r="E11" s="714">
        <v>5103</v>
      </c>
      <c r="F11" s="662">
        <v>6741</v>
      </c>
      <c r="G11" s="662">
        <v>6928</v>
      </c>
      <c r="H11" s="715">
        <v>6931</v>
      </c>
      <c r="I11" s="716" t="s">
        <v>589</v>
      </c>
      <c r="J11" s="715">
        <v>6931</v>
      </c>
      <c r="K11" s="717">
        <v>6931</v>
      </c>
      <c r="L11" s="717">
        <v>6931</v>
      </c>
      <c r="M11" s="718">
        <v>6931</v>
      </c>
      <c r="N11" s="719">
        <v>6957</v>
      </c>
      <c r="O11" s="719">
        <v>6961</v>
      </c>
      <c r="P11" s="719">
        <v>6966</v>
      </c>
      <c r="Q11" s="719">
        <v>6967</v>
      </c>
      <c r="R11" s="719"/>
      <c r="S11" s="719"/>
      <c r="T11" s="719"/>
      <c r="U11" s="715"/>
      <c r="V11" s="716" t="s">
        <v>589</v>
      </c>
      <c r="W11" s="720" t="s">
        <v>589</v>
      </c>
    </row>
    <row r="12" spans="1:23" ht="16.5">
      <c r="A12" s="712" t="s">
        <v>667</v>
      </c>
      <c r="B12" s="721"/>
      <c r="C12" s="713" t="s">
        <v>689</v>
      </c>
      <c r="D12" s="722">
        <v>3811</v>
      </c>
      <c r="E12" s="722">
        <v>4577</v>
      </c>
      <c r="F12" s="663">
        <v>6492</v>
      </c>
      <c r="G12" s="663">
        <v>6744</v>
      </c>
      <c r="H12" s="715">
        <v>6806</v>
      </c>
      <c r="I12" s="716" t="s">
        <v>589</v>
      </c>
      <c r="J12" s="723">
        <v>6811</v>
      </c>
      <c r="K12" s="724">
        <v>6815</v>
      </c>
      <c r="L12" s="724">
        <v>6820</v>
      </c>
      <c r="M12" s="725">
        <v>6825</v>
      </c>
      <c r="N12" s="719">
        <v>6856</v>
      </c>
      <c r="O12" s="719">
        <v>6865</v>
      </c>
      <c r="P12" s="719">
        <v>6875</v>
      </c>
      <c r="Q12" s="719">
        <v>6881</v>
      </c>
      <c r="R12" s="719"/>
      <c r="S12" s="719"/>
      <c r="T12" s="719"/>
      <c r="U12" s="715"/>
      <c r="V12" s="716" t="s">
        <v>589</v>
      </c>
      <c r="W12" s="720" t="s">
        <v>589</v>
      </c>
    </row>
    <row r="13" spans="1:23" ht="16.5">
      <c r="A13" s="712" t="s">
        <v>597</v>
      </c>
      <c r="B13" s="691"/>
      <c r="C13" s="713" t="s">
        <v>690</v>
      </c>
      <c r="D13" s="722">
        <v>0</v>
      </c>
      <c r="E13" s="722">
        <v>0</v>
      </c>
      <c r="F13" s="663">
        <v>58</v>
      </c>
      <c r="G13" s="663">
        <v>51</v>
      </c>
      <c r="H13" s="715">
        <v>63</v>
      </c>
      <c r="I13" s="716" t="s">
        <v>589</v>
      </c>
      <c r="J13" s="723">
        <v>63</v>
      </c>
      <c r="K13" s="724">
        <v>63</v>
      </c>
      <c r="L13" s="725">
        <v>70</v>
      </c>
      <c r="M13" s="725">
        <v>70</v>
      </c>
      <c r="N13" s="719">
        <v>70</v>
      </c>
      <c r="O13" s="719">
        <v>31</v>
      </c>
      <c r="P13" s="719">
        <v>36</v>
      </c>
      <c r="Q13" s="719">
        <v>36</v>
      </c>
      <c r="R13" s="719"/>
      <c r="S13" s="719"/>
      <c r="T13" s="719"/>
      <c r="U13" s="715"/>
      <c r="V13" s="716" t="s">
        <v>589</v>
      </c>
      <c r="W13" s="720" t="s">
        <v>589</v>
      </c>
    </row>
    <row r="14" spans="1:23" ht="16.5">
      <c r="A14" s="712" t="s">
        <v>600</v>
      </c>
      <c r="B14" s="721"/>
      <c r="C14" s="713" t="s">
        <v>691</v>
      </c>
      <c r="D14" s="722">
        <v>0</v>
      </c>
      <c r="E14" s="722">
        <v>0</v>
      </c>
      <c r="F14" s="663">
        <v>583</v>
      </c>
      <c r="G14" s="663">
        <v>634</v>
      </c>
      <c r="H14" s="715">
        <v>591</v>
      </c>
      <c r="I14" s="716" t="s">
        <v>589</v>
      </c>
      <c r="J14" s="723">
        <v>8672</v>
      </c>
      <c r="K14" s="724">
        <v>8112</v>
      </c>
      <c r="L14" s="725">
        <v>6566</v>
      </c>
      <c r="M14" s="725">
        <v>5776</v>
      </c>
      <c r="N14" s="719">
        <v>5209</v>
      </c>
      <c r="O14" s="719">
        <v>3700</v>
      </c>
      <c r="P14" s="719">
        <v>3713</v>
      </c>
      <c r="Q14" s="719">
        <v>3153</v>
      </c>
      <c r="R14" s="719"/>
      <c r="S14" s="719"/>
      <c r="T14" s="719"/>
      <c r="U14" s="715"/>
      <c r="V14" s="716" t="s">
        <v>589</v>
      </c>
      <c r="W14" s="720" t="s">
        <v>589</v>
      </c>
    </row>
    <row r="15" spans="1:23" ht="17.25" thickBot="1">
      <c r="A15" s="690" t="s">
        <v>602</v>
      </c>
      <c r="B15" s="691"/>
      <c r="C15" s="726" t="s">
        <v>692</v>
      </c>
      <c r="D15" s="727">
        <v>869</v>
      </c>
      <c r="E15" s="727">
        <v>1024</v>
      </c>
      <c r="F15" s="659">
        <v>1222</v>
      </c>
      <c r="G15" s="659">
        <v>1372</v>
      </c>
      <c r="H15" s="660">
        <v>1597</v>
      </c>
      <c r="I15" s="697" t="s">
        <v>589</v>
      </c>
      <c r="J15" s="728">
        <v>1541</v>
      </c>
      <c r="K15" s="661">
        <v>1699</v>
      </c>
      <c r="L15" s="696">
        <v>2544</v>
      </c>
      <c r="M15" s="696">
        <v>2296</v>
      </c>
      <c r="N15" s="661">
        <v>2289</v>
      </c>
      <c r="O15" s="661">
        <v>3216</v>
      </c>
      <c r="P15" s="661">
        <v>2378</v>
      </c>
      <c r="Q15" s="661">
        <v>2296</v>
      </c>
      <c r="R15" s="661"/>
      <c r="S15" s="661"/>
      <c r="T15" s="661"/>
      <c r="U15" s="661"/>
      <c r="V15" s="697" t="s">
        <v>589</v>
      </c>
      <c r="W15" s="698" t="s">
        <v>589</v>
      </c>
    </row>
    <row r="16" spans="1:23" ht="17.25" thickBot="1">
      <c r="A16" s="729" t="s">
        <v>605</v>
      </c>
      <c r="B16" s="730"/>
      <c r="C16" s="731"/>
      <c r="D16" s="732">
        <v>1838</v>
      </c>
      <c r="E16" s="732">
        <v>1811</v>
      </c>
      <c r="F16" s="733">
        <v>2295</v>
      </c>
      <c r="G16" s="733">
        <v>972</v>
      </c>
      <c r="H16" s="734">
        <v>9916</v>
      </c>
      <c r="I16" s="735" t="s">
        <v>589</v>
      </c>
      <c r="J16" s="734">
        <v>17942</v>
      </c>
      <c r="K16" s="736">
        <v>17540</v>
      </c>
      <c r="L16" s="737">
        <v>16845</v>
      </c>
      <c r="M16" s="737">
        <v>15807</v>
      </c>
      <c r="N16" s="736">
        <v>15260</v>
      </c>
      <c r="O16" s="736">
        <v>14644</v>
      </c>
      <c r="P16" s="736">
        <v>13828</v>
      </c>
      <c r="Q16" s="736">
        <v>13186</v>
      </c>
      <c r="R16" s="736"/>
      <c r="S16" s="736"/>
      <c r="T16" s="736"/>
      <c r="U16" s="734"/>
      <c r="V16" s="735" t="s">
        <v>589</v>
      </c>
      <c r="W16" s="738" t="s">
        <v>589</v>
      </c>
    </row>
    <row r="17" spans="1:23" ht="16.5">
      <c r="A17" s="690" t="s">
        <v>693</v>
      </c>
      <c r="B17" s="691"/>
      <c r="C17" s="726" t="s">
        <v>694</v>
      </c>
      <c r="D17" s="727">
        <v>833</v>
      </c>
      <c r="E17" s="727">
        <v>540</v>
      </c>
      <c r="F17" s="659">
        <v>293</v>
      </c>
      <c r="G17" s="659">
        <v>212</v>
      </c>
      <c r="H17" s="660">
        <v>139</v>
      </c>
      <c r="I17" s="697" t="s">
        <v>589</v>
      </c>
      <c r="J17" s="728">
        <v>133</v>
      </c>
      <c r="K17" s="661">
        <v>127</v>
      </c>
      <c r="L17" s="696">
        <v>121</v>
      </c>
      <c r="M17" s="696">
        <v>115</v>
      </c>
      <c r="N17" s="661">
        <v>109</v>
      </c>
      <c r="O17" s="661">
        <v>102</v>
      </c>
      <c r="P17" s="661">
        <v>96</v>
      </c>
      <c r="Q17" s="661">
        <v>90</v>
      </c>
      <c r="R17" s="661"/>
      <c r="S17" s="661"/>
      <c r="T17" s="661"/>
      <c r="U17" s="661"/>
      <c r="V17" s="697" t="s">
        <v>589</v>
      </c>
      <c r="W17" s="698" t="s">
        <v>589</v>
      </c>
    </row>
    <row r="18" spans="1:23" ht="16.5">
      <c r="A18" s="712" t="s">
        <v>695</v>
      </c>
      <c r="B18" s="721"/>
      <c r="C18" s="713" t="s">
        <v>696</v>
      </c>
      <c r="D18" s="714">
        <v>584</v>
      </c>
      <c r="E18" s="714">
        <v>483</v>
      </c>
      <c r="F18" s="663">
        <v>698</v>
      </c>
      <c r="G18" s="663">
        <v>853</v>
      </c>
      <c r="H18" s="715">
        <v>1011</v>
      </c>
      <c r="I18" s="716" t="s">
        <v>589</v>
      </c>
      <c r="J18" s="715">
        <v>986</v>
      </c>
      <c r="K18" s="719">
        <v>1034</v>
      </c>
      <c r="L18" s="718">
        <v>1042</v>
      </c>
      <c r="M18" s="718">
        <v>1077</v>
      </c>
      <c r="N18" s="719">
        <v>1090</v>
      </c>
      <c r="O18" s="719">
        <v>1100</v>
      </c>
      <c r="P18" s="719">
        <v>1113</v>
      </c>
      <c r="Q18" s="719">
        <v>1127</v>
      </c>
      <c r="R18" s="719"/>
      <c r="S18" s="719"/>
      <c r="T18" s="719"/>
      <c r="U18" s="715"/>
      <c r="V18" s="716" t="s">
        <v>589</v>
      </c>
      <c r="W18" s="720" t="s">
        <v>589</v>
      </c>
    </row>
    <row r="19" spans="1:23" ht="16.5">
      <c r="A19" s="712" t="s">
        <v>611</v>
      </c>
      <c r="B19" s="721"/>
      <c r="C19" s="713" t="s">
        <v>697</v>
      </c>
      <c r="D19" s="722">
        <v>0</v>
      </c>
      <c r="E19" s="722">
        <v>0</v>
      </c>
      <c r="F19" s="663">
        <v>0</v>
      </c>
      <c r="G19" s="663">
        <v>0</v>
      </c>
      <c r="H19" s="715">
        <v>0</v>
      </c>
      <c r="I19" s="716" t="s">
        <v>589</v>
      </c>
      <c r="J19" s="723">
        <v>0</v>
      </c>
      <c r="K19" s="724">
        <v>0</v>
      </c>
      <c r="L19" s="725">
        <v>0</v>
      </c>
      <c r="M19" s="725">
        <v>0</v>
      </c>
      <c r="N19" s="719">
        <v>0</v>
      </c>
      <c r="O19" s="719">
        <v>0</v>
      </c>
      <c r="P19" s="719">
        <v>0</v>
      </c>
      <c r="Q19" s="719">
        <v>0</v>
      </c>
      <c r="R19" s="719"/>
      <c r="S19" s="719"/>
      <c r="T19" s="719"/>
      <c r="U19" s="715"/>
      <c r="V19" s="716" t="s">
        <v>589</v>
      </c>
      <c r="W19" s="720" t="s">
        <v>589</v>
      </c>
    </row>
    <row r="20" spans="1:23" ht="16.5">
      <c r="A20" s="712" t="s">
        <v>613</v>
      </c>
      <c r="B20" s="691"/>
      <c r="C20" s="713" t="s">
        <v>698</v>
      </c>
      <c r="D20" s="722">
        <v>225</v>
      </c>
      <c r="E20" s="722">
        <v>259</v>
      </c>
      <c r="F20" s="663">
        <v>1125</v>
      </c>
      <c r="G20" s="663">
        <v>1160</v>
      </c>
      <c r="H20" s="715">
        <v>1202</v>
      </c>
      <c r="I20" s="716" t="s">
        <v>589</v>
      </c>
      <c r="J20" s="723">
        <v>9129</v>
      </c>
      <c r="K20" s="724">
        <v>8668</v>
      </c>
      <c r="L20" s="725">
        <v>7332</v>
      </c>
      <c r="M20" s="725">
        <v>6375</v>
      </c>
      <c r="N20" s="719">
        <v>5758</v>
      </c>
      <c r="O20" s="719">
        <v>4429</v>
      </c>
      <c r="P20" s="719">
        <v>4263</v>
      </c>
      <c r="Q20" s="719">
        <v>3643</v>
      </c>
      <c r="R20" s="719"/>
      <c r="S20" s="719"/>
      <c r="T20" s="719"/>
      <c r="U20" s="715"/>
      <c r="V20" s="716" t="s">
        <v>589</v>
      </c>
      <c r="W20" s="720" t="s">
        <v>589</v>
      </c>
    </row>
    <row r="21" spans="1:23" ht="17.25" thickBot="1">
      <c r="A21" s="712" t="s">
        <v>615</v>
      </c>
      <c r="B21" s="700"/>
      <c r="C21" s="713" t="s">
        <v>699</v>
      </c>
      <c r="D21" s="722">
        <v>0</v>
      </c>
      <c r="E21" s="722">
        <v>0</v>
      </c>
      <c r="F21" s="739">
        <v>0</v>
      </c>
      <c r="G21" s="739">
        <v>0</v>
      </c>
      <c r="H21" s="715">
        <v>0</v>
      </c>
      <c r="I21" s="740" t="s">
        <v>589</v>
      </c>
      <c r="J21" s="723">
        <v>0</v>
      </c>
      <c r="K21" s="724">
        <v>0</v>
      </c>
      <c r="L21" s="725">
        <v>0</v>
      </c>
      <c r="M21" s="725">
        <v>0</v>
      </c>
      <c r="N21" s="719">
        <v>0</v>
      </c>
      <c r="O21" s="719">
        <v>0</v>
      </c>
      <c r="P21" s="719">
        <v>0</v>
      </c>
      <c r="Q21" s="719">
        <v>0</v>
      </c>
      <c r="R21" s="719"/>
      <c r="S21" s="719"/>
      <c r="T21" s="719"/>
      <c r="U21" s="715"/>
      <c r="V21" s="716" t="s">
        <v>589</v>
      </c>
      <c r="W21" s="720" t="s">
        <v>589</v>
      </c>
    </row>
    <row r="22" spans="1:23" ht="16.5">
      <c r="A22" s="741" t="s">
        <v>617</v>
      </c>
      <c r="B22" s="691"/>
      <c r="C22" s="742"/>
      <c r="D22" s="743">
        <v>6805</v>
      </c>
      <c r="E22" s="743">
        <v>6979</v>
      </c>
      <c r="F22" s="662">
        <v>8465</v>
      </c>
      <c r="G22" s="662">
        <v>8627</v>
      </c>
      <c r="H22" s="662">
        <v>8636</v>
      </c>
      <c r="I22" s="744">
        <v>8796</v>
      </c>
      <c r="J22" s="745">
        <v>600</v>
      </c>
      <c r="K22" s="717">
        <v>610</v>
      </c>
      <c r="L22" s="717">
        <v>1368</v>
      </c>
      <c r="M22" s="717">
        <v>610</v>
      </c>
      <c r="N22" s="717">
        <v>728</v>
      </c>
      <c r="O22" s="717">
        <v>1599</v>
      </c>
      <c r="P22" s="717">
        <v>0</v>
      </c>
      <c r="Q22" s="717">
        <v>610</v>
      </c>
      <c r="R22" s="717"/>
      <c r="S22" s="717"/>
      <c r="T22" s="717"/>
      <c r="U22" s="745"/>
      <c r="V22" s="746">
        <f>SUM(J22:U22)</f>
        <v>6125</v>
      </c>
      <c r="W22" s="747">
        <f>+V22/I22*100</f>
        <v>69.63392451114143</v>
      </c>
    </row>
    <row r="23" spans="1:23" ht="16.5">
      <c r="A23" s="712" t="s">
        <v>619</v>
      </c>
      <c r="B23" s="721"/>
      <c r="C23" s="748"/>
      <c r="D23" s="714"/>
      <c r="E23" s="714"/>
      <c r="F23" s="663">
        <v>0</v>
      </c>
      <c r="G23" s="663">
        <v>0</v>
      </c>
      <c r="H23" s="663">
        <v>0</v>
      </c>
      <c r="I23" s="749">
        <v>0</v>
      </c>
      <c r="J23" s="715">
        <v>0</v>
      </c>
      <c r="K23" s="719">
        <v>0</v>
      </c>
      <c r="L23" s="719">
        <v>0</v>
      </c>
      <c r="M23" s="719">
        <v>0</v>
      </c>
      <c r="N23" s="719">
        <v>0</v>
      </c>
      <c r="O23" s="719">
        <v>0</v>
      </c>
      <c r="P23" s="719">
        <v>0</v>
      </c>
      <c r="Q23" s="719">
        <v>0</v>
      </c>
      <c r="R23" s="719"/>
      <c r="S23" s="719"/>
      <c r="T23" s="719"/>
      <c r="U23" s="715"/>
      <c r="V23" s="750">
        <f>SUM(J23:U23)</f>
        <v>0</v>
      </c>
      <c r="W23" s="751" t="e">
        <f>+V23/I23*100</f>
        <v>#DIV/0!</v>
      </c>
    </row>
    <row r="24" spans="1:23" ht="17.25" thickBot="1">
      <c r="A24" s="752" t="s">
        <v>621</v>
      </c>
      <c r="B24" s="691"/>
      <c r="C24" s="753"/>
      <c r="D24" s="754">
        <v>6505</v>
      </c>
      <c r="E24" s="754">
        <v>6369</v>
      </c>
      <c r="F24" s="664">
        <v>6700</v>
      </c>
      <c r="G24" s="664">
        <v>7040</v>
      </c>
      <c r="H24" s="664">
        <v>7080</v>
      </c>
      <c r="I24" s="755">
        <v>7280</v>
      </c>
      <c r="J24" s="756">
        <v>600</v>
      </c>
      <c r="K24" s="757">
        <v>610</v>
      </c>
      <c r="L24" s="757">
        <v>610</v>
      </c>
      <c r="M24" s="757">
        <v>610</v>
      </c>
      <c r="N24" s="757">
        <v>635</v>
      </c>
      <c r="O24" s="757">
        <v>1220</v>
      </c>
      <c r="P24" s="757">
        <v>0</v>
      </c>
      <c r="Q24" s="757">
        <v>610</v>
      </c>
      <c r="R24" s="757"/>
      <c r="S24" s="757"/>
      <c r="T24" s="757"/>
      <c r="U24" s="756"/>
      <c r="V24" s="758">
        <f>SUM(J24:U24)</f>
        <v>4895</v>
      </c>
      <c r="W24" s="759">
        <f>+V24/I24*100</f>
        <v>67.239010989010993</v>
      </c>
    </row>
    <row r="25" spans="1:23" ht="16.5">
      <c r="A25" s="712" t="s">
        <v>622</v>
      </c>
      <c r="B25" s="760" t="s">
        <v>700</v>
      </c>
      <c r="C25" s="713" t="s">
        <v>701</v>
      </c>
      <c r="D25" s="714">
        <v>2275</v>
      </c>
      <c r="E25" s="714">
        <v>2131</v>
      </c>
      <c r="F25" s="663">
        <v>1387</v>
      </c>
      <c r="G25" s="663">
        <v>1447</v>
      </c>
      <c r="H25" s="663">
        <v>1341</v>
      </c>
      <c r="I25" s="761">
        <v>1084</v>
      </c>
      <c r="J25" s="715">
        <v>72</v>
      </c>
      <c r="K25" s="719">
        <v>115</v>
      </c>
      <c r="L25" s="719">
        <v>43</v>
      </c>
      <c r="M25" s="719">
        <v>154</v>
      </c>
      <c r="N25" s="719">
        <v>116</v>
      </c>
      <c r="O25" s="719">
        <v>73</v>
      </c>
      <c r="P25" s="719">
        <v>110</v>
      </c>
      <c r="Q25" s="719">
        <v>96</v>
      </c>
      <c r="R25" s="719"/>
      <c r="S25" s="719"/>
      <c r="T25" s="719"/>
      <c r="U25" s="715"/>
      <c r="V25" s="750">
        <f t="shared" ref="V25:V35" si="0">SUM(J25:U25)</f>
        <v>779</v>
      </c>
      <c r="W25" s="751">
        <f t="shared" ref="W25:W35" si="1">+V25/I25*100</f>
        <v>71.863468634686342</v>
      </c>
    </row>
    <row r="26" spans="1:23" ht="16.5">
      <c r="A26" s="712" t="s">
        <v>624</v>
      </c>
      <c r="B26" s="762" t="s">
        <v>702</v>
      </c>
      <c r="C26" s="713" t="s">
        <v>703</v>
      </c>
      <c r="D26" s="722">
        <v>269</v>
      </c>
      <c r="E26" s="722">
        <v>415</v>
      </c>
      <c r="F26" s="665">
        <v>791</v>
      </c>
      <c r="G26" s="665">
        <v>833</v>
      </c>
      <c r="H26" s="665">
        <v>805</v>
      </c>
      <c r="I26" s="749">
        <v>810</v>
      </c>
      <c r="J26" s="715">
        <v>9</v>
      </c>
      <c r="K26" s="719">
        <v>7</v>
      </c>
      <c r="L26" s="719">
        <v>145</v>
      </c>
      <c r="M26" s="719">
        <v>31</v>
      </c>
      <c r="N26" s="719">
        <v>7</v>
      </c>
      <c r="O26" s="719">
        <v>157</v>
      </c>
      <c r="P26" s="719">
        <v>7</v>
      </c>
      <c r="Q26" s="719">
        <v>23</v>
      </c>
      <c r="R26" s="719"/>
      <c r="S26" s="719"/>
      <c r="T26" s="719"/>
      <c r="U26" s="715"/>
      <c r="V26" s="750">
        <f t="shared" si="0"/>
        <v>386</v>
      </c>
      <c r="W26" s="751">
        <f t="shared" si="1"/>
        <v>47.654320987654316</v>
      </c>
    </row>
    <row r="27" spans="1:23" ht="16.5">
      <c r="A27" s="712" t="s">
        <v>626</v>
      </c>
      <c r="B27" s="763" t="s">
        <v>704</v>
      </c>
      <c r="C27" s="713" t="s">
        <v>705</v>
      </c>
      <c r="D27" s="722">
        <v>0</v>
      </c>
      <c r="E27" s="722">
        <v>1</v>
      </c>
      <c r="F27" s="665">
        <v>0</v>
      </c>
      <c r="G27" s="665">
        <v>0</v>
      </c>
      <c r="H27" s="665">
        <v>0</v>
      </c>
      <c r="I27" s="749">
        <v>0</v>
      </c>
      <c r="J27" s="715">
        <v>0</v>
      </c>
      <c r="K27" s="719">
        <v>0</v>
      </c>
      <c r="L27" s="719">
        <v>0</v>
      </c>
      <c r="M27" s="719">
        <v>0</v>
      </c>
      <c r="N27" s="719">
        <v>0</v>
      </c>
      <c r="O27" s="719">
        <v>0</v>
      </c>
      <c r="P27" s="719">
        <v>0</v>
      </c>
      <c r="Q27" s="719">
        <v>0</v>
      </c>
      <c r="R27" s="719"/>
      <c r="S27" s="719"/>
      <c r="T27" s="719"/>
      <c r="U27" s="715"/>
      <c r="V27" s="750">
        <f t="shared" si="0"/>
        <v>0</v>
      </c>
      <c r="W27" s="751" t="e">
        <f t="shared" si="1"/>
        <v>#DIV/0!</v>
      </c>
    </row>
    <row r="28" spans="1:23" ht="16.5">
      <c r="A28" s="712" t="s">
        <v>628</v>
      </c>
      <c r="B28" s="763" t="s">
        <v>706</v>
      </c>
      <c r="C28" s="713" t="s">
        <v>707</v>
      </c>
      <c r="D28" s="722">
        <v>582</v>
      </c>
      <c r="E28" s="722">
        <v>430</v>
      </c>
      <c r="F28" s="665">
        <v>160</v>
      </c>
      <c r="G28" s="665">
        <v>28</v>
      </c>
      <c r="H28" s="665">
        <v>29</v>
      </c>
      <c r="I28" s="749">
        <v>51</v>
      </c>
      <c r="J28" s="715">
        <v>5</v>
      </c>
      <c r="K28" s="719">
        <v>5</v>
      </c>
      <c r="L28" s="719">
        <v>0</v>
      </c>
      <c r="M28" s="719">
        <v>10</v>
      </c>
      <c r="N28" s="719">
        <v>0</v>
      </c>
      <c r="O28" s="719">
        <v>3</v>
      </c>
      <c r="P28" s="719">
        <v>0</v>
      </c>
      <c r="Q28" s="719">
        <v>2</v>
      </c>
      <c r="R28" s="719"/>
      <c r="S28" s="719"/>
      <c r="T28" s="719"/>
      <c r="U28" s="715"/>
      <c r="V28" s="750">
        <f t="shared" si="0"/>
        <v>25</v>
      </c>
      <c r="W28" s="751">
        <f t="shared" si="1"/>
        <v>49.019607843137251</v>
      </c>
    </row>
    <row r="29" spans="1:23" ht="16.5">
      <c r="A29" s="712" t="s">
        <v>630</v>
      </c>
      <c r="B29" s="762" t="s">
        <v>708</v>
      </c>
      <c r="C29" s="713" t="s">
        <v>709</v>
      </c>
      <c r="D29" s="722">
        <v>566</v>
      </c>
      <c r="E29" s="722">
        <v>656</v>
      </c>
      <c r="F29" s="665">
        <v>507</v>
      </c>
      <c r="G29" s="665">
        <v>523</v>
      </c>
      <c r="H29" s="665">
        <v>475</v>
      </c>
      <c r="I29" s="749">
        <v>543</v>
      </c>
      <c r="J29" s="715">
        <v>38</v>
      </c>
      <c r="K29" s="719">
        <v>28</v>
      </c>
      <c r="L29" s="719">
        <v>44</v>
      </c>
      <c r="M29" s="719">
        <v>58</v>
      </c>
      <c r="N29" s="719">
        <v>50</v>
      </c>
      <c r="O29" s="719">
        <v>120</v>
      </c>
      <c r="P29" s="719">
        <v>35</v>
      </c>
      <c r="Q29" s="719">
        <v>36</v>
      </c>
      <c r="R29" s="719"/>
      <c r="S29" s="719"/>
      <c r="T29" s="719"/>
      <c r="U29" s="715"/>
      <c r="V29" s="750">
        <f t="shared" si="0"/>
        <v>409</v>
      </c>
      <c r="W29" s="751">
        <f t="shared" si="1"/>
        <v>75.322283609576431</v>
      </c>
    </row>
    <row r="30" spans="1:23" ht="16.5">
      <c r="A30" s="712" t="s">
        <v>632</v>
      </c>
      <c r="B30" s="763" t="s">
        <v>710</v>
      </c>
      <c r="C30" s="713" t="s">
        <v>711</v>
      </c>
      <c r="D30" s="722">
        <v>2457</v>
      </c>
      <c r="E30" s="722">
        <v>2785</v>
      </c>
      <c r="F30" s="665">
        <v>4485</v>
      </c>
      <c r="G30" s="665">
        <v>4622</v>
      </c>
      <c r="H30" s="665">
        <v>4700</v>
      </c>
      <c r="I30" s="749">
        <v>4913</v>
      </c>
      <c r="J30" s="715">
        <v>361</v>
      </c>
      <c r="K30" s="719">
        <v>347</v>
      </c>
      <c r="L30" s="719">
        <v>412</v>
      </c>
      <c r="M30" s="719">
        <v>386</v>
      </c>
      <c r="N30" s="719">
        <v>377</v>
      </c>
      <c r="O30" s="719">
        <v>436</v>
      </c>
      <c r="P30" s="719">
        <v>399</v>
      </c>
      <c r="Q30" s="719">
        <v>365</v>
      </c>
      <c r="R30" s="719"/>
      <c r="S30" s="719"/>
      <c r="T30" s="719"/>
      <c r="U30" s="715"/>
      <c r="V30" s="750">
        <f>SUM(J30:U30)</f>
        <v>3083</v>
      </c>
      <c r="W30" s="751">
        <f>+V30/I30*100</f>
        <v>62.751882760024422</v>
      </c>
    </row>
    <row r="31" spans="1:23" ht="16.5">
      <c r="A31" s="712" t="s">
        <v>634</v>
      </c>
      <c r="B31" s="763" t="s">
        <v>712</v>
      </c>
      <c r="C31" s="713" t="s">
        <v>713</v>
      </c>
      <c r="D31" s="722">
        <v>943</v>
      </c>
      <c r="E31" s="722">
        <v>1044</v>
      </c>
      <c r="F31" s="665">
        <v>1563</v>
      </c>
      <c r="G31" s="665">
        <v>1611</v>
      </c>
      <c r="H31" s="665">
        <v>1642</v>
      </c>
      <c r="I31" s="749">
        <v>1733</v>
      </c>
      <c r="J31" s="715">
        <v>127</v>
      </c>
      <c r="K31" s="719">
        <v>120</v>
      </c>
      <c r="L31" s="719">
        <v>144</v>
      </c>
      <c r="M31" s="719">
        <v>136</v>
      </c>
      <c r="N31" s="719">
        <v>129</v>
      </c>
      <c r="O31" s="719">
        <v>149</v>
      </c>
      <c r="P31" s="719">
        <v>140</v>
      </c>
      <c r="Q31" s="719">
        <v>126</v>
      </c>
      <c r="R31" s="719"/>
      <c r="S31" s="719"/>
      <c r="T31" s="719"/>
      <c r="U31" s="715"/>
      <c r="V31" s="750">
        <f>SUM(J31:U31)</f>
        <v>1071</v>
      </c>
      <c r="W31" s="751">
        <f>+V31/I31*100</f>
        <v>61.800346220427002</v>
      </c>
    </row>
    <row r="32" spans="1:23" ht="16.5">
      <c r="A32" s="712" t="s">
        <v>637</v>
      </c>
      <c r="B32" s="762" t="s">
        <v>714</v>
      </c>
      <c r="C32" s="713" t="s">
        <v>715</v>
      </c>
      <c r="D32" s="722">
        <v>0</v>
      </c>
      <c r="E32" s="722">
        <v>0</v>
      </c>
      <c r="F32" s="665">
        <v>0</v>
      </c>
      <c r="G32" s="665">
        <v>0</v>
      </c>
      <c r="H32" s="665">
        <v>0</v>
      </c>
      <c r="I32" s="749">
        <v>0</v>
      </c>
      <c r="J32" s="715">
        <v>0</v>
      </c>
      <c r="K32" s="719">
        <v>0</v>
      </c>
      <c r="L32" s="719">
        <v>0</v>
      </c>
      <c r="M32" s="719">
        <v>0</v>
      </c>
      <c r="N32" s="719">
        <v>0</v>
      </c>
      <c r="O32" s="719">
        <v>0</v>
      </c>
      <c r="P32" s="719">
        <v>0</v>
      </c>
      <c r="Q32" s="719">
        <v>0</v>
      </c>
      <c r="R32" s="719"/>
      <c r="S32" s="719"/>
      <c r="T32" s="719"/>
      <c r="U32" s="715"/>
      <c r="V32" s="750">
        <f t="shared" si="0"/>
        <v>0</v>
      </c>
      <c r="W32" s="751" t="e">
        <f t="shared" si="1"/>
        <v>#DIV/0!</v>
      </c>
    </row>
    <row r="33" spans="1:23" ht="16.5">
      <c r="A33" s="712" t="s">
        <v>716</v>
      </c>
      <c r="B33" s="763" t="s">
        <v>717</v>
      </c>
      <c r="C33" s="713" t="s">
        <v>718</v>
      </c>
      <c r="D33" s="722"/>
      <c r="E33" s="722"/>
      <c r="F33" s="665">
        <v>428</v>
      </c>
      <c r="G33" s="665">
        <v>175</v>
      </c>
      <c r="H33" s="665">
        <v>208</v>
      </c>
      <c r="I33" s="749">
        <v>125</v>
      </c>
      <c r="J33" s="715">
        <v>0</v>
      </c>
      <c r="K33" s="719">
        <v>0</v>
      </c>
      <c r="L33" s="719">
        <v>0</v>
      </c>
      <c r="M33" s="719">
        <v>0</v>
      </c>
      <c r="N33" s="719">
        <v>26</v>
      </c>
      <c r="O33" s="719">
        <v>4</v>
      </c>
      <c r="P33" s="719">
        <v>5</v>
      </c>
      <c r="Q33" s="719">
        <v>1</v>
      </c>
      <c r="R33" s="719"/>
      <c r="S33" s="719"/>
      <c r="T33" s="719"/>
      <c r="U33" s="715"/>
      <c r="V33" s="750">
        <f t="shared" si="0"/>
        <v>36</v>
      </c>
      <c r="W33" s="751">
        <f t="shared" si="1"/>
        <v>28.799999999999997</v>
      </c>
    </row>
    <row r="34" spans="1:23" ht="16.5">
      <c r="A34" s="712" t="s">
        <v>639</v>
      </c>
      <c r="B34" s="763" t="s">
        <v>719</v>
      </c>
      <c r="C34" s="713" t="s">
        <v>720</v>
      </c>
      <c r="D34" s="722">
        <v>318</v>
      </c>
      <c r="E34" s="722">
        <v>252</v>
      </c>
      <c r="F34" s="665">
        <v>104</v>
      </c>
      <c r="G34" s="665">
        <v>134</v>
      </c>
      <c r="H34" s="665">
        <v>127</v>
      </c>
      <c r="I34" s="749">
        <v>107</v>
      </c>
      <c r="J34" s="715">
        <v>11</v>
      </c>
      <c r="K34" s="719">
        <v>11</v>
      </c>
      <c r="L34" s="719">
        <v>11</v>
      </c>
      <c r="M34" s="719">
        <v>11</v>
      </c>
      <c r="N34" s="719">
        <v>10</v>
      </c>
      <c r="O34" s="719">
        <v>11</v>
      </c>
      <c r="P34" s="719">
        <v>11</v>
      </c>
      <c r="Q34" s="719">
        <v>10</v>
      </c>
      <c r="R34" s="719"/>
      <c r="S34" s="719"/>
      <c r="T34" s="719"/>
      <c r="U34" s="715"/>
      <c r="V34" s="750">
        <f t="shared" si="0"/>
        <v>86</v>
      </c>
      <c r="W34" s="751">
        <f t="shared" si="1"/>
        <v>80.373831775700936</v>
      </c>
    </row>
    <row r="35" spans="1:23" ht="17.25" thickBot="1">
      <c r="A35" s="690" t="s">
        <v>678</v>
      </c>
      <c r="B35" s="764"/>
      <c r="C35" s="726"/>
      <c r="D35" s="727">
        <v>98</v>
      </c>
      <c r="E35" s="727">
        <v>128</v>
      </c>
      <c r="F35" s="659">
        <v>64</v>
      </c>
      <c r="G35" s="659">
        <v>60</v>
      </c>
      <c r="H35" s="659">
        <v>50</v>
      </c>
      <c r="I35" s="765">
        <v>80</v>
      </c>
      <c r="J35" s="666">
        <v>0</v>
      </c>
      <c r="K35" s="661">
        <v>1</v>
      </c>
      <c r="L35" s="661">
        <v>6</v>
      </c>
      <c r="M35" s="661">
        <v>7</v>
      </c>
      <c r="N35" s="661">
        <v>15</v>
      </c>
      <c r="O35" s="661">
        <v>28</v>
      </c>
      <c r="P35" s="661">
        <v>3</v>
      </c>
      <c r="Q35" s="661">
        <v>4</v>
      </c>
      <c r="R35" s="661"/>
      <c r="S35" s="661"/>
      <c r="T35" s="661"/>
      <c r="U35" s="661"/>
      <c r="V35" s="766">
        <f t="shared" si="0"/>
        <v>64</v>
      </c>
      <c r="W35" s="767">
        <f t="shared" si="1"/>
        <v>80</v>
      </c>
    </row>
    <row r="36" spans="1:23" ht="17.25" thickBot="1">
      <c r="A36" s="768" t="s">
        <v>721</v>
      </c>
      <c r="B36" s="762"/>
      <c r="C36" s="731" t="s">
        <v>722</v>
      </c>
      <c r="D36" s="651">
        <v>7508</v>
      </c>
      <c r="E36" s="651">
        <f t="shared" ref="E36:U36" si="2">SUM(E25:E35)</f>
        <v>7842</v>
      </c>
      <c r="F36" s="733">
        <f>SUM(F25:F35)</f>
        <v>9489</v>
      </c>
      <c r="G36" s="733">
        <f>SUM(G25:G35)</f>
        <v>9433</v>
      </c>
      <c r="H36" s="733">
        <f>SUM(H25:H35)</f>
        <v>9377</v>
      </c>
      <c r="I36" s="769">
        <f t="shared" si="2"/>
        <v>9446</v>
      </c>
      <c r="J36" s="734">
        <f t="shared" si="2"/>
        <v>623</v>
      </c>
      <c r="K36" s="736">
        <f t="shared" si="2"/>
        <v>634</v>
      </c>
      <c r="L36" s="737">
        <f t="shared" si="2"/>
        <v>805</v>
      </c>
      <c r="M36" s="737">
        <f t="shared" si="2"/>
        <v>793</v>
      </c>
      <c r="N36" s="736">
        <f t="shared" si="2"/>
        <v>730</v>
      </c>
      <c r="O36" s="736">
        <f t="shared" si="2"/>
        <v>981</v>
      </c>
      <c r="P36" s="736">
        <f t="shared" si="2"/>
        <v>710</v>
      </c>
      <c r="Q36" s="736">
        <f t="shared" si="2"/>
        <v>663</v>
      </c>
      <c r="R36" s="736">
        <f t="shared" si="2"/>
        <v>0</v>
      </c>
      <c r="S36" s="736">
        <f>SUM(S25:S35)</f>
        <v>0</v>
      </c>
      <c r="T36" s="736">
        <f t="shared" si="2"/>
        <v>0</v>
      </c>
      <c r="U36" s="736">
        <f t="shared" si="2"/>
        <v>0</v>
      </c>
      <c r="V36" s="770">
        <f>V25+V26+V27+V28+V29+V30+V31+V32+V33+V34+V35</f>
        <v>5939</v>
      </c>
      <c r="W36" s="771">
        <f>+V36/I36*100</f>
        <v>62.873173830192677</v>
      </c>
    </row>
    <row r="37" spans="1:23" ht="16.5">
      <c r="A37" s="712" t="s">
        <v>723</v>
      </c>
      <c r="B37" s="760" t="s">
        <v>724</v>
      </c>
      <c r="C37" s="713" t="s">
        <v>725</v>
      </c>
      <c r="D37" s="714">
        <v>0</v>
      </c>
      <c r="E37" s="714">
        <v>0</v>
      </c>
      <c r="F37" s="663">
        <v>0</v>
      </c>
      <c r="G37" s="663">
        <v>0</v>
      </c>
      <c r="H37" s="663">
        <v>0</v>
      </c>
      <c r="I37" s="761">
        <v>0</v>
      </c>
      <c r="J37" s="715">
        <v>0</v>
      </c>
      <c r="K37" s="719">
        <v>0</v>
      </c>
      <c r="L37" s="719">
        <v>0</v>
      </c>
      <c r="M37" s="719">
        <v>0</v>
      </c>
      <c r="N37" s="719">
        <v>0</v>
      </c>
      <c r="O37" s="719">
        <v>0</v>
      </c>
      <c r="P37" s="719">
        <v>0</v>
      </c>
      <c r="Q37" s="719">
        <v>0</v>
      </c>
      <c r="R37" s="719"/>
      <c r="S37" s="719"/>
      <c r="T37" s="719"/>
      <c r="U37" s="715"/>
      <c r="V37" s="750">
        <f t="shared" ref="V37:V42" si="3">SUM(J37:U37)</f>
        <v>0</v>
      </c>
      <c r="W37" s="751" t="e">
        <f t="shared" ref="W37:W42" si="4">+V37/I37*100</f>
        <v>#DIV/0!</v>
      </c>
    </row>
    <row r="38" spans="1:23" ht="16.5">
      <c r="A38" s="712" t="s">
        <v>726</v>
      </c>
      <c r="B38" s="763" t="s">
        <v>727</v>
      </c>
      <c r="C38" s="713" t="s">
        <v>728</v>
      </c>
      <c r="D38" s="722">
        <v>716</v>
      </c>
      <c r="E38" s="722">
        <v>715</v>
      </c>
      <c r="F38" s="665">
        <v>495</v>
      </c>
      <c r="G38" s="665">
        <v>527</v>
      </c>
      <c r="H38" s="665">
        <v>510</v>
      </c>
      <c r="I38" s="749">
        <v>550</v>
      </c>
      <c r="J38" s="715">
        <v>58</v>
      </c>
      <c r="K38" s="719">
        <v>64</v>
      </c>
      <c r="L38" s="719">
        <v>41</v>
      </c>
      <c r="M38" s="719">
        <v>47</v>
      </c>
      <c r="N38" s="719">
        <v>28</v>
      </c>
      <c r="O38" s="719">
        <v>34</v>
      </c>
      <c r="P38" s="719">
        <v>27</v>
      </c>
      <c r="Q38" s="719">
        <v>30</v>
      </c>
      <c r="R38" s="719"/>
      <c r="S38" s="719"/>
      <c r="T38" s="719"/>
      <c r="U38" s="715"/>
      <c r="V38" s="750">
        <f t="shared" si="3"/>
        <v>329</v>
      </c>
      <c r="W38" s="751">
        <f t="shared" si="4"/>
        <v>59.818181818181813</v>
      </c>
    </row>
    <row r="39" spans="1:23" ht="16.5">
      <c r="A39" s="712" t="s">
        <v>729</v>
      </c>
      <c r="B39" s="762" t="s">
        <v>730</v>
      </c>
      <c r="C39" s="713" t="s">
        <v>731</v>
      </c>
      <c r="D39" s="722">
        <v>26</v>
      </c>
      <c r="E39" s="722">
        <v>32</v>
      </c>
      <c r="F39" s="665">
        <v>0</v>
      </c>
      <c r="G39" s="665">
        <v>0</v>
      </c>
      <c r="H39" s="665">
        <v>0</v>
      </c>
      <c r="I39" s="749">
        <v>0</v>
      </c>
      <c r="J39" s="715">
        <v>0</v>
      </c>
      <c r="K39" s="719">
        <v>0</v>
      </c>
      <c r="L39" s="719">
        <v>0</v>
      </c>
      <c r="M39" s="719">
        <v>0</v>
      </c>
      <c r="N39" s="719">
        <v>0</v>
      </c>
      <c r="O39" s="719">
        <v>0</v>
      </c>
      <c r="P39" s="719">
        <v>0</v>
      </c>
      <c r="Q39" s="719">
        <v>0</v>
      </c>
      <c r="R39" s="719"/>
      <c r="S39" s="719"/>
      <c r="T39" s="719"/>
      <c r="U39" s="715"/>
      <c r="V39" s="750">
        <f t="shared" si="3"/>
        <v>0</v>
      </c>
      <c r="W39" s="751" t="e">
        <f t="shared" si="4"/>
        <v>#DIV/0!</v>
      </c>
    </row>
    <row r="40" spans="1:23" ht="16.5">
      <c r="A40" s="712" t="s">
        <v>651</v>
      </c>
      <c r="B40" s="772"/>
      <c r="C40" s="713" t="s">
        <v>652</v>
      </c>
      <c r="D40" s="722">
        <v>6805</v>
      </c>
      <c r="E40" s="722">
        <v>6979</v>
      </c>
      <c r="F40" s="665">
        <v>8465</v>
      </c>
      <c r="G40" s="665">
        <v>8627</v>
      </c>
      <c r="H40" s="665">
        <v>8636</v>
      </c>
      <c r="I40" s="749">
        <v>8796</v>
      </c>
      <c r="J40" s="715">
        <v>600</v>
      </c>
      <c r="K40" s="719">
        <v>610</v>
      </c>
      <c r="L40" s="719">
        <v>1368</v>
      </c>
      <c r="M40" s="719">
        <v>610</v>
      </c>
      <c r="N40" s="719">
        <v>728</v>
      </c>
      <c r="O40" s="719">
        <v>1599</v>
      </c>
      <c r="P40" s="719">
        <v>0</v>
      </c>
      <c r="Q40" s="719">
        <v>610</v>
      </c>
      <c r="R40" s="719"/>
      <c r="S40" s="719"/>
      <c r="T40" s="719"/>
      <c r="U40" s="715"/>
      <c r="V40" s="750">
        <f>SUM(J40:U40)</f>
        <v>6125</v>
      </c>
      <c r="W40" s="751">
        <f t="shared" si="4"/>
        <v>69.63392451114143</v>
      </c>
    </row>
    <row r="41" spans="1:23" ht="17.25" thickBot="1">
      <c r="A41" s="690" t="s">
        <v>654</v>
      </c>
      <c r="B41" s="773"/>
      <c r="C41" s="774"/>
      <c r="D41" s="727">
        <v>25</v>
      </c>
      <c r="E41" s="727">
        <v>406</v>
      </c>
      <c r="F41" s="659">
        <v>554</v>
      </c>
      <c r="G41" s="659">
        <v>309</v>
      </c>
      <c r="H41" s="659">
        <v>254</v>
      </c>
      <c r="I41" s="761">
        <v>100</v>
      </c>
      <c r="J41" s="666">
        <v>51</v>
      </c>
      <c r="K41" s="661">
        <v>8</v>
      </c>
      <c r="L41" s="661">
        <v>29</v>
      </c>
      <c r="M41" s="661">
        <v>43</v>
      </c>
      <c r="N41" s="661">
        <v>8</v>
      </c>
      <c r="O41" s="661">
        <v>44</v>
      </c>
      <c r="P41" s="661">
        <v>1</v>
      </c>
      <c r="Q41" s="661">
        <v>1</v>
      </c>
      <c r="R41" s="661"/>
      <c r="S41" s="661"/>
      <c r="T41" s="661"/>
      <c r="U41" s="661"/>
      <c r="V41" s="750">
        <f>SUM(J41:U41)</f>
        <v>185</v>
      </c>
      <c r="W41" s="751">
        <f t="shared" si="4"/>
        <v>185</v>
      </c>
    </row>
    <row r="42" spans="1:23" ht="17.25" thickBot="1">
      <c r="A42" s="768" t="s">
        <v>732</v>
      </c>
      <c r="B42" s="775"/>
      <c r="C42" s="731" t="s">
        <v>733</v>
      </c>
      <c r="D42" s="651">
        <f t="shared" ref="D42:T42" si="5">SUM(D37:D41)</f>
        <v>7572</v>
      </c>
      <c r="E42" s="651">
        <f t="shared" si="5"/>
        <v>8132</v>
      </c>
      <c r="F42" s="733">
        <f>SUM(F37:F41)</f>
        <v>9514</v>
      </c>
      <c r="G42" s="733">
        <f>SUM(G38:G41)</f>
        <v>9463</v>
      </c>
      <c r="H42" s="733">
        <f>SUM(H38:H41)</f>
        <v>9400</v>
      </c>
      <c r="I42" s="769">
        <f t="shared" si="5"/>
        <v>9446</v>
      </c>
      <c r="J42" s="734">
        <f t="shared" si="5"/>
        <v>709</v>
      </c>
      <c r="K42" s="736">
        <f t="shared" si="5"/>
        <v>682</v>
      </c>
      <c r="L42" s="737">
        <f t="shared" si="5"/>
        <v>1438</v>
      </c>
      <c r="M42" s="737">
        <f t="shared" si="5"/>
        <v>700</v>
      </c>
      <c r="N42" s="736">
        <f t="shared" si="5"/>
        <v>764</v>
      </c>
      <c r="O42" s="736">
        <f t="shared" si="5"/>
        <v>1677</v>
      </c>
      <c r="P42" s="736">
        <f t="shared" si="5"/>
        <v>28</v>
      </c>
      <c r="Q42" s="736">
        <f t="shared" si="5"/>
        <v>641</v>
      </c>
      <c r="R42" s="736">
        <f t="shared" si="5"/>
        <v>0</v>
      </c>
      <c r="S42" s="736">
        <f t="shared" si="5"/>
        <v>0</v>
      </c>
      <c r="T42" s="736">
        <f t="shared" si="5"/>
        <v>0</v>
      </c>
      <c r="U42" s="736">
        <f>SUM(U37:U41)</f>
        <v>0</v>
      </c>
      <c r="V42" s="770">
        <f t="shared" si="3"/>
        <v>6639</v>
      </c>
      <c r="W42" s="771">
        <f t="shared" si="4"/>
        <v>70.2837179758628</v>
      </c>
    </row>
    <row r="43" spans="1:23" ht="17.25" thickBot="1">
      <c r="A43" s="690"/>
      <c r="B43" s="730"/>
      <c r="C43" s="774"/>
      <c r="D43" s="727"/>
      <c r="E43" s="727"/>
      <c r="F43" s="659"/>
      <c r="G43" s="659"/>
      <c r="H43" s="659"/>
      <c r="I43" s="776"/>
      <c r="J43" s="728"/>
      <c r="K43" s="661"/>
      <c r="L43" s="696"/>
      <c r="M43" s="696"/>
      <c r="N43" s="661"/>
      <c r="O43" s="661"/>
      <c r="P43" s="661"/>
      <c r="Q43" s="661"/>
      <c r="R43" s="661"/>
      <c r="S43" s="661"/>
      <c r="T43" s="661"/>
      <c r="U43" s="777"/>
      <c r="V43" s="766"/>
      <c r="W43" s="767"/>
    </row>
    <row r="44" spans="1:23" ht="17.25" thickBot="1">
      <c r="A44" s="768" t="s">
        <v>658</v>
      </c>
      <c r="B44" s="778"/>
      <c r="C44" s="779"/>
      <c r="D44" s="651">
        <f>+D42-D40</f>
        <v>767</v>
      </c>
      <c r="E44" s="651">
        <f>+E42-E40</f>
        <v>1153</v>
      </c>
      <c r="F44" s="733">
        <v>1049</v>
      </c>
      <c r="G44" s="733">
        <f>SUM(G41+G38)</f>
        <v>836</v>
      </c>
      <c r="H44" s="733">
        <f>SUM(H41+H38)</f>
        <v>764</v>
      </c>
      <c r="I44" s="769">
        <f t="shared" ref="I44:U44" si="6">I37+I38+I39+I41</f>
        <v>650</v>
      </c>
      <c r="J44" s="734">
        <f t="shared" si="6"/>
        <v>109</v>
      </c>
      <c r="K44" s="736">
        <f t="shared" si="6"/>
        <v>72</v>
      </c>
      <c r="L44" s="736">
        <f t="shared" si="6"/>
        <v>70</v>
      </c>
      <c r="M44" s="736">
        <f t="shared" si="6"/>
        <v>90</v>
      </c>
      <c r="N44" s="736">
        <f t="shared" si="6"/>
        <v>36</v>
      </c>
      <c r="O44" s="736">
        <f t="shared" si="6"/>
        <v>78</v>
      </c>
      <c r="P44" s="736">
        <f t="shared" si="6"/>
        <v>28</v>
      </c>
      <c r="Q44" s="736">
        <f t="shared" si="6"/>
        <v>31</v>
      </c>
      <c r="R44" s="736">
        <f t="shared" si="6"/>
        <v>0</v>
      </c>
      <c r="S44" s="736">
        <f t="shared" si="6"/>
        <v>0</v>
      </c>
      <c r="T44" s="736">
        <f t="shared" si="6"/>
        <v>0</v>
      </c>
      <c r="U44" s="769">
        <f t="shared" si="6"/>
        <v>0</v>
      </c>
      <c r="V44" s="770">
        <f>SUM(J44:U44)</f>
        <v>514</v>
      </c>
      <c r="W44" s="771">
        <f>+V44/I44*100</f>
        <v>79.07692307692308</v>
      </c>
    </row>
    <row r="45" spans="1:23" ht="17.25" thickBot="1">
      <c r="A45" s="768" t="s">
        <v>659</v>
      </c>
      <c r="B45" s="778"/>
      <c r="C45" s="731" t="s">
        <v>734</v>
      </c>
      <c r="D45" s="651">
        <f>+D42-D36</f>
        <v>64</v>
      </c>
      <c r="E45" s="651">
        <f>+E42-E36</f>
        <v>290</v>
      </c>
      <c r="F45" s="733">
        <v>25</v>
      </c>
      <c r="G45" s="733">
        <f>SUM(G42-G36)</f>
        <v>30</v>
      </c>
      <c r="H45" s="733">
        <f>SUM(H42-H36)</f>
        <v>23</v>
      </c>
      <c r="I45" s="769">
        <f>SUM(I42-I36)</f>
        <v>0</v>
      </c>
      <c r="J45" s="734">
        <f t="shared" ref="J45:U45" si="7">J42-J36</f>
        <v>86</v>
      </c>
      <c r="K45" s="736">
        <f t="shared" si="7"/>
        <v>48</v>
      </c>
      <c r="L45" s="736">
        <f t="shared" si="7"/>
        <v>633</v>
      </c>
      <c r="M45" s="736">
        <f t="shared" si="7"/>
        <v>-93</v>
      </c>
      <c r="N45" s="736">
        <f t="shared" si="7"/>
        <v>34</v>
      </c>
      <c r="O45" s="736">
        <f t="shared" si="7"/>
        <v>696</v>
      </c>
      <c r="P45" s="736">
        <f>P42-P36</f>
        <v>-682</v>
      </c>
      <c r="Q45" s="736">
        <f t="shared" si="7"/>
        <v>-22</v>
      </c>
      <c r="R45" s="736">
        <f t="shared" si="7"/>
        <v>0</v>
      </c>
      <c r="S45" s="736">
        <f t="shared" si="7"/>
        <v>0</v>
      </c>
      <c r="T45" s="736">
        <f t="shared" si="7"/>
        <v>0</v>
      </c>
      <c r="U45" s="737">
        <f t="shared" si="7"/>
        <v>0</v>
      </c>
      <c r="V45" s="770">
        <f>SUM(J45:U45)</f>
        <v>700</v>
      </c>
      <c r="W45" s="771" t="e">
        <f>+V45/I45*100</f>
        <v>#DIV/0!</v>
      </c>
    </row>
    <row r="46" spans="1:23" ht="17.25" thickBot="1">
      <c r="A46" s="768" t="s">
        <v>735</v>
      </c>
      <c r="B46" s="778"/>
      <c r="C46" s="780"/>
      <c r="D46" s="644">
        <f>+D45-D40</f>
        <v>-6741</v>
      </c>
      <c r="E46" s="644">
        <f>+E45-E40</f>
        <v>-6689</v>
      </c>
      <c r="F46" s="733">
        <v>-8440</v>
      </c>
      <c r="G46" s="733">
        <f>SUM(G44-G36)</f>
        <v>-8597</v>
      </c>
      <c r="H46" s="733">
        <f>SUM(H44-H36)</f>
        <v>-8613</v>
      </c>
      <c r="I46" s="769">
        <f>SUM(I44-I36)</f>
        <v>-8796</v>
      </c>
      <c r="J46" s="781">
        <f t="shared" ref="J46:U46" si="8">J45-J40</f>
        <v>-514</v>
      </c>
      <c r="K46" s="736">
        <f t="shared" si="8"/>
        <v>-562</v>
      </c>
      <c r="L46" s="736">
        <f t="shared" si="8"/>
        <v>-735</v>
      </c>
      <c r="M46" s="736">
        <f t="shared" si="8"/>
        <v>-703</v>
      </c>
      <c r="N46" s="736">
        <f t="shared" si="8"/>
        <v>-694</v>
      </c>
      <c r="O46" s="736">
        <f t="shared" si="8"/>
        <v>-903</v>
      </c>
      <c r="P46" s="736">
        <f t="shared" si="8"/>
        <v>-682</v>
      </c>
      <c r="Q46" s="736">
        <f t="shared" si="8"/>
        <v>-632</v>
      </c>
      <c r="R46" s="736">
        <f t="shared" si="8"/>
        <v>0</v>
      </c>
      <c r="S46" s="736">
        <f t="shared" si="8"/>
        <v>0</v>
      </c>
      <c r="T46" s="736">
        <f t="shared" si="8"/>
        <v>0</v>
      </c>
      <c r="U46" s="769">
        <f t="shared" si="8"/>
        <v>0</v>
      </c>
      <c r="V46" s="770">
        <f>SUM(J46:U46)</f>
        <v>-5425</v>
      </c>
      <c r="W46" s="771">
        <f>+V46/I46*100</f>
        <v>61.675761709868127</v>
      </c>
    </row>
  </sheetData>
  <mergeCells count="1">
    <mergeCell ref="C5:G5"/>
  </mergeCells>
  <pageMargins left="1.299212598425197" right="0.70866141732283472" top="0.39370078740157483" bottom="0.3937007874015748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Doplň. ukaz. 8_2015 </vt:lpstr>
      <vt:lpstr>Město_příjmy </vt:lpstr>
      <vt:lpstr>Město_výdaje </vt:lpstr>
      <vt:lpstr>Rezerva OEK 2015</vt:lpstr>
      <vt:lpstr>Přebytky min.let</vt:lpstr>
      <vt:lpstr>Domov seniorů</vt:lpstr>
      <vt:lpstr>Tereza</vt:lpstr>
      <vt:lpstr>Knihovna</vt:lpstr>
    </vt:vector>
  </TitlesOfParts>
  <Company>MěÚ Břeclav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slatinska</dc:creator>
  <cp:lastModifiedBy>vasicek</cp:lastModifiedBy>
  <cp:lastPrinted>2015-09-17T13:23:09Z</cp:lastPrinted>
  <dcterms:created xsi:type="dcterms:W3CDTF">2015-09-14T10:52:00Z</dcterms:created>
  <dcterms:modified xsi:type="dcterms:W3CDTF">2015-09-17T13:26:12Z</dcterms:modified>
</cp:coreProperties>
</file>