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9_2015 " sheetId="1" r:id="rId1"/>
    <sheet name="Město_příjmy" sheetId="2" r:id="rId2"/>
    <sheet name="Město_výdaje " sheetId="3" r:id="rId3"/>
    <sheet name="Rezerva OEK" sheetId="4" r:id="rId4"/>
    <sheet name="Přebytky min.let" sheetId="5" r:id="rId5"/>
    <sheet name="Domov seniorů" sheetId="6" r:id="rId6"/>
    <sheet name="Tereza" sheetId="7" r:id="rId7"/>
    <sheet name="Muzeum" sheetId="8" r:id="rId8"/>
    <sheet name="Knihovna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Kpt.Nálepky" sheetId="17" r:id="rId17"/>
    <sheet name="ZŠ Kupkova" sheetId="18" r:id="rId18"/>
    <sheet name="ZŠ Na Valtické" sheetId="19" r:id="rId19"/>
    <sheet name="ZŠ Slovácká" sheetId="20" r:id="rId20"/>
    <sheet name="ZŠ Noháče" sheetId="21" r:id="rId21"/>
    <sheet name="ZUŠ" sheetId="22" r:id="rId22"/>
  </sheets>
  <definedNames/>
  <calcPr fullCalcOnLoad="1"/>
</workbook>
</file>

<file path=xl/sharedStrings.xml><?xml version="1.0" encoding="utf-8"?>
<sst xmlns="http://schemas.openxmlformats.org/spreadsheetml/2006/main" count="3900" uniqueCount="966">
  <si>
    <t>Kraj: Jihomoravský</t>
  </si>
  <si>
    <t>Okres: Břeclav</t>
  </si>
  <si>
    <t>Město: Břeclav</t>
  </si>
  <si>
    <t xml:space="preserve">                    Tabulka doplňujících ukazatelů za období 9/2015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</si>
  <si>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</si>
  <si>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</si>
  <si>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</si>
  <si>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</si>
  <si>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</si>
  <si>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</si>
  <si>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</si>
  <si>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</si>
  <si>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</si>
  <si>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</si>
  <si>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</si>
  <si>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</si>
  <si>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</si>
  <si>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</si>
  <si>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</si>
  <si>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</si>
  <si>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</si>
  <si>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</si>
  <si>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</si>
  <si>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</si>
  <si>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</si>
  <si>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</si>
  <si>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</si>
  <si>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</si>
  <si>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</si>
  <si>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</si>
  <si>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</si>
  <si>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</si>
  <si>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</si>
  <si>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</si>
  <si>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</si>
  <si>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</si>
  <si>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</si>
  <si>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</si>
  <si>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</si>
  <si>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</si>
  <si>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</si>
  <si>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</si>
  <si>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</si>
  <si>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</si>
  <si>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</si>
  <si>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</si>
  <si>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</si>
  <si>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</si>
  <si>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Přijatý bankovní investiční úvěr</t>
  </si>
  <si>
    <t>Změna stavu krátkodobých peněžních prostředků na BÚ</t>
  </si>
  <si>
    <t>TŘÍDA 8 -  FINANCOVÁNÍ</t>
  </si>
  <si>
    <t>1-9/2014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</si>
  <si>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</si>
  <si>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</si>
  <si>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</si>
  <si>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</si>
  <si>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</si>
  <si>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</si>
  <si>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</si>
  <si>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</si>
  <si>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</si>
  <si>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PŘÍJMY ORJ 8888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</si>
  <si>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</si>
  <si>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</si>
  <si>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</si>
  <si>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</si>
  <si>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Neidentifikované příjmy - ostatní činnosti j.n.</t>
  </si>
  <si>
    <t>Příjmy z úroků (část)</t>
  </si>
  <si>
    <t>Příjmy z prodeje ost. nemovitostí a jejich částí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</si>
  <si>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</si>
  <si>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</si>
  <si>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</si>
  <si>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</si>
  <si>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Sankční platby přijaté od jiných subjektů</t>
  </si>
  <si>
    <t>Příjmy z pronájmu ostatních nemovitostí</t>
  </si>
  <si>
    <t>Příjmy z pronájmu pozemků</t>
  </si>
  <si>
    <t>Ostatní  příjmy z vlastní činnosti - komunál. služby a rozvoj</t>
  </si>
  <si>
    <t>Příjmy z poskytování služeb a výrobků-komunální služby (WC)</t>
  </si>
  <si>
    <t>Příjmy z pronájmu pozemků - územní rozvoj</t>
  </si>
  <si>
    <t>Příjmy z pronájmu ost.nem. - TEPLO s.r.o.</t>
  </si>
  <si>
    <t>Ostatní nedaňové příjmy j. n. - pohřebnictví</t>
  </si>
  <si>
    <t>Přijaté nekapitálové příspěvky a náhrady - pohřebnictví</t>
  </si>
  <si>
    <t>Příjmy z pronájmu movitých věcí - pohřebnictví</t>
  </si>
  <si>
    <t>Příjmy z pronájmu ost. nemovit. a jejich částí - pohřebnictí</t>
  </si>
  <si>
    <t>Příjmy z poskytování služeb - pohřebnictví</t>
  </si>
  <si>
    <t>Příjmy z pronájmu movitých věcí - veřejné osvětlení</t>
  </si>
  <si>
    <t>Příjmy z prodeje ostat. nemovitého maj. - nebytové hospodář.</t>
  </si>
  <si>
    <t>Přijaté nekapitálové příspěvky a náhrady - nebytové hospodářství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</si>
  <si>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</si>
  <si>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</si>
  <si>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</si>
  <si>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Příjmy z pronájmu ostat. nemovitého maj. - nebytové hospodář.</t>
  </si>
  <si>
    <t>Příjmy z poskytování služeb-nebytové hospodářství</t>
  </si>
  <si>
    <t>Příjmy z prodeje ostat. nemovitého maj. - bytové hospodář.</t>
  </si>
  <si>
    <t>Ost. nedaň. příjmy jinde nezařaz.-byt. hospodář.</t>
  </si>
  <si>
    <t>Přijaté nekapitálové příspěvky -bytové hospodářství</t>
  </si>
  <si>
    <t>Přijaté pojistné náhrady</t>
  </si>
  <si>
    <t>Příjmy z pronájmu ostat. nemovitostí -bytové hospodářství</t>
  </si>
  <si>
    <t>Příjmy z poskytování služeb-bytové hospodářství</t>
  </si>
  <si>
    <t>Správní poplatky</t>
  </si>
  <si>
    <t xml:space="preserve">ODBOR MAJETKOVÝ </t>
  </si>
  <si>
    <t>PŘÍJMY ORJ 110 CELKEM</t>
  </si>
  <si>
    <t>Neidentifikované příjmy - ostat. činnosti</t>
  </si>
  <si>
    <t>Převody z ostatních vlastních fondů</t>
  </si>
  <si>
    <t xml:space="preserve">Ostatní nedaňové příjmy j. n. </t>
  </si>
  <si>
    <t>Kursové rozdíly v příjmech</t>
  </si>
  <si>
    <t>Příjmy z podílu na zisku a dividend - Tempos, a. s.</t>
  </si>
  <si>
    <t xml:space="preserve">Přijaté nekapítálové příspěvky a náhrady </t>
  </si>
  <si>
    <t>Příjmy z úroků - § Obecné příjmy z fin. operací</t>
  </si>
  <si>
    <t>Sankční platby přijaté od jiných subjektů - vnitřní správa</t>
  </si>
  <si>
    <t>Přijaté sankč. platby -  výher. hrací přístroje</t>
  </si>
  <si>
    <t xml:space="preserve">Neinv. přijaté dotace ze SR - přísp. na výkon stát. správy </t>
  </si>
  <si>
    <t>Splátky půjček od obyvatelstva</t>
  </si>
  <si>
    <t>Daň z nemovitostí</t>
  </si>
  <si>
    <t xml:space="preserve">Správní poplatky </t>
  </si>
  <si>
    <t>Odvod z výherních hracích přístrojů</t>
  </si>
  <si>
    <t>Zrušené místní poplatky-dopl.min.let-komunální odpad</t>
  </si>
  <si>
    <t>Odvod z loterií a podob. her kromě VHP</t>
  </si>
  <si>
    <t>Místní poplatek za ubytovací kapacitu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</si>
  <si>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</si>
  <si>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</si>
  <si>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</si>
  <si>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</si>
  <si>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</si>
  <si>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</si>
  <si>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</si>
  <si>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</si>
  <si>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</si>
  <si>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</si>
  <si>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</si>
  <si>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</si>
  <si>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nekapitálové příspěvky jinde nezařazené</t>
  </si>
  <si>
    <t>Přijaté příspěvky na investice</t>
  </si>
  <si>
    <t>Sankční poplatky</t>
  </si>
  <si>
    <t>Ostatní inv.přijaté transfery ze SR</t>
  </si>
  <si>
    <t>ODBOR STAVEBNÍHO ŘÁDU A OBECNÍHO ŽIVNOSTEN. ÚŘADU</t>
  </si>
  <si>
    <t>PŘÍJMY ORJ 90 CELKEM</t>
  </si>
  <si>
    <t>Ostatní činnosti - neidentifikované platby</t>
  </si>
  <si>
    <t>Příjmy z prodeje ostat. hmot. dlouhodob. majetku</t>
  </si>
  <si>
    <t>Přijaté nekapitálové příspěvky jinde nezařazené-městská policie</t>
  </si>
  <si>
    <t>Příjmy z poskytovaných služeb -  Městská policie - PCO</t>
  </si>
  <si>
    <t>;</t>
  </si>
  <si>
    <t>Příjmy z poskytování služeb a výrobků - Ostat. zál. pozem. komunikací</t>
  </si>
  <si>
    <t>Příjmy z poskytovaných služeb - Ost. zál. pozemních komunikací-parkov.</t>
  </si>
  <si>
    <t>Neinv. příjaté dodace od krajů - Bezpečná Břeclav SAB II</t>
  </si>
  <si>
    <t>Neinv. příjaté dodace od obcí - veřejnoprávní smlouvy</t>
  </si>
  <si>
    <t>Ostat. neinv. přij. transfery ze státního rozpočtu - Domovníci</t>
  </si>
  <si>
    <t>Ostat. neinv. přij. transfery ze státního rozpočtu - Asistent prev. krim. II</t>
  </si>
  <si>
    <t>MĚSTSKÁ POLICIE</t>
  </si>
  <si>
    <t>PŘÍJMY ORJ 80 CELKEM</t>
  </si>
  <si>
    <t>Ostatní nedaňové příjmy jinde nezařazené-činnost místní správy</t>
  </si>
  <si>
    <t>Přijaté nekapitálové příspěvky jinde nezařaz.-čin. místní správy</t>
  </si>
  <si>
    <t>Přijaté nekapitálové příspěvky jinde nezařaz.-ostat. záležitosti v dopravě</t>
  </si>
  <si>
    <t>Sankční poplatky-ostat. záležitosti v dopravě</t>
  </si>
  <si>
    <t>Přijaté nekapitál. příspěvky a náhrady v silniční dopravě</t>
  </si>
  <si>
    <t>Sankční poplatky-ostat. záležitosti v silniční dopravě</t>
  </si>
  <si>
    <t>Ostatní nedaňové příjmy jinde nezařazené-ostat. zál. pozem. komunik.</t>
  </si>
  <si>
    <t>Přijaté nekapitálové příspěvky jinde nezařaz.-ostat. zál. v pozem. kom.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</si>
  <si>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</si>
  <si>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</si>
  <si>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</si>
  <si>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</si>
  <si>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</si>
  <si>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</si>
  <si>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>Přijaté nekapitálové příspěvky - náklady řízení</t>
  </si>
  <si>
    <t>Přijaté sankční poplatky</t>
  </si>
  <si>
    <t>Přijaté neinvestiční dary - ostat. čin. k ochraně přírody a krajiny</t>
  </si>
  <si>
    <t>Úhrada z vydobývaného prostoru</t>
  </si>
  <si>
    <t xml:space="preserve">Příjmy z pronájmu ostat. nemovit. a jejich částí - Útulek Bulhary </t>
  </si>
  <si>
    <t>Neinvestiční přijaté dotace od krajů - EVVO MŠ Hřbitovní 8</t>
  </si>
  <si>
    <t>Ostat. investič. přij. transfery ze SR - zprac. lesních osnov</t>
  </si>
  <si>
    <t>Ostat. neinv. transf. ze SR - odbor. les. hosp.,zvýš.nákl. výsadbu</t>
  </si>
  <si>
    <t>Ostat. neinv. transf. ze SR - výsadba min. podílu zpev. a melior.dřevin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</si>
  <si>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</si>
  <si>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</si>
  <si>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</si>
  <si>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</si>
  <si>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</si>
  <si>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</si>
  <si>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</si>
  <si>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nekapitálové příspěvky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</si>
  <si>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</si>
  <si>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</si>
  <si>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</si>
  <si>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</si>
  <si>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</si>
  <si>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</si>
  <si>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</si>
  <si>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</si>
  <si>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</si>
  <si>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</si>
  <si>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</si>
  <si>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</si>
  <si>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příspěvky-ost. čin. ve zdravotnictví</t>
  </si>
  <si>
    <t>Ostat. přijaté vratky transferů - Sportovní zařízení v majetku obce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</si>
  <si>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</si>
  <si>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</si>
  <si>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</si>
  <si>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</si>
  <si>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Odvody příspěvkových organizací - ZŠ Poštorná, Komenského 2</t>
  </si>
  <si>
    <t>Ostatní příjmy z vlastní činnosti - Základní školy</t>
  </si>
  <si>
    <t xml:space="preserve">Příjmy z prodeje zboží </t>
  </si>
  <si>
    <t>Neinv. přij. transfery od krajů - Domov seniorů Břeclav</t>
  </si>
  <si>
    <t>Neinv. přij. transfery od krajů - Zkvalitnění služeb TIC</t>
  </si>
  <si>
    <t>Neinv. přij. transtery od krajů - Podpora projektu Family point</t>
  </si>
  <si>
    <t>Neinv. přij. transfery od krajů - Zdravé municipality</t>
  </si>
  <si>
    <t>Neinv. přij. transtery od obcí</t>
  </si>
  <si>
    <t xml:space="preserve">Ost. neinvest.přij. transfery ze SR-Standardizace služeb SPOD </t>
  </si>
  <si>
    <t>Ost. neinvest. přij. transfery ze SR-ZŠ Slovácká 40</t>
  </si>
  <si>
    <t>Ost. neinvest. přij. transfery ze SR-ZŠ Na Valtické 31</t>
  </si>
  <si>
    <t>Ost. neinvest. přij. transfery ze SR-ZŠ Kupkova</t>
  </si>
  <si>
    <t>Ost. neinvest. přij. transfery ze SR-ZŠ Kpt. Nálepky 7</t>
  </si>
  <si>
    <t>Ost. neinvest. přij. transfery ze SR-ZŠ Komenského 2</t>
  </si>
  <si>
    <t>Ost. neinvest. přij. transfery ze SR - Výkon sociální práce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</si>
  <si>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</si>
  <si>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</si>
  <si>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</si>
  <si>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</si>
  <si>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</si>
  <si>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</si>
  <si>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</si>
  <si>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</si>
  <si>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Přijaté nekapitálové příspěvky a náhrady - vnitřní správa</t>
  </si>
  <si>
    <t>Přijaté pojistné náhrady - vnitřní správa</t>
  </si>
  <si>
    <t>Příjmy z prodeje krátk. a drob. dlouhodobého majetku</t>
  </si>
  <si>
    <t>Příjmy z pronájmu movitých věcí -vnitřní správa</t>
  </si>
  <si>
    <t>Příjmy z pronájmu ostatních nemovitostí - vnitřní správa</t>
  </si>
  <si>
    <t>Příjmy z poskytovaných služeb - místní relace - § vnitřní správa</t>
  </si>
  <si>
    <t>Přijaté příspěvky na poříz. dlouhodob. maj. - požární vozidlo</t>
  </si>
  <si>
    <t>Příjmy z prodeje ostat. hmot. dlouhodobého majetku</t>
  </si>
  <si>
    <t>Přijaté nekapitálové příspěvky a náhrady - požární ochrana</t>
  </si>
  <si>
    <t>Přijaté pojistné náhrady - požární ochrana</t>
  </si>
  <si>
    <t>Příjmy z poskyt. služeb - Požární ochrana</t>
  </si>
  <si>
    <t>Příjmy z poskyt. služeb - ostat. zál. sdělovacích prostředků</t>
  </si>
  <si>
    <t>Příjmy z poskyt. služeb - rozhlas a televize</t>
  </si>
  <si>
    <t xml:space="preserve">Investič. příj. transfery od krajů </t>
  </si>
  <si>
    <t>Neinv. přij. transf. od mezinár. institucí -SOS Raft</t>
  </si>
  <si>
    <t xml:space="preserve">Ost. investič. přij. transfery ze SR - </t>
  </si>
  <si>
    <t xml:space="preserve">Investiční přijaté transfery ze SR </t>
  </si>
  <si>
    <t>Neinvestič. přij. transfery od krajů - JSDH obcí - vybavení jednotky</t>
  </si>
  <si>
    <t xml:space="preserve">Převody z ostatních vlastních fondů </t>
  </si>
  <si>
    <t>Neinvestič. přij. transf. ze SR - IOP - Výzva 22</t>
  </si>
  <si>
    <t>Neinvestič. přij. transfery ze SR - Good Governance na MěÚ</t>
  </si>
  <si>
    <t>Neinvestič. přij. transfery ze SR - Přeshranič. spolupráce- SOS Raft</t>
  </si>
  <si>
    <t>Ostat. neinv. přij. transfery ze SR - Centrál. registr vozidel - výpoč. tech.</t>
  </si>
  <si>
    <t>Ostat. neinv. přij. transfery ze SR - Aktiv. pol. zam. ze SR a EU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</si>
  <si>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</si>
  <si>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</si>
  <si>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</si>
  <si>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</si>
  <si>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</si>
  <si>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</si>
  <si>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</si>
  <si>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</si>
  <si>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</si>
  <si>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nekapitál. přísp. a náhrady - využív. a zneškod.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</si>
  <si>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</si>
  <si>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</si>
  <si>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</si>
  <si>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nekapitál. přísp. a náhrady - veřejné osvětlení</t>
  </si>
  <si>
    <t>Přijaté pojistné náhrady - veřejné osvětlení</t>
  </si>
  <si>
    <t xml:space="preserve">Přijaté dary na pořízení dlouhodobého maj. </t>
  </si>
  <si>
    <t>Příjmy z poskyt. služeb a výrobků - využití volného času dětí a mládeže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</si>
  <si>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</si>
  <si>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</si>
  <si>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</si>
  <si>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</si>
  <si>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</si>
  <si>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>Investič. přij. transf. od mezinárod. instit. - 175. výr. železnice v Břeclavi</t>
  </si>
  <si>
    <t>Investič. přij. transf. od mezinárod. instit. - Poznej naše města - Zám. věž</t>
  </si>
  <si>
    <t>Investič. přij. transf. od regionál. rad - Přestupní terminál IDS</t>
  </si>
  <si>
    <t>Investiční přijaté transfery od krajů - Dětské dopravní hřiště II. etapa</t>
  </si>
  <si>
    <t>Ostat. investič. přij. transf. ze SR -  IOP -IPRM Valtická regen. chodníků</t>
  </si>
  <si>
    <t>Ostat. investič. přij. transf. ze SR -  Prev. kriminality - MKDS 2014</t>
  </si>
  <si>
    <t>Ostat. investič. přij. transf. ze SR -  Přeshranič. spol.-175. výr. želez. v Bř.</t>
  </si>
  <si>
    <t>Ostat. investič. přij. transf. ze SR -  MP - zlepš. tepel. tech. vlast. budovy</t>
  </si>
  <si>
    <t>Investič. přij. transf. od krajů</t>
  </si>
  <si>
    <t>Ostat. investič. přij. transf. ze SR</t>
  </si>
  <si>
    <t xml:space="preserve">Ostat. investič. přij. transf. ze SR </t>
  </si>
  <si>
    <t>Ostat. investič. přij. transf. ze SR -  MěÚ OSVD - zateplení</t>
  </si>
  <si>
    <t>Ostat. investič. přij. transf. ze SR - MŠ Dukel. hrdinů - zateplení</t>
  </si>
  <si>
    <t>Ostat. investič. přij. transf. ze SR - MŠ Slovácká - zateplení</t>
  </si>
  <si>
    <t>Ostat. investič. přij. transf. ze SR - Poznejme naše města - Zámecká věž</t>
  </si>
  <si>
    <t>Ostat. investič. přij. transf. ze SR - MŠ U Splavu - přírodní zahrada</t>
  </si>
  <si>
    <t>Ostat. investič. přij. transf. ze SR - OPŽP - Nákup zametacího stroje</t>
  </si>
  <si>
    <t>Ostat. investič. přij. transf. ze SR - ZŠ Kupkova -  zateplení</t>
  </si>
  <si>
    <t>Ostat. investič. přij. transf. ze SR - MŠ Na Valtické - zateplení</t>
  </si>
  <si>
    <t>Ostat. investič. přij. transf. ze SR - MŠ Kpt. Nálepky - zateplení</t>
  </si>
  <si>
    <t>Ostat. investič. přij. transf. ze SR - IPRM Valtická - kamerový systém</t>
  </si>
  <si>
    <t xml:space="preserve">Inv. přij. transfery ze stát. fondů - </t>
  </si>
  <si>
    <t xml:space="preserve">Inv. přij. transfery ze stát. fondů- OPŽP - MP zlepš. tech. vlast. bud. </t>
  </si>
  <si>
    <t>Inv. přij. transfery ze stát. fondů - OPŽP -  MěÚ OSVD - zateplení</t>
  </si>
  <si>
    <t>Inv. přij. transfery ze stát. fondů - OPŽP - MŠ Dukel. hrdinů - zateplení</t>
  </si>
  <si>
    <t>Inv. přij. transfery ze stát. fondů - OPŽP - MŠ Slovácká - zateplení</t>
  </si>
  <si>
    <t>Inv. přij. transfery ze stát. fondů - SFDI-Břeclav bez bariér</t>
  </si>
  <si>
    <t>Inv. přij. transfery ze stát. fondů - SFDI .</t>
  </si>
  <si>
    <t>Inv. přij. transfery ze stát. fondů - OPŽP - ZŠ Kupkova -  zateplení</t>
  </si>
  <si>
    <t>Inv. přij. transfery ze stát. fondů - OPŽP- MŠ Na Valtické - zateplení</t>
  </si>
  <si>
    <t>Inv. přij. transfery ze stát. fondů - OPŽP- MŠ Kpt. Nálepky - zateplení</t>
  </si>
  <si>
    <t>Neinv. přij. transf. od mezinár. institucí-Poznejme naše města-Zám. věž.</t>
  </si>
  <si>
    <t>Neinv. přij. transf. od krajů -Udržování čistoty cyklistických komunikací</t>
  </si>
  <si>
    <t>Neinv. přij. transf. ze SR - IPRM Valtická-regenerace chodníků II. et.</t>
  </si>
  <si>
    <t>Neinv. přij.transf. ze SR - IPRM Valtická-regenerace chodníků</t>
  </si>
  <si>
    <t>Neinv. přij.transf. ze SR - Poznejme naše města - Zámecká věž</t>
  </si>
  <si>
    <t>Neinv. přij.transf. ze SF-Výsadba dřevin lok. Rytopeky</t>
  </si>
  <si>
    <t>Neinv. přij.transf. ze SF-revit. Podzámčí a Zámecká louka</t>
  </si>
  <si>
    <t>Ostat. neinv. přij. transfery ze SR a ESF - aktiv. politika zaměst.</t>
  </si>
  <si>
    <t xml:space="preserve">Ost. neinv. přij. transfery ze SR </t>
  </si>
  <si>
    <t>Splátky půjčených prostředků - SOJM</t>
  </si>
  <si>
    <t xml:space="preserve">ODBOR ROZVOJE  A SPRÁVY              </t>
  </si>
  <si>
    <t>PŘÍJMY ORJ 10 CELKEM</t>
  </si>
  <si>
    <t>Neidentifikované příjmy</t>
  </si>
  <si>
    <t>Sankční platby od jiných subjektů - činnost místní správy</t>
  </si>
  <si>
    <t>Ostatní přijaté vratky transferů - finanční vypořádání min. let</t>
  </si>
  <si>
    <t xml:space="preserve">Ostat. přij. vratky transferů - ostat. zájmová činnost </t>
  </si>
  <si>
    <t>Ostatní přijaté vratky transferů - využití volného času dětí a mládeže</t>
  </si>
  <si>
    <t>Ostatní přijaté  vratky transferů - ostatní tělovýchovná činnost</t>
  </si>
  <si>
    <t>Přijaté nekapitálové příspěvky a náhrady - MSK Břeclav</t>
  </si>
  <si>
    <t>Přijaté neinvestiční dary - na ples</t>
  </si>
  <si>
    <t>Přijaté pojistné náhrady - ostatní zál. kultury</t>
  </si>
  <si>
    <t>Příjmy z pronájmu movitých věcí</t>
  </si>
  <si>
    <t>Příjmy z prodeje zboží - hody</t>
  </si>
  <si>
    <t>Příjmy z poskytovaných služeb</t>
  </si>
  <si>
    <t>Přijaté nekapitálové příspěvky - památková péče</t>
  </si>
  <si>
    <t>Sankční platby od jiných subjektů - památková péče</t>
  </si>
  <si>
    <t>Ostatní nedaňové příjmy j. n. - ostatní zál. kultury</t>
  </si>
  <si>
    <t>Přijaté nekapitálové příspěvky - ostatní zál. kultury</t>
  </si>
  <si>
    <t>Přijaté pojistné náhrady - činnosti muzeí a galerií</t>
  </si>
  <si>
    <t>Ostatní přijaté  vratky transferů - knihovna</t>
  </si>
  <si>
    <t>Ostatní nedaňové příjmy z kulturních akcí</t>
  </si>
  <si>
    <t>Přijaté nekapitálové příspěvky - kino</t>
  </si>
  <si>
    <t>Příjmy z pronájmu movitých věcí-kino</t>
  </si>
  <si>
    <t>Příjmy z pronájmu ost. nemovitostí - kino</t>
  </si>
  <si>
    <t xml:space="preserve">Ostatní přijaté vratky transferů </t>
  </si>
  <si>
    <t xml:space="preserve">Odvody příspěvkových organizací </t>
  </si>
  <si>
    <t>Ostatní příjmy z vlastní činnosti</t>
  </si>
  <si>
    <t>Odvody příspěvkových organizací - MŠ</t>
  </si>
  <si>
    <t>Ostatní nedaňové příjmy jinde nezařazené - TIC</t>
  </si>
  <si>
    <t>Přijaté nekapitálové příspěvky a náhrady - TIC</t>
  </si>
  <si>
    <t>Sankční platby od jiných subjektů - TIC</t>
  </si>
  <si>
    <t xml:space="preserve">Příjmy z prodeje zboží - TIC </t>
  </si>
  <si>
    <t xml:space="preserve">Příjmy z poskyt. služeb - TIC </t>
  </si>
  <si>
    <t>Investič. přij. transfery od krajů - Podpora profes. rozvoje pedagogů</t>
  </si>
  <si>
    <t>Neinvestič. přij. transfery od krajů - Podpora profes. rozv. pedagogů</t>
  </si>
  <si>
    <t>Neinvestič. přij. transfery od krajů - Zkvlitnění služeb TIC</t>
  </si>
  <si>
    <t>Neinvestič. přij. transfery od krajů - Zdravé municipality v JMK</t>
  </si>
  <si>
    <t>Neinvestič. přij. transfery od krajů - Memoriál Ivana Hlinky CUP 2013</t>
  </si>
  <si>
    <t>Neinvestič. přij. transfery od krajů - Svatováclavské slavnosti</t>
  </si>
  <si>
    <t xml:space="preserve">Ostat. neinv. přijaté transfery - EU peníze školám </t>
  </si>
  <si>
    <t>Ostat. neinv. přijaté transfery ze SR- na kulturní akce</t>
  </si>
  <si>
    <t>Ostat. neinv. přijaté transfery ze SR-Měst. knih. - rozvoj infosítě</t>
  </si>
  <si>
    <t>Splátky půjčených prostř. od ost. zříz. a podob. subjektů</t>
  </si>
  <si>
    <t>ODBOR ŠKOLSTVÍ, KULT., MLÁDEŽE A SPORTU</t>
  </si>
  <si>
    <t>ROZPOČET PŘÍJMŮ NA ROK 2015</t>
  </si>
  <si>
    <t>Město Břeclav</t>
  </si>
  <si>
    <t xml:space="preserve">Město Břeclav </t>
  </si>
  <si>
    <t xml:space="preserve">                                       ROZPOČET  VÝDAJŮ  NA  ROK  2015</t>
  </si>
  <si>
    <t xml:space="preserve">% </t>
  </si>
  <si>
    <t>1-9/2015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</si>
  <si>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</si>
  <si>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</si>
  <si>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</si>
  <si>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</si>
  <si>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</si>
  <si>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</si>
  <si>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</si>
  <si>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</si>
  <si>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</si>
  <si>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</si>
  <si>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</si>
  <si>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</si>
  <si>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</si>
  <si>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</si>
  <si>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</si>
  <si>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</si>
  <si>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</si>
  <si>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</si>
  <si>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</si>
  <si>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</si>
  <si>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</si>
  <si>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</si>
  <si>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</si>
  <si>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</si>
  <si>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</si>
  <si>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</si>
  <si>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</si>
  <si>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</si>
  <si>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</si>
  <si>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</si>
  <si>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</si>
  <si>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</si>
  <si>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</si>
  <si>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</si>
  <si>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</si>
  <si>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</si>
  <si>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</si>
  <si>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</si>
  <si>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</si>
  <si>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</si>
  <si>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</si>
  <si>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</si>
  <si>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</si>
  <si>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</si>
  <si>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</si>
  <si>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</si>
  <si>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</si>
  <si>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</si>
  <si>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</si>
  <si>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</si>
  <si>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</si>
  <si>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</si>
  <si>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</si>
  <si>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</si>
  <si>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</si>
  <si>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</si>
  <si>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</si>
  <si>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</si>
  <si>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</si>
  <si>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</si>
  <si>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</si>
  <si>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</si>
  <si>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</si>
  <si>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</si>
  <si>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</si>
  <si>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</si>
  <si>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</si>
  <si>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</si>
  <si>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</si>
  <si>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</si>
  <si>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</si>
  <si>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</si>
  <si>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</si>
  <si>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</si>
  <si>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</si>
  <si>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</si>
  <si>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</si>
  <si>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</si>
  <si>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</si>
  <si>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</si>
  <si>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</si>
  <si>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</si>
  <si>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</si>
  <si>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</si>
  <si>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</si>
  <si>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</si>
  <si>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</si>
  <si>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</si>
  <si>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</si>
  <si>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</si>
  <si>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</si>
  <si>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</si>
  <si>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</si>
  <si>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</si>
  <si>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Workout a fitness prvky v Břeclavi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</si>
  <si>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</si>
  <si>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</si>
  <si>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</si>
  <si>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</si>
  <si>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</si>
  <si>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</si>
  <si>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</si>
  <si>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</si>
  <si>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</si>
  <si>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</si>
  <si>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</si>
  <si>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</si>
  <si>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</si>
  <si>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</si>
  <si>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</si>
  <si>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</si>
  <si>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</si>
  <si>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</si>
  <si>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</si>
  <si>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</si>
  <si>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</si>
  <si>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</si>
  <si>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</si>
  <si>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</si>
  <si>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</si>
  <si>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</si>
  <si>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</si>
  <si>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</si>
  <si>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</si>
  <si>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</si>
  <si>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Cestovní ruch  (Organizač. změna od 1. 7. 2015 slouč. s ORJ 010 OŠKMS)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</si>
  <si>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</si>
  <si>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</si>
  <si>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</si>
  <si>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</si>
  <si>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</si>
  <si>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</si>
  <si>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</si>
  <si>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</si>
  <si>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</si>
  <si>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</si>
  <si>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</si>
  <si>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</si>
  <si>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</si>
  <si>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</si>
  <si>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</si>
  <si>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</si>
  <si>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</si>
  <si>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</si>
  <si>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</si>
  <si>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</si>
  <si>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</si>
  <si>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</si>
  <si>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</si>
  <si>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</si>
  <si>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</si>
  <si>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</si>
  <si>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</si>
  <si>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</si>
  <si>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 xml:space="preserve"> 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</si>
  <si>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</si>
  <si>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</si>
  <si>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</si>
  <si>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</si>
  <si>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</si>
  <si>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</si>
  <si>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</si>
  <si>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</si>
  <si>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</si>
  <si>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</si>
  <si>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</si>
  <si>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</si>
  <si>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</si>
  <si>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</si>
  <si>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</si>
  <si>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</si>
  <si>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</si>
  <si>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</si>
  <si>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</si>
  <si>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</si>
  <si>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</si>
  <si>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</si>
  <si>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</si>
  <si>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</si>
  <si>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</si>
  <si>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</si>
  <si>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</si>
  <si>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</si>
  <si>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</si>
  <si>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</si>
  <si>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</si>
  <si>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</si>
  <si>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</si>
  <si>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</si>
  <si>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</si>
  <si>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</si>
  <si>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</si>
  <si>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</si>
  <si>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</si>
  <si>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</si>
  <si>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</si>
  <si>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</si>
  <si>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</si>
  <si>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</si>
  <si>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</si>
  <si>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</si>
  <si>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</si>
  <si>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</si>
  <si>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</si>
  <si>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Pasport vybraných rozvahových a výsledovkových položek - HODNOCENÍ - rok 2015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</si>
  <si>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</si>
  <si>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</si>
  <si>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</si>
  <si>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</si>
  <si>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</si>
  <si>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</si>
  <si>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</si>
  <si>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</si>
  <si>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</si>
  <si>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</si>
  <si>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</si>
  <si>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r.2011</t>
  </si>
  <si>
    <t>R.2012</t>
  </si>
  <si>
    <t>R.2013</t>
  </si>
  <si>
    <t>R.2014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</si>
  <si>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</si>
  <si>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</si>
  <si>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</si>
  <si>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</si>
  <si>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</si>
  <si>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</si>
  <si>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</si>
  <si>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</si>
  <si>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</si>
  <si>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</si>
  <si>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</si>
  <si>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</si>
  <si>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</si>
  <si>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</si>
  <si>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</si>
  <si>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</si>
  <si>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</si>
  <si>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</si>
  <si>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</si>
  <si>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</si>
  <si>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</si>
  <si>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</si>
  <si>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</si>
  <si>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</si>
  <si>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</si>
  <si>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</si>
  <si>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</si>
  <si>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</si>
  <si>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</si>
  <si>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</si>
  <si>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</si>
  <si>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</si>
  <si>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</si>
  <si>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</si>
  <si>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</si>
  <si>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</si>
  <si>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</si>
  <si>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</si>
  <si>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</si>
  <si>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</si>
  <si>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</si>
  <si>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</si>
  <si>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</si>
  <si>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</si>
  <si>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</si>
  <si>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</si>
  <si>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</si>
  <si>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</si>
  <si>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</si>
  <si>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</si>
  <si>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</si>
  <si>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</si>
  <si>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</si>
  <si>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</si>
  <si>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</si>
  <si>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</si>
  <si>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</si>
  <si>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</si>
  <si>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</si>
  <si>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</si>
  <si>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</si>
  <si>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</si>
  <si>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</si>
  <si>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</si>
  <si>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</si>
  <si>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</si>
  <si>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</si>
  <si>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</si>
  <si>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</si>
  <si>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</si>
  <si>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</si>
  <si>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</si>
  <si>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</si>
  <si>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</si>
  <si>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</si>
  <si>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</si>
  <si>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</si>
  <si>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</si>
  <si>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</si>
  <si>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</si>
  <si>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</si>
  <si>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</si>
  <si>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</si>
  <si>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</si>
  <si>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</si>
  <si>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</si>
  <si>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</si>
  <si>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</si>
  <si>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Komentář: Provozní dotace ve výši 1 000 tis. Kč proúčtování účelově vázaného příspěvku na pokrytí mzdových nákladů (rada města 3 ze dne 22.12.2014)</t>
  </si>
  <si>
    <t>Pasport vybraných rozvahových a výsledovkových položek</t>
  </si>
  <si>
    <t>Rozpočet na rok 2015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</si>
  <si>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</si>
  <si>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</si>
  <si>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</si>
  <si>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</si>
  <si>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</si>
  <si>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</si>
  <si>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</si>
  <si>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</si>
  <si>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</si>
  <si>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</si>
  <si>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</si>
  <si>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</si>
  <si>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</si>
  <si>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</si>
  <si>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</si>
  <si>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</si>
  <si>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leden - červenec  2015</t>
  </si>
  <si>
    <t>Městské muzeum a galerie Břeclav</t>
  </si>
  <si>
    <t>r.2014</t>
  </si>
  <si>
    <t>r.2012</t>
  </si>
  <si>
    <t>r.2013</t>
  </si>
  <si>
    <t>B III, sl.1</t>
  </si>
  <si>
    <t>D II, sl.1</t>
  </si>
  <si>
    <t>D III,sl.1</t>
  </si>
  <si>
    <t>Městská knihovna Břeclav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</si>
  <si>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</si>
  <si>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</si>
  <si>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</si>
  <si>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</si>
  <si>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</si>
  <si>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</si>
  <si>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</si>
  <si>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</si>
  <si>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</si>
  <si>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</si>
  <si>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</si>
  <si>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</si>
  <si>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</si>
  <si>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</si>
  <si>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</si>
  <si>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</si>
  <si>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</si>
  <si>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</si>
  <si>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</si>
  <si>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</si>
  <si>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</si>
  <si>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</si>
  <si>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</si>
  <si>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</si>
  <si>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</si>
  <si>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</si>
  <si>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</si>
  <si>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</si>
  <si>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</si>
  <si>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</si>
  <si>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</si>
  <si>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</si>
  <si>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</si>
  <si>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</si>
  <si>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</si>
  <si>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</si>
  <si>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</si>
  <si>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</si>
  <si>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</si>
  <si>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</si>
  <si>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</si>
  <si>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</si>
  <si>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</si>
  <si>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</si>
  <si>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</si>
  <si>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</si>
  <si>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</si>
  <si>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</si>
  <si>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</si>
  <si>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</si>
  <si>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</si>
  <si>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Pasport vybraných rozvahových a výsledovkových položek - ze závěrky k 30.09.2015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</si>
  <si>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</si>
  <si>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</si>
  <si>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</si>
  <si>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</si>
  <si>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</si>
  <si>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</si>
  <si>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</si>
  <si>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</si>
  <si>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Rozpočet 2015</t>
  </si>
  <si>
    <t>Měsíc</t>
  </si>
  <si>
    <t>r. 2015</t>
  </si>
  <si>
    <t xml:space="preserve">Závěrka </t>
  </si>
  <si>
    <t>k 30.6.15</t>
  </si>
  <si>
    <t>k 30.9.15</t>
  </si>
  <si>
    <t>k 31.12.15</t>
  </si>
  <si>
    <t>B I, sl.3</t>
  </si>
  <si>
    <t>A IV+B II, sl.3</t>
  </si>
  <si>
    <t>B III, sl.3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</si>
  <si>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</si>
  <si>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</si>
  <si>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</si>
  <si>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</si>
  <si>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</si>
  <si>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</si>
  <si>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</si>
  <si>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</si>
  <si>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</si>
  <si>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</si>
  <si>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</si>
  <si>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</si>
  <si>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</si>
  <si>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</si>
  <si>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</si>
  <si>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"Závěrka: 30.09.15". Zelené buňky nevyplňovat, jsou zavzorcované, vypočte se samo.</t>
  </si>
  <si>
    <t>Vyplnit také počty pracovníků - fyzický i přepočtený stav.</t>
  </si>
  <si>
    <t xml:space="preserve">V Břeclavi dne: 15/09/2015 </t>
  </si>
  <si>
    <t>Zpracoval: Třetinová Veronika</t>
  </si>
  <si>
    <t>4004 MŠ Břeclav, Hřbitovní</t>
  </si>
  <si>
    <t>V Břeclavi dne: 15.10.2015</t>
  </si>
  <si>
    <t>Zpracoval: Trněná</t>
  </si>
  <si>
    <t>4005 MŠ Břeclav, Na Valtické</t>
  </si>
  <si>
    <t>V Břeclavi dne:  12.10.2015</t>
  </si>
  <si>
    <t>Zpracoval: Lenky Cyprisová</t>
  </si>
  <si>
    <t xml:space="preserve">Příspěvková organizace:   </t>
  </si>
  <si>
    <t>4007 MŠ Břeclav, U Splavu</t>
  </si>
  <si>
    <t>V Břeclavi dne: 19.10.2015</t>
  </si>
  <si>
    <t>Zpracoval: Césarová</t>
  </si>
  <si>
    <t>4010 MŠ Břeclav, Okružní</t>
  </si>
  <si>
    <t>V Břeclavi dne:  19.10.2015</t>
  </si>
  <si>
    <t>Zpracoval: Hladká Markéta</t>
  </si>
  <si>
    <t>Poznámka účetní:</t>
  </si>
  <si>
    <t>V řádku 14 Pohledávky a řádku 20 Krátkodobé závazky je zahrnutý předpis schváleného rozpočtu MŠMT a dotace na provoz, které MŠ Okružní ještě obdrží do konce roku. Proto jsou hodnoty v těchto řádcích vyšší oproti předchozím rokům.</t>
  </si>
  <si>
    <t>4011 MŠ Břeclav, Osvobození</t>
  </si>
  <si>
    <t xml:space="preserve">POZNÁMKA: PŘEPOČTENÝ STAV PRACOVNÍKŮ - SKUTEČNÝ 8,394     PŘIZNANÝ Z KRAJE 8,52       CELKOVÝ   8,835   </t>
  </si>
  <si>
    <t>(INFO P. Přikrylová)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</si>
  <si>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</si>
  <si>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</si>
  <si>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</si>
  <si>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</si>
  <si>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</si>
  <si>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</si>
  <si>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</si>
  <si>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</si>
  <si>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-úprava závazného ukazatele z JMK-souhrnný dotační vztah</t>
  </si>
  <si>
    <t>Remedia Plus, o.p.s., (RM 5 - 28.1.2015)</t>
  </si>
  <si>
    <t>050 OSV</t>
  </si>
  <si>
    <t>Stav k 28. 2. 2011</t>
  </si>
  <si>
    <t>Revitalizace interiérů chodeb MěÚ (RM 6A -18.2.2015)</t>
  </si>
  <si>
    <t>030 OKT</t>
  </si>
  <si>
    <t>Prevence kriminality - projekt "Domovníci" - předfinancování</t>
  </si>
  <si>
    <t>090 MP</t>
  </si>
  <si>
    <t>Stav k 31.3.2015</t>
  </si>
  <si>
    <t>Spolek neslyšících Břeclav-Soc. aktivizační služby pro seniory a os. se sluch. postižením</t>
  </si>
  <si>
    <t>Kompakt spol. s r.o. - Smlouva o prodeji reklamní plochy na sociální vůz</t>
  </si>
  <si>
    <t>Oprava vstupní brány na dvůr městské policie</t>
  </si>
  <si>
    <t xml:space="preserve">MŠ Na Valtické 727 - úhrada ÚZSVM-bezesmluvní užívání pozemku (RM 7 - 4.3.2015)  </t>
  </si>
  <si>
    <t>010 OŠKMS</t>
  </si>
  <si>
    <t>Propagace města Břeclavi v expozici Historického poštovního vozu (RM 8 - 18.3.2015)</t>
  </si>
  <si>
    <t>Parkoviště Fintajslova (RM 9 1.4.2015)</t>
  </si>
  <si>
    <t>020 ORS</t>
  </si>
  <si>
    <t>MKDS Valtická - vícepráce (RM 9 - 1.4.2015)</t>
  </si>
  <si>
    <t>Rekonstrukce kancelářského bloku Domu školství (ZM 2 - 22.12.2014)</t>
  </si>
  <si>
    <t>120 OM</t>
  </si>
  <si>
    <t>Oprava radiokomunikačního stožáru</t>
  </si>
  <si>
    <t>Mzdy a související výdaje na 2. technika - systém parkování</t>
  </si>
  <si>
    <t>Prevence kriminality - projekt "Senior akademie  bezpečí II" (SAB II) - předfinancování</t>
  </si>
  <si>
    <t>Stav k 30.4.2015</t>
  </si>
  <si>
    <t>Měst. knihovna na akci "Virtuální univerzita třetího věku"-setkání studentů regionu-záštita starosty</t>
  </si>
  <si>
    <t>Lodní doprava  (§2143 - Cestovní ruch) - RM 10 - 15.4.2015</t>
  </si>
  <si>
    <t>Stav k 31.5.2015 (schválené a provedené změny R)</t>
  </si>
  <si>
    <t>Olympie Břeclav - pořízení žacího traktoru (RM 14 - 10.6.2015)</t>
  </si>
  <si>
    <t xml:space="preserve">Obec Lednice - Lávka u Janohradu - dar </t>
  </si>
  <si>
    <t>Darovací smlouvy 36/2015 - 9,7 tis. a 37/2015 - 8 tis. pro NNO (RM 14 - 10.6.2015)</t>
  </si>
  <si>
    <t>Převod prostř. MMG - mzdy 2 pracovnic kultury (ZM 5)</t>
  </si>
  <si>
    <t xml:space="preserve">Převod prostř. MMG - dokrytí mezd vč. odvodů </t>
  </si>
  <si>
    <t>Stav k 30.6.2015</t>
  </si>
  <si>
    <t>Zvýšení rezervy - Doplatek účelové dotace roku 2014 na sociálně-práv. ochranu dětí</t>
  </si>
  <si>
    <t>Vrácení fin. prostředků z předfinancování projektu Prevence kriminality - Domovníci</t>
  </si>
  <si>
    <t>Pokrytí podílu po obdržení dotace na projekt Prevence kriminality - Domovníci</t>
  </si>
  <si>
    <t>Pokrytí podílu pro obdržení dotace na projekt Prevence kriminality - Asistenti</t>
  </si>
  <si>
    <t>Oprava ocelové konstrukce ve dvoře MP</t>
  </si>
  <si>
    <t>Vrácení fin. prostředků z předfinancování projektu Prevence kriminality - Senior akademie bezpečí (SAB)</t>
  </si>
  <si>
    <t>Pokrytí podílu pro obdržení dotace na projekt Prevence kriminality - SAB</t>
  </si>
  <si>
    <t>Pořízení inventáře pro MMG Břeclav v souvislosti s převodem TIC a kultury</t>
  </si>
  <si>
    <t>Stav k 31.7.2015</t>
  </si>
  <si>
    <t>Nemocnice Břeclav - darovací smlouva na nákup matrací (RM 18-12.6.2015)</t>
  </si>
  <si>
    <t>050 OSVŠ</t>
  </si>
  <si>
    <t>Pořízení telefonní ústředny - řešení havarijního stavu u městské policie</t>
  </si>
  <si>
    <t>Projekt "Rajská Břeclav II. ročník" (RM 13 - 27.5.2015)</t>
  </si>
  <si>
    <t>Dar Petru Noskovi (strážník MP Břeclav) na zajištění přípravy na mistrovství světa v silovém trojboji.</t>
  </si>
  <si>
    <t>Dar Liboru Zajícovi na zajištění přípravy na mistrovství světa v silniční cyklistice</t>
  </si>
  <si>
    <t>MŠ Na Vatické 727 - bezesmluvní užívání pozemků v areálu školy 1.7.2009-2.11.2011 a 1.11.2014-30.6.2015</t>
  </si>
  <si>
    <t>Darovací sml. 7/2015/OSVŠ spolku Babybox pro odlož.děti STATIM, z.s. - babybox v Nem. Břeclav</t>
  </si>
  <si>
    <t>Domov seniorů Břeclav - Navýšení přísp. na provoz - odstupné zdravotnickému personálu</t>
  </si>
  <si>
    <t>Stav k 31.8.2015</t>
  </si>
  <si>
    <t xml:space="preserve">Tereza Břeclav - opravy a revize veřejného osvětlení </t>
  </si>
  <si>
    <t>MSK, s. r. o., - Výročí založení organizace</t>
  </si>
  <si>
    <t>MMG - Svatováclavské slavnosti (762 hody, 231 program pro hosty partnerských měst)</t>
  </si>
  <si>
    <t>Slovácký tenisový klub - dotace na dokončení hřiště minitenisu</t>
  </si>
  <si>
    <t>Spol. ARKADIE Nový Dvůr s. r. o. na projekt "TIC Nový dvůr" (RM19 - 26.8.2015)</t>
  </si>
  <si>
    <t>Stav k 30.9.2015</t>
  </si>
  <si>
    <t>Bc. L. Šebestíková - neinv. dot. na org. letního kina (RM 22 - 7.10.2015)</t>
  </si>
  <si>
    <t>RUGBY CLUB Břeclav - neinv. dota. (RM 21 - 23.9.2015</t>
  </si>
  <si>
    <t>Sdružení břeclavských výtvarníků - vydání almanachu (RM 20 - 9.9.2015)</t>
  </si>
  <si>
    <t>TJ Tatran aPoštorná - vytápění sportovní haly (RM 19 - 26.8.2015)</t>
  </si>
  <si>
    <t>Stav k 31.10.2015 - předpoklad</t>
  </si>
  <si>
    <t>Dosud neprovedené změny rozpočtu - rezervováno</t>
  </si>
  <si>
    <t>"Skatepark Na Valtické, II. etapa"- z grantového řízení Oranžové hřiště - předfinancování OEK</t>
  </si>
  <si>
    <t>Zázemí dopravního hřiště (Rok 2015 žádost o dot. JMK 500 tis., vlast. podíl 100 tis.)</t>
  </si>
  <si>
    <t>AIDED - EU - příspěvek na pořízení lodi</t>
  </si>
  <si>
    <t>Zbývá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</si>
  <si>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</si>
  <si>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</si>
  <si>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</si>
  <si>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</si>
  <si>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pokrytí splátek úvěrů </t>
  </si>
  <si>
    <t>1.</t>
  </si>
  <si>
    <t>Nedofinancované akce r. 2014</t>
  </si>
  <si>
    <t>IPRM Valtická - kamerový systém (č. akce 1045)</t>
  </si>
  <si>
    <t>IPRM Valtická - chodníky (č. akce 1111)</t>
  </si>
  <si>
    <t>Cyklostezka Bratislavská-Na Zahradách</t>
  </si>
  <si>
    <t>MŠ Dukelských hrdinů (č. akce 1084)</t>
  </si>
  <si>
    <t>Projektová a manažerská příprava na investiční akce</t>
  </si>
  <si>
    <t>MKDS 2014 (č. akce 1097)</t>
  </si>
  <si>
    <t>2.</t>
  </si>
  <si>
    <t>OSVD - oprava střechy</t>
  </si>
  <si>
    <t>MěÚ - revitalizace chodeb</t>
  </si>
  <si>
    <t>OPLHZZ - Good Governance (č. akce 1067)</t>
  </si>
  <si>
    <t>OPLZZ - Projekt C2 Standardizace služeb (č. akce 1096)</t>
  </si>
  <si>
    <t>Nevyčerpané prostředky z roku 2014 - účelové prostř. jako přísp. na výkon pěstounské péče</t>
  </si>
  <si>
    <t>Finanční vypořádání za rok 2014 - odvod nevyčerpaných účel. prostř. na volby</t>
  </si>
  <si>
    <t>3.</t>
  </si>
  <si>
    <t xml:space="preserve">Výkup parkoviště </t>
  </si>
  <si>
    <t>Stav k 28.2.2015</t>
  </si>
  <si>
    <t>Prevence kriminality - rozšíření MKDS 2015</t>
  </si>
  <si>
    <t>Nákup a instalace 2 ks parkovacích automatů</t>
  </si>
  <si>
    <t>4.</t>
  </si>
  <si>
    <t>Vyúčtovaný nedoplatek za teplo, který vznikl v důsledku financování energií na budově Kupkova 3 (Tereza)</t>
  </si>
  <si>
    <t>5.</t>
  </si>
  <si>
    <t>6.</t>
  </si>
  <si>
    <t>Zrušení rozpočtu příjmů - dotace na zametací stroj - inkasováno v r. 2014</t>
  </si>
  <si>
    <t>Břeclav bez bariér II. et.-ul. Skopalíkova x Na Zvolenci (RM 9 - 1.4.2015)</t>
  </si>
  <si>
    <t>Regenerace panelového sídliště Slovácká - et. III.B (schváleno v ZM 2 - 22.12.2014)</t>
  </si>
  <si>
    <t>DS Břeclav - investiční příspěvek na nákup konvektomatu</t>
  </si>
  <si>
    <t>Zvýšení tř. 8 - Financování -  vratka z akce č. 1075 Přírodní zahrada U Splavu</t>
  </si>
  <si>
    <t>Zapojení tř. 8 - doplatek provozu veřejné silniční dopravy MHD za rok 2014</t>
  </si>
  <si>
    <t>080 OSVD</t>
  </si>
  <si>
    <t>Stav k 31.5.2015</t>
  </si>
  <si>
    <t>Snížení rozp. tř. 8 - dokrytí akce Přírodní zahrada MŠ U Splavu</t>
  </si>
  <si>
    <t>Snížení rozp. tř. 8 - dokrytí akce Zámecká věž</t>
  </si>
  <si>
    <t>Stav k 10.6.2015</t>
  </si>
  <si>
    <t>Zvýšení tř. 8 - Financování -  Akce Reg. panel. sídliště Slovácká-et. III. B - rozdíl z vysoutěženého stavu prací</t>
  </si>
  <si>
    <t>Zvýšení tř. 8 - Financování -  Akce Přestupní terminál IDS - Zvýšení podílu ROP Jihovýchod</t>
  </si>
  <si>
    <t>Snížení tř. 8 - Fin. - Akce 1046 MŠ Kpt. Nálepky,1047 MŠ Na Valtické,1048 ZŠ Kupkova,1083 MŠ Slovácká</t>
  </si>
  <si>
    <t>Zvýšení tř. 8 - Financování - Akce Ul. Skopalíkova-Na Zvolenci-levá strana (zvýšení podílu SFDI)</t>
  </si>
  <si>
    <t>Zvýšení tř. 8 - Financování - vratka z akce č. 1045 IPRM Valtická-kamerový systém</t>
  </si>
  <si>
    <t>Dokrytí akce MŠ Dukelských hrdinů-zateplení</t>
  </si>
  <si>
    <t>Zvýšení tř. 8 - Financování - vratka akce č. 1092 mÚ Břeclav - budova OSVD- zateplení</t>
  </si>
  <si>
    <t>Snížení rozp. tř. 8 - dokrytí projektu Prevence kriminality - rozšíření MKDS 2015</t>
  </si>
  <si>
    <t>Zvýšení tř. 8 - Financování - vratka z akce č. 1111 IPRM Valtická-regenerace chodníků I. et. (30,40+19,10)</t>
  </si>
  <si>
    <t>MMG ( 618 tis.mzdy a  216 tis. odvody)</t>
  </si>
  <si>
    <t>Městská policie 170 tis. termokamera, 13 tis.+ 37 tis. - spotřebovaná energie organizací Tereza</t>
  </si>
  <si>
    <t>Stav k 9.9.2015</t>
  </si>
  <si>
    <t>Zvýšení tř. 8 - Financování - akce č. 1093 Zlepšení tepel.-tech. vlastností budovy MP-snižení podílu města</t>
  </si>
  <si>
    <t>Zvýšení tř. 8 - Financování - akce č. 1121 dětské hřiště v areálu "bílé školy" ZŠ Břeclav, Komenského</t>
  </si>
  <si>
    <t>Zvýšení tř. 8 - Financování - akce č. 1122 Regenerace panel. sídl. Slovácká - et. III.B</t>
  </si>
  <si>
    <t>Zapojení prostř. tř. 8 - Financování - akce č. 1069 Podzámčí a zám. louka - neuznatelné nákl. -sníž. dotace</t>
  </si>
  <si>
    <t>Zapojení prostř. tř. 8 - Financování - akce č. 11123 IPRM Valtická - regenerace chodníků II. et.</t>
  </si>
  <si>
    <t>Lodní doprava Břeclav, s. r. o., na proj. "Rek. mola v přístavišti Břeclav (RM 21 - 23.9.2015)</t>
  </si>
  <si>
    <t>Svatováclavské slavnosti 2015 - podíl města (RM 21 - 23.9.2015)</t>
  </si>
  <si>
    <t>Nákup 3 parkovacích automatů</t>
  </si>
  <si>
    <t>Předpoklad k 31. 10. 2015</t>
  </si>
  <si>
    <t>Projekt nakládání s kuchyňským odpadem v organizacích města Břeclav</t>
  </si>
  <si>
    <t>Stav celkem</t>
  </si>
  <si>
    <r>
      <t>RM 5: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</si>
  <si>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Částka 6 287,5 tis. Kč </t>
    </r>
    <r>
      <rPr>
        <sz val="10"/>
        <color indexed="8"/>
        <rFont val="Arial"/>
        <family val="2"/>
      </rPr>
      <t xml:space="preserve">(Bezpečný přechod - 7 tis., Předláždění ul. J. Palacha 3 038,3 tis., Dět. doprav. hřiště II. et. 332 tis.-podíl JMK, Dět. dopr. hřiště II. et. - vlast. podíl 172 tis., </t>
    </r>
  </si>
  <si>
    <t xml:space="preserve">    Výsadba dřevin v lokalitě Rytopeky - násled. péče 1 tis., Mendlova-opr. chodníků 1 210,3 tis., Tyršův sad - opr. chodníků 1 279,8 tis., Obránců míru - opr. kanaliz. 247,1 tis. Kč</t>
  </si>
  <si>
    <t>4204 ZŠ Břeclav, Komenského</t>
  </si>
  <si>
    <r>
      <t>Ostatní náklady</t>
    </r>
    <r>
      <rPr>
        <b/>
        <i/>
        <sz val="10"/>
        <color indexed="10"/>
        <rFont val="Arial CE"/>
        <family val="2"/>
      </rPr>
      <t xml:space="preserve"> + PROJEKTY</t>
    </r>
  </si>
  <si>
    <t xml:space="preserve">V Břeclavi dne:  </t>
  </si>
  <si>
    <t>Zpracoval:  Hlávková Renata</t>
  </si>
  <si>
    <t>4205 ZŠ a MŠ Břeclav, Kpt. Nálepky</t>
  </si>
  <si>
    <t>r.2009</t>
  </si>
  <si>
    <t>V Břeclavi dne: 13.10.2015</t>
  </si>
  <si>
    <t>Zpracovala: Ing. Olga Rajnochová</t>
  </si>
  <si>
    <r>
      <t>Ostatní náklady</t>
    </r>
    <r>
      <rPr>
        <i/>
        <sz val="10"/>
        <color indexed="10"/>
        <rFont val="Arial CE"/>
        <family val="2"/>
      </rPr>
      <t xml:space="preserve"> + PROJEKTY</t>
    </r>
  </si>
  <si>
    <t xml:space="preserve">4206 ZŠ a MŠ Břeclav, Kupkova </t>
  </si>
  <si>
    <t>Zpracoval: Cupalová</t>
  </si>
  <si>
    <t>4207 ZŠ Břeclav,  Na Valtické 31 A</t>
  </si>
  <si>
    <t>r. 2009</t>
  </si>
  <si>
    <t>V Břeclavi dne:  13. 10. 2015</t>
  </si>
  <si>
    <t>Zpracoval:  I. Frýbertová</t>
  </si>
  <si>
    <t xml:space="preserve">  </t>
  </si>
  <si>
    <r>
      <t xml:space="preserve">Ostatní náklady </t>
    </r>
    <r>
      <rPr>
        <i/>
        <sz val="10"/>
        <color indexed="10"/>
        <rFont val="Arial CE"/>
        <family val="2"/>
      </rPr>
      <t>+ PROJEKTY</t>
    </r>
  </si>
  <si>
    <t>4209 - ZŠ Břeclav, Slovácká 40</t>
  </si>
  <si>
    <t>V Břeclavi dne:  14.10.2015</t>
  </si>
  <si>
    <t>Zpracoval: Menšíková Jana</t>
  </si>
  <si>
    <t>4211 ZŠ J. Noháče, Břeclav</t>
  </si>
  <si>
    <t>4306 ZUŠ Břeclav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</si>
</sst>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0"/>
  </numFmts>
  <fonts count="1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i/>
      <sz val="11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color indexed="2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b/>
      <i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11"/>
      <color indexed="12"/>
      <name val="Arial CE"/>
      <family val="2"/>
    </font>
    <font>
      <b/>
      <i/>
      <sz val="11"/>
      <color indexed="12"/>
      <name val="Arial"/>
      <family val="2"/>
    </font>
    <font>
      <i/>
      <sz val="12"/>
      <name val="Arial CE"/>
      <family val="2"/>
    </font>
    <font>
      <i/>
      <sz val="12"/>
      <color indexed="12"/>
      <name val="Arial CE"/>
      <family val="2"/>
    </font>
    <font>
      <i/>
      <sz val="12"/>
      <color indexed="12"/>
      <name val="Arial"/>
      <family val="2"/>
    </font>
    <font>
      <sz val="12"/>
      <color indexed="20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2"/>
      <color indexed="30"/>
      <name val="Arial CE"/>
      <family val="2"/>
    </font>
    <font>
      <i/>
      <sz val="11"/>
      <color indexed="30"/>
      <name val="Arial CE"/>
      <family val="2"/>
    </font>
    <font>
      <i/>
      <sz val="11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0"/>
      <color indexed="10"/>
      <name val="Arial CE"/>
      <family val="2"/>
    </font>
    <font>
      <b/>
      <u val="single"/>
      <sz val="11"/>
      <name val="Arial CE"/>
      <family val="2"/>
    </font>
    <font>
      <i/>
      <sz val="10"/>
      <color indexed="10"/>
      <name val="Arial CE"/>
      <family val="2"/>
    </font>
    <font>
      <sz val="11"/>
      <color indexed="30"/>
      <name val="Arial CE"/>
      <family val="2"/>
    </font>
    <font>
      <i/>
      <sz val="10"/>
      <name val="Arial"/>
      <family val="2"/>
    </font>
    <font>
      <sz val="14"/>
      <name val="Arial"/>
      <family val="2"/>
    </font>
    <font>
      <sz val="8"/>
      <color indexed="22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sz val="8"/>
      <color indexed="30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i/>
      <sz val="8"/>
      <color indexed="30"/>
      <name val="Arial CE"/>
      <family val="2"/>
    </font>
    <font>
      <i/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36"/>
      <name val="Arial CE"/>
      <family val="2"/>
    </font>
    <font>
      <b/>
      <sz val="12"/>
      <color indexed="30"/>
      <name val="Arial CE"/>
      <family val="2"/>
    </font>
    <font>
      <b/>
      <i/>
      <sz val="11"/>
      <color indexed="30"/>
      <name val="Arial CE"/>
      <family val="2"/>
    </font>
    <font>
      <b/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7030A0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 CE"/>
      <family val="2"/>
    </font>
    <font>
      <b/>
      <i/>
      <sz val="11"/>
      <color rgb="FF0070C0"/>
      <name val="Arial CE"/>
      <family val="2"/>
    </font>
    <font>
      <b/>
      <i/>
      <sz val="11"/>
      <color rgb="FF0070C0"/>
      <name val="Arial"/>
      <family val="2"/>
    </font>
    <font>
      <sz val="12"/>
      <color rgb="FF0070C0"/>
      <name val="Arial CE"/>
      <family val="2"/>
    </font>
    <font>
      <sz val="10"/>
      <color rgb="FFFF0000"/>
      <name val="Arial"/>
      <family val="2"/>
    </font>
    <font>
      <i/>
      <sz val="11"/>
      <color rgb="FF0070C0"/>
      <name val="Arial CE"/>
      <family val="2"/>
    </font>
    <font>
      <i/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96" fillId="0" borderId="0" applyFont="0" applyFill="0" applyBorder="0" applyAlignment="0" applyProtection="0"/>
    <xf numFmtId="42" fontId="96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3" borderId="6" applyNumberFormat="0" applyFont="0" applyAlignment="0" applyProtection="0"/>
    <xf numFmtId="9" fontId="96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23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4" fontId="6" fillId="34" borderId="40" xfId="46" applyNumberFormat="1" applyFont="1" applyFill="1" applyBorder="1" applyAlignment="1">
      <alignment horizontal="center"/>
      <protection/>
    </xf>
    <xf numFmtId="0" fontId="6" fillId="34" borderId="41" xfId="0" applyFont="1" applyFill="1" applyBorder="1" applyAlignment="1">
      <alignment/>
    </xf>
    <xf numFmtId="0" fontId="6" fillId="34" borderId="40" xfId="0" applyFont="1" applyFill="1" applyBorder="1" applyAlignment="1">
      <alignment horizontal="center"/>
    </xf>
    <xf numFmtId="4" fontId="6" fillId="34" borderId="42" xfId="46" applyNumberFormat="1" applyFont="1" applyFill="1" applyBorder="1" applyAlignment="1">
      <alignment horizontal="center"/>
      <protection/>
    </xf>
    <xf numFmtId="0" fontId="6" fillId="34" borderId="43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/>
    </xf>
    <xf numFmtId="0" fontId="6" fillId="0" borderId="44" xfId="0" applyFont="1" applyFill="1" applyBorder="1" applyAlignment="1">
      <alignment vertical="center"/>
    </xf>
    <xf numFmtId="0" fontId="6" fillId="0" borderId="35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35" borderId="3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11" fillId="35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4" fontId="9" fillId="0" borderId="34" xfId="0" applyNumberFormat="1" applyFont="1" applyFill="1" applyBorder="1" applyAlignment="1" applyProtection="1">
      <alignment/>
      <protection locked="0"/>
    </xf>
    <xf numFmtId="4" fontId="9" fillId="0" borderId="34" xfId="0" applyNumberFormat="1" applyFont="1" applyFill="1" applyBorder="1" applyAlignment="1" applyProtection="1">
      <alignment horizontal="right"/>
      <protection locked="0"/>
    </xf>
    <xf numFmtId="4" fontId="9" fillId="0" borderId="45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9" fillId="0" borderId="34" xfId="46" applyFont="1" applyFill="1" applyBorder="1" applyAlignment="1">
      <alignment horizontal="left"/>
      <protection/>
    </xf>
    <xf numFmtId="0" fontId="9" fillId="0" borderId="34" xfId="0" applyFont="1" applyFill="1" applyBorder="1" applyAlignment="1">
      <alignment horizontal="right"/>
    </xf>
    <xf numFmtId="0" fontId="9" fillId="0" borderId="34" xfId="46" applyFont="1" applyFill="1" applyBorder="1" applyAlignment="1">
      <alignment horizontal="righ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8" xfId="0" applyFont="1" applyFill="1" applyBorder="1" applyAlignment="1">
      <alignment horizontal="right"/>
    </xf>
    <xf numFmtId="0" fontId="9" fillId="0" borderId="37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4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34" borderId="4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0" xfId="0" applyFont="1" applyFill="1" applyBorder="1" applyAlignment="1">
      <alignment/>
    </xf>
    <xf numFmtId="49" fontId="6" fillId="34" borderId="40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5" borderId="34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 horizontal="center"/>
    </xf>
    <xf numFmtId="4" fontId="9" fillId="35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16" fillId="35" borderId="36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4" fontId="9" fillId="35" borderId="40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0" fillId="36" borderId="0" xfId="0" applyNumberFormat="1" applyFont="1" applyFill="1" applyAlignment="1">
      <alignment/>
    </xf>
    <xf numFmtId="4" fontId="10" fillId="36" borderId="0" xfId="0" applyNumberFormat="1" applyFont="1" applyFill="1" applyAlignment="1">
      <alignment horizontal="right"/>
    </xf>
    <xf numFmtId="4" fontId="0" fillId="36" borderId="0" xfId="0" applyNumberFormat="1" applyFill="1" applyAlignment="1">
      <alignment/>
    </xf>
    <xf numFmtId="4" fontId="0" fillId="36" borderId="0" xfId="0" applyNumberFormat="1" applyFont="1" applyFill="1" applyAlignment="1">
      <alignment horizontal="right"/>
    </xf>
    <xf numFmtId="4" fontId="7" fillId="36" borderId="0" xfId="0" applyNumberFormat="1" applyFont="1" applyFill="1" applyAlignment="1">
      <alignment horizontal="center"/>
    </xf>
    <xf numFmtId="4" fontId="6" fillId="36" borderId="42" xfId="46" applyNumberFormat="1" applyFont="1" applyFill="1" applyBorder="1" applyAlignment="1">
      <alignment horizontal="center"/>
      <protection/>
    </xf>
    <xf numFmtId="4" fontId="6" fillId="36" borderId="40" xfId="46" applyNumberFormat="1" applyFont="1" applyFill="1" applyBorder="1" applyAlignment="1">
      <alignment horizontal="center"/>
      <protection/>
    </xf>
    <xf numFmtId="49" fontId="6" fillId="36" borderId="40" xfId="46" applyNumberFormat="1" applyFont="1" applyFill="1" applyBorder="1" applyAlignment="1">
      <alignment horizontal="center"/>
      <protection/>
    </xf>
    <xf numFmtId="4" fontId="9" fillId="36" borderId="45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6" fillId="36" borderId="44" xfId="0" applyNumberFormat="1" applyFont="1" applyFill="1" applyBorder="1" applyAlignment="1">
      <alignment/>
    </xf>
    <xf numFmtId="4" fontId="9" fillId="36" borderId="0" xfId="0" applyNumberFormat="1" applyFont="1" applyFill="1" applyAlignment="1">
      <alignment/>
    </xf>
    <xf numFmtId="4" fontId="6" fillId="36" borderId="0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11" fillId="36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/>
    </xf>
    <xf numFmtId="4" fontId="9" fillId="36" borderId="34" xfId="0" applyNumberFormat="1" applyFont="1" applyFill="1" applyBorder="1" applyAlignment="1" applyProtection="1">
      <alignment horizontal="right"/>
      <protection locked="0"/>
    </xf>
    <xf numFmtId="4" fontId="9" fillId="36" borderId="34" xfId="0" applyNumberFormat="1" applyFont="1" applyFill="1" applyBorder="1" applyAlignment="1" applyProtection="1">
      <alignment/>
      <protection locked="0"/>
    </xf>
    <xf numFmtId="4" fontId="9" fillId="36" borderId="34" xfId="0" applyNumberFormat="1" applyFont="1" applyFill="1" applyBorder="1" applyAlignment="1">
      <alignment/>
    </xf>
    <xf numFmtId="4" fontId="9" fillId="36" borderId="18" xfId="0" applyNumberFormat="1" applyFont="1" applyFill="1" applyBorder="1" applyAlignment="1">
      <alignment/>
    </xf>
    <xf numFmtId="4" fontId="6" fillId="36" borderId="36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 horizontal="right"/>
    </xf>
    <xf numFmtId="4" fontId="9" fillId="36" borderId="40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4" fontId="6" fillId="36" borderId="34" xfId="0" applyNumberFormat="1" applyFont="1" applyFill="1" applyBorder="1" applyAlignment="1">
      <alignment horizontal="center"/>
    </xf>
    <xf numFmtId="4" fontId="9" fillId="36" borderId="45" xfId="0" applyNumberFormat="1" applyFont="1" applyFill="1" applyBorder="1" applyAlignment="1">
      <alignment horizontal="right"/>
    </xf>
    <xf numFmtId="4" fontId="113" fillId="36" borderId="0" xfId="0" applyNumberFormat="1" applyFont="1" applyFill="1" applyBorder="1" applyAlignment="1">
      <alignment/>
    </xf>
    <xf numFmtId="4" fontId="114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/>
    </xf>
    <xf numFmtId="4" fontId="0" fillId="36" borderId="0" xfId="0" applyNumberFormat="1" applyFont="1" applyFill="1" applyAlignment="1">
      <alignment/>
    </xf>
    <xf numFmtId="0" fontId="15" fillId="36" borderId="0" xfId="0" applyFont="1" applyFill="1" applyAlignment="1">
      <alignment horizontal="center"/>
    </xf>
    <xf numFmtId="4" fontId="0" fillId="36" borderId="0" xfId="0" applyNumberFormat="1" applyFill="1" applyAlignment="1">
      <alignment/>
    </xf>
    <xf numFmtId="4" fontId="7" fillId="36" borderId="0" xfId="0" applyNumberFormat="1" applyFont="1" applyFill="1" applyAlignment="1">
      <alignment horizontal="center"/>
    </xf>
    <xf numFmtId="4" fontId="9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42" xfId="0" applyFont="1" applyFill="1" applyBorder="1" applyAlignment="1">
      <alignment horizontal="center"/>
    </xf>
    <xf numFmtId="49" fontId="6" fillId="36" borderId="40" xfId="0" applyNumberFormat="1" applyFont="1" applyFill="1" applyBorder="1" applyAlignment="1">
      <alignment horizontal="center"/>
    </xf>
    <xf numFmtId="4" fontId="9" fillId="36" borderId="46" xfId="0" applyNumberFormat="1" applyFont="1" applyFill="1" applyBorder="1" applyAlignment="1">
      <alignment/>
    </xf>
    <xf numFmtId="4" fontId="16" fillId="36" borderId="34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6" fillId="36" borderId="44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4" fontId="6" fillId="36" borderId="45" xfId="0" applyNumberFormat="1" applyFont="1" applyFill="1" applyBorder="1" applyAlignment="1">
      <alignment/>
    </xf>
    <xf numFmtId="3" fontId="9" fillId="36" borderId="34" xfId="0" applyNumberFormat="1" applyFont="1" applyFill="1" applyBorder="1" applyAlignment="1">
      <alignment/>
    </xf>
    <xf numFmtId="4" fontId="6" fillId="36" borderId="34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115" fillId="36" borderId="0" xfId="0" applyFont="1" applyFill="1" applyAlignment="1">
      <alignment horizontal="center"/>
    </xf>
    <xf numFmtId="4" fontId="9" fillId="36" borderId="37" xfId="0" applyNumberFormat="1" applyFont="1" applyFill="1" applyBorder="1" applyAlignment="1">
      <alignment/>
    </xf>
    <xf numFmtId="4" fontId="113" fillId="36" borderId="0" xfId="0" applyNumberFormat="1" applyFont="1" applyFill="1" applyBorder="1" applyAlignment="1">
      <alignment horizontal="center"/>
    </xf>
    <xf numFmtId="4" fontId="9" fillId="36" borderId="40" xfId="0" applyNumberFormat="1" applyFont="1" applyFill="1" applyBorder="1" applyAlignment="1">
      <alignment/>
    </xf>
    <xf numFmtId="4" fontId="6" fillId="36" borderId="34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 vertic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164" fontId="1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34" borderId="42" xfId="46" applyNumberFormat="1" applyFont="1" applyFill="1" applyBorder="1" applyAlignment="1">
      <alignment horizontal="center"/>
      <protection/>
    </xf>
    <xf numFmtId="164" fontId="6" fillId="34" borderId="40" xfId="46" applyNumberFormat="1" applyFont="1" applyFill="1" applyBorder="1" applyAlignment="1">
      <alignment horizontal="center"/>
      <protection/>
    </xf>
    <xf numFmtId="164" fontId="9" fillId="0" borderId="45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9" fillId="35" borderId="34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34" borderId="42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37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 horizontal="center"/>
      <protection hidden="1"/>
    </xf>
    <xf numFmtId="3" fontId="23" fillId="0" borderId="51" xfId="0" applyNumberFormat="1" applyFont="1" applyFill="1" applyBorder="1" applyAlignment="1" applyProtection="1">
      <alignment horizontal="center"/>
      <protection hidden="1"/>
    </xf>
    <xf numFmtId="3" fontId="23" fillId="0" borderId="52" xfId="0" applyNumberFormat="1" applyFont="1" applyFill="1" applyBorder="1" applyAlignment="1" applyProtection="1">
      <alignment horizontal="center"/>
      <protection hidden="1"/>
    </xf>
    <xf numFmtId="3" fontId="23" fillId="0" borderId="53" xfId="0" applyNumberFormat="1" applyFont="1" applyFill="1" applyBorder="1" applyAlignment="1" applyProtection="1">
      <alignment horizontal="center"/>
      <protection hidden="1"/>
    </xf>
    <xf numFmtId="3" fontId="23" fillId="0" borderId="51" xfId="0" applyNumberFormat="1" applyFont="1" applyFill="1" applyBorder="1" applyAlignment="1" applyProtection="1">
      <alignment horizontal="center"/>
      <protection hidden="1"/>
    </xf>
    <xf numFmtId="3" fontId="23" fillId="0" borderId="52" xfId="0" applyNumberFormat="1" applyFont="1" applyFill="1" applyBorder="1" applyAlignment="1" applyProtection="1">
      <alignment horizontal="center"/>
      <protection hidden="1"/>
    </xf>
    <xf numFmtId="3" fontId="23" fillId="0" borderId="54" xfId="0" applyNumberFormat="1" applyFont="1" applyFill="1" applyBorder="1" applyAlignment="1" applyProtection="1">
      <alignment horizontal="center"/>
      <protection hidden="1"/>
    </xf>
    <xf numFmtId="3" fontId="25" fillId="0" borderId="27" xfId="0" applyNumberFormat="1" applyFont="1" applyFill="1" applyBorder="1" applyAlignment="1" applyProtection="1">
      <alignment/>
      <protection hidden="1"/>
    </xf>
    <xf numFmtId="3" fontId="25" fillId="0" borderId="51" xfId="0" applyNumberFormat="1" applyFont="1" applyFill="1" applyBorder="1" applyAlignment="1" applyProtection="1">
      <alignment/>
      <protection locked="0"/>
    </xf>
    <xf numFmtId="3" fontId="25" fillId="0" borderId="27" xfId="0" applyNumberFormat="1" applyFont="1" applyFill="1" applyBorder="1" applyAlignment="1" applyProtection="1">
      <alignment/>
      <protection locked="0"/>
    </xf>
    <xf numFmtId="3" fontId="25" fillId="0" borderId="55" xfId="0" applyNumberFormat="1" applyFont="1" applyFill="1" applyBorder="1" applyAlignment="1" applyProtection="1">
      <alignment/>
      <protection hidden="1"/>
    </xf>
    <xf numFmtId="3" fontId="25" fillId="0" borderId="52" xfId="0" applyNumberFormat="1" applyFont="1" applyFill="1" applyBorder="1" applyAlignment="1" applyProtection="1">
      <alignment/>
      <protection locked="0"/>
    </xf>
    <xf numFmtId="3" fontId="25" fillId="0" borderId="55" xfId="0" applyNumberFormat="1" applyFont="1" applyFill="1" applyBorder="1" applyAlignment="1" applyProtection="1">
      <alignment/>
      <protection locked="0"/>
    </xf>
    <xf numFmtId="3" fontId="25" fillId="0" borderId="56" xfId="0" applyNumberFormat="1" applyFont="1" applyFill="1" applyBorder="1" applyAlignment="1" applyProtection="1">
      <alignment/>
      <protection hidden="1"/>
    </xf>
    <xf numFmtId="3" fontId="25" fillId="0" borderId="54" xfId="0" applyNumberFormat="1" applyFont="1" applyFill="1" applyBorder="1" applyAlignment="1" applyProtection="1">
      <alignment/>
      <protection locked="0"/>
    </xf>
    <xf numFmtId="165" fontId="0" fillId="0" borderId="57" xfId="0" applyNumberFormat="1" applyFont="1" applyFill="1" applyBorder="1" applyAlignment="1" applyProtection="1">
      <alignment horizontal="center"/>
      <protection hidden="1"/>
    </xf>
    <xf numFmtId="165" fontId="0" fillId="0" borderId="50" xfId="0" applyNumberFormat="1" applyFont="1" applyFill="1" applyBorder="1" applyAlignment="1" applyProtection="1">
      <alignment/>
      <protection hidden="1"/>
    </xf>
    <xf numFmtId="165" fontId="0" fillId="0" borderId="50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165" fontId="0" fillId="0" borderId="57" xfId="0" applyNumberFormat="1" applyFont="1" applyFill="1" applyBorder="1" applyAlignment="1" applyProtection="1">
      <alignment/>
      <protection locked="0"/>
    </xf>
    <xf numFmtId="165" fontId="0" fillId="0" borderId="38" xfId="0" applyNumberFormat="1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hidden="1"/>
    </xf>
    <xf numFmtId="1" fontId="0" fillId="0" borderId="58" xfId="0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3" fontId="25" fillId="0" borderId="50" xfId="0" applyNumberFormat="1" applyFont="1" applyFill="1" applyBorder="1" applyAlignment="1" applyProtection="1">
      <alignment horizontal="center"/>
      <protection hidden="1"/>
    </xf>
    <xf numFmtId="3" fontId="25" fillId="0" borderId="50" xfId="0" applyNumberFormat="1" applyFont="1" applyFill="1" applyBorder="1" applyAlignment="1" applyProtection="1">
      <alignment/>
      <protection hidden="1"/>
    </xf>
    <xf numFmtId="3" fontId="25" fillId="0" borderId="63" xfId="0" applyNumberFormat="1" applyFont="1" applyFill="1" applyBorder="1" applyAlignment="1" applyProtection="1">
      <alignment/>
      <protection hidden="1"/>
    </xf>
    <xf numFmtId="3" fontId="25" fillId="0" borderId="64" xfId="0" applyNumberFormat="1" applyFont="1" applyFill="1" applyBorder="1" applyAlignment="1" applyProtection="1">
      <alignment horizontal="right" indent="1"/>
      <protection hidden="1"/>
    </xf>
    <xf numFmtId="9" fontId="25" fillId="0" borderId="64" xfId="5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65" xfId="0" applyFont="1" applyFill="1" applyBorder="1" applyAlignment="1" applyProtection="1">
      <alignment/>
      <protection hidden="1"/>
    </xf>
    <xf numFmtId="0" fontId="21" fillId="0" borderId="64" xfId="0" applyFont="1" applyFill="1" applyBorder="1" applyAlignment="1" applyProtection="1">
      <alignment/>
      <protection hidden="1"/>
    </xf>
    <xf numFmtId="0" fontId="21" fillId="0" borderId="64" xfId="0" applyFont="1" applyFill="1" applyBorder="1" applyAlignment="1" applyProtection="1">
      <alignment horizontal="center"/>
      <protection hidden="1"/>
    </xf>
    <xf numFmtId="0" fontId="21" fillId="0" borderId="66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67" xfId="0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/>
      <protection hidden="1"/>
    </xf>
    <xf numFmtId="0" fontId="23" fillId="0" borderId="57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0" fillId="0" borderId="68" xfId="0" applyFont="1" applyFill="1" applyBorder="1" applyAlignment="1" applyProtection="1">
      <alignment/>
      <protection hidden="1"/>
    </xf>
    <xf numFmtId="0" fontId="9" fillId="0" borderId="68" xfId="0" applyFont="1" applyFill="1" applyBorder="1" applyAlignment="1" applyProtection="1">
      <alignment horizontal="center"/>
      <protection hidden="1"/>
    </xf>
    <xf numFmtId="0" fontId="27" fillId="0" borderId="69" xfId="0" applyFont="1" applyFill="1" applyBorder="1" applyAlignment="1" applyProtection="1">
      <alignment horizontal="center"/>
      <protection hidden="1"/>
    </xf>
    <xf numFmtId="0" fontId="23" fillId="0" borderId="58" xfId="0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23" fillId="0" borderId="59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27" fillId="0" borderId="71" xfId="0" applyFont="1" applyFill="1" applyBorder="1" applyAlignment="1" applyProtection="1">
      <alignment horizontal="center"/>
      <protection hidden="1"/>
    </xf>
    <xf numFmtId="0" fontId="23" fillId="0" borderId="28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165" fontId="0" fillId="0" borderId="51" xfId="0" applyNumberFormat="1" applyFont="1" applyFill="1" applyBorder="1" applyAlignment="1" applyProtection="1">
      <alignment/>
      <protection hidden="1"/>
    </xf>
    <xf numFmtId="165" fontId="23" fillId="0" borderId="72" xfId="0" applyNumberFormat="1" applyFont="1" applyFill="1" applyBorder="1" applyAlignment="1" applyProtection="1">
      <alignment horizontal="right"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0" fillId="0" borderId="74" xfId="0" applyNumberFormat="1" applyFont="1" applyFill="1" applyBorder="1" applyAlignment="1" applyProtection="1">
      <alignment/>
      <protection locked="0"/>
    </xf>
    <xf numFmtId="165" fontId="23" fillId="0" borderId="50" xfId="0" applyNumberFormat="1" applyFont="1" applyFill="1" applyBorder="1" applyAlignment="1" applyProtection="1">
      <alignment horizontal="center"/>
      <protection hidden="1"/>
    </xf>
    <xf numFmtId="3" fontId="23" fillId="0" borderId="75" xfId="0" applyNumberFormat="1" applyFont="1" applyFill="1" applyBorder="1" applyAlignment="1" applyProtection="1">
      <alignment horizontal="center"/>
      <protection hidden="1"/>
    </xf>
    <xf numFmtId="0" fontId="23" fillId="0" borderId="76" xfId="0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/>
      <protection hidden="1"/>
    </xf>
    <xf numFmtId="165" fontId="0" fillId="0" borderId="53" xfId="0" applyNumberFormat="1" applyFont="1" applyFill="1" applyBorder="1" applyAlignment="1" applyProtection="1">
      <alignment horizontal="center"/>
      <protection hidden="1"/>
    </xf>
    <xf numFmtId="165" fontId="0" fillId="0" borderId="53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23" fillId="0" borderId="77" xfId="0" applyNumberFormat="1" applyFont="1" applyFill="1" applyBorder="1" applyAlignment="1" applyProtection="1">
      <alignment horizontal="right"/>
      <protection locked="0"/>
    </xf>
    <xf numFmtId="165" fontId="0" fillId="0" borderId="78" xfId="0" applyNumberFormat="1" applyFont="1" applyFill="1" applyBorder="1" applyAlignment="1" applyProtection="1">
      <alignment/>
      <protection locked="0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79" xfId="0" applyNumberFormat="1" applyFont="1" applyFill="1" applyBorder="1" applyAlignment="1" applyProtection="1">
      <alignment/>
      <protection locked="0"/>
    </xf>
    <xf numFmtId="165" fontId="23" fillId="0" borderId="53" xfId="0" applyNumberFormat="1" applyFont="1" applyFill="1" applyBorder="1" applyAlignment="1" applyProtection="1">
      <alignment/>
      <protection hidden="1"/>
    </xf>
    <xf numFmtId="3" fontId="23" fillId="0" borderId="77" xfId="0" applyNumberFormat="1" applyFont="1" applyFill="1" applyBorder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3" fontId="23" fillId="0" borderId="72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3" fontId="23" fillId="0" borderId="82" xfId="0" applyNumberFormat="1" applyFont="1" applyFill="1" applyBorder="1" applyAlignment="1" applyProtection="1">
      <alignment horizontal="center"/>
      <protection hidden="1"/>
    </xf>
    <xf numFmtId="0" fontId="23" fillId="0" borderId="55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3" fontId="23" fillId="0" borderId="82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/>
      <protection hidden="1"/>
    </xf>
    <xf numFmtId="3" fontId="0" fillId="0" borderId="54" xfId="0" applyNumberFormat="1" applyFont="1" applyFill="1" applyBorder="1" applyAlignment="1" applyProtection="1">
      <alignment/>
      <protection hidden="1"/>
    </xf>
    <xf numFmtId="3" fontId="23" fillId="0" borderId="85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23" fillId="0" borderId="50" xfId="0" applyNumberFormat="1" applyFont="1" applyFill="1" applyBorder="1" applyAlignment="1" applyProtection="1">
      <alignment horizontal="center"/>
      <protection hidden="1"/>
    </xf>
    <xf numFmtId="0" fontId="23" fillId="0" borderId="65" xfId="0" applyFont="1" applyFill="1" applyBorder="1" applyAlignment="1" applyProtection="1">
      <alignment/>
      <protection hidden="1"/>
    </xf>
    <xf numFmtId="0" fontId="23" fillId="0" borderId="63" xfId="0" applyFont="1" applyFill="1" applyBorder="1" applyAlignment="1" applyProtection="1">
      <alignment horizontal="center"/>
      <protection hidden="1"/>
    </xf>
    <xf numFmtId="3" fontId="23" fillId="0" borderId="63" xfId="0" applyNumberFormat="1" applyFont="1" applyFill="1" applyBorder="1" applyAlignment="1" applyProtection="1">
      <alignment/>
      <protection hidden="1"/>
    </xf>
    <xf numFmtId="3" fontId="23" fillId="0" borderId="63" xfId="0" applyNumberFormat="1" applyFont="1" applyFill="1" applyBorder="1" applyAlignment="1" applyProtection="1">
      <alignment horizontal="center"/>
      <protection hidden="1"/>
    </xf>
    <xf numFmtId="0" fontId="23" fillId="0" borderId="63" xfId="0" applyFont="1" applyFill="1" applyBorder="1" applyAlignment="1" applyProtection="1">
      <alignment/>
      <protection hidden="1"/>
    </xf>
    <xf numFmtId="3" fontId="23" fillId="0" borderId="66" xfId="0" applyNumberFormat="1" applyFont="1" applyFill="1" applyBorder="1" applyAlignment="1" applyProtection="1">
      <alignment horizontal="center"/>
      <protection hidden="1"/>
    </xf>
    <xf numFmtId="3" fontId="23" fillId="0" borderId="64" xfId="0" applyNumberFormat="1" applyFont="1" applyFill="1" applyBorder="1" applyAlignment="1" applyProtection="1">
      <alignment/>
      <protection locked="0"/>
    </xf>
    <xf numFmtId="3" fontId="23" fillId="0" borderId="86" xfId="0" applyNumberFormat="1" applyFont="1" applyFill="1" applyBorder="1" applyAlignment="1" applyProtection="1">
      <alignment/>
      <protection locked="0"/>
    </xf>
    <xf numFmtId="3" fontId="23" fillId="0" borderId="87" xfId="0" applyNumberFormat="1" applyFont="1" applyFill="1" applyBorder="1" applyAlignment="1" applyProtection="1">
      <alignment/>
      <protection locked="0"/>
    </xf>
    <xf numFmtId="0" fontId="23" fillId="0" borderId="86" xfId="0" applyFont="1" applyFill="1" applyBorder="1" applyAlignment="1" applyProtection="1">
      <alignment/>
      <protection locked="0"/>
    </xf>
    <xf numFmtId="0" fontId="23" fillId="0" borderId="64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3" fontId="0" fillId="0" borderId="53" xfId="0" applyNumberFormat="1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3" fontId="23" fillId="0" borderId="77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Fill="1" applyBorder="1" applyAlignment="1" applyProtection="1">
      <alignment horizontal="center"/>
      <protection hidden="1"/>
    </xf>
    <xf numFmtId="3" fontId="23" fillId="0" borderId="85" xfId="0" applyNumberFormat="1" applyFont="1" applyFill="1" applyBorder="1" applyAlignment="1" applyProtection="1">
      <alignment horizontal="center"/>
      <protection hidden="1"/>
    </xf>
    <xf numFmtId="0" fontId="23" fillId="0" borderId="51" xfId="0" applyFont="1" applyFill="1" applyBorder="1" applyAlignment="1" applyProtection="1">
      <alignment/>
      <protection hidden="1"/>
    </xf>
    <xf numFmtId="3" fontId="25" fillId="0" borderId="72" xfId="0" applyNumberFormat="1" applyFont="1" applyFill="1" applyBorder="1" applyAlignment="1" applyProtection="1">
      <alignment/>
      <protection locked="0"/>
    </xf>
    <xf numFmtId="1" fontId="0" fillId="0" borderId="68" xfId="0" applyNumberFormat="1" applyFont="1" applyFill="1" applyBorder="1" applyAlignment="1" applyProtection="1">
      <alignment/>
      <protection locked="0"/>
    </xf>
    <xf numFmtId="1" fontId="0" fillId="0" borderId="80" xfId="0" applyNumberFormat="1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3" fontId="25" fillId="0" borderId="60" xfId="0" applyNumberFormat="1" applyFont="1" applyFill="1" applyBorder="1" applyAlignment="1" applyProtection="1">
      <alignment horizontal="right" indent="1"/>
      <protection hidden="1"/>
    </xf>
    <xf numFmtId="166" fontId="25" fillId="0" borderId="61" xfId="50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3" fontId="25" fillId="0" borderId="82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3" fontId="25" fillId="0" borderId="55" xfId="0" applyNumberFormat="1" applyFont="1" applyFill="1" applyBorder="1" applyAlignment="1" applyProtection="1">
      <alignment horizontal="right" indent="1"/>
      <protection hidden="1"/>
    </xf>
    <xf numFmtId="166" fontId="25" fillId="0" borderId="52" xfId="50" applyNumberFormat="1" applyFont="1" applyFill="1" applyBorder="1" applyAlignment="1" applyProtection="1">
      <alignment horizontal="center"/>
      <protection hidden="1"/>
    </xf>
    <xf numFmtId="3" fontId="25" fillId="0" borderId="77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3" fontId="25" fillId="0" borderId="58" xfId="0" applyNumberFormat="1" applyFont="1" applyFill="1" applyBorder="1" applyAlignment="1" applyProtection="1">
      <alignment horizontal="right" indent="1"/>
      <protection hidden="1"/>
    </xf>
    <xf numFmtId="166" fontId="25" fillId="0" borderId="53" xfId="50" applyNumberFormat="1" applyFont="1" applyFill="1" applyBorder="1" applyAlignment="1" applyProtection="1">
      <alignment horizontal="center"/>
      <protection hidden="1"/>
    </xf>
    <xf numFmtId="3" fontId="25" fillId="0" borderId="84" xfId="0" applyNumberFormat="1" applyFont="1" applyFill="1" applyBorder="1" applyAlignment="1" applyProtection="1">
      <alignment/>
      <protection locked="0"/>
    </xf>
    <xf numFmtId="1" fontId="0" fillId="0" borderId="73" xfId="0" applyNumberFormat="1" applyFont="1" applyFill="1" applyBorder="1" applyAlignment="1" applyProtection="1">
      <alignment/>
      <protection locked="0"/>
    </xf>
    <xf numFmtId="0" fontId="0" fillId="0" borderId="88" xfId="0" applyFont="1" applyFill="1" applyBorder="1" applyAlignment="1" applyProtection="1">
      <alignment/>
      <protection locked="0"/>
    </xf>
    <xf numFmtId="3" fontId="25" fillId="0" borderId="26" xfId="0" applyNumberFormat="1" applyFont="1" applyFill="1" applyBorder="1" applyAlignment="1" applyProtection="1">
      <alignment horizontal="right" indent="1"/>
      <protection hidden="1"/>
    </xf>
    <xf numFmtId="166" fontId="25" fillId="0" borderId="51" xfId="50" applyNumberFormat="1" applyFont="1" applyFill="1" applyBorder="1" applyAlignment="1" applyProtection="1">
      <alignment horizontal="center"/>
      <protection hidden="1"/>
    </xf>
    <xf numFmtId="3" fontId="25" fillId="0" borderId="26" xfId="0" applyNumberFormat="1" applyFont="1" applyFill="1" applyBorder="1" applyAlignment="1" applyProtection="1">
      <alignment/>
      <protection locked="0"/>
    </xf>
    <xf numFmtId="1" fontId="0" fillId="0" borderId="55" xfId="0" applyNumberFormat="1" applyFont="1" applyFill="1" applyBorder="1" applyAlignment="1" applyProtection="1">
      <alignment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23" fillId="0" borderId="52" xfId="0" applyFont="1" applyFill="1" applyBorder="1" applyAlignment="1" applyProtection="1">
      <alignment horizontal="center"/>
      <protection hidden="1"/>
    </xf>
    <xf numFmtId="3" fontId="25" fillId="0" borderId="8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3" fontId="25" fillId="0" borderId="89" xfId="0" applyNumberFormat="1" applyFont="1" applyFill="1" applyBorder="1" applyAlignment="1" applyProtection="1">
      <alignment horizontal="right" indent="1"/>
      <protection hidden="1"/>
    </xf>
    <xf numFmtId="166" fontId="25" fillId="0" borderId="54" xfId="50" applyNumberFormat="1" applyFont="1" applyFill="1" applyBorder="1" applyAlignment="1" applyProtection="1">
      <alignment horizontal="center"/>
      <protection hidden="1"/>
    </xf>
    <xf numFmtId="0" fontId="25" fillId="0" borderId="65" xfId="0" applyFont="1" applyFill="1" applyBorder="1" applyAlignment="1" applyProtection="1">
      <alignment/>
      <protection hidden="1"/>
    </xf>
    <xf numFmtId="0" fontId="25" fillId="0" borderId="63" xfId="0" applyFont="1" applyFill="1" applyBorder="1" applyAlignment="1" applyProtection="1">
      <alignment horizontal="center"/>
      <protection hidden="1"/>
    </xf>
    <xf numFmtId="3" fontId="25" fillId="0" borderId="64" xfId="0" applyNumberFormat="1" applyFont="1" applyFill="1" applyBorder="1" applyAlignment="1" applyProtection="1">
      <alignment/>
      <protection hidden="1"/>
    </xf>
    <xf numFmtId="3" fontId="25" fillId="0" borderId="65" xfId="0" applyNumberFormat="1" applyFont="1" applyFill="1" applyBorder="1" applyAlignment="1" applyProtection="1">
      <alignment/>
      <protection hidden="1"/>
    </xf>
    <xf numFmtId="3" fontId="25" fillId="0" borderId="66" xfId="0" applyNumberFormat="1" applyFont="1" applyFill="1" applyBorder="1" applyAlignment="1" applyProtection="1">
      <alignment/>
      <protection hidden="1"/>
    </xf>
    <xf numFmtId="3" fontId="25" fillId="0" borderId="86" xfId="0" applyNumberFormat="1" applyFont="1" applyFill="1" applyBorder="1" applyAlignment="1" applyProtection="1">
      <alignment/>
      <protection hidden="1"/>
    </xf>
    <xf numFmtId="3" fontId="25" fillId="0" borderId="65" xfId="0" applyNumberFormat="1" applyFont="1" applyFill="1" applyBorder="1" applyAlignment="1" applyProtection="1">
      <alignment horizontal="right" indent="1"/>
      <protection hidden="1"/>
    </xf>
    <xf numFmtId="166" fontId="25" fillId="0" borderId="63" xfId="50" applyNumberFormat="1" applyFont="1" applyFill="1" applyBorder="1" applyAlignment="1" applyProtection="1">
      <alignment horizontal="center"/>
      <protection hidden="1"/>
    </xf>
    <xf numFmtId="3" fontId="25" fillId="0" borderId="27" xfId="0" applyNumberFormat="1" applyFont="1" applyFill="1" applyBorder="1" applyAlignment="1" applyProtection="1">
      <alignment horizontal="right" indent="1"/>
      <protection hidden="1"/>
    </xf>
    <xf numFmtId="3" fontId="25" fillId="0" borderId="85" xfId="0" applyNumberFormat="1" applyFont="1" applyFill="1" applyBorder="1" applyAlignment="1" applyProtection="1">
      <alignment/>
      <protection locked="0"/>
    </xf>
    <xf numFmtId="3" fontId="25" fillId="0" borderId="63" xfId="0" applyNumberFormat="1" applyFont="1" applyFill="1" applyBorder="1" applyAlignment="1" applyProtection="1">
      <alignment horizontal="center"/>
      <protection hidden="1"/>
    </xf>
    <xf numFmtId="3" fontId="25" fillId="0" borderId="87" xfId="0" applyNumberFormat="1" applyFont="1" applyFill="1" applyBorder="1" applyAlignment="1" applyProtection="1">
      <alignment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8" xfId="0" applyNumberFormat="1" applyFont="1" applyFill="1" applyBorder="1" applyAlignment="1" applyProtection="1">
      <alignment/>
      <protection hidden="1"/>
    </xf>
    <xf numFmtId="3" fontId="0" fillId="0" borderId="74" xfId="0" applyNumberFormat="1" applyFont="1" applyFill="1" applyBorder="1" applyAlignment="1" applyProtection="1">
      <alignment/>
      <protection hidden="1"/>
    </xf>
    <xf numFmtId="3" fontId="0" fillId="0" borderId="90" xfId="0" applyNumberFormat="1" applyFont="1" applyFill="1" applyBorder="1" applyAlignment="1" applyProtection="1">
      <alignment/>
      <protection hidden="1"/>
    </xf>
    <xf numFmtId="0" fontId="25" fillId="0" borderId="67" xfId="0" applyFont="1" applyFill="1" applyBorder="1" applyAlignment="1" applyProtection="1">
      <alignment/>
      <protection hidden="1"/>
    </xf>
    <xf numFmtId="3" fontId="25" fillId="0" borderId="63" xfId="0" applyNumberFormat="1" applyFont="1" applyFill="1" applyBorder="1" applyAlignment="1" applyProtection="1">
      <alignment horizontal="right" indent="1"/>
      <protection hidden="1"/>
    </xf>
    <xf numFmtId="3" fontId="25" fillId="0" borderId="90" xfId="0" applyNumberFormat="1" applyFont="1" applyFill="1" applyBorder="1" applyAlignment="1" applyProtection="1">
      <alignment/>
      <protection hidden="1"/>
    </xf>
    <xf numFmtId="0" fontId="25" fillId="0" borderId="58" xfId="0" applyFont="1" applyFill="1" applyBorder="1" applyAlignment="1" applyProtection="1">
      <alignment/>
      <protection hidden="1"/>
    </xf>
    <xf numFmtId="0" fontId="25" fillId="0" borderId="59" xfId="0" applyFont="1" applyFill="1" applyBorder="1" applyAlignment="1" applyProtection="1">
      <alignment horizontal="center"/>
      <protection hidden="1"/>
    </xf>
    <xf numFmtId="3" fontId="25" fillId="0" borderId="59" xfId="0" applyNumberFormat="1" applyFont="1" applyFill="1" applyBorder="1" applyAlignment="1" applyProtection="1">
      <alignment/>
      <protection hidden="1"/>
    </xf>
    <xf numFmtId="3" fontId="25" fillId="0" borderId="59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23" fillId="0" borderId="62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3" fontId="25" fillId="0" borderId="43" xfId="0" applyNumberFormat="1" applyFont="1" applyFill="1" applyBorder="1" applyAlignment="1">
      <alignment/>
    </xf>
    <xf numFmtId="3" fontId="25" fillId="0" borderId="57" xfId="0" applyNumberFormat="1" applyFont="1" applyFill="1" applyBorder="1" applyAlignment="1">
      <alignment/>
    </xf>
    <xf numFmtId="3" fontId="25" fillId="0" borderId="55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3" fontId="25" fillId="0" borderId="62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89" xfId="0" applyNumberFormat="1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5" fillId="0" borderId="84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0" fontId="23" fillId="0" borderId="57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65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8" fillId="0" borderId="2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65" fontId="23" fillId="0" borderId="50" xfId="0" applyNumberFormat="1" applyFont="1" applyFill="1" applyBorder="1" applyAlignment="1">
      <alignment horizontal="right"/>
    </xf>
    <xf numFmtId="164" fontId="0" fillId="0" borderId="73" xfId="0" applyNumberFormat="1" applyFont="1" applyFill="1" applyBorder="1" applyAlignment="1">
      <alignment/>
    </xf>
    <xf numFmtId="164" fontId="0" fillId="0" borderId="74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 horizontal="center"/>
    </xf>
    <xf numFmtId="3" fontId="23" fillId="0" borderId="75" xfId="0" applyNumberFormat="1" applyFont="1" applyFill="1" applyBorder="1" applyAlignment="1">
      <alignment horizontal="center"/>
    </xf>
    <xf numFmtId="0" fontId="28" fillId="0" borderId="7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0" fillId="0" borderId="78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5" fontId="23" fillId="0" borderId="53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/>
    </xf>
    <xf numFmtId="164" fontId="0" fillId="0" borderId="79" xfId="0" applyNumberFormat="1" applyFont="1" applyFill="1" applyBorder="1" applyAlignment="1">
      <alignment/>
    </xf>
    <xf numFmtId="164" fontId="23" fillId="0" borderId="53" xfId="0" applyNumberFormat="1" applyFont="1" applyFill="1" applyBorder="1" applyAlignment="1">
      <alignment/>
    </xf>
    <xf numFmtId="3" fontId="23" fillId="0" borderId="77" xfId="0" applyNumberFormat="1" applyFont="1" applyFill="1" applyBorder="1" applyAlignment="1">
      <alignment horizontal="center"/>
    </xf>
    <xf numFmtId="0" fontId="28" fillId="0" borderId="5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23" fillId="0" borderId="8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2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28" fillId="0" borderId="65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 horizontal="center"/>
    </xf>
    <xf numFmtId="3" fontId="23" fillId="0" borderId="86" xfId="0" applyNumberFormat="1" applyFont="1" applyFill="1" applyBorder="1" applyAlignment="1">
      <alignment/>
    </xf>
    <xf numFmtId="3" fontId="23" fillId="0" borderId="87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 horizontal="center"/>
    </xf>
    <xf numFmtId="0" fontId="28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25" fillId="0" borderId="5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164" fontId="25" fillId="0" borderId="69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164" fontId="25" fillId="0" borderId="82" xfId="0" applyNumberFormat="1" applyFont="1" applyFill="1" applyBorder="1" applyAlignment="1">
      <alignment/>
    </xf>
    <xf numFmtId="0" fontId="28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164" fontId="25" fillId="0" borderId="71" xfId="0" applyNumberFormat="1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23" fillId="0" borderId="52" xfId="0" applyFont="1" applyFill="1" applyBorder="1" applyAlignment="1">
      <alignment horizontal="right"/>
    </xf>
    <xf numFmtId="164" fontId="25" fillId="0" borderId="75" xfId="0" applyNumberFormat="1" applyFont="1" applyFill="1" applyBorder="1" applyAlignment="1">
      <alignment/>
    </xf>
    <xf numFmtId="0" fontId="29" fillId="0" borderId="65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3" fontId="25" fillId="0" borderId="64" xfId="0" applyNumberFormat="1" applyFont="1" applyFill="1" applyBorder="1" applyAlignment="1">
      <alignment/>
    </xf>
    <xf numFmtId="3" fontId="25" fillId="0" borderId="63" xfId="0" applyNumberFormat="1" applyFont="1" applyFill="1" applyBorder="1" applyAlignment="1">
      <alignment/>
    </xf>
    <xf numFmtId="3" fontId="25" fillId="0" borderId="86" xfId="0" applyNumberFormat="1" applyFont="1" applyFill="1" applyBorder="1" applyAlignment="1">
      <alignment/>
    </xf>
    <xf numFmtId="3" fontId="25" fillId="0" borderId="87" xfId="0" applyNumberFormat="1" applyFont="1" applyFill="1" applyBorder="1" applyAlignment="1">
      <alignment/>
    </xf>
    <xf numFmtId="164" fontId="25" fillId="0" borderId="66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5" fillId="0" borderId="66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right"/>
    </xf>
    <xf numFmtId="3" fontId="25" fillId="0" borderId="6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5" fillId="0" borderId="91" xfId="0" applyNumberFormat="1" applyFont="1" applyFill="1" applyBorder="1" applyAlignment="1">
      <alignment horizontal="center"/>
    </xf>
    <xf numFmtId="3" fontId="25" fillId="0" borderId="92" xfId="0" applyNumberFormat="1" applyFont="1" applyFill="1" applyBorder="1" applyAlignment="1">
      <alignment horizontal="center"/>
    </xf>
    <xf numFmtId="3" fontId="25" fillId="0" borderId="93" xfId="0" applyNumberFormat="1" applyFont="1" applyFill="1" applyBorder="1" applyAlignment="1">
      <alignment horizontal="center"/>
    </xf>
    <xf numFmtId="3" fontId="25" fillId="0" borderId="94" xfId="0" applyNumberFormat="1" applyFont="1" applyFill="1" applyBorder="1" applyAlignment="1">
      <alignment horizontal="center"/>
    </xf>
    <xf numFmtId="3" fontId="25" fillId="0" borderId="91" xfId="0" applyNumberFormat="1" applyFont="1" applyFill="1" applyBorder="1" applyAlignment="1" applyProtection="1">
      <alignment/>
      <protection locked="0"/>
    </xf>
    <xf numFmtId="3" fontId="25" fillId="0" borderId="95" xfId="0" applyNumberFormat="1" applyFont="1" applyFill="1" applyBorder="1" applyAlignment="1" applyProtection="1">
      <alignment/>
      <protection locked="0"/>
    </xf>
    <xf numFmtId="3" fontId="25" fillId="0" borderId="45" xfId="0" applyNumberFormat="1" applyFont="1" applyFill="1" applyBorder="1" applyAlignment="1" applyProtection="1">
      <alignment/>
      <protection locked="0"/>
    </xf>
    <xf numFmtId="3" fontId="25" fillId="0" borderId="92" xfId="0" applyNumberFormat="1" applyFont="1" applyFill="1" applyBorder="1" applyAlignment="1" applyProtection="1">
      <alignment/>
      <protection locked="0"/>
    </xf>
    <xf numFmtId="3" fontId="25" fillId="0" borderId="96" xfId="0" applyNumberFormat="1" applyFont="1" applyFill="1" applyBorder="1" applyAlignment="1" applyProtection="1">
      <alignment/>
      <protection locked="0"/>
    </xf>
    <xf numFmtId="3" fontId="25" fillId="0" borderId="34" xfId="0" applyNumberFormat="1" applyFont="1" applyFill="1" applyBorder="1" applyAlignment="1" applyProtection="1">
      <alignment/>
      <protection locked="0"/>
    </xf>
    <xf numFmtId="3" fontId="25" fillId="0" borderId="94" xfId="0" applyNumberFormat="1" applyFont="1" applyFill="1" applyBorder="1" applyAlignment="1" applyProtection="1">
      <alignment/>
      <protection locked="0"/>
    </xf>
    <xf numFmtId="3" fontId="25" fillId="0" borderId="97" xfId="0" applyNumberFormat="1" applyFont="1" applyFill="1" applyBorder="1" applyAlignment="1" applyProtection="1">
      <alignment/>
      <protection locked="0"/>
    </xf>
    <xf numFmtId="3" fontId="25" fillId="0" borderId="37" xfId="0" applyNumberFormat="1" applyFont="1" applyFill="1" applyBorder="1" applyAlignment="1" applyProtection="1">
      <alignment/>
      <protection locked="0"/>
    </xf>
    <xf numFmtId="165" fontId="0" fillId="0" borderId="5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67" xfId="0" applyNumberFormat="1" applyFont="1" applyFill="1" applyBorder="1" applyAlignment="1" applyProtection="1">
      <alignment/>
      <protection locked="0"/>
    </xf>
    <xf numFmtId="165" fontId="0" fillId="0" borderId="45" xfId="0" applyNumberFormat="1" applyFont="1" applyFill="1" applyBorder="1" applyAlignment="1" applyProtection="1">
      <alignment/>
      <protection locked="0"/>
    </xf>
    <xf numFmtId="165" fontId="0" fillId="0" borderId="98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98" xfId="0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0" fillId="0" borderId="99" xfId="0" applyFont="1" applyFill="1" applyBorder="1" applyAlignment="1" applyProtection="1">
      <alignment/>
      <protection locked="0"/>
    </xf>
    <xf numFmtId="0" fontId="0" fillId="0" borderId="100" xfId="0" applyFont="1" applyFill="1" applyBorder="1" applyAlignment="1" applyProtection="1">
      <alignment/>
      <protection locked="0"/>
    </xf>
    <xf numFmtId="1" fontId="0" fillId="0" borderId="101" xfId="0" applyNumberFormat="1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3" fontId="25" fillId="0" borderId="104" xfId="0" applyNumberFormat="1" applyFont="1" applyFill="1" applyBorder="1" applyAlignment="1">
      <alignment horizontal="center"/>
    </xf>
    <xf numFmtId="3" fontId="25" fillId="0" borderId="104" xfId="0" applyNumberFormat="1" applyFont="1" applyFill="1" applyBorder="1" applyAlignment="1" applyProtection="1">
      <alignment/>
      <protection locked="0"/>
    </xf>
    <xf numFmtId="3" fontId="25" fillId="0" borderId="103" xfId="0" applyNumberFormat="1" applyFont="1" applyFill="1" applyBorder="1" applyAlignment="1" applyProtection="1">
      <alignment/>
      <protection locked="0"/>
    </xf>
    <xf numFmtId="3" fontId="25" fillId="0" borderId="38" xfId="0" applyNumberFormat="1" applyFont="1" applyFill="1" applyBorder="1" applyAlignment="1" applyProtection="1">
      <alignment/>
      <protection locked="0"/>
    </xf>
    <xf numFmtId="3" fontId="25" fillId="0" borderId="105" xfId="0" applyNumberFormat="1" applyFont="1" applyFill="1" applyBorder="1" applyAlignment="1" applyProtection="1">
      <alignment/>
      <protection locked="0"/>
    </xf>
    <xf numFmtId="3" fontId="25" fillId="0" borderId="106" xfId="0" applyNumberFormat="1" applyFont="1" applyFill="1" applyBorder="1" applyAlignment="1">
      <alignment/>
    </xf>
    <xf numFmtId="164" fontId="25" fillId="0" borderId="10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107" xfId="0" applyFont="1" applyFill="1" applyBorder="1" applyAlignment="1">
      <alignment/>
    </xf>
    <xf numFmtId="0" fontId="21" fillId="0" borderId="108" xfId="0" applyFont="1" applyFill="1" applyBorder="1" applyAlignment="1">
      <alignment/>
    </xf>
    <xf numFmtId="0" fontId="21" fillId="0" borderId="108" xfId="0" applyFont="1" applyFill="1" applyBorder="1" applyAlignment="1">
      <alignment horizontal="center"/>
    </xf>
    <xf numFmtId="0" fontId="21" fillId="0" borderId="105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23" fillId="0" borderId="111" xfId="0" applyFont="1" applyFill="1" applyBorder="1" applyAlignment="1">
      <alignment horizontal="center"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9" fillId="0" borderId="114" xfId="0" applyFont="1" applyFill="1" applyBorder="1" applyAlignment="1">
      <alignment horizontal="center"/>
    </xf>
    <xf numFmtId="0" fontId="23" fillId="0" borderId="110" xfId="0" applyFont="1" applyFill="1" applyBorder="1" applyAlignment="1">
      <alignment horizontal="center"/>
    </xf>
    <xf numFmtId="0" fontId="28" fillId="0" borderId="101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23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23" fillId="0" borderId="115" xfId="0" applyFont="1" applyFill="1" applyBorder="1" applyAlignment="1">
      <alignment horizontal="center"/>
    </xf>
    <xf numFmtId="0" fontId="28" fillId="0" borderId="103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165" fontId="0" fillId="0" borderId="91" xfId="0" applyNumberFormat="1" applyFont="1" applyFill="1" applyBorder="1" applyAlignment="1">
      <alignment/>
    </xf>
    <xf numFmtId="165" fontId="0" fillId="0" borderId="95" xfId="0" applyNumberFormat="1" applyFont="1" applyFill="1" applyBorder="1" applyAlignment="1">
      <alignment/>
    </xf>
    <xf numFmtId="165" fontId="23" fillId="0" borderId="117" xfId="0" applyNumberFormat="1" applyFont="1" applyFill="1" applyBorder="1" applyAlignment="1">
      <alignment horizontal="right"/>
    </xf>
    <xf numFmtId="165" fontId="0" fillId="0" borderId="118" xfId="0" applyNumberFormat="1" applyFont="1" applyFill="1" applyBorder="1" applyAlignment="1" applyProtection="1">
      <alignment/>
      <protection locked="0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23" fillId="0" borderId="104" xfId="0" applyNumberFormat="1" applyFont="1" applyFill="1" applyBorder="1" applyAlignment="1">
      <alignment horizontal="center"/>
    </xf>
    <xf numFmtId="3" fontId="23" fillId="0" borderId="120" xfId="0" applyNumberFormat="1" applyFont="1" applyFill="1" applyBorder="1" applyAlignment="1">
      <alignment horizontal="center"/>
    </xf>
    <xf numFmtId="0" fontId="28" fillId="0" borderId="121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/>
    </xf>
    <xf numFmtId="165" fontId="0" fillId="0" borderId="121" xfId="0" applyNumberFormat="1" applyFont="1" applyFill="1" applyBorder="1" applyAlignment="1">
      <alignment/>
    </xf>
    <xf numFmtId="165" fontId="0" fillId="0" borderId="122" xfId="0" applyNumberFormat="1" applyFont="1" applyFill="1" applyBorder="1" applyAlignment="1">
      <alignment horizontal="center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0" fillId="0" borderId="124" xfId="0" applyNumberFormat="1" applyFont="1" applyFill="1" applyBorder="1" applyAlignment="1" applyProtection="1">
      <alignment/>
      <protection locked="0"/>
    </xf>
    <xf numFmtId="165" fontId="23" fillId="0" borderId="125" xfId="0" applyNumberFormat="1" applyFont="1" applyFill="1" applyBorder="1" applyAlignment="1">
      <alignment horizontal="right"/>
    </xf>
    <xf numFmtId="165" fontId="0" fillId="0" borderId="116" xfId="0" applyNumberFormat="1" applyFont="1" applyFill="1" applyBorder="1" applyAlignment="1" applyProtection="1">
      <alignment/>
      <protection locked="0"/>
    </xf>
    <xf numFmtId="165" fontId="0" fillId="0" borderId="126" xfId="0" applyNumberFormat="1" applyFont="1" applyFill="1" applyBorder="1" applyAlignment="1" applyProtection="1">
      <alignment/>
      <protection locked="0"/>
    </xf>
    <xf numFmtId="165" fontId="23" fillId="0" borderId="93" xfId="0" applyNumberFormat="1" applyFont="1" applyFill="1" applyBorder="1" applyAlignment="1">
      <alignment/>
    </xf>
    <xf numFmtId="3" fontId="23" fillId="0" borderId="125" xfId="0" applyNumberFormat="1" applyFont="1" applyFill="1" applyBorder="1" applyAlignment="1">
      <alignment horizontal="center"/>
    </xf>
    <xf numFmtId="0" fontId="28" fillId="0" borderId="95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3" fontId="0" fillId="0" borderId="91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0" fontId="0" fillId="0" borderId="128" xfId="0" applyFont="1" applyFill="1" applyBorder="1" applyAlignment="1" applyProtection="1">
      <alignment/>
      <protection locked="0"/>
    </xf>
    <xf numFmtId="0" fontId="0" fillId="0" borderId="129" xfId="0" applyFont="1" applyFill="1" applyBorder="1" applyAlignment="1" applyProtection="1">
      <alignment/>
      <protection locked="0"/>
    </xf>
    <xf numFmtId="3" fontId="23" fillId="0" borderId="117" xfId="0" applyNumberFormat="1" applyFont="1" applyFill="1" applyBorder="1" applyAlignment="1">
      <alignment horizontal="center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0" fontId="0" fillId="0" borderId="130" xfId="0" applyFont="1" applyFill="1" applyBorder="1" applyAlignment="1" applyProtection="1">
      <alignment/>
      <protection locked="0"/>
    </xf>
    <xf numFmtId="3" fontId="23" fillId="0" borderId="92" xfId="0" applyNumberFormat="1" applyFont="1" applyFill="1" applyBorder="1" applyAlignment="1">
      <alignment horizontal="center"/>
    </xf>
    <xf numFmtId="3" fontId="23" fillId="0" borderId="132" xfId="0" applyNumberFormat="1" applyFont="1" applyFill="1" applyBorder="1" applyAlignment="1">
      <alignment horizontal="center"/>
    </xf>
    <xf numFmtId="0" fontId="28" fillId="0" borderId="96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3" fontId="0" fillId="0" borderId="133" xfId="0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3" fontId="23" fillId="0" borderId="136" xfId="0" applyNumberFormat="1" applyFont="1" applyFill="1" applyBorder="1" applyAlignment="1">
      <alignment horizontal="center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23" fillId="0" borderId="104" xfId="0" applyNumberFormat="1" applyFont="1" applyFill="1" applyBorder="1" applyAlignment="1">
      <alignment horizontal="center"/>
    </xf>
    <xf numFmtId="0" fontId="28" fillId="0" borderId="107" xfId="0" applyFont="1" applyFill="1" applyBorder="1" applyAlignment="1">
      <alignment/>
    </xf>
    <xf numFmtId="0" fontId="23" fillId="0" borderId="106" xfId="0" applyFont="1" applyFill="1" applyBorder="1" applyAlignment="1">
      <alignment horizontal="center"/>
    </xf>
    <xf numFmtId="3" fontId="23" fillId="0" borderId="106" xfId="0" applyNumberFormat="1" applyFont="1" applyFill="1" applyBorder="1" applyAlignment="1">
      <alignment/>
    </xf>
    <xf numFmtId="3" fontId="23" fillId="0" borderId="107" xfId="0" applyNumberFormat="1" applyFont="1" applyFill="1" applyBorder="1" applyAlignment="1">
      <alignment/>
    </xf>
    <xf numFmtId="3" fontId="23" fillId="0" borderId="137" xfId="0" applyNumberFormat="1" applyFont="1" applyFill="1" applyBorder="1" applyAlignment="1">
      <alignment horizontal="center"/>
    </xf>
    <xf numFmtId="0" fontId="23" fillId="0" borderId="108" xfId="0" applyFont="1" applyFill="1" applyBorder="1" applyAlignment="1" applyProtection="1">
      <alignment/>
      <protection locked="0"/>
    </xf>
    <xf numFmtId="0" fontId="23" fillId="0" borderId="138" xfId="0" applyFont="1" applyFill="1" applyBorder="1" applyAlignment="1" applyProtection="1">
      <alignment/>
      <protection locked="0"/>
    </xf>
    <xf numFmtId="0" fontId="23" fillId="0" borderId="63" xfId="0" applyFont="1" applyFill="1" applyBorder="1" applyAlignment="1" applyProtection="1">
      <alignment/>
      <protection locked="0"/>
    </xf>
    <xf numFmtId="3" fontId="23" fillId="0" borderId="105" xfId="0" applyNumberFormat="1" applyFont="1" applyFill="1" applyBorder="1" applyAlignment="1">
      <alignment horizontal="center"/>
    </xf>
    <xf numFmtId="3" fontId="23" fillId="0" borderId="108" xfId="0" applyNumberFormat="1" applyFont="1" applyFill="1" applyBorder="1" applyAlignment="1" applyProtection="1">
      <alignment/>
      <protection locked="0"/>
    </xf>
    <xf numFmtId="3" fontId="23" fillId="0" borderId="139" xfId="0" applyNumberFormat="1" applyFont="1" applyFill="1" applyBorder="1" applyAlignment="1" applyProtection="1">
      <alignment/>
      <protection locked="0"/>
    </xf>
    <xf numFmtId="3" fontId="23" fillId="0" borderId="140" xfId="0" applyNumberFormat="1" applyFont="1" applyFill="1" applyBorder="1" applyAlignment="1" applyProtection="1">
      <alignment/>
      <protection locked="0"/>
    </xf>
    <xf numFmtId="3" fontId="23" fillId="0" borderId="139" xfId="0" applyNumberFormat="1" applyFont="1" applyFill="1" applyBorder="1" applyAlignment="1" applyProtection="1">
      <alignment/>
      <protection locked="0"/>
    </xf>
    <xf numFmtId="0" fontId="23" fillId="0" borderId="139" xfId="0" applyFont="1" applyFill="1" applyBorder="1" applyAlignment="1" applyProtection="1">
      <alignment/>
      <protection locked="0"/>
    </xf>
    <xf numFmtId="3" fontId="23" fillId="0" borderId="106" xfId="0" applyNumberFormat="1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121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 horizontal="center"/>
    </xf>
    <xf numFmtId="3" fontId="23" fillId="0" borderId="94" xfId="0" applyNumberFormat="1" applyFont="1" applyFill="1" applyBorder="1" applyAlignment="1">
      <alignment horizontal="center"/>
    </xf>
    <xf numFmtId="0" fontId="28" fillId="0" borderId="91" xfId="0" applyFont="1" applyFill="1" applyBorder="1" applyAlignment="1">
      <alignment/>
    </xf>
    <xf numFmtId="0" fontId="0" fillId="0" borderId="114" xfId="0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3" fontId="25" fillId="0" borderId="117" xfId="0" applyNumberFormat="1" applyFont="1" applyFill="1" applyBorder="1" applyAlignment="1" applyProtection="1">
      <alignment/>
      <protection locked="0"/>
    </xf>
    <xf numFmtId="1" fontId="0" fillId="0" borderId="114" xfId="0" applyNumberFormat="1" applyFont="1" applyFill="1" applyBorder="1" applyAlignment="1" applyProtection="1">
      <alignment/>
      <protection locked="0"/>
    </xf>
    <xf numFmtId="1" fontId="0" fillId="0" borderId="143" xfId="0" applyNumberFormat="1" applyFont="1" applyFill="1" applyBorder="1" applyAlignment="1" applyProtection="1">
      <alignment/>
      <protection locked="0"/>
    </xf>
    <xf numFmtId="0" fontId="0" fillId="0" borderId="143" xfId="0" applyFont="1" applyFill="1" applyBorder="1" applyAlignment="1" applyProtection="1">
      <alignment/>
      <protection locked="0"/>
    </xf>
    <xf numFmtId="3" fontId="25" fillId="0" borderId="113" xfId="0" applyNumberFormat="1" applyFont="1" applyFill="1" applyBorder="1" applyAlignment="1">
      <alignment/>
    </xf>
    <xf numFmtId="164" fontId="25" fillId="0" borderId="144" xfId="0" applyNumberFormat="1" applyFont="1" applyFill="1" applyBorder="1" applyAlignment="1">
      <alignment horizontal="center"/>
    </xf>
    <xf numFmtId="3" fontId="25" fillId="0" borderId="132" xfId="0" applyNumberFormat="1" applyFont="1" applyFill="1" applyBorder="1" applyAlignment="1" applyProtection="1">
      <alignment/>
      <protection locked="0"/>
    </xf>
    <xf numFmtId="1" fontId="0" fillId="0" borderId="128" xfId="0" applyNumberFormat="1" applyFont="1" applyFill="1" applyBorder="1" applyAlignment="1" applyProtection="1">
      <alignment/>
      <protection locked="0"/>
    </xf>
    <xf numFmtId="1" fontId="0" fillId="0" borderId="130" xfId="0" applyNumberFormat="1" applyFont="1" applyFill="1" applyBorder="1" applyAlignment="1" applyProtection="1">
      <alignment/>
      <protection locked="0"/>
    </xf>
    <xf numFmtId="3" fontId="25" fillId="0" borderId="96" xfId="0" applyNumberFormat="1" applyFont="1" applyFill="1" applyBorder="1" applyAlignment="1">
      <alignment/>
    </xf>
    <xf numFmtId="164" fontId="25" fillId="0" borderId="92" xfId="0" applyNumberFormat="1" applyFont="1" applyFill="1" applyBorder="1" applyAlignment="1">
      <alignment horizontal="center"/>
    </xf>
    <xf numFmtId="3" fontId="25" fillId="0" borderId="125" xfId="0" applyNumberFormat="1" applyFont="1" applyFill="1" applyBorder="1" applyAlignment="1" applyProtection="1">
      <alignment/>
      <protection locked="0"/>
    </xf>
    <xf numFmtId="1" fontId="0" fillId="0" borderId="98" xfId="0" applyNumberFormat="1" applyFont="1" applyFill="1" applyBorder="1" applyAlignment="1" applyProtection="1">
      <alignment/>
      <protection locked="0"/>
    </xf>
    <xf numFmtId="3" fontId="25" fillId="0" borderId="101" xfId="0" applyNumberFormat="1" applyFont="1" applyFill="1" applyBorder="1" applyAlignment="1">
      <alignment/>
    </xf>
    <xf numFmtId="164" fontId="25" fillId="0" borderId="93" xfId="0" applyNumberFormat="1" applyFont="1" applyFill="1" applyBorder="1" applyAlignment="1">
      <alignment horizontal="center"/>
    </xf>
    <xf numFmtId="0" fontId="0" fillId="0" borderId="145" xfId="0" applyFont="1" applyFill="1" applyBorder="1" applyAlignment="1" applyProtection="1">
      <alignment/>
      <protection locked="0"/>
    </xf>
    <xf numFmtId="0" fontId="0" fillId="0" borderId="133" xfId="0" applyFont="1" applyFill="1" applyBorder="1" applyAlignment="1" applyProtection="1">
      <alignment/>
      <protection locked="0"/>
    </xf>
    <xf numFmtId="3" fontId="25" fillId="0" borderId="133" xfId="0" applyNumberFormat="1" applyFont="1" applyFill="1" applyBorder="1" applyAlignment="1" applyProtection="1">
      <alignment/>
      <protection locked="0"/>
    </xf>
    <xf numFmtId="1" fontId="0" fillId="0" borderId="118" xfId="0" applyNumberFormat="1" applyFont="1" applyFill="1" applyBorder="1" applyAlignment="1" applyProtection="1">
      <alignment/>
      <protection locked="0"/>
    </xf>
    <xf numFmtId="1" fontId="0" fillId="0" borderId="146" xfId="0" applyNumberFormat="1" applyFont="1" applyFill="1" applyBorder="1" applyAlignment="1" applyProtection="1">
      <alignment/>
      <protection locked="0"/>
    </xf>
    <xf numFmtId="3" fontId="25" fillId="0" borderId="128" xfId="0" applyNumberFormat="1" applyFont="1" applyFill="1" applyBorder="1" applyAlignment="1">
      <alignment/>
    </xf>
    <xf numFmtId="164" fontId="25" fillId="0" borderId="91" xfId="0" applyNumberFormat="1" applyFont="1" applyFill="1" applyBorder="1" applyAlignment="1">
      <alignment horizontal="center"/>
    </xf>
    <xf numFmtId="0" fontId="0" fillId="0" borderId="132" xfId="0" applyFont="1" applyFill="1" applyBorder="1" applyAlignment="1" applyProtection="1">
      <alignment/>
      <protection locked="0"/>
    </xf>
    <xf numFmtId="3" fontId="25" fillId="0" borderId="128" xfId="0" applyNumberFormat="1" applyFont="1" applyFill="1" applyBorder="1" applyAlignment="1" applyProtection="1">
      <alignment/>
      <protection locked="0"/>
    </xf>
    <xf numFmtId="1" fontId="0" fillId="0" borderId="96" xfId="0" applyNumberFormat="1" applyFont="1" applyFill="1" applyBorder="1" applyAlignment="1" applyProtection="1">
      <alignment/>
      <protection locked="0"/>
    </xf>
    <xf numFmtId="0" fontId="23" fillId="0" borderId="92" xfId="0" applyFont="1" applyFill="1" applyBorder="1" applyAlignment="1">
      <alignment horizontal="center"/>
    </xf>
    <xf numFmtId="0" fontId="0" fillId="0" borderId="96" xfId="0" applyFont="1" applyFill="1" applyBorder="1" applyAlignment="1" applyProtection="1">
      <alignment/>
      <protection locked="0"/>
    </xf>
    <xf numFmtId="3" fontId="25" fillId="0" borderId="147" xfId="0" applyNumberFormat="1" applyFont="1" applyFill="1" applyBorder="1" applyAlignment="1" applyProtection="1">
      <alignment/>
      <protection locked="0"/>
    </xf>
    <xf numFmtId="0" fontId="0" fillId="0" borderId="148" xfId="0" applyFont="1" applyFill="1" applyBorder="1" applyAlignment="1" applyProtection="1">
      <alignment/>
      <protection locked="0"/>
    </xf>
    <xf numFmtId="3" fontId="25" fillId="0" borderId="147" xfId="0" applyNumberFormat="1" applyFont="1" applyFill="1" applyBorder="1" applyAlignment="1">
      <alignment/>
    </xf>
    <xf numFmtId="164" fontId="25" fillId="0" borderId="94" xfId="0" applyNumberFormat="1" applyFont="1" applyFill="1" applyBorder="1" applyAlignment="1">
      <alignment horizontal="center"/>
    </xf>
    <xf numFmtId="0" fontId="29" fillId="0" borderId="107" xfId="0" applyFont="1" applyFill="1" applyBorder="1" applyAlignment="1">
      <alignment/>
    </xf>
    <xf numFmtId="0" fontId="25" fillId="0" borderId="106" xfId="0" applyFont="1" applyFill="1" applyBorder="1" applyAlignment="1">
      <alignment horizontal="center"/>
    </xf>
    <xf numFmtId="3" fontId="25" fillId="0" borderId="106" xfId="0" applyNumberFormat="1" applyFont="1" applyFill="1" applyBorder="1" applyAlignment="1">
      <alignment horizontal="center"/>
    </xf>
    <xf numFmtId="3" fontId="25" fillId="0" borderId="108" xfId="0" applyNumberFormat="1" applyFont="1" applyFill="1" applyBorder="1" applyAlignment="1" applyProtection="1">
      <alignment/>
      <protection locked="0"/>
    </xf>
    <xf numFmtId="3" fontId="25" fillId="0" borderId="63" xfId="0" applyNumberFormat="1" applyFont="1" applyFill="1" applyBorder="1" applyAlignment="1" applyProtection="1">
      <alignment/>
      <protection locked="0"/>
    </xf>
    <xf numFmtId="3" fontId="25" fillId="0" borderId="105" xfId="0" applyNumberFormat="1" applyFont="1" applyFill="1" applyBorder="1" applyAlignment="1" applyProtection="1">
      <alignment/>
      <protection/>
    </xf>
    <xf numFmtId="3" fontId="25" fillId="0" borderId="108" xfId="0" applyNumberFormat="1" applyFont="1" applyFill="1" applyBorder="1" applyAlignment="1">
      <alignment/>
    </xf>
    <xf numFmtId="3" fontId="25" fillId="0" borderId="139" xfId="0" applyNumberFormat="1" applyFont="1" applyFill="1" applyBorder="1" applyAlignment="1">
      <alignment/>
    </xf>
    <xf numFmtId="3" fontId="25" fillId="0" borderId="140" xfId="0" applyNumberFormat="1" applyFont="1" applyFill="1" applyBorder="1" applyAlignment="1">
      <alignment/>
    </xf>
    <xf numFmtId="3" fontId="25" fillId="0" borderId="107" xfId="0" applyNumberFormat="1" applyFont="1" applyFill="1" applyBorder="1" applyAlignment="1">
      <alignment/>
    </xf>
    <xf numFmtId="164" fontId="25" fillId="0" borderId="106" xfId="0" applyNumberFormat="1" applyFont="1" applyFill="1" applyBorder="1" applyAlignment="1">
      <alignment horizontal="center"/>
    </xf>
    <xf numFmtId="3" fontId="25" fillId="0" borderId="95" xfId="0" applyNumberFormat="1" applyFont="1" applyFill="1" applyBorder="1" applyAlignment="1">
      <alignment/>
    </xf>
    <xf numFmtId="1" fontId="0" fillId="0" borderId="128" xfId="0" applyNumberFormat="1" applyFont="1" applyFill="1" applyBorder="1" applyAlignment="1" applyProtection="1">
      <alignment horizontal="right"/>
      <protection locked="0"/>
    </xf>
    <xf numFmtId="3" fontId="25" fillId="0" borderId="136" xfId="0" applyNumberFormat="1" applyFont="1" applyFill="1" applyBorder="1" applyAlignment="1" applyProtection="1">
      <alignment/>
      <protection locked="0"/>
    </xf>
    <xf numFmtId="3" fontId="25" fillId="0" borderId="106" xfId="0" applyNumberFormat="1" applyFont="1" applyFill="1" applyBorder="1" applyAlignment="1" applyProtection="1">
      <alignment/>
      <protection locked="0"/>
    </xf>
    <xf numFmtId="3" fontId="25" fillId="0" borderId="107" xfId="0" applyNumberFormat="1" applyFont="1" applyFill="1" applyBorder="1" applyAlignment="1" applyProtection="1">
      <alignment/>
      <protection locked="0"/>
    </xf>
    <xf numFmtId="3" fontId="25" fillId="0" borderId="140" xfId="0" applyNumberFormat="1" applyFont="1" applyFill="1" applyBorder="1" applyAlignment="1" applyProtection="1">
      <alignment/>
      <protection/>
    </xf>
    <xf numFmtId="0" fontId="0" fillId="0" borderId="104" xfId="0" applyFont="1" applyFill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/>
    </xf>
    <xf numFmtId="0" fontId="29" fillId="0" borderId="109" xfId="0" applyFont="1" applyFill="1" applyBorder="1" applyAlignment="1">
      <alignment/>
    </xf>
    <xf numFmtId="3" fontId="25" fillId="0" borderId="149" xfId="0" applyNumberFormat="1" applyFont="1" applyFill="1" applyBorder="1" applyAlignment="1">
      <alignment/>
    </xf>
    <xf numFmtId="0" fontId="29" fillId="0" borderId="101" xfId="0" applyFont="1" applyFill="1" applyBorder="1" applyAlignment="1">
      <alignment/>
    </xf>
    <xf numFmtId="0" fontId="25" fillId="0" borderId="115" xfId="0" applyFont="1" applyFill="1" applyBorder="1" applyAlignment="1">
      <alignment horizontal="center"/>
    </xf>
    <xf numFmtId="3" fontId="25" fillId="0" borderId="115" xfId="0" applyNumberFormat="1" applyFont="1" applyFill="1" applyBorder="1" applyAlignment="1">
      <alignment/>
    </xf>
    <xf numFmtId="3" fontId="25" fillId="0" borderId="115" xfId="0" applyNumberFormat="1" applyFont="1" applyFill="1" applyBorder="1" applyAlignment="1">
      <alignment horizontal="center"/>
    </xf>
    <xf numFmtId="3" fontId="25" fillId="0" borderId="115" xfId="0" applyNumberFormat="1" applyFont="1" applyFill="1" applyBorder="1" applyAlignment="1" applyProtection="1">
      <alignment/>
      <protection locked="0"/>
    </xf>
    <xf numFmtId="3" fontId="25" fillId="0" borderId="101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3" fillId="0" borderId="50" xfId="0" applyFont="1" applyFill="1" applyBorder="1" applyAlignment="1">
      <alignment/>
    </xf>
    <xf numFmtId="0" fontId="33" fillId="0" borderId="25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3" fontId="33" fillId="0" borderId="50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3" fontId="33" fillId="0" borderId="38" xfId="0" applyNumberFormat="1" applyFont="1" applyFill="1" applyBorder="1" applyAlignment="1">
      <alignment vertical="center"/>
    </xf>
    <xf numFmtId="3" fontId="33" fillId="0" borderId="61" xfId="0" applyNumberFormat="1" applyFont="1" applyFill="1" applyBorder="1" applyAlignment="1">
      <alignment/>
    </xf>
    <xf numFmtId="3" fontId="33" fillId="0" borderId="52" xfId="0" applyNumberFormat="1" applyFont="1" applyFill="1" applyBorder="1" applyAlignment="1">
      <alignment/>
    </xf>
    <xf numFmtId="3" fontId="33" fillId="0" borderId="59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67" xfId="0" applyFont="1" applyFill="1" applyBorder="1" applyAlignment="1">
      <alignment/>
    </xf>
    <xf numFmtId="0" fontId="27" fillId="0" borderId="69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27" fillId="0" borderId="69" xfId="0" applyFont="1" applyFill="1" applyBorder="1" applyAlignment="1">
      <alignment horizontal="center"/>
    </xf>
    <xf numFmtId="0" fontId="27" fillId="0" borderId="60" xfId="0" applyFont="1" applyFill="1" applyBorder="1" applyAlignment="1">
      <alignment/>
    </xf>
    <xf numFmtId="0" fontId="27" fillId="0" borderId="68" xfId="0" applyFont="1" applyFill="1" applyBorder="1" applyAlignment="1">
      <alignment/>
    </xf>
    <xf numFmtId="0" fontId="32" fillId="0" borderId="68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28" xfId="0" applyFont="1" applyFill="1" applyBorder="1" applyAlignment="1">
      <alignment vertical="center"/>
    </xf>
    <xf numFmtId="0" fontId="27" fillId="0" borderId="7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65" fontId="0" fillId="0" borderId="75" xfId="0" applyNumberFormat="1" applyFont="1" applyFill="1" applyBorder="1" applyAlignment="1">
      <alignment/>
    </xf>
    <xf numFmtId="1" fontId="33" fillId="0" borderId="57" xfId="0" applyNumberFormat="1" applyFont="1" applyFill="1" applyBorder="1" applyAlignment="1">
      <alignment horizontal="right" vertical="center"/>
    </xf>
    <xf numFmtId="3" fontId="33" fillId="0" borderId="73" xfId="0" applyNumberFormat="1" applyFont="1" applyFill="1" applyBorder="1" applyAlignment="1">
      <alignment vertical="center"/>
    </xf>
    <xf numFmtId="3" fontId="33" fillId="0" borderId="74" xfId="0" applyNumberFormat="1" applyFont="1" applyFill="1" applyBorder="1" applyAlignment="1">
      <alignment vertical="center"/>
    </xf>
    <xf numFmtId="3" fontId="33" fillId="0" borderId="50" xfId="0" applyNumberFormat="1" applyFont="1" applyFill="1" applyBorder="1" applyAlignment="1">
      <alignment horizontal="center" vertical="center"/>
    </xf>
    <xf numFmtId="3" fontId="33" fillId="0" borderId="75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vertical="center"/>
    </xf>
    <xf numFmtId="0" fontId="27" fillId="0" borderId="7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165" fontId="0" fillId="0" borderId="77" xfId="0" applyNumberFormat="1" applyFont="1" applyFill="1" applyBorder="1" applyAlignment="1">
      <alignment/>
    </xf>
    <xf numFmtId="2" fontId="33" fillId="0" borderId="53" xfId="0" applyNumberFormat="1" applyFont="1" applyFill="1" applyBorder="1" applyAlignment="1">
      <alignment/>
    </xf>
    <xf numFmtId="2" fontId="33" fillId="0" borderId="78" xfId="0" applyNumberFormat="1" applyFont="1" applyFill="1" applyBorder="1" applyAlignment="1">
      <alignment vertical="center"/>
    </xf>
    <xf numFmtId="2" fontId="33" fillId="0" borderId="53" xfId="0" applyNumberFormat="1" applyFont="1" applyFill="1" applyBorder="1" applyAlignment="1">
      <alignment horizontal="right" vertical="center"/>
    </xf>
    <xf numFmtId="4" fontId="33" fillId="0" borderId="78" xfId="0" applyNumberFormat="1" applyFont="1" applyFill="1" applyBorder="1" applyAlignment="1">
      <alignment vertical="center"/>
    </xf>
    <xf numFmtId="4" fontId="33" fillId="0" borderId="70" xfId="0" applyNumberFormat="1" applyFont="1" applyFill="1" applyBorder="1" applyAlignment="1">
      <alignment vertical="center"/>
    </xf>
    <xf numFmtId="4" fontId="33" fillId="0" borderId="79" xfId="0" applyNumberFormat="1" applyFont="1" applyFill="1" applyBorder="1" applyAlignment="1">
      <alignment vertical="center"/>
    </xf>
    <xf numFmtId="2" fontId="33" fillId="0" borderId="70" xfId="0" applyNumberFormat="1" applyFont="1" applyFill="1" applyBorder="1" applyAlignment="1">
      <alignment vertical="center"/>
    </xf>
    <xf numFmtId="164" fontId="33" fillId="0" borderId="53" xfId="0" applyNumberFormat="1" applyFont="1" applyFill="1" applyBorder="1" applyAlignment="1">
      <alignment vertical="center"/>
    </xf>
    <xf numFmtId="3" fontId="33" fillId="0" borderId="77" xfId="0" applyNumberFormat="1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vertical="center"/>
    </xf>
    <xf numFmtId="0" fontId="34" fillId="0" borderId="82" xfId="0" applyFont="1" applyFill="1" applyBorder="1" applyAlignment="1">
      <alignment horizontal="center" vertical="center"/>
    </xf>
    <xf numFmtId="3" fontId="0" fillId="0" borderId="82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 vertical="center"/>
    </xf>
    <xf numFmtId="3" fontId="33" fillId="0" borderId="52" xfId="0" applyNumberFormat="1" applyFont="1" applyFill="1" applyBorder="1" applyAlignment="1">
      <alignment horizontal="center" vertical="center"/>
    </xf>
    <xf numFmtId="3" fontId="33" fillId="0" borderId="80" xfId="0" applyNumberFormat="1" applyFont="1" applyFill="1" applyBorder="1" applyAlignment="1">
      <alignment vertical="center"/>
    </xf>
    <xf numFmtId="3" fontId="33" fillId="0" borderId="81" xfId="0" applyNumberFormat="1" applyFont="1" applyFill="1" applyBorder="1" applyAlignment="1">
      <alignment vertical="center"/>
    </xf>
    <xf numFmtId="3" fontId="33" fillId="0" borderId="34" xfId="0" applyNumberFormat="1" applyFont="1" applyFill="1" applyBorder="1" applyAlignment="1">
      <alignment vertical="center"/>
    </xf>
    <xf numFmtId="3" fontId="33" fillId="0" borderId="82" xfId="0" applyNumberFormat="1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33" fillId="0" borderId="84" xfId="0" applyNumberFormat="1" applyFont="1" applyFill="1" applyBorder="1" applyAlignment="1">
      <alignment vertical="center"/>
    </xf>
    <xf numFmtId="3" fontId="33" fillId="0" borderId="45" xfId="0" applyNumberFormat="1" applyFont="1" applyFill="1" applyBorder="1" applyAlignment="1">
      <alignment vertical="center"/>
    </xf>
    <xf numFmtId="3" fontId="33" fillId="0" borderId="83" xfId="0" applyNumberFormat="1" applyFont="1" applyFill="1" applyBorder="1" applyAlignment="1">
      <alignment vertical="center"/>
    </xf>
    <xf numFmtId="0" fontId="34" fillId="0" borderId="75" xfId="0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/>
    </xf>
    <xf numFmtId="3" fontId="33" fillId="0" borderId="0" xfId="0" applyNumberFormat="1" applyFont="1" applyFill="1" applyAlignment="1">
      <alignment vertical="center"/>
    </xf>
    <xf numFmtId="0" fontId="27" fillId="0" borderId="65" xfId="0" applyFont="1" applyFill="1" applyBorder="1" applyAlignment="1">
      <alignment vertical="center"/>
    </xf>
    <xf numFmtId="0" fontId="27" fillId="0" borderId="66" xfId="0" applyFont="1" applyFill="1" applyBorder="1" applyAlignment="1">
      <alignment/>
    </xf>
    <xf numFmtId="0" fontId="34" fillId="0" borderId="66" xfId="0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/>
    </xf>
    <xf numFmtId="3" fontId="33" fillId="0" borderId="63" xfId="0" applyNumberFormat="1" applyFont="1" applyFill="1" applyBorder="1" applyAlignment="1">
      <alignment/>
    </xf>
    <xf numFmtId="3" fontId="33" fillId="0" borderId="64" xfId="0" applyNumberFormat="1" applyFont="1" applyFill="1" applyBorder="1" applyAlignment="1">
      <alignment vertical="center"/>
    </xf>
    <xf numFmtId="3" fontId="33" fillId="0" borderId="63" xfId="0" applyNumberFormat="1" applyFont="1" applyFill="1" applyBorder="1" applyAlignment="1">
      <alignment horizontal="center" vertical="center"/>
    </xf>
    <xf numFmtId="3" fontId="33" fillId="0" borderId="86" xfId="0" applyNumberFormat="1" applyFont="1" applyFill="1" applyBorder="1" applyAlignment="1">
      <alignment vertical="center"/>
    </xf>
    <xf numFmtId="3" fontId="33" fillId="0" borderId="87" xfId="0" applyNumberFormat="1" applyFont="1" applyFill="1" applyBorder="1" applyAlignment="1">
      <alignment vertical="center"/>
    </xf>
    <xf numFmtId="3" fontId="33" fillId="0" borderId="66" xfId="0" applyNumberFormat="1" applyFont="1" applyFill="1" applyBorder="1" applyAlignment="1">
      <alignment horizontal="center" vertical="center"/>
    </xf>
    <xf numFmtId="3" fontId="33" fillId="0" borderId="53" xfId="0" applyNumberFormat="1" applyFont="1" applyFill="1" applyBorder="1" applyAlignment="1">
      <alignment/>
    </xf>
    <xf numFmtId="3" fontId="33" fillId="0" borderId="53" xfId="0" applyNumberFormat="1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vertical="center"/>
    </xf>
    <xf numFmtId="0" fontId="35" fillId="0" borderId="150" xfId="0" applyFont="1" applyFill="1" applyBorder="1" applyAlignment="1">
      <alignment horizontal="center"/>
    </xf>
    <xf numFmtId="3" fontId="0" fillId="0" borderId="150" xfId="0" applyNumberFormat="1" applyFont="1" applyFill="1" applyBorder="1" applyAlignment="1">
      <alignment/>
    </xf>
    <xf numFmtId="3" fontId="33" fillId="0" borderId="69" xfId="0" applyNumberFormat="1" applyFont="1" applyFill="1" applyBorder="1" applyAlignment="1">
      <alignment vertical="center"/>
    </xf>
    <xf numFmtId="3" fontId="33" fillId="0" borderId="68" xfId="0" applyNumberFormat="1" applyFont="1" applyFill="1" applyBorder="1" applyAlignment="1">
      <alignment vertical="center"/>
    </xf>
    <xf numFmtId="3" fontId="33" fillId="0" borderId="57" xfId="0" applyNumberFormat="1" applyFont="1" applyFill="1" applyBorder="1" applyAlignment="1">
      <alignment vertical="center"/>
    </xf>
    <xf numFmtId="164" fontId="33" fillId="0" borderId="69" xfId="0" applyNumberFormat="1" applyFont="1" applyFill="1" applyBorder="1" applyAlignment="1">
      <alignment vertical="center"/>
    </xf>
    <xf numFmtId="0" fontId="35" fillId="0" borderId="82" xfId="0" applyFont="1" applyFill="1" applyBorder="1" applyAlignment="1">
      <alignment horizontal="center"/>
    </xf>
    <xf numFmtId="3" fontId="33" fillId="0" borderId="82" xfId="0" applyNumberFormat="1" applyFont="1" applyFill="1" applyBorder="1" applyAlignment="1">
      <alignment vertical="center"/>
    </xf>
    <xf numFmtId="3" fontId="33" fillId="0" borderId="52" xfId="0" applyNumberFormat="1" applyFont="1" applyFill="1" applyBorder="1" applyAlignment="1">
      <alignment vertical="center"/>
    </xf>
    <xf numFmtId="164" fontId="33" fillId="0" borderId="82" xfId="0" applyNumberFormat="1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35" fillId="0" borderId="71" xfId="0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/>
    </xf>
    <xf numFmtId="3" fontId="33" fillId="0" borderId="77" xfId="0" applyNumberFormat="1" applyFont="1" applyFill="1" applyBorder="1" applyAlignment="1">
      <alignment vertical="center"/>
    </xf>
    <xf numFmtId="3" fontId="33" fillId="0" borderId="62" xfId="0" applyNumberFormat="1" applyFont="1" applyFill="1" applyBorder="1" applyAlignment="1">
      <alignment vertical="center"/>
    </xf>
    <xf numFmtId="3" fontId="33" fillId="0" borderId="35" xfId="0" applyNumberFormat="1" applyFont="1" applyFill="1" applyBorder="1" applyAlignment="1">
      <alignment vertical="center"/>
    </xf>
    <xf numFmtId="3" fontId="33" fillId="0" borderId="59" xfId="0" applyNumberFormat="1" applyFont="1" applyFill="1" applyBorder="1" applyAlignment="1">
      <alignment vertical="center"/>
    </xf>
    <xf numFmtId="164" fontId="33" fillId="0" borderId="71" xfId="0" applyNumberFormat="1" applyFont="1" applyFill="1" applyBorder="1" applyAlignment="1">
      <alignment vertical="center"/>
    </xf>
    <xf numFmtId="0" fontId="27" fillId="0" borderId="150" xfId="0" applyFont="1" applyFill="1" applyBorder="1" applyAlignment="1">
      <alignment horizontal="center" vertical="center"/>
    </xf>
    <xf numFmtId="3" fontId="33" fillId="0" borderId="72" xfId="0" applyNumberFormat="1" applyFont="1" applyFill="1" applyBorder="1" applyAlignment="1">
      <alignment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3" fontId="33" fillId="0" borderId="85" xfId="0" applyNumberFormat="1" applyFont="1" applyFill="1" applyBorder="1" applyAlignment="1">
      <alignment vertical="center"/>
    </xf>
    <xf numFmtId="3" fontId="33" fillId="0" borderId="50" xfId="0" applyNumberFormat="1" applyFont="1" applyFill="1" applyBorder="1" applyAlignment="1">
      <alignment vertical="center"/>
    </xf>
    <xf numFmtId="164" fontId="33" fillId="0" borderId="75" xfId="0" applyNumberFormat="1" applyFont="1" applyFill="1" applyBorder="1" applyAlignment="1">
      <alignment vertical="center"/>
    </xf>
    <xf numFmtId="0" fontId="33" fillId="0" borderId="65" xfId="0" applyFont="1" applyFill="1" applyBorder="1" applyAlignment="1">
      <alignment vertical="center"/>
    </xf>
    <xf numFmtId="3" fontId="33" fillId="0" borderId="66" xfId="0" applyNumberFormat="1" applyFont="1" applyFill="1" applyBorder="1" applyAlignment="1">
      <alignment vertical="center"/>
    </xf>
    <xf numFmtId="3" fontId="33" fillId="0" borderId="63" xfId="0" applyNumberFormat="1" applyFont="1" applyFill="1" applyBorder="1" applyAlignment="1">
      <alignment vertical="center"/>
    </xf>
    <xf numFmtId="164" fontId="33" fillId="0" borderId="66" xfId="0" applyNumberFormat="1" applyFont="1" applyFill="1" applyBorder="1" applyAlignment="1">
      <alignment vertical="center"/>
    </xf>
    <xf numFmtId="0" fontId="34" fillId="0" borderId="82" xfId="0" applyFont="1" applyFill="1" applyBorder="1" applyAlignment="1">
      <alignment/>
    </xf>
    <xf numFmtId="0" fontId="34" fillId="0" borderId="77" xfId="0" applyFont="1" applyFill="1" applyBorder="1" applyAlignment="1">
      <alignment/>
    </xf>
    <xf numFmtId="0" fontId="34" fillId="0" borderId="75" xfId="0" applyFont="1" applyFill="1" applyBorder="1" applyAlignment="1">
      <alignment horizontal="center"/>
    </xf>
    <xf numFmtId="0" fontId="33" fillId="0" borderId="75" xfId="0" applyFont="1" applyFill="1" applyBorder="1" applyAlignment="1">
      <alignment/>
    </xf>
    <xf numFmtId="3" fontId="33" fillId="0" borderId="75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/>
    </xf>
    <xf numFmtId="0" fontId="34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3" fontId="33" fillId="0" borderId="65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0" fontId="20" fillId="0" borderId="0" xfId="0" applyNumberFormat="1" applyFont="1" applyFill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3" fontId="21" fillId="0" borderId="105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10" xfId="0" applyFont="1" applyFill="1" applyBorder="1" applyAlignment="1">
      <alignment horizontal="center"/>
    </xf>
    <xf numFmtId="0" fontId="18" fillId="0" borderId="111" xfId="0" applyFont="1" applyFill="1" applyBorder="1" applyAlignment="1">
      <alignment horizontal="center"/>
    </xf>
    <xf numFmtId="3" fontId="7" fillId="0" borderId="99" xfId="0" applyNumberFormat="1" applyFont="1" applyFill="1" applyBorder="1" applyAlignment="1">
      <alignment horizontal="center" shrinkToFit="1"/>
    </xf>
    <xf numFmtId="3" fontId="18" fillId="0" borderId="100" xfId="0" applyNumberFormat="1" applyFont="1" applyFill="1" applyBorder="1" applyAlignment="1">
      <alignment horizontal="center"/>
    </xf>
    <xf numFmtId="3" fontId="7" fillId="0" borderId="148" xfId="0" applyNumberFormat="1" applyFont="1" applyFill="1" applyBorder="1" applyAlignment="1">
      <alignment horizontal="center"/>
    </xf>
    <xf numFmtId="3" fontId="7" fillId="0" borderId="9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8" fillId="0" borderId="115" xfId="0" applyFont="1" applyFill="1" applyBorder="1" applyAlignment="1">
      <alignment horizontal="center"/>
    </xf>
    <xf numFmtId="0" fontId="18" fillId="0" borderId="99" xfId="0" applyFont="1" applyFill="1" applyBorder="1" applyAlignment="1">
      <alignment horizontal="center" shrinkToFit="1"/>
    </xf>
    <xf numFmtId="0" fontId="7" fillId="0" borderId="10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38" fillId="0" borderId="103" xfId="0" applyFont="1" applyFill="1" applyBorder="1" applyAlignment="1">
      <alignment horizontal="left" indent="1"/>
    </xf>
    <xf numFmtId="0" fontId="39" fillId="0" borderId="91" xfId="0" applyFont="1" applyFill="1" applyBorder="1" applyAlignment="1">
      <alignment/>
    </xf>
    <xf numFmtId="165" fontId="39" fillId="0" borderId="104" xfId="0" applyNumberFormat="1" applyFont="1" applyFill="1" applyBorder="1" applyAlignment="1">
      <alignment horizontal="center"/>
    </xf>
    <xf numFmtId="3" fontId="39" fillId="0" borderId="111" xfId="0" applyNumberFormat="1" applyFont="1" applyFill="1" applyBorder="1" applyAlignment="1">
      <alignment horizontal="right"/>
    </xf>
    <xf numFmtId="3" fontId="39" fillId="0" borderId="104" xfId="0" applyNumberFormat="1" applyFont="1" applyFill="1" applyBorder="1" applyAlignment="1">
      <alignment horizontal="right"/>
    </xf>
    <xf numFmtId="3" fontId="39" fillId="0" borderId="109" xfId="0" applyNumberFormat="1" applyFont="1" applyFill="1" applyBorder="1" applyAlignment="1">
      <alignment horizontal="right"/>
    </xf>
    <xf numFmtId="3" fontId="40" fillId="0" borderId="110" xfId="0" applyNumberFormat="1" applyFont="1" applyFill="1" applyBorder="1" applyAlignment="1">
      <alignment horizontal="right"/>
    </xf>
    <xf numFmtId="3" fontId="40" fillId="0" borderId="103" xfId="0" applyNumberFormat="1" applyFont="1" applyFill="1" applyBorder="1" applyAlignment="1">
      <alignment horizontal="right"/>
    </xf>
    <xf numFmtId="165" fontId="41" fillId="0" borderId="113" xfId="0" applyNumberFormat="1" applyFont="1" applyFill="1" applyBorder="1" applyAlignment="1">
      <alignment horizontal="right"/>
    </xf>
    <xf numFmtId="165" fontId="41" fillId="0" borderId="91" xfId="0" applyNumberFormat="1" applyFont="1" applyFill="1" applyBorder="1" applyAlignment="1">
      <alignment horizontal="right"/>
    </xf>
    <xf numFmtId="3" fontId="41" fillId="0" borderId="133" xfId="0" applyNumberFormat="1" applyFont="1" applyFill="1" applyBorder="1" applyAlignment="1">
      <alignment horizontal="right"/>
    </xf>
    <xf numFmtId="4" fontId="41" fillId="0" borderId="111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4" fontId="39" fillId="0" borderId="113" xfId="0" applyNumberFormat="1" applyFont="1" applyFill="1" applyBorder="1" applyAlignment="1" applyProtection="1">
      <alignment horizontal="right"/>
      <protection locked="0"/>
    </xf>
    <xf numFmtId="4" fontId="39" fillId="0" borderId="110" xfId="0" applyNumberFormat="1" applyFont="1" applyFill="1" applyBorder="1" applyAlignment="1" applyProtection="1">
      <alignment horizontal="right"/>
      <protection locked="0"/>
    </xf>
    <xf numFmtId="165" fontId="41" fillId="0" borderId="145" xfId="0" applyNumberFormat="1" applyFont="1" applyFill="1" applyBorder="1" applyAlignment="1">
      <alignment horizontal="right"/>
    </xf>
    <xf numFmtId="3" fontId="41" fillId="0" borderId="145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2" fontId="39" fillId="0" borderId="144" xfId="0" applyNumberFormat="1" applyFont="1" applyFill="1" applyBorder="1" applyAlignment="1">
      <alignment horizontal="right"/>
    </xf>
    <xf numFmtId="2" fontId="40" fillId="0" borderId="111" xfId="0" applyNumberFormat="1" applyFont="1" applyFill="1" applyBorder="1" applyAlignment="1">
      <alignment horizontal="right"/>
    </xf>
    <xf numFmtId="0" fontId="38" fillId="0" borderId="121" xfId="0" applyFont="1" applyFill="1" applyBorder="1" applyAlignment="1">
      <alignment horizontal="left" indent="1"/>
    </xf>
    <xf numFmtId="0" fontId="39" fillId="0" borderId="93" xfId="0" applyFont="1" applyFill="1" applyBorder="1" applyAlignment="1">
      <alignment/>
    </xf>
    <xf numFmtId="165" fontId="39" fillId="0" borderId="93" xfId="0" applyNumberFormat="1" applyFont="1" applyFill="1" applyBorder="1" applyAlignment="1">
      <alignment horizontal="center"/>
    </xf>
    <xf numFmtId="3" fontId="39" fillId="0" borderId="125" xfId="0" applyNumberFormat="1" applyFont="1" applyFill="1" applyBorder="1" applyAlignment="1">
      <alignment horizontal="right"/>
    </xf>
    <xf numFmtId="3" fontId="39" fillId="0" borderId="93" xfId="0" applyNumberFormat="1" applyFont="1" applyFill="1" applyBorder="1" applyAlignment="1">
      <alignment horizontal="right"/>
    </xf>
    <xf numFmtId="3" fontId="39" fillId="0" borderId="121" xfId="0" applyNumberFormat="1" applyFont="1" applyFill="1" applyBorder="1" applyAlignment="1">
      <alignment horizontal="right"/>
    </xf>
    <xf numFmtId="3" fontId="40" fillId="0" borderId="93" xfId="0" applyNumberFormat="1" applyFont="1" applyFill="1" applyBorder="1" applyAlignment="1">
      <alignment horizontal="right"/>
    </xf>
    <xf numFmtId="3" fontId="40" fillId="0" borderId="121" xfId="0" applyNumberFormat="1" applyFont="1" applyFill="1" applyBorder="1" applyAlignment="1">
      <alignment horizontal="right"/>
    </xf>
    <xf numFmtId="165" fontId="41" fillId="0" borderId="121" xfId="0" applyNumberFormat="1" applyFont="1" applyFill="1" applyBorder="1" applyAlignment="1">
      <alignment horizontal="right"/>
    </xf>
    <xf numFmtId="165" fontId="41" fillId="0" borderId="93" xfId="0" applyNumberFormat="1" applyFont="1" applyFill="1" applyBorder="1" applyAlignment="1">
      <alignment horizontal="right"/>
    </xf>
    <xf numFmtId="3" fontId="41" fillId="0" borderId="123" xfId="0" applyNumberFormat="1" applyFont="1" applyFill="1" applyBorder="1" applyAlignment="1">
      <alignment horizontal="right"/>
    </xf>
    <xf numFmtId="4" fontId="41" fillId="0" borderId="125" xfId="0" applyNumberFormat="1" applyFont="1" applyFill="1" applyBorder="1" applyAlignment="1">
      <alignment horizontal="right"/>
    </xf>
    <xf numFmtId="4" fontId="39" fillId="0" borderId="123" xfId="0" applyNumberFormat="1" applyFont="1" applyFill="1" applyBorder="1" applyAlignment="1" applyProtection="1">
      <alignment horizontal="right"/>
      <protection locked="0"/>
    </xf>
    <xf numFmtId="4" fontId="39" fillId="0" borderId="121" xfId="0" applyNumberFormat="1" applyFont="1" applyFill="1" applyBorder="1" applyAlignment="1" applyProtection="1">
      <alignment horizontal="right"/>
      <protection locked="0"/>
    </xf>
    <xf numFmtId="4" fontId="39" fillId="0" borderId="115" xfId="0" applyNumberFormat="1" applyFont="1" applyFill="1" applyBorder="1" applyAlignment="1" applyProtection="1">
      <alignment horizontal="right"/>
      <protection locked="0"/>
    </xf>
    <xf numFmtId="165" fontId="41" fillId="0" borderId="125" xfId="0" applyNumberFormat="1" applyFont="1" applyFill="1" applyBorder="1" applyAlignment="1">
      <alignment horizontal="right"/>
    </xf>
    <xf numFmtId="3" fontId="41" fillId="0" borderId="125" xfId="0" applyNumberFormat="1" applyFont="1" applyFill="1" applyBorder="1" applyAlignment="1">
      <alignment horizontal="right"/>
    </xf>
    <xf numFmtId="2" fontId="39" fillId="0" borderId="94" xfId="0" applyNumberFormat="1" applyFont="1" applyFill="1" applyBorder="1" applyAlignment="1">
      <alignment horizontal="right"/>
    </xf>
    <xf numFmtId="2" fontId="40" fillId="0" borderId="125" xfId="0" applyNumberFormat="1" applyFont="1" applyFill="1" applyBorder="1" applyAlignment="1">
      <alignment horizontal="right"/>
    </xf>
    <xf numFmtId="0" fontId="38" fillId="0" borderId="95" xfId="0" applyFont="1" applyFill="1" applyBorder="1" applyAlignment="1">
      <alignment horizontal="left" indent="1"/>
    </xf>
    <xf numFmtId="0" fontId="39" fillId="0" borderId="91" xfId="0" applyFont="1" applyFill="1" applyBorder="1" applyAlignment="1">
      <alignment horizontal="center"/>
    </xf>
    <xf numFmtId="3" fontId="39" fillId="0" borderId="92" xfId="0" applyNumberFormat="1" applyFont="1" applyFill="1" applyBorder="1" applyAlignment="1">
      <alignment horizontal="center"/>
    </xf>
    <xf numFmtId="3" fontId="39" fillId="0" borderId="132" xfId="0" applyNumberFormat="1" applyFont="1" applyFill="1" applyBorder="1" applyAlignment="1">
      <alignment horizontal="right"/>
    </xf>
    <xf numFmtId="3" fontId="39" fillId="0" borderId="91" xfId="0" applyNumberFormat="1" applyFont="1" applyFill="1" applyBorder="1" applyAlignment="1">
      <alignment horizontal="right"/>
    </xf>
    <xf numFmtId="3" fontId="39" fillId="0" borderId="96" xfId="0" applyNumberFormat="1" applyFont="1" applyFill="1" applyBorder="1" applyAlignment="1">
      <alignment horizontal="right"/>
    </xf>
    <xf numFmtId="3" fontId="40" fillId="0" borderId="92" xfId="0" applyNumberFormat="1" applyFont="1" applyFill="1" applyBorder="1" applyAlignment="1">
      <alignment horizontal="right"/>
    </xf>
    <xf numFmtId="3" fontId="40" fillId="0" borderId="95" xfId="0" applyNumberFormat="1" applyFont="1" applyFill="1" applyBorder="1" applyAlignment="1">
      <alignment horizontal="right"/>
    </xf>
    <xf numFmtId="3" fontId="41" fillId="0" borderId="95" xfId="0" applyNumberFormat="1" applyFont="1" applyFill="1" applyBorder="1" applyAlignment="1">
      <alignment horizontal="right"/>
    </xf>
    <xf numFmtId="3" fontId="40" fillId="0" borderId="117" xfId="0" applyNumberFormat="1" applyFont="1" applyFill="1" applyBorder="1" applyAlignment="1">
      <alignment horizontal="right"/>
    </xf>
    <xf numFmtId="3" fontId="39" fillId="0" borderId="128" xfId="0" applyNumberFormat="1" applyFont="1" applyFill="1" applyBorder="1" applyAlignment="1" applyProtection="1">
      <alignment horizontal="right"/>
      <protection locked="0"/>
    </xf>
    <xf numFmtId="3" fontId="39" fillId="0" borderId="113" xfId="0" applyNumberFormat="1" applyFont="1" applyFill="1" applyBorder="1" applyAlignment="1" applyProtection="1">
      <alignment horizontal="right"/>
      <protection locked="0"/>
    </xf>
    <xf numFmtId="3" fontId="41" fillId="0" borderId="117" xfId="0" applyNumberFormat="1" applyFont="1" applyFill="1" applyBorder="1" applyAlignment="1">
      <alignment horizontal="right"/>
    </xf>
    <xf numFmtId="3" fontId="41" fillId="0" borderId="144" xfId="0" applyNumberFormat="1" applyFont="1" applyFill="1" applyBorder="1" applyAlignment="1">
      <alignment horizontal="right"/>
    </xf>
    <xf numFmtId="0" fontId="39" fillId="0" borderId="144" xfId="0" applyFont="1" applyFill="1" applyBorder="1" applyAlignment="1">
      <alignment horizontal="right"/>
    </xf>
    <xf numFmtId="3" fontId="40" fillId="0" borderId="132" xfId="0" applyNumberFormat="1" applyFont="1" applyFill="1" applyBorder="1" applyAlignment="1">
      <alignment horizontal="right"/>
    </xf>
    <xf numFmtId="0" fontId="38" fillId="0" borderId="96" xfId="0" applyFont="1" applyFill="1" applyBorder="1" applyAlignment="1">
      <alignment horizontal="left" indent="1"/>
    </xf>
    <xf numFmtId="0" fontId="39" fillId="0" borderId="92" xfId="0" applyFont="1" applyFill="1" applyBorder="1" applyAlignment="1">
      <alignment horizontal="center"/>
    </xf>
    <xf numFmtId="3" fontId="40" fillId="0" borderId="96" xfId="0" applyNumberFormat="1" applyFont="1" applyFill="1" applyBorder="1" applyAlignment="1">
      <alignment horizontal="right"/>
    </xf>
    <xf numFmtId="3" fontId="41" fillId="0" borderId="96" xfId="0" applyNumberFormat="1" applyFont="1" applyFill="1" applyBorder="1" applyAlignment="1">
      <alignment horizontal="right"/>
    </xf>
    <xf numFmtId="3" fontId="41" fillId="0" borderId="128" xfId="0" applyNumberFormat="1" applyFont="1" applyFill="1" applyBorder="1" applyAlignment="1">
      <alignment horizontal="right"/>
    </xf>
    <xf numFmtId="3" fontId="39" fillId="0" borderId="96" xfId="0" applyNumberFormat="1" applyFont="1" applyFill="1" applyBorder="1" applyAlignment="1" applyProtection="1">
      <alignment horizontal="right"/>
      <protection locked="0"/>
    </xf>
    <xf numFmtId="4" fontId="39" fillId="0" borderId="104" xfId="0" applyNumberFormat="1" applyFont="1" applyFill="1" applyBorder="1" applyAlignment="1" applyProtection="1">
      <alignment horizontal="right"/>
      <protection locked="0"/>
    </xf>
    <xf numFmtId="3" fontId="41" fillId="0" borderId="132" xfId="0" applyNumberFormat="1" applyFont="1" applyFill="1" applyBorder="1" applyAlignment="1">
      <alignment horizontal="right"/>
    </xf>
    <xf numFmtId="3" fontId="41" fillId="0" borderId="92" xfId="0" applyNumberFormat="1" applyFont="1" applyFill="1" applyBorder="1" applyAlignment="1">
      <alignment horizontal="right"/>
    </xf>
    <xf numFmtId="0" fontId="39" fillId="0" borderId="92" xfId="0" applyFont="1" applyFill="1" applyBorder="1" applyAlignment="1">
      <alignment horizontal="right"/>
    </xf>
    <xf numFmtId="0" fontId="39" fillId="0" borderId="94" xfId="0" applyFont="1" applyFill="1" applyBorder="1" applyAlignment="1">
      <alignment horizontal="center"/>
    </xf>
    <xf numFmtId="3" fontId="39" fillId="0" borderId="104" xfId="0" applyNumberFormat="1" applyFont="1" applyFill="1" applyBorder="1" applyAlignment="1">
      <alignment horizontal="center"/>
    </xf>
    <xf numFmtId="3" fontId="39" fillId="0" borderId="120" xfId="0" applyNumberFormat="1" applyFont="1" applyFill="1" applyBorder="1" applyAlignment="1">
      <alignment horizontal="right"/>
    </xf>
    <xf numFmtId="3" fontId="39" fillId="0" borderId="103" xfId="0" applyNumberFormat="1" applyFont="1" applyFill="1" applyBorder="1" applyAlignment="1">
      <alignment horizontal="right"/>
    </xf>
    <xf numFmtId="3" fontId="40" fillId="0" borderId="104" xfId="0" applyNumberFormat="1" applyFont="1" applyFill="1" applyBorder="1" applyAlignment="1">
      <alignment horizontal="right"/>
    </xf>
    <xf numFmtId="3" fontId="41" fillId="0" borderId="97" xfId="0" applyNumberFormat="1" applyFont="1" applyFill="1" applyBorder="1" applyAlignment="1">
      <alignment horizontal="right"/>
    </xf>
    <xf numFmtId="3" fontId="41" fillId="0" borderId="147" xfId="0" applyNumberFormat="1" applyFont="1" applyFill="1" applyBorder="1" applyAlignment="1">
      <alignment horizontal="right"/>
    </xf>
    <xf numFmtId="3" fontId="40" fillId="0" borderId="120" xfId="0" applyNumberFormat="1" applyFont="1" applyFill="1" applyBorder="1" applyAlignment="1">
      <alignment horizontal="right"/>
    </xf>
    <xf numFmtId="3" fontId="39" fillId="0" borderId="147" xfId="0" applyNumberFormat="1" applyFont="1" applyFill="1" applyBorder="1" applyAlignment="1" applyProtection="1">
      <alignment horizontal="right"/>
      <protection locked="0"/>
    </xf>
    <xf numFmtId="3" fontId="39" fillId="0" borderId="97" xfId="0" applyNumberFormat="1" applyFont="1" applyFill="1" applyBorder="1" applyAlignment="1" applyProtection="1">
      <alignment horizontal="right"/>
      <protection locked="0"/>
    </xf>
    <xf numFmtId="3" fontId="41" fillId="0" borderId="136" xfId="0" applyNumberFormat="1" applyFont="1" applyFill="1" applyBorder="1" applyAlignment="1">
      <alignment horizontal="right"/>
    </xf>
    <xf numFmtId="3" fontId="41" fillId="0" borderId="93" xfId="0" applyNumberFormat="1" applyFont="1" applyFill="1" applyBorder="1" applyAlignment="1">
      <alignment horizontal="right"/>
    </xf>
    <xf numFmtId="0" fontId="39" fillId="0" borderId="93" xfId="0" applyFont="1" applyFill="1" applyBorder="1" applyAlignment="1">
      <alignment horizontal="right"/>
    </xf>
    <xf numFmtId="0" fontId="38" fillId="0" borderId="107" xfId="0" applyFont="1" applyFill="1" applyBorder="1" applyAlignment="1">
      <alignment horizontal="left" indent="1"/>
    </xf>
    <xf numFmtId="0" fontId="41" fillId="0" borderId="106" xfId="0" applyFont="1" applyFill="1" applyBorder="1" applyAlignment="1">
      <alignment horizontal="center"/>
    </xf>
    <xf numFmtId="3" fontId="41" fillId="0" borderId="106" xfId="0" applyNumberFormat="1" applyFont="1" applyFill="1" applyBorder="1" applyAlignment="1">
      <alignment horizontal="center"/>
    </xf>
    <xf numFmtId="3" fontId="40" fillId="0" borderId="105" xfId="0" applyNumberFormat="1" applyFont="1" applyFill="1" applyBorder="1" applyAlignment="1">
      <alignment horizontal="right"/>
    </xf>
    <xf numFmtId="3" fontId="40" fillId="0" borderId="106" xfId="0" applyNumberFormat="1" applyFont="1" applyFill="1" applyBorder="1" applyAlignment="1">
      <alignment horizontal="right"/>
    </xf>
    <xf numFmtId="3" fontId="40" fillId="0" borderId="107" xfId="0" applyNumberFormat="1" applyFont="1" applyFill="1" applyBorder="1" applyAlignment="1">
      <alignment horizontal="right"/>
    </xf>
    <xf numFmtId="3" fontId="41" fillId="0" borderId="107" xfId="0" applyNumberFormat="1" applyFont="1" applyFill="1" applyBorder="1" applyAlignment="1">
      <alignment horizontal="right"/>
    </xf>
    <xf numFmtId="0" fontId="42" fillId="0" borderId="106" xfId="0" applyFont="1" applyFill="1" applyBorder="1" applyAlignment="1">
      <alignment horizontal="right"/>
    </xf>
    <xf numFmtId="3" fontId="41" fillId="0" borderId="108" xfId="0" applyNumberFormat="1" applyFont="1" applyFill="1" applyBorder="1" applyAlignment="1">
      <alignment horizontal="right"/>
    </xf>
    <xf numFmtId="3" fontId="41" fillId="0" borderId="112" xfId="0" applyNumberFormat="1" applyFont="1" applyFill="1" applyBorder="1" applyAlignment="1">
      <alignment horizontal="right"/>
    </xf>
    <xf numFmtId="3" fontId="41" fillId="0" borderId="110" xfId="0" applyNumberFormat="1" applyFont="1" applyFill="1" applyBorder="1" applyAlignment="1">
      <alignment horizontal="right"/>
    </xf>
    <xf numFmtId="3" fontId="41" fillId="0" borderId="105" xfId="0" applyNumberFormat="1" applyFont="1" applyFill="1" applyBorder="1" applyAlignment="1">
      <alignment horizontal="right"/>
    </xf>
    <xf numFmtId="3" fontId="41" fillId="0" borderId="113" xfId="0" applyNumberFormat="1" applyFont="1" applyFill="1" applyBorder="1" applyAlignment="1">
      <alignment horizontal="right"/>
    </xf>
    <xf numFmtId="3" fontId="40" fillId="0" borderId="144" xfId="0" applyNumberFormat="1" applyFont="1" applyFill="1" applyBorder="1" applyAlignment="1">
      <alignment horizontal="right"/>
    </xf>
    <xf numFmtId="3" fontId="39" fillId="0" borderId="117" xfId="0" applyNumberFormat="1" applyFont="1" applyFill="1" applyBorder="1" applyAlignment="1" applyProtection="1">
      <alignment horizontal="right"/>
      <protection locked="0"/>
    </xf>
    <xf numFmtId="3" fontId="39" fillId="0" borderId="133" xfId="0" applyNumberFormat="1" applyFont="1" applyFill="1" applyBorder="1" applyAlignment="1" applyProtection="1">
      <alignment horizontal="right"/>
      <protection locked="0"/>
    </xf>
    <xf numFmtId="4" fontId="39" fillId="0" borderId="144" xfId="0" applyNumberFormat="1" applyFont="1" applyFill="1" applyBorder="1" applyAlignment="1" applyProtection="1">
      <alignment horizontal="right"/>
      <protection locked="0"/>
    </xf>
    <xf numFmtId="0" fontId="39" fillId="0" borderId="91" xfId="0" applyFont="1" applyFill="1" applyBorder="1" applyAlignment="1">
      <alignment horizontal="right"/>
    </xf>
    <xf numFmtId="3" fontId="39" fillId="0" borderId="92" xfId="0" applyNumberFormat="1" applyFont="1" applyFill="1" applyBorder="1" applyAlignment="1">
      <alignment horizontal="right"/>
    </xf>
    <xf numFmtId="3" fontId="39" fillId="0" borderId="132" xfId="0" applyNumberFormat="1" applyFont="1" applyFill="1" applyBorder="1" applyAlignment="1" applyProtection="1">
      <alignment horizontal="right"/>
      <protection locked="0"/>
    </xf>
    <xf numFmtId="4" fontId="39" fillId="0" borderId="92" xfId="0" applyNumberFormat="1" applyFont="1" applyFill="1" applyBorder="1" applyAlignment="1" applyProtection="1">
      <alignment horizontal="right"/>
      <protection locked="0"/>
    </xf>
    <xf numFmtId="0" fontId="39" fillId="0" borderId="93" xfId="0" applyFont="1" applyFill="1" applyBorder="1" applyAlignment="1">
      <alignment horizontal="center"/>
    </xf>
    <xf numFmtId="3" fontId="39" fillId="0" borderId="93" xfId="0" applyNumberFormat="1" applyFont="1" applyFill="1" applyBorder="1" applyAlignment="1">
      <alignment horizontal="center"/>
    </xf>
    <xf numFmtId="3" fontId="40" fillId="0" borderId="97" xfId="0" applyNumberFormat="1" applyFont="1" applyFill="1" applyBorder="1" applyAlignment="1">
      <alignment horizontal="right"/>
    </xf>
    <xf numFmtId="3" fontId="41" fillId="0" borderId="121" xfId="0" applyNumberFormat="1" applyFont="1" applyFill="1" applyBorder="1" applyAlignment="1">
      <alignment horizontal="right"/>
    </xf>
    <xf numFmtId="3" fontId="41" fillId="0" borderId="94" xfId="0" applyNumberFormat="1" applyFont="1" applyFill="1" applyBorder="1" applyAlignment="1">
      <alignment horizontal="right"/>
    </xf>
    <xf numFmtId="3" fontId="39" fillId="0" borderId="125" xfId="0" applyNumberFormat="1" applyFont="1" applyFill="1" applyBorder="1" applyAlignment="1" applyProtection="1">
      <alignment horizontal="right"/>
      <protection locked="0"/>
    </xf>
    <xf numFmtId="3" fontId="39" fillId="0" borderId="0" xfId="0" applyNumberFormat="1" applyFont="1" applyFill="1" applyBorder="1" applyAlignment="1" applyProtection="1">
      <alignment horizontal="right"/>
      <protection locked="0"/>
    </xf>
    <xf numFmtId="4" fontId="39" fillId="0" borderId="93" xfId="0" applyNumberFormat="1" applyFont="1" applyFill="1" applyBorder="1" applyAlignment="1" applyProtection="1">
      <alignment horizontal="right"/>
      <protection locked="0"/>
    </xf>
    <xf numFmtId="0" fontId="39" fillId="0" borderId="94" xfId="0" applyFont="1" applyFill="1" applyBorder="1" applyAlignment="1">
      <alignment horizontal="right"/>
    </xf>
    <xf numFmtId="0" fontId="38" fillId="0" borderId="91" xfId="0" applyFont="1" applyFill="1" applyBorder="1" applyAlignment="1">
      <alignment horizontal="left" indent="1"/>
    </xf>
    <xf numFmtId="3" fontId="40" fillId="0" borderId="91" xfId="0" applyNumberFormat="1" applyFont="1" applyFill="1" applyBorder="1" applyAlignment="1">
      <alignment horizontal="center"/>
    </xf>
    <xf numFmtId="3" fontId="39" fillId="0" borderId="145" xfId="0" applyNumberFormat="1" applyFont="1" applyFill="1" applyBorder="1" applyAlignment="1">
      <alignment horizontal="right"/>
    </xf>
    <xf numFmtId="3" fontId="39" fillId="0" borderId="144" xfId="0" applyNumberFormat="1" applyFont="1" applyFill="1" applyBorder="1" applyAlignment="1">
      <alignment horizontal="right"/>
    </xf>
    <xf numFmtId="3" fontId="39" fillId="0" borderId="113" xfId="0" applyNumberFormat="1" applyFont="1" applyFill="1" applyBorder="1" applyAlignment="1">
      <alignment horizontal="right"/>
    </xf>
    <xf numFmtId="3" fontId="40" fillId="0" borderId="113" xfId="0" applyNumberFormat="1" applyFont="1" applyFill="1" applyBorder="1" applyAlignment="1">
      <alignment horizontal="right"/>
    </xf>
    <xf numFmtId="164" fontId="40" fillId="0" borderId="144" xfId="0" applyNumberFormat="1" applyFont="1" applyFill="1" applyBorder="1" applyAlignment="1">
      <alignment horizontal="right"/>
    </xf>
    <xf numFmtId="3" fontId="40" fillId="0" borderId="114" xfId="0" applyNumberFormat="1" applyFont="1" applyFill="1" applyBorder="1" applyAlignment="1" applyProtection="1">
      <alignment horizontal="right"/>
      <protection locked="0"/>
    </xf>
    <xf numFmtId="3" fontId="40" fillId="0" borderId="144" xfId="0" applyNumberFormat="1" applyFont="1" applyFill="1" applyBorder="1" applyAlignment="1" applyProtection="1">
      <alignment horizontal="right"/>
      <protection locked="0"/>
    </xf>
    <xf numFmtId="3" fontId="39" fillId="0" borderId="144" xfId="0" applyNumberFormat="1" applyFont="1" applyFill="1" applyBorder="1" applyAlignment="1" applyProtection="1">
      <alignment horizontal="right"/>
      <protection locked="0"/>
    </xf>
    <xf numFmtId="4" fontId="39" fillId="0" borderId="117" xfId="0" applyNumberFormat="1" applyFont="1" applyFill="1" applyBorder="1" applyAlignment="1" applyProtection="1">
      <alignment horizontal="right"/>
      <protection locked="0"/>
    </xf>
    <xf numFmtId="164" fontId="41" fillId="0" borderId="145" xfId="0" applyNumberFormat="1" applyFont="1" applyFill="1" applyBorder="1" applyAlignment="1">
      <alignment horizontal="right"/>
    </xf>
    <xf numFmtId="3" fontId="40" fillId="0" borderId="92" xfId="0" applyNumberFormat="1" applyFont="1" applyFill="1" applyBorder="1" applyAlignment="1">
      <alignment horizontal="center"/>
    </xf>
    <xf numFmtId="164" fontId="40" fillId="0" borderId="92" xfId="0" applyNumberFormat="1" applyFont="1" applyFill="1" applyBorder="1" applyAlignment="1">
      <alignment horizontal="right"/>
    </xf>
    <xf numFmtId="3" fontId="40" fillId="0" borderId="128" xfId="0" applyNumberFormat="1" applyFont="1" applyFill="1" applyBorder="1" applyAlignment="1" applyProtection="1">
      <alignment horizontal="right"/>
      <protection locked="0"/>
    </xf>
    <xf numFmtId="3" fontId="40" fillId="0" borderId="92" xfId="0" applyNumberFormat="1" applyFont="1" applyFill="1" applyBorder="1" applyAlignment="1" applyProtection="1">
      <alignment horizontal="right"/>
      <protection locked="0"/>
    </xf>
    <xf numFmtId="3" fontId="39" fillId="0" borderId="92" xfId="0" applyNumberFormat="1" applyFont="1" applyFill="1" applyBorder="1" applyAlignment="1" applyProtection="1">
      <alignment horizontal="right"/>
      <protection locked="0"/>
    </xf>
    <xf numFmtId="4" fontId="39" fillId="0" borderId="132" xfId="0" applyNumberFormat="1" applyFont="1" applyFill="1" applyBorder="1" applyAlignment="1" applyProtection="1">
      <alignment horizontal="right"/>
      <protection locked="0"/>
    </xf>
    <xf numFmtId="164" fontId="41" fillId="0" borderId="132" xfId="0" applyNumberFormat="1" applyFont="1" applyFill="1" applyBorder="1" applyAlignment="1">
      <alignment horizontal="right"/>
    </xf>
    <xf numFmtId="3" fontId="40" fillId="0" borderId="93" xfId="0" applyNumberFormat="1" applyFont="1" applyFill="1" applyBorder="1" applyAlignment="1">
      <alignment horizontal="center"/>
    </xf>
    <xf numFmtId="3" fontId="39" fillId="0" borderId="99" xfId="0" applyNumberFormat="1" applyFont="1" applyFill="1" applyBorder="1" applyAlignment="1">
      <alignment horizontal="right"/>
    </xf>
    <xf numFmtId="3" fontId="39" fillId="0" borderId="115" xfId="0" applyNumberFormat="1" applyFont="1" applyFill="1" applyBorder="1" applyAlignment="1">
      <alignment horizontal="right"/>
    </xf>
    <xf numFmtId="3" fontId="39" fillId="0" borderId="101" xfId="0" applyNumberFormat="1" applyFont="1" applyFill="1" applyBorder="1" applyAlignment="1">
      <alignment horizontal="right"/>
    </xf>
    <xf numFmtId="164" fontId="40" fillId="0" borderId="93" xfId="0" applyNumberFormat="1" applyFont="1" applyFill="1" applyBorder="1" applyAlignment="1">
      <alignment horizontal="right"/>
    </xf>
    <xf numFmtId="3" fontId="40" fillId="0" borderId="123" xfId="0" applyNumberFormat="1" applyFont="1" applyFill="1" applyBorder="1" applyAlignment="1" applyProtection="1">
      <alignment horizontal="right"/>
      <protection locked="0"/>
    </xf>
    <xf numFmtId="3" fontId="40" fillId="0" borderId="115" xfId="0" applyNumberFormat="1" applyFont="1" applyFill="1" applyBorder="1" applyAlignment="1" applyProtection="1">
      <alignment horizontal="right"/>
      <protection locked="0"/>
    </xf>
    <xf numFmtId="3" fontId="39" fillId="0" borderId="93" xfId="0" applyNumberFormat="1" applyFont="1" applyFill="1" applyBorder="1" applyAlignment="1" applyProtection="1">
      <alignment horizontal="right"/>
      <protection locked="0"/>
    </xf>
    <xf numFmtId="4" fontId="39" fillId="0" borderId="125" xfId="0" applyNumberFormat="1" applyFont="1" applyFill="1" applyBorder="1" applyAlignment="1" applyProtection="1">
      <alignment horizontal="right"/>
      <protection locked="0"/>
    </xf>
    <xf numFmtId="164" fontId="41" fillId="0" borderId="125" xfId="0" applyNumberFormat="1" applyFont="1" applyFill="1" applyBorder="1" applyAlignment="1">
      <alignment horizontal="right"/>
    </xf>
    <xf numFmtId="3" fontId="40" fillId="0" borderId="91" xfId="0" applyNumberFormat="1" applyFont="1" applyFill="1" applyBorder="1" applyAlignment="1">
      <alignment horizontal="right"/>
    </xf>
    <xf numFmtId="3" fontId="41" fillId="0" borderId="91" xfId="0" applyNumberFormat="1" applyFont="1" applyFill="1" applyBorder="1" applyAlignment="1">
      <alignment horizontal="right"/>
    </xf>
    <xf numFmtId="3" fontId="40" fillId="0" borderId="133" xfId="0" applyNumberFormat="1" applyFont="1" applyFill="1" applyBorder="1" applyAlignment="1" applyProtection="1">
      <alignment horizontal="right"/>
      <protection locked="0"/>
    </xf>
    <xf numFmtId="3" fontId="40" fillId="0" borderId="91" xfId="0" applyNumberFormat="1" applyFont="1" applyFill="1" applyBorder="1" applyAlignment="1" applyProtection="1">
      <alignment horizontal="right"/>
      <protection locked="0"/>
    </xf>
    <xf numFmtId="3" fontId="39" fillId="0" borderId="114" xfId="0" applyNumberFormat="1" applyFont="1" applyFill="1" applyBorder="1" applyAlignment="1" applyProtection="1">
      <alignment horizontal="right"/>
      <protection locked="0"/>
    </xf>
    <xf numFmtId="3" fontId="39" fillId="0" borderId="95" xfId="0" applyNumberFormat="1" applyFont="1" applyFill="1" applyBorder="1" applyAlignment="1" applyProtection="1">
      <alignment horizontal="right"/>
      <protection locked="0"/>
    </xf>
    <xf numFmtId="4" fontId="39" fillId="0" borderId="91" xfId="0" applyNumberFormat="1" applyFont="1" applyFill="1" applyBorder="1" applyAlignment="1" applyProtection="1">
      <alignment horizontal="right"/>
      <protection locked="0"/>
    </xf>
    <xf numFmtId="164" fontId="40" fillId="0" borderId="91" xfId="0" applyNumberFormat="1" applyFont="1" applyFill="1" applyBorder="1" applyAlignment="1">
      <alignment horizontal="right"/>
    </xf>
    <xf numFmtId="0" fontId="40" fillId="0" borderId="92" xfId="0" applyFont="1" applyFill="1" applyBorder="1" applyAlignment="1">
      <alignment horizontal="center"/>
    </xf>
    <xf numFmtId="3" fontId="40" fillId="0" borderId="94" xfId="0" applyNumberFormat="1" applyFont="1" applyFill="1" applyBorder="1" applyAlignment="1">
      <alignment horizontal="center"/>
    </xf>
    <xf numFmtId="3" fontId="40" fillId="0" borderId="94" xfId="0" applyNumberFormat="1" applyFont="1" applyFill="1" applyBorder="1" applyAlignment="1">
      <alignment horizontal="right"/>
    </xf>
    <xf numFmtId="3" fontId="40" fillId="0" borderId="147" xfId="0" applyNumberFormat="1" applyFont="1" applyFill="1" applyBorder="1" applyAlignment="1" applyProtection="1">
      <alignment horizontal="right"/>
      <protection locked="0"/>
    </xf>
    <xf numFmtId="3" fontId="39" fillId="0" borderId="103" xfId="0" applyNumberFormat="1" applyFont="1" applyFill="1" applyBorder="1" applyAlignment="1" applyProtection="1">
      <alignment horizontal="right"/>
      <protection locked="0"/>
    </xf>
    <xf numFmtId="4" fontId="39" fillId="0" borderId="94" xfId="0" applyNumberFormat="1" applyFont="1" applyFill="1" applyBorder="1" applyAlignment="1" applyProtection="1">
      <alignment horizontal="right"/>
      <protection locked="0"/>
    </xf>
    <xf numFmtId="164" fontId="40" fillId="0" borderId="94" xfId="0" applyNumberFormat="1" applyFont="1" applyFill="1" applyBorder="1" applyAlignment="1">
      <alignment horizontal="right"/>
    </xf>
    <xf numFmtId="3" fontId="41" fillId="0" borderId="106" xfId="0" applyNumberFormat="1" applyFont="1" applyFill="1" applyBorder="1" applyAlignment="1">
      <alignment horizontal="right"/>
    </xf>
    <xf numFmtId="3" fontId="41" fillId="0" borderId="108" xfId="0" applyNumberFormat="1" applyFont="1" applyFill="1" applyBorder="1" applyAlignment="1" applyProtection="1">
      <alignment horizontal="right"/>
      <protection/>
    </xf>
    <xf numFmtId="164" fontId="41" fillId="0" borderId="100" xfId="0" applyNumberFormat="1" applyFont="1" applyFill="1" applyBorder="1" applyAlignment="1" applyProtection="1">
      <alignment horizontal="right"/>
      <protection/>
    </xf>
    <xf numFmtId="3" fontId="41" fillId="0" borderId="103" xfId="0" applyNumberFormat="1" applyFont="1" applyFill="1" applyBorder="1" applyAlignment="1">
      <alignment horizontal="right"/>
    </xf>
    <xf numFmtId="164" fontId="41" fillId="0" borderId="105" xfId="0" applyNumberFormat="1" applyFont="1" applyFill="1" applyBorder="1" applyAlignment="1">
      <alignment horizontal="right"/>
    </xf>
    <xf numFmtId="164" fontId="41" fillId="0" borderId="106" xfId="0" applyNumberFormat="1" applyFont="1" applyFill="1" applyBorder="1" applyAlignment="1">
      <alignment horizontal="right"/>
    </xf>
    <xf numFmtId="3" fontId="39" fillId="0" borderId="117" xfId="0" applyNumberFormat="1" applyFont="1" applyFill="1" applyBorder="1" applyAlignment="1">
      <alignment horizontal="right"/>
    </xf>
    <xf numFmtId="3" fontId="39" fillId="0" borderId="95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164" fontId="41" fillId="0" borderId="108" xfId="0" applyNumberFormat="1" applyFont="1" applyFill="1" applyBorder="1" applyAlignment="1" applyProtection="1">
      <alignment horizontal="right"/>
      <protection/>
    </xf>
    <xf numFmtId="164" fontId="41" fillId="0" borderId="106" xfId="0" applyNumberFormat="1" applyFont="1" applyFill="1" applyBorder="1" applyAlignment="1" applyProtection="1">
      <alignment horizontal="right"/>
      <protection/>
    </xf>
    <xf numFmtId="164" fontId="41" fillId="0" borderId="115" xfId="0" applyNumberFormat="1" applyFont="1" applyFill="1" applyBorder="1" applyAlignment="1" applyProtection="1">
      <alignment horizontal="right"/>
      <protection/>
    </xf>
    <xf numFmtId="0" fontId="39" fillId="0" borderId="104" xfId="0" applyFont="1" applyFill="1" applyBorder="1" applyAlignment="1">
      <alignment/>
    </xf>
    <xf numFmtId="3" fontId="41" fillId="0" borderId="104" xfId="0" applyNumberFormat="1" applyFont="1" applyFill="1" applyBorder="1" applyAlignment="1">
      <alignment horizontal="center"/>
    </xf>
    <xf numFmtId="3" fontId="41" fillId="0" borderId="100" xfId="0" applyNumberFormat="1" applyFont="1" applyFill="1" applyBorder="1" applyAlignment="1">
      <alignment horizontal="right"/>
    </xf>
    <xf numFmtId="3" fontId="41" fillId="0" borderId="115" xfId="0" applyNumberFormat="1" applyFont="1" applyFill="1" applyBorder="1" applyAlignment="1">
      <alignment horizontal="right"/>
    </xf>
    <xf numFmtId="3" fontId="41" fillId="0" borderId="100" xfId="0" applyNumberFormat="1" applyFont="1" applyFill="1" applyBorder="1" applyAlignment="1" applyProtection="1">
      <alignment horizontal="right"/>
      <protection locked="0"/>
    </xf>
    <xf numFmtId="164" fontId="41" fillId="0" borderId="100" xfId="0" applyNumberFormat="1" applyFont="1" applyFill="1" applyBorder="1" applyAlignment="1" applyProtection="1">
      <alignment horizontal="right"/>
      <protection locked="0"/>
    </xf>
    <xf numFmtId="3" fontId="39" fillId="0" borderId="109" xfId="0" applyNumberFormat="1" applyFont="1" applyFill="1" applyBorder="1" applyAlignment="1" applyProtection="1">
      <alignment horizontal="right"/>
      <protection locked="0"/>
    </xf>
    <xf numFmtId="3" fontId="39" fillId="0" borderId="110" xfId="0" applyNumberFormat="1" applyFont="1" applyFill="1" applyBorder="1" applyAlignment="1" applyProtection="1">
      <alignment horizontal="right"/>
      <protection locked="0"/>
    </xf>
    <xf numFmtId="0" fontId="39" fillId="0" borderId="104" xfId="0" applyFont="1" applyFill="1" applyBorder="1" applyAlignment="1">
      <alignment horizontal="right"/>
    </xf>
    <xf numFmtId="0" fontId="38" fillId="0" borderId="109" xfId="0" applyFont="1" applyFill="1" applyBorder="1" applyAlignment="1">
      <alignment horizontal="left" indent="1"/>
    </xf>
    <xf numFmtId="164" fontId="41" fillId="0" borderId="108" xfId="0" applyNumberFormat="1" applyFont="1" applyFill="1" applyBorder="1" applyAlignment="1">
      <alignment horizontal="right"/>
    </xf>
    <xf numFmtId="164" fontId="41" fillId="0" borderId="107" xfId="0" applyNumberFormat="1" applyFont="1" applyFill="1" applyBorder="1" applyAlignment="1">
      <alignment horizontal="right"/>
    </xf>
    <xf numFmtId="3" fontId="41" fillId="0" borderId="104" xfId="0" applyNumberFormat="1" applyFont="1" applyFill="1" applyBorder="1" applyAlignment="1">
      <alignment horizontal="right"/>
    </xf>
    <xf numFmtId="0" fontId="38" fillId="0" borderId="101" xfId="0" applyFont="1" applyFill="1" applyBorder="1" applyAlignment="1">
      <alignment horizontal="left" indent="1"/>
    </xf>
    <xf numFmtId="0" fontId="41" fillId="0" borderId="115" xfId="0" applyFont="1" applyFill="1" applyBorder="1" applyAlignment="1">
      <alignment horizontal="center"/>
    </xf>
    <xf numFmtId="3" fontId="41" fillId="0" borderId="11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3" fontId="18" fillId="0" borderId="115" xfId="0" applyNumberFormat="1" applyFont="1" applyFill="1" applyBorder="1" applyAlignment="1">
      <alignment horizontal="center"/>
    </xf>
    <xf numFmtId="164" fontId="40" fillId="0" borderId="145" xfId="0" applyNumberFormat="1" applyFont="1" applyFill="1" applyBorder="1" applyAlignment="1">
      <alignment horizontal="right"/>
    </xf>
    <xf numFmtId="164" fontId="40" fillId="0" borderId="92" xfId="0" applyNumberFormat="1" applyFont="1" applyFill="1" applyBorder="1" applyAlignment="1" applyProtection="1">
      <alignment horizontal="right"/>
      <protection locked="0"/>
    </xf>
    <xf numFmtId="164" fontId="40" fillId="0" borderId="132" xfId="0" applyNumberFormat="1" applyFont="1" applyFill="1" applyBorder="1" applyAlignment="1">
      <alignment horizontal="right"/>
    </xf>
    <xf numFmtId="3" fontId="40" fillId="0" borderId="93" xfId="0" applyNumberFormat="1" applyFont="1" applyFill="1" applyBorder="1" applyAlignment="1" applyProtection="1">
      <alignment horizontal="right"/>
      <protection locked="0"/>
    </xf>
    <xf numFmtId="164" fontId="40" fillId="0" borderId="125" xfId="0" applyNumberFormat="1" applyFont="1" applyFill="1" applyBorder="1" applyAlignment="1">
      <alignment horizontal="right"/>
    </xf>
    <xf numFmtId="164" fontId="40" fillId="0" borderId="95" xfId="0" applyNumberFormat="1" applyFont="1" applyFill="1" applyBorder="1" applyAlignment="1" applyProtection="1">
      <alignment horizontal="right"/>
      <protection locked="0"/>
    </xf>
    <xf numFmtId="164" fontId="40" fillId="0" borderId="117" xfId="0" applyNumberFormat="1" applyFont="1" applyFill="1" applyBorder="1" applyAlignment="1">
      <alignment horizontal="right"/>
    </xf>
    <xf numFmtId="164" fontId="40" fillId="0" borderId="96" xfId="0" applyNumberFormat="1" applyFont="1" applyFill="1" applyBorder="1" applyAlignment="1" applyProtection="1">
      <alignment horizontal="right"/>
      <protection locked="0"/>
    </xf>
    <xf numFmtId="164" fontId="40" fillId="0" borderId="97" xfId="0" applyNumberFormat="1" applyFont="1" applyFill="1" applyBorder="1" applyAlignment="1" applyProtection="1">
      <alignment horizontal="right"/>
      <protection locked="0"/>
    </xf>
    <xf numFmtId="164" fontId="40" fillId="0" borderId="136" xfId="0" applyNumberFormat="1" applyFont="1" applyFill="1" applyBorder="1" applyAlignment="1">
      <alignment horizontal="right"/>
    </xf>
    <xf numFmtId="164" fontId="40" fillId="0" borderId="91" xfId="0" applyNumberFormat="1" applyFont="1" applyFill="1" applyBorder="1" applyAlignment="1" applyProtection="1">
      <alignment horizontal="right"/>
      <protection locked="0"/>
    </xf>
    <xf numFmtId="164" fontId="40" fillId="0" borderId="94" xfId="0" applyNumberFormat="1" applyFont="1" applyFill="1" applyBorder="1" applyAlignment="1" applyProtection="1">
      <alignment horizontal="right"/>
      <protection locked="0"/>
    </xf>
    <xf numFmtId="3" fontId="39" fillId="0" borderId="120" xfId="0" applyNumberFormat="1" applyFont="1" applyFill="1" applyBorder="1" applyAlignment="1">
      <alignment/>
    </xf>
    <xf numFmtId="0" fontId="44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23" fillId="0" borderId="109" xfId="0" applyNumberFormat="1" applyFont="1" applyFill="1" applyBorder="1" applyAlignment="1">
      <alignment horizontal="right"/>
    </xf>
    <xf numFmtId="4" fontId="23" fillId="0" borderId="121" xfId="0" applyNumberFormat="1" applyFont="1" applyFill="1" applyBorder="1" applyAlignment="1">
      <alignment horizontal="right"/>
    </xf>
    <xf numFmtId="4" fontId="23" fillId="0" borderId="125" xfId="0" applyNumberFormat="1" applyFont="1" applyFill="1" applyBorder="1" applyAlignment="1">
      <alignment horizontal="right"/>
    </xf>
    <xf numFmtId="3" fontId="23" fillId="0" borderId="132" xfId="0" applyNumberFormat="1" applyFont="1" applyFill="1" applyBorder="1" applyAlignment="1">
      <alignment horizontal="right"/>
    </xf>
    <xf numFmtId="3" fontId="23" fillId="0" borderId="117" xfId="0" applyNumberFormat="1" applyFont="1" applyFill="1" applyBorder="1" applyAlignment="1">
      <alignment horizontal="right"/>
    </xf>
    <xf numFmtId="3" fontId="23" fillId="0" borderId="95" xfId="0" applyNumberFormat="1" applyFont="1" applyFill="1" applyBorder="1" applyAlignment="1">
      <alignment horizontal="right"/>
    </xf>
    <xf numFmtId="3" fontId="23" fillId="0" borderId="96" xfId="0" applyNumberFormat="1" applyFont="1" applyFill="1" applyBorder="1" applyAlignment="1">
      <alignment horizontal="right"/>
    </xf>
    <xf numFmtId="3" fontId="23" fillId="0" borderId="120" xfId="0" applyNumberFormat="1" applyFont="1" applyFill="1" applyBorder="1" applyAlignment="1">
      <alignment horizontal="right"/>
    </xf>
    <xf numFmtId="3" fontId="23" fillId="0" borderId="103" xfId="0" applyNumberFormat="1" applyFont="1" applyFill="1" applyBorder="1" applyAlignment="1">
      <alignment horizontal="right"/>
    </xf>
    <xf numFmtId="3" fontId="23" fillId="0" borderId="136" xfId="0" applyNumberFormat="1" applyFont="1" applyFill="1" applyBorder="1" applyAlignment="1">
      <alignment horizontal="right"/>
    </xf>
    <xf numFmtId="3" fontId="23" fillId="0" borderId="97" xfId="0" applyNumberFormat="1" applyFont="1" applyFill="1" applyBorder="1" applyAlignment="1">
      <alignment horizontal="right"/>
    </xf>
    <xf numFmtId="3" fontId="25" fillId="0" borderId="113" xfId="0" applyNumberFormat="1" applyFont="1" applyFill="1" applyBorder="1" applyAlignment="1">
      <alignment horizontal="right"/>
    </xf>
    <xf numFmtId="3" fontId="25" fillId="0" borderId="144" xfId="0" applyNumberFormat="1" applyFont="1" applyFill="1" applyBorder="1" applyAlignment="1">
      <alignment horizontal="right"/>
    </xf>
    <xf numFmtId="3" fontId="25" fillId="0" borderId="117" xfId="0" applyNumberFormat="1" applyFont="1" applyFill="1" applyBorder="1" applyAlignment="1">
      <alignment horizontal="right"/>
    </xf>
    <xf numFmtId="3" fontId="25" fillId="0" borderId="113" xfId="0" applyNumberFormat="1" applyFont="1" applyFill="1" applyBorder="1" applyAlignment="1" applyProtection="1">
      <alignment horizontal="right"/>
      <protection locked="0"/>
    </xf>
    <xf numFmtId="3" fontId="25" fillId="0" borderId="92" xfId="0" applyNumberFormat="1" applyFont="1" applyFill="1" applyBorder="1" applyAlignment="1">
      <alignment horizontal="right"/>
    </xf>
    <xf numFmtId="3" fontId="25" fillId="0" borderId="132" xfId="0" applyNumberFormat="1" applyFont="1" applyFill="1" applyBorder="1" applyAlignment="1">
      <alignment horizontal="right"/>
    </xf>
    <xf numFmtId="3" fontId="25" fillId="0" borderId="96" xfId="0" applyNumberFormat="1" applyFont="1" applyFill="1" applyBorder="1" applyAlignment="1" applyProtection="1">
      <alignment horizontal="right"/>
      <protection locked="0"/>
    </xf>
    <xf numFmtId="3" fontId="25" fillId="0" borderId="93" xfId="0" applyNumberFormat="1" applyFont="1" applyFill="1" applyBorder="1" applyAlignment="1">
      <alignment horizontal="right"/>
    </xf>
    <xf numFmtId="3" fontId="25" fillId="0" borderId="125" xfId="0" applyNumberFormat="1" applyFont="1" applyFill="1" applyBorder="1" applyAlignment="1">
      <alignment horizontal="right"/>
    </xf>
    <xf numFmtId="3" fontId="25" fillId="0" borderId="101" xfId="0" applyNumberFormat="1" applyFont="1" applyFill="1" applyBorder="1" applyAlignment="1" applyProtection="1">
      <alignment horizontal="right"/>
      <protection locked="0"/>
    </xf>
    <xf numFmtId="3" fontId="25" fillId="0" borderId="91" xfId="0" applyNumberFormat="1" applyFont="1" applyFill="1" applyBorder="1" applyAlignment="1">
      <alignment horizontal="right"/>
    </xf>
    <xf numFmtId="3" fontId="25" fillId="0" borderId="91" xfId="0" applyNumberFormat="1" applyFont="1" applyFill="1" applyBorder="1" applyAlignment="1" applyProtection="1">
      <alignment horizontal="right"/>
      <protection locked="0"/>
    </xf>
    <xf numFmtId="3" fontId="25" fillId="0" borderId="95" xfId="0" applyNumberFormat="1" applyFont="1" applyFill="1" applyBorder="1" applyAlignment="1" applyProtection="1">
      <alignment horizontal="right"/>
      <protection locked="0"/>
    </xf>
    <xf numFmtId="3" fontId="25" fillId="0" borderId="92" xfId="0" applyNumberFormat="1" applyFont="1" applyFill="1" applyBorder="1" applyAlignment="1" applyProtection="1">
      <alignment horizontal="right"/>
      <protection locked="0"/>
    </xf>
    <xf numFmtId="3" fontId="25" fillId="0" borderId="94" xfId="0" applyNumberFormat="1" applyFont="1" applyFill="1" applyBorder="1" applyAlignment="1">
      <alignment horizontal="right"/>
    </xf>
    <xf numFmtId="3" fontId="25" fillId="0" borderId="94" xfId="0" applyNumberFormat="1" applyFont="1" applyFill="1" applyBorder="1" applyAlignment="1" applyProtection="1">
      <alignment horizontal="right"/>
      <protection locked="0"/>
    </xf>
    <xf numFmtId="3" fontId="25" fillId="0" borderId="103" xfId="0" applyNumberFormat="1" applyFont="1" applyFill="1" applyBorder="1" applyAlignment="1" applyProtection="1">
      <alignment horizontal="right"/>
      <protection locked="0"/>
    </xf>
    <xf numFmtId="3" fontId="25" fillId="0" borderId="144" xfId="0" applyNumberFormat="1" applyFont="1" applyFill="1" applyBorder="1" applyAlignment="1" applyProtection="1">
      <alignment horizontal="right"/>
      <protection locked="0"/>
    </xf>
    <xf numFmtId="3" fontId="25" fillId="0" borderId="104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1"/>
    </xf>
    <xf numFmtId="0" fontId="9" fillId="0" borderId="91" xfId="0" applyFont="1" applyFill="1" applyBorder="1" applyAlignment="1">
      <alignment/>
    </xf>
    <xf numFmtId="165" fontId="9" fillId="0" borderId="50" xfId="0" applyNumberFormat="1" applyFont="1" applyFill="1" applyBorder="1" applyAlignment="1">
      <alignment horizontal="center"/>
    </xf>
    <xf numFmtId="3" fontId="9" fillId="0" borderId="111" xfId="0" applyNumberFormat="1" applyFont="1" applyFill="1" applyBorder="1" applyAlignment="1">
      <alignment horizontal="right"/>
    </xf>
    <xf numFmtId="3" fontId="9" fillId="0" borderId="110" xfId="0" applyNumberFormat="1" applyFont="1" applyFill="1" applyBorder="1" applyAlignment="1">
      <alignment horizontal="right"/>
    </xf>
    <xf numFmtId="4" fontId="11" fillId="0" borderId="109" xfId="0" applyNumberFormat="1" applyFont="1" applyFill="1" applyBorder="1" applyAlignment="1">
      <alignment horizontal="right"/>
    </xf>
    <xf numFmtId="4" fontId="9" fillId="0" borderId="60" xfId="0" applyNumberFormat="1" applyFont="1" applyFill="1" applyBorder="1" applyAlignment="1" applyProtection="1">
      <alignment horizontal="right"/>
      <protection locked="0"/>
    </xf>
    <xf numFmtId="4" fontId="9" fillId="0" borderId="34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Alignment="1">
      <alignment horizontal="right"/>
    </xf>
    <xf numFmtId="4" fontId="9" fillId="0" borderId="144" xfId="0" applyNumberFormat="1" applyFont="1" applyFill="1" applyBorder="1" applyAlignment="1">
      <alignment horizontal="right"/>
    </xf>
    <xf numFmtId="4" fontId="11" fillId="0" borderId="111" xfId="0" applyNumberFormat="1" applyFont="1" applyFill="1" applyBorder="1" applyAlignment="1">
      <alignment horizontal="right"/>
    </xf>
    <xf numFmtId="0" fontId="9" fillId="0" borderId="93" xfId="0" applyFont="1" applyFill="1" applyBorder="1" applyAlignment="1">
      <alignment/>
    </xf>
    <xf numFmtId="165" fontId="9" fillId="0" borderId="122" xfId="0" applyNumberFormat="1" applyFont="1" applyFill="1" applyBorder="1" applyAlignment="1">
      <alignment horizontal="center"/>
    </xf>
    <xf numFmtId="3" fontId="9" fillId="0" borderId="125" xfId="0" applyNumberFormat="1" applyFont="1" applyFill="1" applyBorder="1" applyAlignment="1">
      <alignment horizontal="right"/>
    </xf>
    <xf numFmtId="3" fontId="9" fillId="0" borderId="93" xfId="0" applyNumberFormat="1" applyFont="1" applyFill="1" applyBorder="1" applyAlignment="1">
      <alignment horizontal="right"/>
    </xf>
    <xf numFmtId="4" fontId="11" fillId="0" borderId="121" xfId="0" applyNumberFormat="1" applyFont="1" applyFill="1" applyBorder="1" applyAlignment="1">
      <alignment horizontal="right"/>
    </xf>
    <xf numFmtId="4" fontId="9" fillId="0" borderId="76" xfId="0" applyNumberFormat="1" applyFont="1" applyFill="1" applyBorder="1" applyAlignment="1" applyProtection="1">
      <alignment horizontal="right"/>
      <protection locked="0"/>
    </xf>
    <xf numFmtId="4" fontId="9" fillId="0" borderId="94" xfId="0" applyNumberFormat="1" applyFont="1" applyFill="1" applyBorder="1" applyAlignment="1">
      <alignment horizontal="right"/>
    </xf>
    <xf numFmtId="4" fontId="11" fillId="0" borderId="125" xfId="0" applyNumberFormat="1" applyFont="1" applyFill="1" applyBorder="1" applyAlignment="1">
      <alignment horizontal="right"/>
    </xf>
    <xf numFmtId="0" fontId="9" fillId="0" borderId="91" xfId="0" applyFont="1" applyFill="1" applyBorder="1" applyAlignment="1">
      <alignment horizontal="center"/>
    </xf>
    <xf numFmtId="3" fontId="9" fillId="0" borderId="127" xfId="0" applyNumberFormat="1" applyFont="1" applyFill="1" applyBorder="1" applyAlignment="1">
      <alignment horizontal="center"/>
    </xf>
    <xf numFmtId="3" fontId="9" fillId="0" borderId="132" xfId="0" applyNumberFormat="1" applyFont="1" applyFill="1" applyBorder="1" applyAlignment="1">
      <alignment horizontal="right"/>
    </xf>
    <xf numFmtId="3" fontId="9" fillId="0" borderId="92" xfId="0" applyNumberFormat="1" applyFont="1" applyFill="1" applyBorder="1" applyAlignment="1">
      <alignment horizontal="right"/>
    </xf>
    <xf numFmtId="3" fontId="11" fillId="0" borderId="132" xfId="0" applyNumberFormat="1" applyFont="1" applyFill="1" applyBorder="1" applyAlignment="1">
      <alignment horizontal="right"/>
    </xf>
    <xf numFmtId="3" fontId="11" fillId="0" borderId="117" xfId="0" applyNumberFormat="1" applyFont="1" applyFill="1" applyBorder="1" applyAlignment="1">
      <alignment horizontal="right"/>
    </xf>
    <xf numFmtId="3" fontId="11" fillId="0" borderId="95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 applyProtection="1">
      <alignment horizontal="right"/>
      <protection locked="0"/>
    </xf>
    <xf numFmtId="3" fontId="9" fillId="0" borderId="27" xfId="0" applyNumberFormat="1" applyFont="1" applyFill="1" applyBorder="1" applyAlignment="1" applyProtection="1">
      <alignment horizontal="right"/>
      <protection locked="0"/>
    </xf>
    <xf numFmtId="3" fontId="9" fillId="0" borderId="144" xfId="0" applyNumberFormat="1" applyFont="1" applyFill="1" applyBorder="1" applyAlignment="1">
      <alignment horizontal="right"/>
    </xf>
    <xf numFmtId="0" fontId="9" fillId="0" borderId="92" xfId="0" applyFont="1" applyFill="1" applyBorder="1" applyAlignment="1">
      <alignment horizontal="center"/>
    </xf>
    <xf numFmtId="3" fontId="11" fillId="0" borderId="96" xfId="0" applyNumberFormat="1" applyFont="1" applyFill="1" applyBorder="1" applyAlignment="1">
      <alignment horizontal="right"/>
    </xf>
    <xf numFmtId="3" fontId="9" fillId="0" borderId="55" xfId="0" applyNumberFormat="1" applyFont="1" applyFill="1" applyBorder="1" applyAlignment="1" applyProtection="1">
      <alignment horizontal="right"/>
      <protection locked="0"/>
    </xf>
    <xf numFmtId="0" fontId="9" fillId="0" borderId="94" xfId="0" applyFont="1" applyFill="1" applyBorder="1" applyAlignment="1">
      <alignment horizontal="center"/>
    </xf>
    <xf numFmtId="3" fontId="9" fillId="0" borderId="50" xfId="0" applyNumberFormat="1" applyFont="1" applyFill="1" applyBorder="1" applyAlignment="1">
      <alignment horizontal="center"/>
    </xf>
    <xf numFmtId="3" fontId="9" fillId="0" borderId="120" xfId="0" applyNumberFormat="1" applyFont="1" applyFill="1" applyBorder="1" applyAlignment="1">
      <alignment horizontal="right"/>
    </xf>
    <xf numFmtId="3" fontId="9" fillId="0" borderId="104" xfId="0" applyNumberFormat="1" applyFont="1" applyFill="1" applyBorder="1" applyAlignment="1">
      <alignment horizontal="right"/>
    </xf>
    <xf numFmtId="3" fontId="11" fillId="0" borderId="120" xfId="0" applyNumberFormat="1" applyFont="1" applyFill="1" applyBorder="1" applyAlignment="1">
      <alignment horizontal="right"/>
    </xf>
    <xf numFmtId="3" fontId="11" fillId="0" borderId="103" xfId="0" applyNumberFormat="1" applyFont="1" applyFill="1" applyBorder="1" applyAlignment="1">
      <alignment horizontal="right"/>
    </xf>
    <xf numFmtId="3" fontId="9" fillId="0" borderId="56" xfId="0" applyNumberFormat="1" applyFont="1" applyFill="1" applyBorder="1" applyAlignment="1" applyProtection="1">
      <alignment horizontal="right"/>
      <protection locked="0"/>
    </xf>
    <xf numFmtId="4" fontId="9" fillId="0" borderId="37" xfId="0" applyNumberFormat="1" applyFont="1" applyFill="1" applyBorder="1" applyAlignment="1" applyProtection="1">
      <alignment horizontal="right"/>
      <protection locked="0"/>
    </xf>
    <xf numFmtId="3" fontId="9" fillId="0" borderId="91" xfId="0" applyNumberFormat="1" applyFont="1" applyFill="1" applyBorder="1" applyAlignment="1">
      <alignment horizontal="right"/>
    </xf>
    <xf numFmtId="0" fontId="9" fillId="0" borderId="93" xfId="0" applyFont="1" applyFill="1" applyBorder="1" applyAlignment="1">
      <alignment horizontal="center"/>
    </xf>
    <xf numFmtId="3" fontId="9" fillId="0" borderId="122" xfId="0" applyNumberFormat="1" applyFont="1" applyFill="1" applyBorder="1" applyAlignment="1">
      <alignment horizontal="center"/>
    </xf>
    <xf numFmtId="3" fontId="11" fillId="0" borderId="136" xfId="0" applyNumberFormat="1" applyFont="1" applyFill="1" applyBorder="1" applyAlignment="1">
      <alignment horizontal="right"/>
    </xf>
    <xf numFmtId="3" fontId="11" fillId="0" borderId="97" xfId="0" applyNumberFormat="1" applyFont="1" applyFill="1" applyBorder="1" applyAlignment="1">
      <alignment horizontal="right"/>
    </xf>
    <xf numFmtId="3" fontId="9" fillId="0" borderId="76" xfId="0" applyNumberFormat="1" applyFont="1" applyFill="1" applyBorder="1" applyAlignment="1" applyProtection="1">
      <alignment horizontal="right"/>
      <protection locked="0"/>
    </xf>
    <xf numFmtId="3" fontId="9" fillId="0" borderId="94" xfId="0" applyNumberFormat="1" applyFont="1" applyFill="1" applyBorder="1" applyAlignment="1">
      <alignment horizontal="right"/>
    </xf>
    <xf numFmtId="3" fontId="11" fillId="0" borderId="151" xfId="0" applyNumberFormat="1" applyFont="1" applyFill="1" applyBorder="1" applyAlignment="1">
      <alignment horizontal="center"/>
    </xf>
    <xf numFmtId="3" fontId="9" fillId="0" borderId="145" xfId="0" applyNumberFormat="1" applyFont="1" applyFill="1" applyBorder="1" applyAlignment="1">
      <alignment horizontal="right"/>
    </xf>
    <xf numFmtId="3" fontId="11" fillId="0" borderId="113" xfId="0" applyNumberFormat="1" applyFont="1" applyFill="1" applyBorder="1" applyAlignment="1">
      <alignment horizontal="right"/>
    </xf>
    <xf numFmtId="3" fontId="11" fillId="0" borderId="144" xfId="0" applyNumberFormat="1" applyFont="1" applyFill="1" applyBorder="1" applyAlignment="1">
      <alignment horizontal="right"/>
    </xf>
    <xf numFmtId="3" fontId="11" fillId="0" borderId="117" xfId="0" applyNumberFormat="1" applyFont="1" applyFill="1" applyBorder="1" applyAlignment="1" applyProtection="1">
      <alignment horizontal="right"/>
      <protection locked="0"/>
    </xf>
    <xf numFmtId="3" fontId="11" fillId="0" borderId="113" xfId="0" applyNumberFormat="1" applyFont="1" applyFill="1" applyBorder="1" applyAlignment="1" applyProtection="1">
      <alignment horizontal="right"/>
      <protection locked="0"/>
    </xf>
    <xf numFmtId="3" fontId="9" fillId="0" borderId="152" xfId="0" applyNumberFormat="1" applyFont="1" applyFill="1" applyBorder="1" applyAlignment="1" applyProtection="1">
      <alignment horizontal="right"/>
      <protection locked="0"/>
    </xf>
    <xf numFmtId="3" fontId="9" fillId="0" borderId="61" xfId="0" applyNumberFormat="1" applyFont="1" applyFill="1" applyBorder="1" applyAlignment="1" applyProtection="1">
      <alignment horizontal="right"/>
      <protection locked="0"/>
    </xf>
    <xf numFmtId="3" fontId="9" fillId="0" borderId="153" xfId="0" applyNumberFormat="1" applyFont="1" applyFill="1" applyBorder="1" applyAlignment="1" applyProtection="1">
      <alignment horizontal="right"/>
      <protection locked="0"/>
    </xf>
    <xf numFmtId="3" fontId="11" fillId="0" borderId="127" xfId="0" applyNumberFormat="1" applyFont="1" applyFill="1" applyBorder="1" applyAlignment="1">
      <alignment horizontal="center"/>
    </xf>
    <xf numFmtId="3" fontId="11" fillId="0" borderId="92" xfId="0" applyNumberFormat="1" applyFont="1" applyFill="1" applyBorder="1" applyAlignment="1">
      <alignment horizontal="right"/>
    </xf>
    <xf numFmtId="3" fontId="11" fillId="0" borderId="132" xfId="0" applyNumberFormat="1" applyFont="1" applyFill="1" applyBorder="1" applyAlignment="1" applyProtection="1">
      <alignment horizontal="right"/>
      <protection locked="0"/>
    </xf>
    <xf numFmtId="3" fontId="11" fillId="0" borderId="96" xfId="0" applyNumberFormat="1" applyFont="1" applyFill="1" applyBorder="1" applyAlignment="1" applyProtection="1">
      <alignment horizontal="right"/>
      <protection locked="0"/>
    </xf>
    <xf numFmtId="3" fontId="9" fillId="0" borderId="52" xfId="0" applyNumberFormat="1" applyFont="1" applyFill="1" applyBorder="1" applyAlignment="1" applyProtection="1">
      <alignment horizontal="right"/>
      <protection locked="0"/>
    </xf>
    <xf numFmtId="3" fontId="9" fillId="0" borderId="154" xfId="0" applyNumberFormat="1" applyFont="1" applyFill="1" applyBorder="1" applyAlignment="1" applyProtection="1">
      <alignment horizontal="right"/>
      <protection locked="0"/>
    </xf>
    <xf numFmtId="3" fontId="11" fillId="0" borderId="122" xfId="0" applyNumberFormat="1" applyFont="1" applyFill="1" applyBorder="1" applyAlignment="1">
      <alignment horizontal="center"/>
    </xf>
    <xf numFmtId="3" fontId="9" fillId="0" borderId="99" xfId="0" applyNumberFormat="1" applyFont="1" applyFill="1" applyBorder="1" applyAlignment="1">
      <alignment horizontal="right"/>
    </xf>
    <xf numFmtId="3" fontId="9" fillId="0" borderId="115" xfId="0" applyNumberFormat="1" applyFont="1" applyFill="1" applyBorder="1" applyAlignment="1">
      <alignment horizontal="right"/>
    </xf>
    <xf numFmtId="3" fontId="11" fillId="0" borderId="121" xfId="0" applyNumberFormat="1" applyFont="1" applyFill="1" applyBorder="1" applyAlignment="1">
      <alignment horizontal="right"/>
    </xf>
    <xf numFmtId="3" fontId="11" fillId="0" borderId="93" xfId="0" applyNumberFormat="1" applyFont="1" applyFill="1" applyBorder="1" applyAlignment="1">
      <alignment horizontal="right"/>
    </xf>
    <xf numFmtId="3" fontId="11" fillId="0" borderId="125" xfId="0" applyNumberFormat="1" applyFont="1" applyFill="1" applyBorder="1" applyAlignment="1">
      <alignment horizontal="right"/>
    </xf>
    <xf numFmtId="3" fontId="11" fillId="0" borderId="125" xfId="0" applyNumberFormat="1" applyFont="1" applyFill="1" applyBorder="1" applyAlignment="1" applyProtection="1">
      <alignment horizontal="right"/>
      <protection locked="0"/>
    </xf>
    <xf numFmtId="3" fontId="11" fillId="0" borderId="101" xfId="0" applyNumberFormat="1" applyFont="1" applyFill="1" applyBorder="1" applyAlignment="1" applyProtection="1">
      <alignment horizontal="right"/>
      <protection locked="0"/>
    </xf>
    <xf numFmtId="3" fontId="9" fillId="0" borderId="28" xfId="0" applyNumberFormat="1" applyFont="1" applyFill="1" applyBorder="1" applyAlignment="1" applyProtection="1">
      <alignment horizontal="right"/>
      <protection locked="0"/>
    </xf>
    <xf numFmtId="3" fontId="9" fillId="0" borderId="53" xfId="0" applyNumberFormat="1" applyFont="1" applyFill="1" applyBorder="1" applyAlignment="1" applyProtection="1">
      <alignment horizontal="right"/>
      <protection locked="0"/>
    </xf>
    <xf numFmtId="3" fontId="9" fillId="0" borderId="71" xfId="0" applyNumberFormat="1" applyFont="1" applyFill="1" applyBorder="1" applyAlignment="1" applyProtection="1">
      <alignment horizontal="right"/>
      <protection locked="0"/>
    </xf>
    <xf numFmtId="3" fontId="11" fillId="0" borderId="91" xfId="0" applyNumberFormat="1" applyFont="1" applyFill="1" applyBorder="1" applyAlignment="1">
      <alignment horizontal="right"/>
    </xf>
    <xf numFmtId="3" fontId="11" fillId="0" borderId="91" xfId="0" applyNumberFormat="1" applyFont="1" applyFill="1" applyBorder="1" applyAlignment="1" applyProtection="1">
      <alignment horizontal="right"/>
      <protection locked="0"/>
    </xf>
    <xf numFmtId="3" fontId="11" fillId="0" borderId="95" xfId="0" applyNumberFormat="1" applyFont="1" applyFill="1" applyBorder="1" applyAlignment="1" applyProtection="1">
      <alignment horizontal="right"/>
      <protection locked="0"/>
    </xf>
    <xf numFmtId="3" fontId="9" fillId="0" borderId="155" xfId="0" applyNumberFormat="1" applyFont="1" applyFill="1" applyBorder="1" applyAlignment="1" applyProtection="1">
      <alignment horizontal="right"/>
      <protection locked="0"/>
    </xf>
    <xf numFmtId="3" fontId="11" fillId="0" borderId="92" xfId="0" applyNumberFormat="1" applyFont="1" applyFill="1" applyBorder="1" applyAlignment="1" applyProtection="1">
      <alignment horizontal="right"/>
      <protection locked="0"/>
    </xf>
    <xf numFmtId="0" fontId="11" fillId="0" borderId="92" xfId="0" applyFont="1" applyFill="1" applyBorder="1" applyAlignment="1">
      <alignment horizontal="center"/>
    </xf>
    <xf numFmtId="3" fontId="11" fillId="0" borderId="156" xfId="0" applyNumberFormat="1" applyFont="1" applyFill="1" applyBorder="1" applyAlignment="1">
      <alignment horizontal="center"/>
    </xf>
    <xf numFmtId="3" fontId="11" fillId="0" borderId="94" xfId="0" applyNumberFormat="1" applyFont="1" applyFill="1" applyBorder="1" applyAlignment="1">
      <alignment horizontal="right"/>
    </xf>
    <xf numFmtId="3" fontId="11" fillId="0" borderId="94" xfId="0" applyNumberFormat="1" applyFont="1" applyFill="1" applyBorder="1" applyAlignment="1" applyProtection="1">
      <alignment horizontal="right"/>
      <protection locked="0"/>
    </xf>
    <xf numFmtId="3" fontId="11" fillId="0" borderId="103" xfId="0" applyNumberFormat="1" applyFont="1" applyFill="1" applyBorder="1" applyAlignment="1" applyProtection="1">
      <alignment horizontal="right"/>
      <protection locked="0"/>
    </xf>
    <xf numFmtId="3" fontId="9" fillId="0" borderId="58" xfId="0" applyNumberFormat="1" applyFont="1" applyFill="1" applyBorder="1" applyAlignment="1" applyProtection="1">
      <alignment horizontal="right"/>
      <protection locked="0"/>
    </xf>
    <xf numFmtId="3" fontId="9" fillId="0" borderId="63" xfId="0" applyNumberFormat="1" applyFont="1" applyFill="1" applyBorder="1" applyAlignment="1" applyProtection="1">
      <alignment horizontal="right"/>
      <protection locked="0"/>
    </xf>
    <xf numFmtId="3" fontId="9" fillId="0" borderId="117" xfId="0" applyNumberFormat="1" applyFont="1" applyFill="1" applyBorder="1" applyAlignment="1">
      <alignment horizontal="right"/>
    </xf>
    <xf numFmtId="3" fontId="11" fillId="0" borderId="144" xfId="0" applyNumberFormat="1" applyFont="1" applyFill="1" applyBorder="1" applyAlignment="1" applyProtection="1">
      <alignment horizontal="right"/>
      <protection locked="0"/>
    </xf>
    <xf numFmtId="3" fontId="9" fillId="0" borderId="150" xfId="0" applyNumberFormat="1" applyFont="1" applyFill="1" applyBorder="1" applyAlignment="1" applyProtection="1">
      <alignment horizontal="right"/>
      <protection locked="0"/>
    </xf>
    <xf numFmtId="3" fontId="9" fillId="0" borderId="82" xfId="0" applyNumberFormat="1" applyFont="1" applyFill="1" applyBorder="1" applyAlignment="1" applyProtection="1">
      <alignment horizontal="right"/>
      <protection locked="0"/>
    </xf>
    <xf numFmtId="3" fontId="11" fillId="0" borderId="104" xfId="0" applyNumberFormat="1" applyFont="1" applyFill="1" applyBorder="1" applyAlignment="1" applyProtection="1">
      <alignment horizontal="right"/>
      <protection locked="0"/>
    </xf>
    <xf numFmtId="3" fontId="9" fillId="0" borderId="77" xfId="0" applyNumberFormat="1" applyFont="1" applyFill="1" applyBorder="1" applyAlignment="1" applyProtection="1">
      <alignment horizontal="right"/>
      <protection locked="0"/>
    </xf>
    <xf numFmtId="0" fontId="9" fillId="0" borderId="104" xfId="0" applyFont="1" applyFill="1" applyBorder="1" applyAlignment="1">
      <alignment/>
    </xf>
    <xf numFmtId="3" fontId="9" fillId="0" borderId="133" xfId="0" applyNumberFormat="1" applyFont="1" applyFill="1" applyBorder="1" applyAlignment="1" applyProtection="1">
      <alignment horizontal="right"/>
      <protection locked="0"/>
    </xf>
    <xf numFmtId="3" fontId="9" fillId="0" borderId="11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indent="1"/>
    </xf>
    <xf numFmtId="0" fontId="116" fillId="0" borderId="0" xfId="0" applyFont="1" applyFill="1" applyBorder="1" applyAlignment="1">
      <alignment horizontal="left" indent="1"/>
    </xf>
    <xf numFmtId="0" fontId="9" fillId="0" borderId="111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3" fontId="11" fillId="0" borderId="110" xfId="0" applyNumberFormat="1" applyFont="1" applyFill="1" applyBorder="1" applyAlignment="1">
      <alignment horizontal="center"/>
    </xf>
    <xf numFmtId="164" fontId="11" fillId="0" borderId="111" xfId="0" applyNumberFormat="1" applyFont="1" applyFill="1" applyBorder="1" applyAlignment="1">
      <alignment horizontal="center"/>
    </xf>
    <xf numFmtId="0" fontId="9" fillId="0" borderId="99" xfId="0" applyFont="1" applyFill="1" applyBorder="1" applyAlignment="1">
      <alignment horizontal="center"/>
    </xf>
    <xf numFmtId="0" fontId="9" fillId="0" borderId="115" xfId="0" applyFont="1" applyFill="1" applyBorder="1" applyAlignment="1">
      <alignment horizontal="center"/>
    </xf>
    <xf numFmtId="3" fontId="11" fillId="0" borderId="115" xfId="0" applyNumberFormat="1" applyFont="1" applyFill="1" applyBorder="1" applyAlignment="1">
      <alignment horizontal="center"/>
    </xf>
    <xf numFmtId="3" fontId="11" fillId="0" borderId="100" xfId="0" applyNumberFormat="1" applyFont="1" applyFill="1" applyBorder="1" applyAlignment="1">
      <alignment horizontal="center"/>
    </xf>
    <xf numFmtId="3" fontId="9" fillId="0" borderId="98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1" fillId="0" borderId="99" xfId="0" applyNumberFormat="1" applyFont="1" applyFill="1" applyBorder="1" applyAlignment="1">
      <alignment horizontal="center" shrinkToFit="1"/>
    </xf>
    <xf numFmtId="3" fontId="9" fillId="0" borderId="104" xfId="0" applyNumberFormat="1" applyFont="1" applyFill="1" applyBorder="1" applyAlignment="1">
      <alignment horizontal="center"/>
    </xf>
    <xf numFmtId="3" fontId="9" fillId="0" borderId="115" xfId="0" applyNumberFormat="1" applyFont="1" applyFill="1" applyBorder="1" applyAlignment="1">
      <alignment horizontal="center"/>
    </xf>
    <xf numFmtId="0" fontId="45" fillId="0" borderId="103" xfId="0" applyFont="1" applyFill="1" applyBorder="1" applyAlignment="1">
      <alignment horizontal="left" indent="1"/>
    </xf>
    <xf numFmtId="3" fontId="11" fillId="0" borderId="111" xfId="0" applyNumberFormat="1" applyFont="1" applyFill="1" applyBorder="1" applyAlignment="1">
      <alignment horizontal="right"/>
    </xf>
    <xf numFmtId="164" fontId="11" fillId="0" borderId="120" xfId="0" applyNumberFormat="1" applyFont="1" applyFill="1" applyBorder="1" applyAlignment="1">
      <alignment horizontal="right"/>
    </xf>
    <xf numFmtId="0" fontId="45" fillId="0" borderId="121" xfId="0" applyFont="1" applyFill="1" applyBorder="1" applyAlignment="1">
      <alignment horizontal="left" indent="1"/>
    </xf>
    <xf numFmtId="164" fontId="11" fillId="0" borderId="125" xfId="0" applyNumberFormat="1" applyFont="1" applyFill="1" applyBorder="1" applyAlignment="1">
      <alignment horizontal="right"/>
    </xf>
    <xf numFmtId="0" fontId="45" fillId="0" borderId="95" xfId="0" applyFont="1" applyFill="1" applyBorder="1" applyAlignment="1">
      <alignment horizontal="left" indent="1"/>
    </xf>
    <xf numFmtId="164" fontId="11" fillId="0" borderId="132" xfId="0" applyNumberFormat="1" applyFont="1" applyFill="1" applyBorder="1" applyAlignment="1">
      <alignment horizontal="right"/>
    </xf>
    <xf numFmtId="0" fontId="45" fillId="0" borderId="96" xfId="0" applyFont="1" applyFill="1" applyBorder="1" applyAlignment="1">
      <alignment horizontal="left" indent="1"/>
    </xf>
    <xf numFmtId="0" fontId="45" fillId="0" borderId="107" xfId="0" applyFont="1" applyFill="1" applyBorder="1" applyAlignment="1">
      <alignment horizontal="left" indent="1"/>
    </xf>
    <xf numFmtId="0" fontId="11" fillId="0" borderId="106" xfId="0" applyFont="1" applyFill="1" applyBorder="1" applyAlignment="1">
      <alignment horizontal="center"/>
    </xf>
    <xf numFmtId="3" fontId="11" fillId="0" borderId="137" xfId="0" applyNumberFormat="1" applyFont="1" applyFill="1" applyBorder="1" applyAlignment="1">
      <alignment horizontal="center"/>
    </xf>
    <xf numFmtId="3" fontId="11" fillId="0" borderId="105" xfId="0" applyNumberFormat="1" applyFont="1" applyFill="1" applyBorder="1" applyAlignment="1">
      <alignment horizontal="right"/>
    </xf>
    <xf numFmtId="3" fontId="11" fillId="0" borderId="106" xfId="0" applyNumberFormat="1" applyFont="1" applyFill="1" applyBorder="1" applyAlignment="1">
      <alignment horizontal="right"/>
    </xf>
    <xf numFmtId="3" fontId="11" fillId="0" borderId="107" xfId="0" applyNumberFormat="1" applyFont="1" applyFill="1" applyBorder="1" applyAlignment="1">
      <alignment horizontal="right"/>
    </xf>
    <xf numFmtId="3" fontId="11" fillId="0" borderId="157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>
      <alignment horizontal="right"/>
    </xf>
    <xf numFmtId="164" fontId="11" fillId="0" borderId="105" xfId="0" applyNumberFormat="1" applyFont="1" applyFill="1" applyBorder="1" applyAlignment="1">
      <alignment horizontal="right"/>
    </xf>
    <xf numFmtId="3" fontId="9" fillId="0" borderId="106" xfId="0" applyNumberFormat="1" applyFont="1" applyFill="1" applyBorder="1" applyAlignment="1">
      <alignment horizontal="right"/>
    </xf>
    <xf numFmtId="164" fontId="11" fillId="0" borderId="136" xfId="0" applyNumberFormat="1" applyFont="1" applyFill="1" applyBorder="1" applyAlignment="1">
      <alignment horizontal="right"/>
    </xf>
    <xf numFmtId="0" fontId="45" fillId="0" borderId="91" xfId="0" applyFont="1" applyFill="1" applyBorder="1" applyAlignment="1">
      <alignment horizontal="left" indent="1"/>
    </xf>
    <xf numFmtId="3" fontId="11" fillId="0" borderId="145" xfId="0" applyNumberFormat="1" applyFont="1" applyFill="1" applyBorder="1" applyAlignment="1">
      <alignment horizontal="right"/>
    </xf>
    <xf numFmtId="164" fontId="11" fillId="0" borderId="145" xfId="0" applyNumberFormat="1" applyFont="1" applyFill="1" applyBorder="1" applyAlignment="1">
      <alignment horizontal="right"/>
    </xf>
    <xf numFmtId="3" fontId="11" fillId="0" borderId="135" xfId="0" applyNumberFormat="1" applyFont="1" applyFill="1" applyBorder="1" applyAlignment="1">
      <alignment horizontal="right"/>
    </xf>
    <xf numFmtId="3" fontId="11" fillId="0" borderId="131" xfId="0" applyNumberFormat="1" applyFont="1" applyFill="1" applyBorder="1" applyAlignment="1">
      <alignment horizontal="right"/>
    </xf>
    <xf numFmtId="3" fontId="11" fillId="0" borderId="158" xfId="0" applyNumberFormat="1" applyFont="1" applyFill="1" applyBorder="1" applyAlignment="1">
      <alignment horizontal="right"/>
    </xf>
    <xf numFmtId="3" fontId="11" fillId="0" borderId="106" xfId="0" applyNumberFormat="1" applyFont="1" applyFill="1" applyBorder="1" applyAlignment="1" applyProtection="1">
      <alignment horizontal="right"/>
      <protection/>
    </xf>
    <xf numFmtId="164" fontId="11" fillId="0" borderId="106" xfId="0" applyNumberFormat="1" applyFont="1" applyFill="1" applyBorder="1" applyAlignment="1" applyProtection="1">
      <alignment horizontal="right"/>
      <protection/>
    </xf>
    <xf numFmtId="164" fontId="11" fillId="0" borderId="101" xfId="0" applyNumberFormat="1" applyFont="1" applyFill="1" applyBorder="1" applyAlignment="1" applyProtection="1">
      <alignment horizontal="right"/>
      <protection/>
    </xf>
    <xf numFmtId="164" fontId="11" fillId="0" borderId="69" xfId="0" applyNumberFormat="1" applyFont="1" applyFill="1" applyBorder="1" applyAlignment="1" applyProtection="1">
      <alignment horizontal="right"/>
      <protection/>
    </xf>
    <xf numFmtId="164" fontId="11" fillId="0" borderId="115" xfId="0" applyNumberFormat="1" applyFont="1" applyFill="1" applyBorder="1" applyAlignment="1" applyProtection="1">
      <alignment horizontal="right"/>
      <protection/>
    </xf>
    <xf numFmtId="164" fontId="11" fillId="0" borderId="144" xfId="0" applyNumberFormat="1" applyFont="1" applyFill="1" applyBorder="1" applyAlignment="1">
      <alignment horizontal="right"/>
    </xf>
    <xf numFmtId="3" fontId="11" fillId="0" borderId="50" xfId="0" applyNumberFormat="1" applyFont="1" applyFill="1" applyBorder="1" applyAlignment="1">
      <alignment horizontal="center"/>
    </xf>
    <xf numFmtId="3" fontId="11" fillId="0" borderId="106" xfId="0" applyNumberFormat="1" applyFont="1" applyFill="1" applyBorder="1" applyAlignment="1" applyProtection="1">
      <alignment horizontal="right"/>
      <protection locked="0"/>
    </xf>
    <xf numFmtId="3" fontId="11" fillId="0" borderId="109" xfId="0" applyNumberFormat="1" applyFont="1" applyFill="1" applyBorder="1" applyAlignment="1">
      <alignment horizontal="right"/>
    </xf>
    <xf numFmtId="0" fontId="45" fillId="0" borderId="109" xfId="0" applyFont="1" applyFill="1" applyBorder="1" applyAlignment="1">
      <alignment horizontal="left" indent="1"/>
    </xf>
    <xf numFmtId="164" fontId="11" fillId="0" borderId="106" xfId="0" applyNumberFormat="1" applyFont="1" applyFill="1" applyBorder="1" applyAlignment="1">
      <alignment horizontal="right"/>
    </xf>
    <xf numFmtId="3" fontId="11" fillId="0" borderId="159" xfId="0" applyNumberFormat="1" applyFont="1" applyFill="1" applyBorder="1" applyAlignment="1">
      <alignment horizontal="right"/>
    </xf>
    <xf numFmtId="3" fontId="11" fillId="0" borderId="160" xfId="0" applyNumberFormat="1" applyFont="1" applyFill="1" applyBorder="1" applyAlignment="1">
      <alignment horizontal="right"/>
    </xf>
    <xf numFmtId="0" fontId="45" fillId="0" borderId="101" xfId="0" applyFont="1" applyFill="1" applyBorder="1" applyAlignment="1">
      <alignment horizontal="left" indent="1"/>
    </xf>
    <xf numFmtId="0" fontId="11" fillId="0" borderId="115" xfId="0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0" borderId="16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indent="1"/>
    </xf>
    <xf numFmtId="0" fontId="46" fillId="0" borderId="0" xfId="0" applyFont="1" applyFill="1" applyBorder="1" applyAlignment="1">
      <alignment horizontal="left" indent="1"/>
    </xf>
    <xf numFmtId="164" fontId="11" fillId="0" borderId="91" xfId="0" applyNumberFormat="1" applyFont="1" applyFill="1" applyBorder="1" applyAlignment="1">
      <alignment horizontal="right"/>
    </xf>
    <xf numFmtId="164" fontId="11" fillId="0" borderId="92" xfId="0" applyNumberFormat="1" applyFont="1" applyFill="1" applyBorder="1" applyAlignment="1">
      <alignment horizontal="right"/>
    </xf>
    <xf numFmtId="164" fontId="11" fillId="0" borderId="94" xfId="0" applyNumberFormat="1" applyFont="1" applyFill="1" applyBorder="1" applyAlignment="1">
      <alignment horizontal="right"/>
    </xf>
    <xf numFmtId="164" fontId="11" fillId="0" borderId="93" xfId="0" applyNumberFormat="1" applyFont="1" applyFill="1" applyBorder="1" applyAlignment="1">
      <alignment horizontal="right"/>
    </xf>
    <xf numFmtId="164" fontId="11" fillId="0" borderId="92" xfId="0" applyNumberFormat="1" applyFont="1" applyFill="1" applyBorder="1" applyAlignment="1" applyProtection="1">
      <alignment horizontal="right"/>
      <protection locked="0"/>
    </xf>
    <xf numFmtId="164" fontId="11" fillId="0" borderId="91" xfId="0" applyNumberFormat="1" applyFont="1" applyFill="1" applyBorder="1" applyAlignment="1" applyProtection="1">
      <alignment horizontal="right"/>
      <protection locked="0"/>
    </xf>
    <xf numFmtId="164" fontId="11" fillId="0" borderId="94" xfId="0" applyNumberFormat="1" applyFont="1" applyFill="1" applyBorder="1" applyAlignment="1" applyProtection="1">
      <alignment horizontal="right"/>
      <protection locked="0"/>
    </xf>
    <xf numFmtId="164" fontId="11" fillId="0" borderId="106" xfId="0" applyNumberFormat="1" applyFont="1" applyFill="1" applyBorder="1" applyAlignment="1" applyProtection="1">
      <alignment horizontal="right"/>
      <protection locked="0"/>
    </xf>
    <xf numFmtId="0" fontId="47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11" fillId="0" borderId="108" xfId="0" applyFont="1" applyFill="1" applyBorder="1" applyAlignment="1">
      <alignment/>
    </xf>
    <xf numFmtId="0" fontId="11" fillId="0" borderId="105" xfId="0" applyFont="1" applyFill="1" applyBorder="1" applyAlignment="1">
      <alignment/>
    </xf>
    <xf numFmtId="3" fontId="11" fillId="0" borderId="10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3" fillId="0" borderId="111" xfId="0" applyNumberFormat="1" applyFont="1" applyFill="1" applyBorder="1" applyAlignment="1">
      <alignment horizontal="right"/>
    </xf>
    <xf numFmtId="2" fontId="23" fillId="0" borderId="111" xfId="0" applyNumberFormat="1" applyFont="1" applyFill="1" applyBorder="1" applyAlignment="1">
      <alignment horizontal="right"/>
    </xf>
    <xf numFmtId="3" fontId="23" fillId="0" borderId="125" xfId="0" applyNumberFormat="1" applyFont="1" applyFill="1" applyBorder="1" applyAlignment="1">
      <alignment horizontal="right"/>
    </xf>
    <xf numFmtId="2" fontId="23" fillId="0" borderId="125" xfId="0" applyNumberFormat="1" applyFont="1" applyFill="1" applyBorder="1" applyAlignment="1">
      <alignment horizontal="right"/>
    </xf>
    <xf numFmtId="3" fontId="23" fillId="0" borderId="91" xfId="0" applyNumberFormat="1" applyFont="1" applyFill="1" applyBorder="1" applyAlignment="1">
      <alignment horizontal="right"/>
    </xf>
    <xf numFmtId="3" fontId="23" fillId="0" borderId="92" xfId="0" applyNumberFormat="1" applyFont="1" applyFill="1" applyBorder="1" applyAlignment="1">
      <alignment horizontal="right"/>
    </xf>
    <xf numFmtId="3" fontId="23" fillId="0" borderId="93" xfId="0" applyNumberFormat="1" applyFont="1" applyFill="1" applyBorder="1" applyAlignment="1">
      <alignment horizontal="right"/>
    </xf>
    <xf numFmtId="3" fontId="25" fillId="0" borderId="93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1" fillId="0" borderId="107" xfId="0" applyFont="1" applyFill="1" applyBorder="1" applyAlignment="1">
      <alignment horizontal="left" indent="1"/>
    </xf>
    <xf numFmtId="0" fontId="48" fillId="0" borderId="0" xfId="0" applyFont="1" applyFill="1" applyBorder="1" applyAlignment="1">
      <alignment horizontal="left" indent="1"/>
    </xf>
    <xf numFmtId="3" fontId="23" fillId="0" borderId="110" xfId="0" applyNumberFormat="1" applyFont="1" applyFill="1" applyBorder="1" applyAlignment="1">
      <alignment horizontal="center"/>
    </xf>
    <xf numFmtId="164" fontId="23" fillId="0" borderId="111" xfId="0" applyNumberFormat="1" applyFont="1" applyFill="1" applyBorder="1" applyAlignment="1">
      <alignment horizontal="center"/>
    </xf>
    <xf numFmtId="3" fontId="23" fillId="0" borderId="115" xfId="0" applyNumberFormat="1" applyFont="1" applyFill="1" applyBorder="1" applyAlignment="1">
      <alignment horizontal="center"/>
    </xf>
    <xf numFmtId="3" fontId="23" fillId="0" borderId="100" xfId="0" applyNumberFormat="1" applyFont="1" applyFill="1" applyBorder="1" applyAlignment="1">
      <alignment horizontal="center"/>
    </xf>
    <xf numFmtId="3" fontId="0" fillId="0" borderId="9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23" fillId="0" borderId="99" xfId="0" applyNumberFormat="1" applyFont="1" applyFill="1" applyBorder="1" applyAlignment="1">
      <alignment horizontal="center" shrinkToFit="1"/>
    </xf>
    <xf numFmtId="3" fontId="0" fillId="0" borderId="104" xfId="0" applyNumberFormat="1" applyFont="1" applyFill="1" applyBorder="1" applyAlignment="1">
      <alignment horizontal="center"/>
    </xf>
    <xf numFmtId="3" fontId="0" fillId="0" borderId="115" xfId="0" applyNumberFormat="1" applyFont="1" applyFill="1" applyBorder="1" applyAlignment="1">
      <alignment horizontal="center"/>
    </xf>
    <xf numFmtId="0" fontId="28" fillId="0" borderId="103" xfId="0" applyFont="1" applyFill="1" applyBorder="1" applyAlignment="1">
      <alignment horizontal="left" indent="1"/>
    </xf>
    <xf numFmtId="165" fontId="0" fillId="0" borderId="104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right"/>
    </xf>
    <xf numFmtId="3" fontId="23" fillId="0" borderId="144" xfId="0" applyNumberFormat="1" applyFont="1" applyFill="1" applyBorder="1" applyAlignment="1">
      <alignment horizontal="right"/>
    </xf>
    <xf numFmtId="2" fontId="0" fillId="0" borderId="113" xfId="0" applyNumberFormat="1" applyFont="1" applyFill="1" applyBorder="1" applyAlignment="1" applyProtection="1">
      <alignment horizontal="right"/>
      <protection locked="0"/>
    </xf>
    <xf numFmtId="3" fontId="0" fillId="0" borderId="144" xfId="0" applyNumberFormat="1" applyFont="1" applyFill="1" applyBorder="1" applyAlignment="1" applyProtection="1">
      <alignment horizontal="right"/>
      <protection locked="0"/>
    </xf>
    <xf numFmtId="164" fontId="23" fillId="0" borderId="12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0" fillId="0" borderId="144" xfId="0" applyNumberFormat="1" applyFont="1" applyFill="1" applyBorder="1" applyAlignment="1">
      <alignment horizontal="right"/>
    </xf>
    <xf numFmtId="0" fontId="28" fillId="0" borderId="121" xfId="0" applyFont="1" applyFill="1" applyBorder="1" applyAlignment="1">
      <alignment horizontal="left" indent="1"/>
    </xf>
    <xf numFmtId="165" fontId="0" fillId="0" borderId="93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2" fontId="0" fillId="0" borderId="121" xfId="0" applyNumberFormat="1" applyFont="1" applyFill="1" applyBorder="1" applyAlignment="1" applyProtection="1">
      <alignment horizontal="right"/>
      <protection locked="0"/>
    </xf>
    <xf numFmtId="3" fontId="0" fillId="0" borderId="93" xfId="0" applyNumberFormat="1" applyFont="1" applyFill="1" applyBorder="1" applyAlignment="1" applyProtection="1">
      <alignment horizontal="right"/>
      <protection locked="0"/>
    </xf>
    <xf numFmtId="164" fontId="23" fillId="0" borderId="125" xfId="0" applyNumberFormat="1" applyFont="1" applyFill="1" applyBorder="1" applyAlignment="1">
      <alignment horizontal="right"/>
    </xf>
    <xf numFmtId="2" fontId="0" fillId="0" borderId="94" xfId="0" applyNumberFormat="1" applyFont="1" applyFill="1" applyBorder="1" applyAlignment="1">
      <alignment horizontal="right"/>
    </xf>
    <xf numFmtId="0" fontId="28" fillId="0" borderId="95" xfId="0" applyFont="1" applyFill="1" applyBorder="1" applyAlignment="1">
      <alignment horizontal="left" indent="1"/>
    </xf>
    <xf numFmtId="3" fontId="0" fillId="0" borderId="92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3" fontId="0" fillId="0" borderId="91" xfId="0" applyNumberFormat="1" applyFont="1" applyFill="1" applyBorder="1" applyAlignment="1" applyProtection="1">
      <alignment horizontal="right"/>
      <protection locked="0"/>
    </xf>
    <xf numFmtId="164" fontId="23" fillId="0" borderId="132" xfId="0" applyNumberFormat="1" applyFont="1" applyFill="1" applyBorder="1" applyAlignment="1">
      <alignment horizontal="right"/>
    </xf>
    <xf numFmtId="3" fontId="0" fillId="0" borderId="144" xfId="0" applyNumberFormat="1" applyFont="1" applyFill="1" applyBorder="1" applyAlignment="1">
      <alignment horizontal="right"/>
    </xf>
    <xf numFmtId="0" fontId="28" fillId="0" borderId="96" xfId="0" applyFont="1" applyFill="1" applyBorder="1" applyAlignment="1">
      <alignment horizontal="left" indent="1"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3" fontId="0" fillId="0" borderId="120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23" fillId="0" borderId="94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0" fontId="28" fillId="0" borderId="107" xfId="0" applyFont="1" applyFill="1" applyBorder="1" applyAlignment="1">
      <alignment horizontal="left" indent="1"/>
    </xf>
    <xf numFmtId="3" fontId="25" fillId="0" borderId="105" xfId="0" applyNumberFormat="1" applyFont="1" applyFill="1" applyBorder="1" applyAlignment="1">
      <alignment horizontal="right"/>
    </xf>
    <xf numFmtId="3" fontId="25" fillId="0" borderId="106" xfId="0" applyNumberFormat="1" applyFont="1" applyFill="1" applyBorder="1" applyAlignment="1">
      <alignment horizontal="right"/>
    </xf>
    <xf numFmtId="3" fontId="23" fillId="0" borderId="105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23" fillId="0" borderId="106" xfId="0" applyNumberFormat="1" applyFont="1" applyFill="1" applyBorder="1" applyAlignment="1">
      <alignment horizontal="right"/>
    </xf>
    <xf numFmtId="3" fontId="23" fillId="0" borderId="107" xfId="0" applyNumberFormat="1" applyFont="1" applyFill="1" applyBorder="1" applyAlignment="1">
      <alignment horizontal="right"/>
    </xf>
    <xf numFmtId="164" fontId="23" fillId="0" borderId="111" xfId="0" applyNumberFormat="1" applyFont="1" applyFill="1" applyBorder="1" applyAlignment="1">
      <alignment horizontal="right"/>
    </xf>
    <xf numFmtId="3" fontId="0" fillId="0" borderId="91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center"/>
    </xf>
    <xf numFmtId="3" fontId="0" fillId="0" borderId="121" xfId="0" applyNumberFormat="1" applyFont="1" applyFill="1" applyBorder="1" applyAlignment="1" applyProtection="1">
      <alignment horizontal="right"/>
      <protection locked="0"/>
    </xf>
    <xf numFmtId="164" fontId="23" fillId="0" borderId="136" xfId="0" applyNumberFormat="1" applyFon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0" fontId="28" fillId="0" borderId="91" xfId="0" applyFont="1" applyFill="1" applyBorder="1" applyAlignment="1">
      <alignment horizontal="left" indent="1"/>
    </xf>
    <xf numFmtId="3" fontId="0" fillId="0" borderId="145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 applyProtection="1">
      <alignment horizontal="right"/>
      <protection locked="0"/>
    </xf>
    <xf numFmtId="164" fontId="0" fillId="0" borderId="144" xfId="0" applyNumberFormat="1" applyFont="1" applyFill="1" applyBorder="1" applyAlignment="1" applyProtection="1">
      <alignment horizontal="right"/>
      <protection locked="0"/>
    </xf>
    <xf numFmtId="3" fontId="0" fillId="0" borderId="145" xfId="0" applyNumberFormat="1" applyFont="1" applyFill="1" applyBorder="1" applyAlignment="1" applyProtection="1">
      <alignment horizontal="right"/>
      <protection locked="0"/>
    </xf>
    <xf numFmtId="3" fontId="25" fillId="0" borderId="114" xfId="0" applyNumberFormat="1" applyFont="1" applyFill="1" applyBorder="1" applyAlignment="1">
      <alignment horizontal="right"/>
    </xf>
    <xf numFmtId="164" fontId="25" fillId="0" borderId="144" xfId="0" applyNumberFormat="1" applyFont="1" applyFill="1" applyBorder="1" applyAlignment="1">
      <alignment horizontal="right"/>
    </xf>
    <xf numFmtId="164" fontId="0" fillId="0" borderId="92" xfId="0" applyNumberFormat="1" applyFont="1" applyFill="1" applyBorder="1" applyAlignment="1" applyProtection="1">
      <alignment horizontal="right"/>
      <protection locked="0"/>
    </xf>
    <xf numFmtId="3" fontId="0" fillId="0" borderId="117" xfId="0" applyNumberFormat="1" applyFont="1" applyFill="1" applyBorder="1" applyAlignment="1" applyProtection="1">
      <alignment horizontal="right"/>
      <protection locked="0"/>
    </xf>
    <xf numFmtId="3" fontId="25" fillId="0" borderId="128" xfId="0" applyNumberFormat="1" applyFont="1" applyFill="1" applyBorder="1" applyAlignment="1">
      <alignment horizontal="right"/>
    </xf>
    <xf numFmtId="164" fontId="25" fillId="0" borderId="92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 applyProtection="1">
      <alignment horizontal="right"/>
      <protection locked="0"/>
    </xf>
    <xf numFmtId="164" fontId="0" fillId="0" borderId="93" xfId="0" applyNumberFormat="1" applyFont="1" applyFill="1" applyBorder="1" applyAlignment="1" applyProtection="1">
      <alignment horizontal="right"/>
      <protection locked="0"/>
    </xf>
    <xf numFmtId="3" fontId="0" fillId="0" borderId="99" xfId="0" applyNumberFormat="1" applyFont="1" applyFill="1" applyBorder="1" applyAlignment="1" applyProtection="1">
      <alignment horizontal="right"/>
      <protection locked="0"/>
    </xf>
    <xf numFmtId="3" fontId="25" fillId="0" borderId="123" xfId="0" applyNumberFormat="1" applyFont="1" applyFill="1" applyBorder="1" applyAlignment="1">
      <alignment horizontal="right"/>
    </xf>
    <xf numFmtId="164" fontId="25" fillId="0" borderId="93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164" fontId="25" fillId="0" borderId="117" xfId="0" applyNumberFormat="1" applyFont="1" applyFill="1" applyBorder="1" applyAlignment="1">
      <alignment horizontal="right"/>
    </xf>
    <xf numFmtId="164" fontId="25" fillId="0" borderId="132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>
      <alignment horizontal="right"/>
    </xf>
    <xf numFmtId="164" fontId="25" fillId="0" borderId="125" xfId="0" applyNumberFormat="1" applyFont="1" applyFill="1" applyBorder="1" applyAlignment="1">
      <alignment horizontal="right"/>
    </xf>
    <xf numFmtId="0" fontId="29" fillId="0" borderId="107" xfId="0" applyFont="1" applyFill="1" applyBorder="1" applyAlignment="1">
      <alignment horizontal="left" indent="1"/>
    </xf>
    <xf numFmtId="3" fontId="25" fillId="0" borderId="107" xfId="0" applyNumberFormat="1" applyFont="1" applyFill="1" applyBorder="1" applyAlignment="1">
      <alignment horizontal="right"/>
    </xf>
    <xf numFmtId="3" fontId="25" fillId="0" borderId="106" xfId="0" applyNumberFormat="1" applyFont="1" applyFill="1" applyBorder="1" applyAlignment="1" applyProtection="1">
      <alignment horizontal="right"/>
      <protection/>
    </xf>
    <xf numFmtId="164" fontId="25" fillId="0" borderId="106" xfId="0" applyNumberFormat="1" applyFont="1" applyFill="1" applyBorder="1" applyAlignment="1" applyProtection="1">
      <alignment horizontal="right"/>
      <protection/>
    </xf>
    <xf numFmtId="164" fontId="25" fillId="0" borderId="101" xfId="0" applyNumberFormat="1" applyFont="1" applyFill="1" applyBorder="1" applyAlignment="1" applyProtection="1">
      <alignment horizontal="right"/>
      <protection/>
    </xf>
    <xf numFmtId="164" fontId="0" fillId="0" borderId="106" xfId="0" applyNumberFormat="1" applyFont="1" applyFill="1" applyBorder="1" applyAlignment="1" applyProtection="1">
      <alignment horizontal="right"/>
      <protection locked="0"/>
    </xf>
    <xf numFmtId="164" fontId="25" fillId="0" borderId="105" xfId="0" applyNumberFormat="1" applyFont="1" applyFill="1" applyBorder="1" applyAlignment="1" applyProtection="1">
      <alignment horizontal="right"/>
      <protection/>
    </xf>
    <xf numFmtId="164" fontId="25" fillId="0" borderId="105" xfId="0" applyNumberFormat="1" applyFont="1" applyFill="1" applyBorder="1" applyAlignment="1">
      <alignment horizontal="right"/>
    </xf>
    <xf numFmtId="3" fontId="0" fillId="0" borderId="117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>
      <alignment horizontal="right"/>
    </xf>
    <xf numFmtId="3" fontId="25" fillId="0" borderId="145" xfId="0" applyNumberFormat="1" applyFont="1" applyFill="1" applyBorder="1" applyAlignment="1">
      <alignment horizontal="right"/>
    </xf>
    <xf numFmtId="164" fontId="25" fillId="0" borderId="145" xfId="0" applyNumberFormat="1" applyFont="1" applyFill="1" applyBorder="1" applyAlignment="1">
      <alignment horizontal="right"/>
    </xf>
    <xf numFmtId="164" fontId="25" fillId="0" borderId="115" xfId="0" applyNumberFormat="1" applyFont="1" applyFill="1" applyBorder="1" applyAlignment="1" applyProtection="1">
      <alignment horizontal="right"/>
      <protection/>
    </xf>
    <xf numFmtId="3" fontId="25" fillId="0" borderId="106" xfId="0" applyNumberFormat="1" applyFont="1" applyFill="1" applyBorder="1" applyAlignment="1" applyProtection="1">
      <alignment horizontal="right"/>
      <protection locked="0"/>
    </xf>
    <xf numFmtId="3" fontId="0" fillId="0" borderId="110" xfId="0" applyNumberFormat="1" applyFont="1" applyFill="1" applyBorder="1" applyAlignment="1" applyProtection="1">
      <alignment horizontal="right"/>
      <protection locked="0"/>
    </xf>
    <xf numFmtId="0" fontId="29" fillId="0" borderId="109" xfId="0" applyFont="1" applyFill="1" applyBorder="1" applyAlignment="1">
      <alignment horizontal="left" indent="1"/>
    </xf>
    <xf numFmtId="164" fontId="25" fillId="0" borderId="106" xfId="0" applyNumberFormat="1" applyFont="1" applyFill="1" applyBorder="1" applyAlignment="1">
      <alignment horizontal="right"/>
    </xf>
    <xf numFmtId="0" fontId="29" fillId="0" borderId="101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0" fontId="30" fillId="0" borderId="0" xfId="0" applyFont="1" applyFill="1" applyAlignment="1">
      <alignment horizontal="right"/>
    </xf>
    <xf numFmtId="164" fontId="23" fillId="0" borderId="92" xfId="0" applyNumberFormat="1" applyFont="1" applyFill="1" applyBorder="1" applyAlignment="1">
      <alignment horizontal="right"/>
    </xf>
    <xf numFmtId="164" fontId="23" fillId="0" borderId="93" xfId="0" applyNumberFormat="1" applyFont="1" applyFill="1" applyBorder="1" applyAlignment="1">
      <alignment horizontal="right"/>
    </xf>
    <xf numFmtId="164" fontId="25" fillId="0" borderId="92" xfId="0" applyNumberFormat="1" applyFont="1" applyFill="1" applyBorder="1" applyAlignment="1" applyProtection="1">
      <alignment horizontal="right"/>
      <protection locked="0"/>
    </xf>
    <xf numFmtId="3" fontId="25" fillId="0" borderId="136" xfId="0" applyNumberFormat="1" applyFont="1" applyFill="1" applyBorder="1" applyAlignment="1">
      <alignment horizontal="right"/>
    </xf>
    <xf numFmtId="164" fontId="25" fillId="0" borderId="91" xfId="0" applyNumberFormat="1" applyFont="1" applyFill="1" applyBorder="1" applyAlignment="1" applyProtection="1">
      <alignment horizontal="right"/>
      <protection locked="0"/>
    </xf>
    <xf numFmtId="164" fontId="25" fillId="0" borderId="94" xfId="0" applyNumberFormat="1" applyFont="1" applyFill="1" applyBorder="1" applyAlignment="1" applyProtection="1">
      <alignment horizontal="right"/>
      <protection locked="0"/>
    </xf>
    <xf numFmtId="164" fontId="25" fillId="0" borderId="106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 horizontal="left" indent="1"/>
    </xf>
    <xf numFmtId="0" fontId="23" fillId="0" borderId="96" xfId="0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4" fontId="0" fillId="0" borderId="113" xfId="0" applyNumberFormat="1" applyFont="1" applyFill="1" applyBorder="1" applyAlignment="1" applyProtection="1">
      <alignment horizontal="right"/>
      <protection locked="0"/>
    </xf>
    <xf numFmtId="4" fontId="0" fillId="0" borderId="144" xfId="0" applyNumberFormat="1" applyFont="1" applyFill="1" applyBorder="1" applyAlignment="1" applyProtection="1">
      <alignment horizontal="right"/>
      <protection locked="0"/>
    </xf>
    <xf numFmtId="0" fontId="0" fillId="0" borderId="121" xfId="0" applyFont="1" applyFill="1" applyBorder="1" applyAlignment="1">
      <alignment/>
    </xf>
    <xf numFmtId="4" fontId="0" fillId="0" borderId="121" xfId="0" applyNumberFormat="1" applyFont="1" applyFill="1" applyBorder="1" applyAlignment="1" applyProtection="1">
      <alignment horizontal="right"/>
      <protection locked="0"/>
    </xf>
    <xf numFmtId="4" fontId="0" fillId="0" borderId="93" xfId="0" applyNumberFormat="1" applyFont="1" applyFill="1" applyBorder="1" applyAlignment="1" applyProtection="1">
      <alignment horizontal="right"/>
      <protection locked="0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4" fontId="0" fillId="0" borderId="92" xfId="0" applyNumberFormat="1" applyFont="1" applyFill="1" applyBorder="1" applyAlignment="1" applyProtection="1">
      <alignment horizontal="right"/>
      <protection locked="0"/>
    </xf>
    <xf numFmtId="0" fontId="0" fillId="0" borderId="97" xfId="0" applyFont="1" applyFill="1" applyBorder="1" applyAlignment="1">
      <alignment horizontal="center"/>
    </xf>
    <xf numFmtId="0" fontId="23" fillId="0" borderId="107" xfId="0" applyFont="1" applyFill="1" applyBorder="1" applyAlignment="1">
      <alignment horizontal="center"/>
    </xf>
    <xf numFmtId="164" fontId="23" fillId="0" borderId="105" xfId="0" applyNumberFormat="1" applyFont="1" applyFill="1" applyBorder="1" applyAlignment="1">
      <alignment horizontal="right"/>
    </xf>
    <xf numFmtId="0" fontId="0" fillId="0" borderId="121" xfId="0" applyFont="1" applyFill="1" applyBorder="1" applyAlignment="1">
      <alignment horizontal="center"/>
    </xf>
    <xf numFmtId="3" fontId="0" fillId="0" borderId="133" xfId="0" applyNumberFormat="1" applyFont="1" applyFill="1" applyBorder="1" applyAlignment="1" applyProtection="1">
      <alignment horizontal="right"/>
      <protection locked="0"/>
    </xf>
    <xf numFmtId="3" fontId="0" fillId="0" borderId="10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4" fontId="25" fillId="0" borderId="136" xfId="0" applyNumberFormat="1" applyFont="1" applyFill="1" applyBorder="1" applyAlignment="1">
      <alignment horizontal="right"/>
    </xf>
    <xf numFmtId="0" fontId="25" fillId="0" borderId="107" xfId="0" applyFont="1" applyFill="1" applyBorder="1" applyAlignment="1">
      <alignment horizontal="center"/>
    </xf>
    <xf numFmtId="164" fontId="25" fillId="0" borderId="107" xfId="0" applyNumberFormat="1" applyFont="1" applyFill="1" applyBorder="1" applyAlignment="1" applyProtection="1">
      <alignment horizontal="right"/>
      <protection/>
    </xf>
    <xf numFmtId="3" fontId="0" fillId="0" borderId="106" xfId="0" applyNumberFormat="1" applyFont="1" applyFill="1" applyBorder="1" applyAlignment="1" applyProtection="1">
      <alignment horizontal="right"/>
      <protection locked="0"/>
    </xf>
    <xf numFmtId="164" fontId="25" fillId="0" borderId="100" xfId="0" applyNumberFormat="1" applyFont="1" applyFill="1" applyBorder="1" applyAlignment="1" applyProtection="1">
      <alignment horizontal="right"/>
      <protection/>
    </xf>
    <xf numFmtId="3" fontId="25" fillId="0" borderId="101" xfId="0" applyNumberFormat="1" applyFont="1" applyFill="1" applyBorder="1" applyAlignment="1">
      <alignment horizontal="right"/>
    </xf>
    <xf numFmtId="3" fontId="25" fillId="0" borderId="95" xfId="0" applyNumberFormat="1" applyFont="1" applyFill="1" applyBorder="1" applyAlignment="1">
      <alignment horizontal="right"/>
    </xf>
    <xf numFmtId="164" fontId="25" fillId="0" borderId="91" xfId="0" applyNumberFormat="1" applyFont="1" applyFill="1" applyBorder="1" applyAlignment="1">
      <alignment horizontal="right"/>
    </xf>
    <xf numFmtId="0" fontId="0" fillId="0" borderId="103" xfId="0" applyFont="1" applyFill="1" applyBorder="1" applyAlignment="1">
      <alignment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25" fillId="0" borderId="101" xfId="0" applyFont="1" applyFill="1" applyBorder="1" applyAlignment="1">
      <alignment horizontal="center"/>
    </xf>
    <xf numFmtId="164" fontId="23" fillId="0" borderId="91" xfId="0" applyNumberFormat="1" applyFont="1" applyFill="1" applyBorder="1" applyAlignment="1">
      <alignment horizontal="right"/>
    </xf>
    <xf numFmtId="164" fontId="23" fillId="0" borderId="94" xfId="0" applyNumberFormat="1" applyFont="1" applyFill="1" applyBorder="1" applyAlignment="1">
      <alignment horizontal="right"/>
    </xf>
    <xf numFmtId="164" fontId="23" fillId="0" borderId="106" xfId="0" applyNumberFormat="1" applyFont="1" applyFill="1" applyBorder="1" applyAlignment="1">
      <alignment horizontal="right"/>
    </xf>
    <xf numFmtId="0" fontId="0" fillId="0" borderId="11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167" fontId="0" fillId="0" borderId="97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167" fontId="0" fillId="0" borderId="94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107" xfId="0" applyNumberFormat="1" applyFont="1" applyFill="1" applyBorder="1" applyAlignment="1">
      <alignment horizontal="right"/>
    </xf>
    <xf numFmtId="3" fontId="0" fillId="0" borderId="137" xfId="0" applyNumberFormat="1" applyFont="1" applyFill="1" applyBorder="1" applyAlignment="1">
      <alignment horizontal="right"/>
    </xf>
    <xf numFmtId="3" fontId="0" fillId="0" borderId="153" xfId="0" applyNumberFormat="1" applyFont="1" applyFill="1" applyBorder="1" applyAlignment="1" applyProtection="1">
      <alignment horizontal="right"/>
      <protection locked="0"/>
    </xf>
    <xf numFmtId="3" fontId="0" fillId="0" borderId="154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25" fillId="0" borderId="132" xfId="0" applyNumberFormat="1" applyFont="1" applyFill="1" applyBorder="1" applyAlignment="1">
      <alignment horizontal="right" shrinkToFit="1"/>
    </xf>
    <xf numFmtId="164" fontId="25" fillId="0" borderId="92" xfId="0" applyNumberFormat="1" applyFont="1" applyFill="1" applyBorder="1" applyAlignment="1">
      <alignment horizontal="right" shrinkToFit="1"/>
    </xf>
    <xf numFmtId="0" fontId="40" fillId="0" borderId="106" xfId="0" applyFont="1" applyFill="1" applyBorder="1" applyAlignment="1">
      <alignment horizontal="center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25" fillId="0" borderId="99" xfId="0" applyNumberFormat="1" applyFont="1" applyFill="1" applyBorder="1" applyAlignment="1" applyProtection="1">
      <alignment horizontal="right"/>
      <protection/>
    </xf>
    <xf numFmtId="164" fontId="25" fillId="0" borderId="63" xfId="0" applyNumberFormat="1" applyFont="1" applyFill="1" applyBorder="1" applyAlignment="1" applyProtection="1">
      <alignment horizontal="right"/>
      <protection/>
    </xf>
    <xf numFmtId="3" fontId="25" fillId="0" borderId="133" xfId="0" applyNumberFormat="1" applyFont="1" applyFill="1" applyBorder="1" applyAlignment="1">
      <alignment horizontal="right"/>
    </xf>
    <xf numFmtId="3" fontId="25" fillId="0" borderId="108" xfId="0" applyNumberFormat="1" applyFont="1" applyFill="1" applyBorder="1" applyAlignment="1">
      <alignment horizontal="right"/>
    </xf>
    <xf numFmtId="0" fontId="21" fillId="0" borderId="108" xfId="0" applyFont="1" applyFill="1" applyBorder="1" applyAlignment="1">
      <alignment horizontal="left" indent="1"/>
    </xf>
    <xf numFmtId="0" fontId="21" fillId="0" borderId="105" xfId="0" applyFont="1" applyFill="1" applyBorder="1" applyAlignment="1">
      <alignment horizontal="left" indent="1"/>
    </xf>
    <xf numFmtId="3" fontId="21" fillId="0" borderId="105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 indent="1"/>
    </xf>
    <xf numFmtId="2" fontId="23" fillId="0" borderId="109" xfId="0" applyNumberFormat="1" applyFont="1" applyFill="1" applyBorder="1" applyAlignment="1">
      <alignment horizontal="right"/>
    </xf>
    <xf numFmtId="2" fontId="23" fillId="0" borderId="121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indent="1"/>
    </xf>
    <xf numFmtId="2" fontId="0" fillId="0" borderId="61" xfId="0" applyNumberFormat="1" applyFont="1" applyFill="1" applyBorder="1" applyAlignment="1" applyProtection="1">
      <alignment horizontal="right"/>
      <protection locked="0"/>
    </xf>
    <xf numFmtId="2" fontId="0" fillId="0" borderId="53" xfId="0" applyNumberFormat="1" applyFont="1" applyFill="1" applyBorder="1" applyAlignment="1" applyProtection="1">
      <alignment horizontal="right"/>
      <protection locked="0"/>
    </xf>
    <xf numFmtId="2" fontId="0" fillId="0" borderId="97" xfId="0" applyNumberFormat="1" applyFont="1" applyFill="1" applyBorder="1" applyAlignment="1" applyProtection="1">
      <alignment horizontal="right"/>
      <protection locked="0"/>
    </xf>
    <xf numFmtId="2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25" fillId="0" borderId="115" xfId="0" applyNumberFormat="1" applyFont="1" applyFill="1" applyBorder="1" applyAlignment="1">
      <alignment horizontal="right"/>
    </xf>
    <xf numFmtId="3" fontId="25" fillId="0" borderId="109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 indent="1"/>
    </xf>
    <xf numFmtId="0" fontId="53" fillId="0" borderId="0" xfId="0" applyFont="1" applyFill="1" applyAlignment="1">
      <alignment horizontal="left" indent="1"/>
    </xf>
    <xf numFmtId="0" fontId="7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7" fillId="34" borderId="34" xfId="48" applyFont="1" applyFill="1" applyBorder="1" applyAlignment="1">
      <alignment horizontal="center"/>
      <protection/>
    </xf>
    <xf numFmtId="1" fontId="0" fillId="0" borderId="34" xfId="48" applyNumberFormat="1" applyFont="1" applyBorder="1">
      <alignment/>
      <protection/>
    </xf>
    <xf numFmtId="0" fontId="0" fillId="0" borderId="34" xfId="48" applyFont="1" applyBorder="1">
      <alignment/>
      <protection/>
    </xf>
    <xf numFmtId="4" fontId="7" fillId="0" borderId="34" xfId="48" applyNumberFormat="1" applyFont="1" applyBorder="1">
      <alignment/>
      <protection/>
    </xf>
    <xf numFmtId="0" fontId="7" fillId="0" borderId="34" xfId="48" applyFont="1" applyBorder="1">
      <alignment/>
      <protection/>
    </xf>
    <xf numFmtId="0" fontId="7" fillId="0" borderId="34" xfId="48" applyFont="1" applyBorder="1" applyAlignment="1">
      <alignment horizontal="left"/>
      <protection/>
    </xf>
    <xf numFmtId="4" fontId="0" fillId="0" borderId="34" xfId="48" applyNumberFormat="1" applyFont="1" applyBorder="1">
      <alignment/>
      <protection/>
    </xf>
    <xf numFmtId="14" fontId="0" fillId="0" borderId="34" xfId="48" applyNumberFormat="1" applyFont="1" applyBorder="1">
      <alignment/>
      <protection/>
    </xf>
    <xf numFmtId="0" fontId="0" fillId="0" borderId="34" xfId="48" applyFont="1" applyBorder="1" applyAlignment="1">
      <alignment horizontal="left"/>
      <protection/>
    </xf>
    <xf numFmtId="14" fontId="0" fillId="0" borderId="34" xfId="48" applyNumberFormat="1" applyFont="1" applyBorder="1" applyAlignment="1">
      <alignment horizontal="right"/>
      <protection/>
    </xf>
    <xf numFmtId="0" fontId="7" fillId="0" borderId="0" xfId="48" applyFont="1">
      <alignment/>
      <protection/>
    </xf>
    <xf numFmtId="4" fontId="0" fillId="0" borderId="34" xfId="48" applyNumberFormat="1" applyFont="1" applyBorder="1" applyAlignment="1">
      <alignment horizontal="right"/>
      <protection/>
    </xf>
    <xf numFmtId="14" fontId="7" fillId="0" borderId="34" xfId="48" applyNumberFormat="1" applyFont="1" applyBorder="1">
      <alignment/>
      <protection/>
    </xf>
    <xf numFmtId="0" fontId="0" fillId="0" borderId="34" xfId="48" applyFont="1" applyBorder="1" applyAlignment="1">
      <alignment horizontal="center"/>
      <protection/>
    </xf>
    <xf numFmtId="0" fontId="0" fillId="0" borderId="34" xfId="48" applyNumberFormat="1" applyFont="1" applyBorder="1">
      <alignment/>
      <protection/>
    </xf>
    <xf numFmtId="0" fontId="7" fillId="0" borderId="34" xfId="48" applyFont="1" applyBorder="1" applyAlignment="1">
      <alignment horizontal="center"/>
      <protection/>
    </xf>
    <xf numFmtId="0" fontId="0" fillId="0" borderId="81" xfId="48" applyFont="1" applyBorder="1">
      <alignment/>
      <protection/>
    </xf>
    <xf numFmtId="4" fontId="0" fillId="0" borderId="0" xfId="48" applyNumberFormat="1" applyFont="1" applyBorder="1">
      <alignment/>
      <protection/>
    </xf>
    <xf numFmtId="0" fontId="7" fillId="0" borderId="34" xfId="48" applyNumberFormat="1" applyFont="1" applyBorder="1">
      <alignment/>
      <protection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4" fontId="117" fillId="0" borderId="0" xfId="0" applyNumberFormat="1" applyFont="1" applyAlignment="1">
      <alignment horizontal="right"/>
    </xf>
    <xf numFmtId="4" fontId="117" fillId="0" borderId="0" xfId="0" applyNumberFormat="1" applyFont="1" applyAlignment="1">
      <alignment/>
    </xf>
    <xf numFmtId="0" fontId="118" fillId="34" borderId="34" xfId="0" applyFont="1" applyFill="1" applyBorder="1" applyAlignment="1">
      <alignment horizontal="center"/>
    </xf>
    <xf numFmtId="4" fontId="118" fillId="34" borderId="34" xfId="0" applyNumberFormat="1" applyFont="1" applyFill="1" applyBorder="1" applyAlignment="1">
      <alignment/>
    </xf>
    <xf numFmtId="4" fontId="118" fillId="34" borderId="34" xfId="0" applyNumberFormat="1" applyFont="1" applyFill="1" applyBorder="1" applyAlignment="1">
      <alignment horizontal="center"/>
    </xf>
    <xf numFmtId="0" fontId="118" fillId="0" borderId="0" xfId="0" applyFont="1" applyAlignment="1">
      <alignment/>
    </xf>
    <xf numFmtId="0" fontId="117" fillId="0" borderId="34" xfId="0" applyFont="1" applyBorder="1" applyAlignment="1">
      <alignment horizontal="center"/>
    </xf>
    <xf numFmtId="14" fontId="117" fillId="0" borderId="34" xfId="0" applyNumberFormat="1" applyFont="1" applyBorder="1" applyAlignment="1">
      <alignment horizontal="center"/>
    </xf>
    <xf numFmtId="4" fontId="117" fillId="0" borderId="34" xfId="0" applyNumberFormat="1" applyFont="1" applyBorder="1" applyAlignment="1">
      <alignment horizontal="right"/>
    </xf>
    <xf numFmtId="4" fontId="118" fillId="0" borderId="34" xfId="0" applyNumberFormat="1" applyFont="1" applyBorder="1" applyAlignment="1">
      <alignment/>
    </xf>
    <xf numFmtId="0" fontId="117" fillId="0" borderId="34" xfId="0" applyFont="1" applyBorder="1" applyAlignment="1">
      <alignment/>
    </xf>
    <xf numFmtId="0" fontId="117" fillId="0" borderId="34" xfId="0" applyFont="1" applyBorder="1" applyAlignment="1">
      <alignment horizontal="left"/>
    </xf>
    <xf numFmtId="4" fontId="117" fillId="0" borderId="34" xfId="0" applyNumberFormat="1" applyFont="1" applyBorder="1" applyAlignment="1">
      <alignment/>
    </xf>
    <xf numFmtId="4" fontId="117" fillId="0" borderId="34" xfId="0" applyNumberFormat="1" applyFont="1" applyBorder="1" applyAlignment="1">
      <alignment horizontal="left"/>
    </xf>
    <xf numFmtId="0" fontId="118" fillId="0" borderId="34" xfId="0" applyFont="1" applyBorder="1" applyAlignment="1">
      <alignment horizontal="right"/>
    </xf>
    <xf numFmtId="4" fontId="118" fillId="0" borderId="34" xfId="0" applyNumberFormat="1" applyFont="1" applyBorder="1" applyAlignment="1">
      <alignment horizontal="right"/>
    </xf>
    <xf numFmtId="0" fontId="118" fillId="0" borderId="34" xfId="0" applyFont="1" applyBorder="1" applyAlignment="1">
      <alignment horizontal="left"/>
    </xf>
    <xf numFmtId="164" fontId="118" fillId="0" borderId="34" xfId="0" applyNumberFormat="1" applyFont="1" applyBorder="1" applyAlignment="1">
      <alignment horizontal="left"/>
    </xf>
    <xf numFmtId="4" fontId="118" fillId="0" borderId="34" xfId="0" applyNumberFormat="1" applyFont="1" applyBorder="1" applyAlignment="1">
      <alignment horizontal="left"/>
    </xf>
    <xf numFmtId="164" fontId="117" fillId="0" borderId="34" xfId="0" applyNumberFormat="1" applyFont="1" applyBorder="1" applyAlignment="1">
      <alignment horizontal="left"/>
    </xf>
    <xf numFmtId="0" fontId="118" fillId="0" borderId="34" xfId="0" applyFont="1" applyBorder="1" applyAlignment="1">
      <alignment horizontal="center"/>
    </xf>
    <xf numFmtId="14" fontId="118" fillId="0" borderId="34" xfId="0" applyNumberFormat="1" applyFont="1" applyBorder="1" applyAlignment="1">
      <alignment horizontal="center"/>
    </xf>
    <xf numFmtId="0" fontId="118" fillId="0" borderId="34" xfId="0" applyFont="1" applyBorder="1" applyAlignment="1">
      <alignment/>
    </xf>
    <xf numFmtId="0" fontId="117" fillId="0" borderId="0" xfId="0" applyFont="1" applyAlignment="1">
      <alignment horizontal="left"/>
    </xf>
    <xf numFmtId="0" fontId="118" fillId="0" borderId="0" xfId="0" applyFont="1" applyAlignment="1">
      <alignment horizontal="left"/>
    </xf>
    <xf numFmtId="0" fontId="117" fillId="34" borderId="34" xfId="0" applyFont="1" applyFill="1" applyBorder="1" applyAlignment="1">
      <alignment horizontal="center"/>
    </xf>
    <xf numFmtId="4" fontId="118" fillId="34" borderId="34" xfId="0" applyNumberFormat="1" applyFont="1" applyFill="1" applyBorder="1" applyAlignment="1">
      <alignment/>
    </xf>
    <xf numFmtId="0" fontId="118" fillId="34" borderId="34" xfId="0" applyFont="1" applyFill="1" applyBorder="1" applyAlignment="1">
      <alignment horizontal="right"/>
    </xf>
    <xf numFmtId="0" fontId="117" fillId="34" borderId="34" xfId="0" applyFont="1" applyFill="1" applyBorder="1" applyAlignment="1">
      <alignment/>
    </xf>
    <xf numFmtId="0" fontId="56" fillId="0" borderId="0" xfId="0" applyFont="1" applyFill="1" applyAlignment="1">
      <alignment horizontal="left" inden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119" fillId="0" borderId="0" xfId="0" applyFont="1" applyFill="1" applyBorder="1" applyAlignment="1">
      <alignment horizontal="left" indent="1"/>
    </xf>
    <xf numFmtId="0" fontId="21" fillId="0" borderId="64" xfId="0" applyFont="1" applyFill="1" applyBorder="1" applyAlignment="1">
      <alignment horizontal="left" indent="1"/>
    </xf>
    <xf numFmtId="0" fontId="21" fillId="0" borderId="66" xfId="0" applyFont="1" applyFill="1" applyBorder="1" applyAlignment="1">
      <alignment horizontal="left" indent="1"/>
    </xf>
    <xf numFmtId="3" fontId="21" fillId="0" borderId="66" xfId="0" applyNumberFormat="1" applyFont="1" applyFill="1" applyBorder="1" applyAlignment="1">
      <alignment horizontal="left" indent="1"/>
    </xf>
    <xf numFmtId="0" fontId="7" fillId="0" borderId="57" xfId="0" applyFont="1" applyFill="1" applyBorder="1" applyAlignment="1">
      <alignment/>
    </xf>
    <xf numFmtId="3" fontId="18" fillId="0" borderId="57" xfId="0" applyNumberFormat="1" applyFont="1" applyFill="1" applyBorder="1" applyAlignment="1">
      <alignment horizontal="center"/>
    </xf>
    <xf numFmtId="164" fontId="18" fillId="0" borderId="69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3" fontId="18" fillId="0" borderId="59" xfId="0" applyNumberFormat="1" applyFont="1" applyFill="1" applyBorder="1" applyAlignment="1">
      <alignment horizontal="center"/>
    </xf>
    <xf numFmtId="3" fontId="18" fillId="0" borderId="62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18" fillId="0" borderId="71" xfId="0" applyNumberFormat="1" applyFont="1" applyFill="1" applyBorder="1" applyAlignment="1">
      <alignment horizontal="center" shrinkToFit="1"/>
    </xf>
    <xf numFmtId="3" fontId="7" fillId="0" borderId="63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left" indent="1"/>
    </xf>
    <xf numFmtId="0" fontId="0" fillId="0" borderId="51" xfId="0" applyFill="1" applyBorder="1" applyAlignment="1">
      <alignment/>
    </xf>
    <xf numFmtId="165" fontId="0" fillId="0" borderId="50" xfId="0" applyNumberFormat="1" applyFill="1" applyBorder="1" applyAlignment="1">
      <alignment horizontal="center"/>
    </xf>
    <xf numFmtId="3" fontId="0" fillId="0" borderId="57" xfId="0" applyNumberFormat="1" applyFill="1" applyBorder="1" applyAlignment="1">
      <alignment horizontal="right"/>
    </xf>
    <xf numFmtId="3" fontId="23" fillId="0" borderId="69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 applyProtection="1">
      <alignment horizontal="right"/>
      <protection locked="0"/>
    </xf>
    <xf numFmtId="3" fontId="18" fillId="0" borderId="61" xfId="0" applyNumberFormat="1" applyFont="1" applyFill="1" applyBorder="1" applyAlignment="1">
      <alignment horizontal="right"/>
    </xf>
    <xf numFmtId="4" fontId="23" fillId="0" borderId="67" xfId="0" applyNumberFormat="1" applyFont="1" applyFill="1" applyBorder="1" applyAlignment="1">
      <alignment horizontal="right"/>
    </xf>
    <xf numFmtId="4" fontId="0" fillId="0" borderId="61" xfId="0" applyNumberFormat="1" applyFill="1" applyBorder="1" applyAlignment="1" applyProtection="1">
      <alignment horizontal="right"/>
      <protection locked="0"/>
    </xf>
    <xf numFmtId="4" fontId="0" fillId="0" borderId="43" xfId="0" applyNumberFormat="1" applyFont="1" applyFill="1" applyBorder="1" applyAlignment="1" applyProtection="1">
      <alignment horizontal="right"/>
      <protection locked="0"/>
    </xf>
    <xf numFmtId="3" fontId="18" fillId="0" borderId="75" xfId="0" applyNumberFormat="1" applyFont="1" applyFill="1" applyBorder="1" applyAlignment="1">
      <alignment horizontal="right"/>
    </xf>
    <xf numFmtId="164" fontId="18" fillId="0" borderId="7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61" xfId="0" applyNumberFormat="1" applyFill="1" applyBorder="1" applyAlignment="1">
      <alignment horizontal="right"/>
    </xf>
    <xf numFmtId="4" fontId="23" fillId="0" borderId="69" xfId="0" applyNumberFormat="1" applyFont="1" applyFill="1" applyBorder="1" applyAlignment="1">
      <alignment horizontal="right"/>
    </xf>
    <xf numFmtId="0" fontId="22" fillId="0" borderId="76" xfId="0" applyFont="1" applyFill="1" applyBorder="1" applyAlignment="1">
      <alignment horizontal="left" indent="1"/>
    </xf>
    <xf numFmtId="0" fontId="0" fillId="0" borderId="53" xfId="0" applyFill="1" applyBorder="1" applyAlignment="1">
      <alignment/>
    </xf>
    <xf numFmtId="165" fontId="0" fillId="0" borderId="53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right"/>
    </xf>
    <xf numFmtId="3" fontId="23" fillId="0" borderId="77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 applyProtection="1">
      <alignment horizontal="right"/>
      <protection locked="0"/>
    </xf>
    <xf numFmtId="3" fontId="18" fillId="0" borderId="53" xfId="0" applyNumberFormat="1" applyFont="1" applyFill="1" applyBorder="1" applyAlignment="1">
      <alignment horizontal="right"/>
    </xf>
    <xf numFmtId="4" fontId="23" fillId="0" borderId="76" xfId="0" applyNumberFormat="1" applyFont="1" applyFill="1" applyBorder="1" applyAlignment="1">
      <alignment horizontal="right"/>
    </xf>
    <xf numFmtId="4" fontId="0" fillId="0" borderId="53" xfId="0" applyNumberFormat="1" applyFill="1" applyBorder="1" applyAlignment="1" applyProtection="1">
      <alignment horizontal="right"/>
      <protection locked="0"/>
    </xf>
    <xf numFmtId="4" fontId="0" fillId="0" borderId="89" xfId="0" applyNumberFormat="1" applyFont="1" applyFill="1" applyBorder="1" applyAlignment="1" applyProtection="1">
      <alignment horizontal="right"/>
      <protection locked="0"/>
    </xf>
    <xf numFmtId="3" fontId="18" fillId="0" borderId="77" xfId="0" applyNumberFormat="1" applyFont="1" applyFill="1" applyBorder="1" applyAlignment="1">
      <alignment horizontal="right"/>
    </xf>
    <xf numFmtId="164" fontId="18" fillId="0" borderId="77" xfId="0" applyNumberFormat="1" applyFont="1" applyFill="1" applyBorder="1" applyAlignment="1">
      <alignment horizontal="right"/>
    </xf>
    <xf numFmtId="4" fontId="0" fillId="0" borderId="54" xfId="0" applyNumberFormat="1" applyFill="1" applyBorder="1" applyAlignment="1">
      <alignment horizontal="right"/>
    </xf>
    <xf numFmtId="4" fontId="23" fillId="0" borderId="77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left" indent="1"/>
    </xf>
    <xf numFmtId="0" fontId="0" fillId="0" borderId="51" xfId="0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right"/>
    </xf>
    <xf numFmtId="3" fontId="23" fillId="0" borderId="82" xfId="0" applyNumberFormat="1" applyFont="1" applyFill="1" applyBorder="1" applyAlignment="1">
      <alignment horizontal="right"/>
    </xf>
    <xf numFmtId="3" fontId="23" fillId="0" borderId="72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18" fillId="0" borderId="51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60" xfId="0" applyNumberFormat="1" applyFill="1" applyBorder="1" applyAlignment="1" applyProtection="1">
      <alignment horizontal="right"/>
      <protection locked="0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3" fontId="18" fillId="0" borderId="82" xfId="0" applyNumberFormat="1" applyFont="1" applyFill="1" applyBorder="1" applyAlignment="1">
      <alignment horizontal="right"/>
    </xf>
    <xf numFmtId="164" fontId="18" fillId="0" borderId="82" xfId="0" applyNumberFormat="1" applyFont="1" applyFill="1" applyBorder="1" applyAlignment="1">
      <alignment horizontal="right"/>
    </xf>
    <xf numFmtId="3" fontId="0" fillId="0" borderId="61" xfId="0" applyNumberFormat="1" applyFill="1" applyBorder="1" applyAlignment="1">
      <alignment horizontal="right"/>
    </xf>
    <xf numFmtId="0" fontId="22" fillId="0" borderId="55" xfId="0" applyFont="1" applyFill="1" applyBorder="1" applyAlignment="1">
      <alignment horizontal="left" indent="1"/>
    </xf>
    <xf numFmtId="0" fontId="0" fillId="0" borderId="52" xfId="0" applyFill="1" applyBorder="1" applyAlignment="1">
      <alignment horizontal="center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18" fillId="0" borderId="52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0" fontId="0" fillId="0" borderId="54" xfId="0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right"/>
    </xf>
    <xf numFmtId="3" fontId="23" fillId="0" borderId="75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18" fillId="0" borderId="54" xfId="0" applyNumberFormat="1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 applyProtection="1">
      <alignment horizontal="right"/>
      <protection locked="0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0" fontId="22" fillId="0" borderId="65" xfId="0" applyFont="1" applyFill="1" applyBorder="1" applyAlignment="1">
      <alignment horizontal="left" indent="1"/>
    </xf>
    <xf numFmtId="0" fontId="18" fillId="0" borderId="63" xfId="0" applyFont="1" applyFill="1" applyBorder="1" applyAlignment="1">
      <alignment horizontal="center"/>
    </xf>
    <xf numFmtId="3" fontId="18" fillId="0" borderId="63" xfId="0" applyNumberFormat="1" applyFont="1" applyFill="1" applyBorder="1" applyAlignment="1">
      <alignment horizontal="center"/>
    </xf>
    <xf numFmtId="3" fontId="57" fillId="0" borderId="63" xfId="0" applyNumberFormat="1" applyFont="1" applyFill="1" applyBorder="1" applyAlignment="1">
      <alignment horizontal="right"/>
    </xf>
    <xf numFmtId="3" fontId="7" fillId="0" borderId="63" xfId="0" applyNumberFormat="1" applyFont="1" applyFill="1" applyBorder="1" applyAlignment="1">
      <alignment horizontal="right"/>
    </xf>
    <xf numFmtId="3" fontId="18" fillId="0" borderId="63" xfId="0" applyNumberFormat="1" applyFont="1" applyFill="1" applyBorder="1" applyAlignment="1">
      <alignment horizontal="right"/>
    </xf>
    <xf numFmtId="3" fontId="7" fillId="0" borderId="65" xfId="0" applyNumberFormat="1" applyFont="1" applyFill="1" applyBorder="1" applyAlignment="1">
      <alignment horizontal="right"/>
    </xf>
    <xf numFmtId="3" fontId="18" fillId="0" borderId="66" xfId="0" applyNumberFormat="1" applyFont="1" applyFill="1" applyBorder="1" applyAlignment="1">
      <alignment horizontal="right"/>
    </xf>
    <xf numFmtId="164" fontId="18" fillId="0" borderId="66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 applyProtection="1">
      <alignment horizontal="right"/>
      <protection locked="0"/>
    </xf>
    <xf numFmtId="3" fontId="0" fillId="0" borderId="84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23" fillId="0" borderId="85" xfId="0" applyNumberFormat="1" applyFont="1" applyFill="1" applyBorder="1" applyAlignment="1">
      <alignment horizontal="right"/>
    </xf>
    <xf numFmtId="3" fontId="18" fillId="0" borderId="85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23" fillId="0" borderId="56" xfId="0" applyNumberFormat="1" applyFont="1" applyFill="1" applyBorder="1" applyAlignment="1">
      <alignment horizontal="right"/>
    </xf>
    <xf numFmtId="3" fontId="0" fillId="0" borderId="54" xfId="0" applyNumberForma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4" fontId="18" fillId="0" borderId="85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2" fillId="0" borderId="51" xfId="0" applyFont="1" applyFill="1" applyBorder="1" applyAlignment="1">
      <alignment horizontal="left" indent="1"/>
    </xf>
    <xf numFmtId="3" fontId="25" fillId="0" borderId="51" xfId="0" applyNumberFormat="1" applyFont="1" applyFill="1" applyBorder="1" applyAlignment="1">
      <alignment horizontal="center"/>
    </xf>
    <xf numFmtId="3" fontId="25" fillId="0" borderId="61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 applyProtection="1">
      <alignment horizontal="right"/>
      <protection locked="0"/>
    </xf>
    <xf numFmtId="3" fontId="25" fillId="0" borderId="60" xfId="0" applyNumberFormat="1" applyFont="1" applyFill="1" applyBorder="1" applyAlignment="1" applyProtection="1">
      <alignment horizontal="right"/>
      <protection locked="0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3" fontId="0" fillId="0" borderId="150" xfId="0" applyNumberFormat="1" applyFont="1" applyFill="1" applyBorder="1" applyAlignment="1" applyProtection="1">
      <alignment horizontal="right"/>
      <protection locked="0"/>
    </xf>
    <xf numFmtId="3" fontId="57" fillId="0" borderId="150" xfId="0" applyNumberFormat="1" applyFont="1" applyFill="1" applyBorder="1" applyAlignment="1">
      <alignment horizontal="right"/>
    </xf>
    <xf numFmtId="164" fontId="57" fillId="0" borderId="61" xfId="0" applyNumberFormat="1" applyFont="1" applyFill="1" applyBorder="1" applyAlignment="1">
      <alignment horizontal="right"/>
    </xf>
    <xf numFmtId="3" fontId="25" fillId="0" borderId="52" xfId="0" applyNumberFormat="1" applyFont="1" applyFill="1" applyBorder="1" applyAlignment="1">
      <alignment horizontal="center"/>
    </xf>
    <xf numFmtId="3" fontId="25" fillId="0" borderId="52" xfId="0" applyNumberFormat="1" applyFont="1" applyFill="1" applyBorder="1" applyAlignment="1">
      <alignment horizontal="right"/>
    </xf>
    <xf numFmtId="3" fontId="25" fillId="0" borderId="52" xfId="0" applyNumberFormat="1" applyFont="1" applyFill="1" applyBorder="1" applyAlignment="1" applyProtection="1">
      <alignment horizontal="right"/>
      <protection locked="0"/>
    </xf>
    <xf numFmtId="3" fontId="25" fillId="0" borderId="55" xfId="0" applyNumberFormat="1" applyFon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82" xfId="0" applyNumberFormat="1" applyFont="1" applyFill="1" applyBorder="1" applyAlignment="1" applyProtection="1">
      <alignment horizontal="right"/>
      <protection locked="0"/>
    </xf>
    <xf numFmtId="3" fontId="57" fillId="0" borderId="82" xfId="0" applyNumberFormat="1" applyFont="1" applyFill="1" applyBorder="1" applyAlignment="1">
      <alignment horizontal="right" shrinkToFit="1"/>
    </xf>
    <xf numFmtId="164" fontId="57" fillId="0" borderId="52" xfId="0" applyNumberFormat="1" applyFont="1" applyFill="1" applyBorder="1" applyAlignment="1">
      <alignment horizontal="right" shrinkToFit="1"/>
    </xf>
    <xf numFmtId="3" fontId="25" fillId="0" borderId="53" xfId="0" applyNumberFormat="1" applyFont="1" applyFill="1" applyBorder="1" applyAlignment="1">
      <alignment horizontal="center"/>
    </xf>
    <xf numFmtId="3" fontId="0" fillId="0" borderId="59" xfId="0" applyNumberFormat="1" applyFill="1" applyBorder="1" applyAlignment="1">
      <alignment horizontal="right"/>
    </xf>
    <xf numFmtId="3" fontId="25" fillId="0" borderId="53" xfId="0" applyNumberFormat="1" applyFont="1" applyFill="1" applyBorder="1" applyAlignment="1">
      <alignment horizontal="right"/>
    </xf>
    <xf numFmtId="3" fontId="25" fillId="0" borderId="53" xfId="0" applyNumberFormat="1" applyFont="1" applyFill="1" applyBorder="1" applyAlignment="1" applyProtection="1">
      <alignment horizontal="right"/>
      <protection locked="0"/>
    </xf>
    <xf numFmtId="3" fontId="25" fillId="0" borderId="58" xfId="0" applyNumberFormat="1" applyFont="1" applyFill="1" applyBorder="1" applyAlignment="1" applyProtection="1">
      <alignment horizontal="right"/>
      <protection locked="0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3" fontId="57" fillId="0" borderId="77" xfId="0" applyNumberFormat="1" applyFont="1" applyFill="1" applyBorder="1" applyAlignment="1">
      <alignment horizontal="right"/>
    </xf>
    <xf numFmtId="164" fontId="57" fillId="0" borderId="53" xfId="0" applyNumberFormat="1" applyFont="1" applyFill="1" applyBorder="1" applyAlignment="1">
      <alignment horizontal="right"/>
    </xf>
    <xf numFmtId="0" fontId="39" fillId="0" borderId="51" xfId="0" applyFont="1" applyFill="1" applyBorder="1" applyAlignment="1">
      <alignment horizontal="center"/>
    </xf>
    <xf numFmtId="3" fontId="25" fillId="0" borderId="51" xfId="0" applyNumberFormat="1" applyFont="1" applyFill="1" applyBorder="1" applyAlignment="1">
      <alignment horizontal="center"/>
    </xf>
    <xf numFmtId="3" fontId="25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57" fillId="0" borderId="72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0" fontId="39" fillId="0" borderId="52" xfId="0" applyFont="1" applyFill="1" applyBorder="1" applyAlignment="1">
      <alignment horizontal="center"/>
    </xf>
    <xf numFmtId="3" fontId="25" fillId="0" borderId="52" xfId="0" applyNumberFormat="1" applyFont="1" applyFill="1" applyBorder="1" applyAlignment="1">
      <alignment horizontal="center"/>
    </xf>
    <xf numFmtId="3" fontId="57" fillId="0" borderId="82" xfId="0" applyNumberFormat="1" applyFont="1" applyFill="1" applyBorder="1" applyAlignment="1">
      <alignment horizontal="right"/>
    </xf>
    <xf numFmtId="164" fontId="57" fillId="0" borderId="52" xfId="0" applyNumberFormat="1" applyFont="1" applyFill="1" applyBorder="1" applyAlignment="1">
      <alignment horizontal="right"/>
    </xf>
    <xf numFmtId="0" fontId="40" fillId="0" borderId="52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3" fontId="25" fillId="0" borderId="54" xfId="0" applyNumberFormat="1" applyFont="1" applyFill="1" applyBorder="1" applyAlignment="1">
      <alignment horizontal="center"/>
    </xf>
    <xf numFmtId="3" fontId="25" fillId="0" borderId="54" xfId="0" applyNumberFormat="1" applyFont="1" applyFill="1" applyBorder="1" applyAlignment="1">
      <alignment horizontal="right"/>
    </xf>
    <xf numFmtId="3" fontId="25" fillId="0" borderId="54" xfId="0" applyNumberFormat="1" applyFont="1" applyFill="1" applyBorder="1" applyAlignment="1" applyProtection="1">
      <alignment horizontal="right"/>
      <protection locked="0"/>
    </xf>
    <xf numFmtId="3" fontId="25" fillId="0" borderId="28" xfId="0" applyNumberFormat="1" applyFont="1" applyFill="1" applyBorder="1" applyAlignment="1" applyProtection="1">
      <alignment horizontal="right"/>
      <protection locked="0"/>
    </xf>
    <xf numFmtId="3" fontId="57" fillId="0" borderId="85" xfId="0" applyNumberFormat="1" applyFon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0" fontId="24" fillId="0" borderId="65" xfId="0" applyFont="1" applyFill="1" applyBorder="1" applyAlignment="1">
      <alignment horizontal="left" indent="1"/>
    </xf>
    <xf numFmtId="0" fontId="41" fillId="0" borderId="63" xfId="0" applyFont="1" applyFill="1" applyBorder="1" applyAlignment="1">
      <alignment horizontal="center"/>
    </xf>
    <xf numFmtId="3" fontId="57" fillId="0" borderId="63" xfId="0" applyNumberFormat="1" applyFont="1" applyFill="1" applyBorder="1" applyAlignment="1">
      <alignment horizontal="center"/>
    </xf>
    <xf numFmtId="3" fontId="57" fillId="0" borderId="63" xfId="0" applyNumberFormat="1" applyFont="1" applyFill="1" applyBorder="1" applyAlignment="1" applyProtection="1">
      <alignment horizontal="right"/>
      <protection/>
    </xf>
    <xf numFmtId="164" fontId="57" fillId="0" borderId="65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57" fillId="0" borderId="75" xfId="0" applyNumberFormat="1" applyFont="1" applyFill="1" applyBorder="1" applyAlignment="1" applyProtection="1">
      <alignment horizontal="right" shrinkToFit="1"/>
      <protection/>
    </xf>
    <xf numFmtId="164" fontId="57" fillId="0" borderId="63" xfId="0" applyNumberFormat="1" applyFont="1" applyFill="1" applyBorder="1" applyAlignment="1">
      <alignment horizontal="right"/>
    </xf>
    <xf numFmtId="164" fontId="57" fillId="0" borderId="51" xfId="0" applyNumberFormat="1" applyFont="1" applyFill="1" applyBorder="1" applyAlignment="1">
      <alignment horizontal="right"/>
    </xf>
    <xf numFmtId="3" fontId="57" fillId="0" borderId="59" xfId="0" applyNumberFormat="1" applyFont="1" applyFill="1" applyBorder="1" applyAlignment="1">
      <alignment horizontal="right"/>
    </xf>
    <xf numFmtId="3" fontId="57" fillId="0" borderId="27" xfId="0" applyNumberFormat="1" applyFont="1" applyFill="1" applyBorder="1" applyAlignment="1">
      <alignment horizontal="right"/>
    </xf>
    <xf numFmtId="0" fontId="0" fillId="0" borderId="50" xfId="0" applyFill="1" applyBorder="1" applyAlignment="1">
      <alignment/>
    </xf>
    <xf numFmtId="3" fontId="57" fillId="0" borderId="50" xfId="0" applyNumberFormat="1" applyFont="1" applyFill="1" applyBorder="1" applyAlignment="1">
      <alignment horizontal="center"/>
    </xf>
    <xf numFmtId="3" fontId="57" fillId="0" borderId="66" xfId="0" applyNumberFormat="1" applyFont="1" applyFill="1" applyBorder="1" applyAlignment="1">
      <alignment horizontal="right"/>
    </xf>
    <xf numFmtId="3" fontId="57" fillId="0" borderId="63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 horizontal="right"/>
    </xf>
    <xf numFmtId="3" fontId="57" fillId="0" borderId="60" xfId="0" applyNumberFormat="1" applyFont="1" applyFill="1" applyBorder="1" applyAlignment="1">
      <alignment horizontal="right"/>
    </xf>
    <xf numFmtId="0" fontId="24" fillId="0" borderId="67" xfId="0" applyFont="1" applyFill="1" applyBorder="1" applyAlignment="1">
      <alignment horizontal="left" indent="1"/>
    </xf>
    <xf numFmtId="0" fontId="57" fillId="0" borderId="63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left" indent="1"/>
    </xf>
    <xf numFmtId="0" fontId="57" fillId="0" borderId="59" xfId="0" applyFont="1" applyFill="1" applyBorder="1" applyAlignment="1">
      <alignment horizontal="center"/>
    </xf>
    <xf numFmtId="3" fontId="57" fillId="0" borderId="59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120" fillId="0" borderId="0" xfId="0" applyFont="1" applyFill="1" applyBorder="1" applyAlignment="1">
      <alignment horizontal="left" indent="1"/>
    </xf>
    <xf numFmtId="0" fontId="121" fillId="0" borderId="0" xfId="0" applyFont="1" applyFill="1" applyAlignment="1">
      <alignment horizontal="left" indent="1"/>
    </xf>
    <xf numFmtId="164" fontId="25" fillId="0" borderId="51" xfId="0" applyNumberFormat="1" applyFont="1" applyFill="1" applyBorder="1" applyAlignment="1" applyProtection="1">
      <alignment horizontal="right"/>
      <protection locked="0"/>
    </xf>
    <xf numFmtId="3" fontId="25" fillId="0" borderId="150" xfId="0" applyNumberFormat="1" applyFont="1" applyFill="1" applyBorder="1" applyAlignment="1">
      <alignment horizontal="right"/>
    </xf>
    <xf numFmtId="164" fontId="25" fillId="0" borderId="52" xfId="0" applyNumberFormat="1" applyFont="1" applyFill="1" applyBorder="1" applyAlignment="1" applyProtection="1">
      <alignment horizontal="right"/>
      <protection locked="0"/>
    </xf>
    <xf numFmtId="3" fontId="25" fillId="0" borderId="82" xfId="0" applyNumberFormat="1" applyFont="1" applyFill="1" applyBorder="1" applyAlignment="1">
      <alignment horizontal="right"/>
    </xf>
    <xf numFmtId="164" fontId="25" fillId="0" borderId="53" xfId="0" applyNumberFormat="1" applyFont="1" applyFill="1" applyBorder="1" applyAlignment="1" applyProtection="1">
      <alignment horizontal="right"/>
      <protection locked="0"/>
    </xf>
    <xf numFmtId="3" fontId="25" fillId="0" borderId="77" xfId="0" applyNumberFormat="1" applyFont="1" applyFill="1" applyBorder="1" applyAlignment="1">
      <alignment horizontal="right"/>
    </xf>
    <xf numFmtId="3" fontId="25" fillId="0" borderId="72" xfId="0" applyNumberFormat="1" applyFont="1" applyFill="1" applyBorder="1" applyAlignment="1">
      <alignment horizontal="right"/>
    </xf>
    <xf numFmtId="164" fontId="25" fillId="0" borderId="54" xfId="0" applyNumberFormat="1" applyFont="1" applyFill="1" applyBorder="1" applyAlignment="1" applyProtection="1">
      <alignment horizontal="right"/>
      <protection locked="0"/>
    </xf>
    <xf numFmtId="3" fontId="25" fillId="0" borderId="85" xfId="0" applyNumberFormat="1" applyFont="1" applyFill="1" applyBorder="1" applyAlignment="1">
      <alignment horizontal="right"/>
    </xf>
    <xf numFmtId="164" fontId="57" fillId="0" borderId="63" xfId="0" applyNumberFormat="1" applyFont="1" applyFill="1" applyBorder="1" applyAlignment="1" applyProtection="1">
      <alignment horizontal="right"/>
      <protection/>
    </xf>
    <xf numFmtId="164" fontId="57" fillId="0" borderId="6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 indent="1"/>
    </xf>
    <xf numFmtId="3" fontId="23" fillId="0" borderId="57" xfId="0" applyNumberFormat="1" applyFont="1" applyFill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23" fillId="0" borderId="50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3" fontId="25" fillId="0" borderId="61" xfId="0" applyNumberFormat="1" applyFont="1" applyFill="1" applyBorder="1" applyAlignment="1" applyProtection="1">
      <alignment horizontal="right"/>
      <protection locked="0"/>
    </xf>
    <xf numFmtId="3" fontId="25" fillId="0" borderId="59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25" fillId="0" borderId="50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22" fillId="0" borderId="0" xfId="0" applyFont="1" applyFill="1" applyBorder="1" applyAlignment="1">
      <alignment horizontal="left" indent="1"/>
    </xf>
    <xf numFmtId="0" fontId="0" fillId="0" borderId="57" xfId="0" applyFont="1" applyFill="1" applyBorder="1" applyAlignment="1">
      <alignment/>
    </xf>
    <xf numFmtId="3" fontId="23" fillId="0" borderId="57" xfId="0" applyNumberFormat="1" applyFont="1" applyFill="1" applyBorder="1" applyAlignment="1">
      <alignment horizontal="center"/>
    </xf>
    <xf numFmtId="164" fontId="23" fillId="0" borderId="69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3" fontId="23" fillId="0" borderId="59" xfId="0" applyNumberFormat="1" applyFont="1" applyFill="1" applyBorder="1" applyAlignment="1">
      <alignment horizontal="center"/>
    </xf>
    <xf numFmtId="3" fontId="23" fillId="0" borderId="62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23" fillId="0" borderId="71" xfId="0" applyNumberFormat="1" applyFont="1" applyFill="1" applyBorder="1" applyAlignment="1">
      <alignment horizontal="center" shrinkToFit="1"/>
    </xf>
    <xf numFmtId="3" fontId="0" fillId="0" borderId="50" xfId="0" applyNumberFormat="1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 indent="1"/>
    </xf>
    <xf numFmtId="0" fontId="0" fillId="0" borderId="51" xfId="0" applyFont="1" applyFill="1" applyBorder="1" applyAlignment="1">
      <alignment/>
    </xf>
    <xf numFmtId="165" fontId="0" fillId="0" borderId="50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right"/>
    </xf>
    <xf numFmtId="4" fontId="0" fillId="0" borderId="61" xfId="0" applyNumberFormat="1" applyFont="1" applyFill="1" applyBorder="1" applyAlignment="1" applyProtection="1">
      <alignment horizontal="right"/>
      <protection locked="0"/>
    </xf>
    <xf numFmtId="3" fontId="23" fillId="0" borderId="61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 applyProtection="1">
      <alignment horizontal="right"/>
      <protection locked="0"/>
    </xf>
    <xf numFmtId="164" fontId="23" fillId="0" borderId="75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61" xfId="0" applyNumberFormat="1" applyFont="1" applyFill="1" applyBorder="1" applyAlignment="1">
      <alignment horizontal="right"/>
    </xf>
    <xf numFmtId="0" fontId="28" fillId="0" borderId="76" xfId="0" applyFont="1" applyFill="1" applyBorder="1" applyAlignment="1">
      <alignment horizontal="left" indent="1"/>
    </xf>
    <xf numFmtId="0" fontId="0" fillId="0" borderId="53" xfId="0" applyFont="1" applyFill="1" applyBorder="1" applyAlignment="1">
      <alignment/>
    </xf>
    <xf numFmtId="165" fontId="0" fillId="0" borderId="53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 applyProtection="1">
      <alignment horizontal="right"/>
      <protection locked="0"/>
    </xf>
    <xf numFmtId="4" fontId="0" fillId="0" borderId="76" xfId="0" applyNumberFormat="1" applyFont="1" applyFill="1" applyBorder="1" applyAlignment="1" applyProtection="1">
      <alignment horizontal="right"/>
      <protection locked="0"/>
    </xf>
    <xf numFmtId="164" fontId="23" fillId="0" borderId="77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0" fontId="28" fillId="0" borderId="27" xfId="0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164" fontId="23" fillId="0" borderId="82" xfId="0" applyNumberFormat="1" applyFont="1" applyFill="1" applyBorder="1" applyAlignment="1">
      <alignment horizontal="right"/>
    </xf>
    <xf numFmtId="0" fontId="28" fillId="0" borderId="55" xfId="0" applyFont="1" applyFill="1" applyBorder="1" applyAlignment="1">
      <alignment horizontal="left" indent="1"/>
    </xf>
    <xf numFmtId="0" fontId="0" fillId="0" borderId="52" xfId="0" applyFont="1" applyFill="1" applyBorder="1" applyAlignment="1">
      <alignment horizontal="center"/>
    </xf>
    <xf numFmtId="4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0" fontId="0" fillId="0" borderId="54" xfId="0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>
      <alignment horizontal="right"/>
    </xf>
    <xf numFmtId="3" fontId="0" fillId="0" borderId="76" xfId="0" applyNumberFormat="1" applyFont="1" applyFill="1" applyBorder="1" applyAlignment="1" applyProtection="1">
      <alignment horizontal="right"/>
      <protection locked="0"/>
    </xf>
    <xf numFmtId="0" fontId="28" fillId="0" borderId="65" xfId="0" applyFont="1" applyFill="1" applyBorder="1" applyAlignment="1">
      <alignment horizontal="left" indent="1"/>
    </xf>
    <xf numFmtId="0" fontId="23" fillId="0" borderId="63" xfId="0" applyFont="1" applyFill="1" applyBorder="1" applyAlignment="1">
      <alignment horizontal="center"/>
    </xf>
    <xf numFmtId="3" fontId="23" fillId="0" borderId="63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23" fillId="0" borderId="66" xfId="0" applyNumberFormat="1" applyFont="1" applyFill="1" applyBorder="1" applyAlignment="1">
      <alignment horizontal="right"/>
    </xf>
    <xf numFmtId="164" fontId="23" fillId="0" borderId="66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 applyProtection="1">
      <alignment horizontal="right"/>
      <protection locked="0"/>
    </xf>
    <xf numFmtId="164" fontId="23" fillId="0" borderId="85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8" fillId="0" borderId="51" xfId="0" applyFont="1" applyFill="1" applyBorder="1" applyAlignment="1">
      <alignment horizontal="left" indent="1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0" fillId="0" borderId="72" xfId="0" applyNumberFormat="1" applyFont="1" applyFill="1" applyBorder="1" applyAlignment="1" applyProtection="1">
      <alignment horizontal="right"/>
      <protection locked="0"/>
    </xf>
    <xf numFmtId="164" fontId="25" fillId="0" borderId="61" xfId="0" applyNumberFormat="1" applyFont="1" applyFill="1" applyBorder="1" applyAlignment="1">
      <alignment horizontal="right"/>
    </xf>
    <xf numFmtId="0" fontId="123" fillId="0" borderId="0" xfId="0" applyFont="1" applyFill="1" applyAlignment="1">
      <alignment horizontal="left" indent="1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164" fontId="25" fillId="0" borderId="52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75" xfId="0" applyNumberFormat="1" applyFont="1" applyFill="1" applyBorder="1" applyAlignment="1" applyProtection="1">
      <alignment horizontal="right"/>
      <protection locked="0"/>
    </xf>
    <xf numFmtId="164" fontId="25" fillId="0" borderId="53" xfId="0" applyNumberFormat="1" applyFont="1" applyFill="1" applyBorder="1" applyAlignment="1">
      <alignment horizontal="right"/>
    </xf>
    <xf numFmtId="0" fontId="39" fillId="0" borderId="51" xfId="0" applyFont="1" applyFill="1" applyBorder="1" applyAlignment="1">
      <alignment horizontal="center"/>
    </xf>
    <xf numFmtId="3" fontId="0" fillId="0" borderId="150" xfId="0" applyNumberFormat="1" applyFont="1" applyFill="1" applyBorder="1" applyAlignment="1" applyProtection="1">
      <alignment horizontal="right"/>
      <protection locked="0"/>
    </xf>
    <xf numFmtId="0" fontId="39" fillId="0" borderId="52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0" fontId="29" fillId="0" borderId="65" xfId="0" applyFont="1" applyFill="1" applyBorder="1" applyAlignment="1">
      <alignment horizontal="left" indent="1"/>
    </xf>
    <xf numFmtId="0" fontId="40" fillId="0" borderId="63" xfId="0" applyFont="1" applyFill="1" applyBorder="1" applyAlignment="1">
      <alignment horizontal="center"/>
    </xf>
    <xf numFmtId="3" fontId="25" fillId="0" borderId="63" xfId="0" applyNumberFormat="1" applyFont="1" applyFill="1" applyBorder="1" applyAlignment="1">
      <alignment horizontal="center"/>
    </xf>
    <xf numFmtId="3" fontId="25" fillId="0" borderId="63" xfId="0" applyNumberFormat="1" applyFont="1" applyFill="1" applyBorder="1" applyAlignment="1" applyProtection="1">
      <alignment horizontal="right"/>
      <protection/>
    </xf>
    <xf numFmtId="164" fontId="25" fillId="0" borderId="65" xfId="0" applyNumberFormat="1" applyFont="1" applyFill="1" applyBorder="1" applyAlignment="1" applyProtection="1">
      <alignment horizontal="right"/>
      <protection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25" fillId="0" borderId="66" xfId="0" applyNumberFormat="1" applyFont="1" applyFill="1" applyBorder="1" applyAlignment="1" applyProtection="1">
      <alignment horizontal="right"/>
      <protection/>
    </xf>
    <xf numFmtId="164" fontId="25" fillId="0" borderId="63" xfId="0" applyNumberFormat="1" applyFont="1" applyFill="1" applyBorder="1" applyAlignment="1">
      <alignment horizontal="right"/>
    </xf>
    <xf numFmtId="3" fontId="25" fillId="0" borderId="59" xfId="0" applyNumberFormat="1" applyFont="1" applyFill="1" applyBorder="1" applyAlignment="1">
      <alignment horizontal="right"/>
    </xf>
    <xf numFmtId="3" fontId="25" fillId="0" borderId="27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3" fontId="25" fillId="0" borderId="50" xfId="0" applyNumberFormat="1" applyFont="1" applyFill="1" applyBorder="1" applyAlignment="1">
      <alignment horizontal="center"/>
    </xf>
    <xf numFmtId="3" fontId="25" fillId="0" borderId="66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 applyProtection="1">
      <alignment horizontal="right"/>
      <protection locked="0"/>
    </xf>
    <xf numFmtId="3" fontId="25" fillId="0" borderId="60" xfId="0" applyNumberFormat="1" applyFont="1" applyFill="1" applyBorder="1" applyAlignment="1">
      <alignment horizontal="right"/>
    </xf>
    <xf numFmtId="0" fontId="29" fillId="0" borderId="67" xfId="0" applyFont="1" applyFill="1" applyBorder="1" applyAlignment="1">
      <alignment horizontal="left" indent="1"/>
    </xf>
    <xf numFmtId="0" fontId="25" fillId="0" borderId="63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left" indent="1"/>
    </xf>
    <xf numFmtId="0" fontId="25" fillId="0" borderId="59" xfId="0" applyFont="1" applyFill="1" applyBorder="1" applyAlignment="1">
      <alignment horizontal="center"/>
    </xf>
    <xf numFmtId="3" fontId="25" fillId="0" borderId="5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4" fillId="0" borderId="0" xfId="0" applyFont="1" applyFill="1" applyBorder="1" applyAlignment="1">
      <alignment horizontal="left" indent="1"/>
    </xf>
    <xf numFmtId="164" fontId="23" fillId="0" borderId="61" xfId="0" applyNumberFormat="1" applyFont="1" applyFill="1" applyBorder="1" applyAlignment="1">
      <alignment horizontal="right"/>
    </xf>
    <xf numFmtId="164" fontId="23" fillId="0" borderId="53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164" fontId="23" fillId="0" borderId="52" xfId="0" applyNumberFormat="1" applyFont="1" applyFill="1" applyBorder="1" applyAlignment="1">
      <alignment horizontal="right"/>
    </xf>
    <xf numFmtId="164" fontId="23" fillId="0" borderId="54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0" fontId="123" fillId="0" borderId="0" xfId="0" applyFont="1" applyFill="1" applyAlignment="1">
      <alignment/>
    </xf>
    <xf numFmtId="164" fontId="25" fillId="0" borderId="63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25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0" fontId="114" fillId="0" borderId="0" xfId="0" applyFont="1" applyFill="1" applyAlignment="1">
      <alignment horizontal="left" indent="1"/>
    </xf>
    <xf numFmtId="3" fontId="21" fillId="0" borderId="64" xfId="0" applyNumberFormat="1" applyFont="1" applyFill="1" applyBorder="1" applyAlignment="1">
      <alignment horizontal="left" indent="1"/>
    </xf>
    <xf numFmtId="165" fontId="0" fillId="0" borderId="50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right"/>
    </xf>
    <xf numFmtId="165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 applyProtection="1">
      <alignment horizontal="right"/>
      <protection locked="0"/>
    </xf>
    <xf numFmtId="3" fontId="23" fillId="0" borderId="52" xfId="0" applyNumberFormat="1" applyFont="1" applyFill="1" applyBorder="1" applyAlignment="1" applyProtection="1">
      <alignment horizontal="right"/>
      <protection locked="0"/>
    </xf>
    <xf numFmtId="3" fontId="0" fillId="0" borderId="59" xfId="0" applyNumberFormat="1" applyFont="1" applyFill="1" applyBorder="1" applyAlignment="1">
      <alignment horizontal="right"/>
    </xf>
    <xf numFmtId="3" fontId="23" fillId="0" borderId="53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ont="1" applyFill="1" applyBorder="1" applyAlignment="1">
      <alignment horizontal="center"/>
    </xf>
    <xf numFmtId="3" fontId="23" fillId="0" borderId="54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1"/>
    </xf>
    <xf numFmtId="0" fontId="0" fillId="0" borderId="57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59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0" fontId="62" fillId="0" borderId="28" xfId="0" applyFont="1" applyFill="1" applyBorder="1" applyAlignment="1">
      <alignment horizontal="left" indent="1"/>
    </xf>
    <xf numFmtId="4" fontId="0" fillId="0" borderId="43" xfId="0" applyNumberFormat="1" applyFont="1" applyFill="1" applyBorder="1" applyAlignment="1" applyProtection="1">
      <alignment horizontal="right"/>
      <protection locked="0"/>
    </xf>
    <xf numFmtId="0" fontId="62" fillId="0" borderId="76" xfId="0" applyFont="1" applyFill="1" applyBorder="1" applyAlignment="1">
      <alignment horizontal="left" indent="1"/>
    </xf>
    <xf numFmtId="4" fontId="0" fillId="0" borderId="78" xfId="0" applyNumberFormat="1" applyFont="1" applyFill="1" applyBorder="1" applyAlignment="1" applyProtection="1">
      <alignment horizontal="right"/>
      <protection locked="0"/>
    </xf>
    <xf numFmtId="0" fontId="62" fillId="0" borderId="27" xfId="0" applyFont="1" applyFill="1" applyBorder="1" applyAlignment="1">
      <alignment horizontal="left" indent="1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0" fontId="62" fillId="0" borderId="55" xfId="0" applyFont="1" applyFill="1" applyBorder="1" applyAlignment="1">
      <alignment horizontal="left" indent="1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0" fontId="62" fillId="0" borderId="65" xfId="0" applyFont="1" applyFill="1" applyBorder="1" applyAlignment="1">
      <alignment horizontal="left" indent="1"/>
    </xf>
    <xf numFmtId="3" fontId="0" fillId="0" borderId="63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0" fontId="62" fillId="0" borderId="51" xfId="0" applyFont="1" applyFill="1" applyBorder="1" applyAlignment="1">
      <alignment horizontal="left" indent="1"/>
    </xf>
    <xf numFmtId="3" fontId="0" fillId="0" borderId="82" xfId="0" applyNumberFormat="1" applyFont="1" applyFill="1" applyBorder="1" applyAlignment="1" applyProtection="1">
      <alignment horizontal="right"/>
      <protection locked="0"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3" fontId="23" fillId="0" borderId="63" xfId="0" applyNumberFormat="1" applyFont="1" applyFill="1" applyBorder="1" applyAlignment="1" applyProtection="1">
      <alignment horizontal="right"/>
      <protection/>
    </xf>
    <xf numFmtId="164" fontId="23" fillId="0" borderId="63" xfId="0" applyNumberFormat="1" applyFont="1" applyFill="1" applyBorder="1" applyAlignment="1" applyProtection="1">
      <alignment horizontal="right"/>
      <protection/>
    </xf>
    <xf numFmtId="164" fontId="23" fillId="0" borderId="65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3" fontId="25" fillId="0" borderId="49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62" fillId="0" borderId="67" xfId="0" applyFont="1" applyFill="1" applyBorder="1" applyAlignment="1">
      <alignment horizontal="left" indent="1"/>
    </xf>
    <xf numFmtId="0" fontId="62" fillId="0" borderId="58" xfId="0" applyFont="1" applyFill="1" applyBorder="1" applyAlignment="1">
      <alignment horizontal="left" indent="1"/>
    </xf>
    <xf numFmtId="3" fontId="25" fillId="0" borderId="65" xfId="0" applyNumberFormat="1" applyFont="1" applyFill="1" applyBorder="1" applyAlignment="1">
      <alignment horizontal="right"/>
    </xf>
    <xf numFmtId="3" fontId="123" fillId="0" borderId="0" xfId="0" applyNumberFormat="1" applyFont="1" applyFill="1" applyAlignment="1">
      <alignment/>
    </xf>
    <xf numFmtId="164" fontId="23" fillId="0" borderId="51" xfId="0" applyNumberFormat="1" applyFont="1" applyFill="1" applyBorder="1" applyAlignment="1" applyProtection="1">
      <alignment horizontal="right"/>
      <protection locked="0"/>
    </xf>
    <xf numFmtId="164" fontId="23" fillId="0" borderId="52" xfId="0" applyNumberFormat="1" applyFont="1" applyFill="1" applyBorder="1" applyAlignment="1" applyProtection="1">
      <alignment horizontal="right"/>
      <protection locked="0"/>
    </xf>
    <xf numFmtId="164" fontId="23" fillId="0" borderId="53" xfId="0" applyNumberFormat="1" applyFont="1" applyFill="1" applyBorder="1" applyAlignment="1" applyProtection="1">
      <alignment horizontal="right"/>
      <protection locked="0"/>
    </xf>
    <xf numFmtId="164" fontId="23" fillId="0" borderId="54" xfId="0" applyNumberFormat="1" applyFont="1" applyFill="1" applyBorder="1" applyAlignment="1" applyProtection="1">
      <alignment horizontal="right"/>
      <protection locked="0"/>
    </xf>
    <xf numFmtId="164" fontId="23" fillId="0" borderId="63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 horizontal="left" indent="1"/>
    </xf>
    <xf numFmtId="0" fontId="63" fillId="0" borderId="0" xfId="0" applyFont="1" applyFill="1" applyAlignment="1">
      <alignment/>
    </xf>
    <xf numFmtId="0" fontId="2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4" fontId="0" fillId="0" borderId="54" xfId="0" applyNumberFormat="1" applyFont="1" applyFill="1" applyBorder="1" applyAlignment="1" applyProtection="1">
      <alignment horizontal="right"/>
      <protection locked="0"/>
    </xf>
    <xf numFmtId="3" fontId="25" fillId="0" borderId="68" xfId="0" applyNumberFormat="1" applyFont="1" applyFill="1" applyBorder="1" applyAlignment="1">
      <alignment horizontal="right"/>
    </xf>
    <xf numFmtId="3" fontId="25" fillId="0" borderId="26" xfId="0" applyNumberFormat="1" applyFont="1" applyFill="1" applyBorder="1" applyAlignment="1">
      <alignment horizontal="right"/>
    </xf>
    <xf numFmtId="3" fontId="25" fillId="0" borderId="78" xfId="0" applyNumberFormat="1" applyFont="1" applyFill="1" applyBorder="1" applyAlignment="1">
      <alignment horizontal="right"/>
    </xf>
    <xf numFmtId="164" fontId="25" fillId="0" borderId="72" xfId="0" applyNumberFormat="1" applyFont="1" applyFill="1" applyBorder="1" applyAlignment="1">
      <alignment horizontal="right"/>
    </xf>
    <xf numFmtId="164" fontId="25" fillId="0" borderId="82" xfId="0" applyNumberFormat="1" applyFont="1" applyFill="1" applyBorder="1" applyAlignment="1">
      <alignment horizontal="right"/>
    </xf>
    <xf numFmtId="164" fontId="25" fillId="0" borderId="85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 applyProtection="1">
      <alignment horizontal="right"/>
      <protection/>
    </xf>
    <xf numFmtId="164" fontId="25" fillId="0" borderId="66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3" fontId="0" fillId="0" borderId="85" xfId="0" applyNumberFormat="1" applyFont="1" applyFill="1" applyBorder="1" applyAlignment="1" applyProtection="1">
      <alignment horizontal="right"/>
      <protection locked="0"/>
    </xf>
    <xf numFmtId="164" fontId="25" fillId="0" borderId="54" xfId="0" applyNumberFormat="1" applyFont="1" applyFill="1" applyBorder="1" applyAlignment="1">
      <alignment horizontal="right"/>
    </xf>
    <xf numFmtId="3" fontId="25" fillId="0" borderId="58" xfId="0" applyNumberFormat="1" applyFont="1" applyFill="1" applyBorder="1" applyAlignment="1">
      <alignment horizontal="right"/>
    </xf>
    <xf numFmtId="164" fontId="25" fillId="0" borderId="51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left" indent="1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0" fillId="0" borderId="150" xfId="0" applyNumberFormat="1" applyFont="1" applyFill="1" applyBorder="1" applyAlignment="1" applyProtection="1">
      <alignment horizontal="right"/>
      <protection locked="0"/>
    </xf>
    <xf numFmtId="164" fontId="25" fillId="0" borderId="150" xfId="0" applyNumberFormat="1" applyFont="1" applyFill="1" applyBorder="1" applyAlignment="1">
      <alignment horizontal="right"/>
    </xf>
    <xf numFmtId="164" fontId="0" fillId="0" borderId="82" xfId="0" applyNumberFormat="1" applyFont="1" applyFill="1" applyBorder="1" applyAlignment="1" applyProtection="1">
      <alignment horizontal="right"/>
      <protection locked="0"/>
    </xf>
    <xf numFmtId="164" fontId="0" fillId="0" borderId="77" xfId="0" applyNumberFormat="1" applyFont="1" applyFill="1" applyBorder="1" applyAlignment="1" applyProtection="1">
      <alignment horizontal="right"/>
      <protection locked="0"/>
    </xf>
    <xf numFmtId="164" fontId="25" fillId="0" borderId="77" xfId="0" applyNumberFormat="1" applyFont="1" applyFill="1" applyBorder="1" applyAlignment="1">
      <alignment horizontal="right"/>
    </xf>
    <xf numFmtId="3" fontId="25" fillId="0" borderId="67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 applyProtection="1">
      <alignment horizontal="right"/>
      <protection locked="0"/>
    </xf>
    <xf numFmtId="164" fontId="25" fillId="0" borderId="27" xfId="0" applyNumberFormat="1" applyFont="1" applyFill="1" applyBorder="1" applyAlignment="1">
      <alignment horizontal="right"/>
    </xf>
    <xf numFmtId="164" fontId="25" fillId="0" borderId="60" xfId="0" applyNumberFormat="1" applyFont="1" applyFill="1" applyBorder="1" applyAlignment="1">
      <alignment horizontal="right"/>
    </xf>
    <xf numFmtId="164" fontId="25" fillId="0" borderId="65" xfId="0" applyNumberFormat="1" applyFont="1" applyFill="1" applyBorder="1" applyAlignment="1">
      <alignment horizontal="right"/>
    </xf>
    <xf numFmtId="4" fontId="23" fillId="0" borderId="111" xfId="0" applyNumberFormat="1" applyFont="1" applyFill="1" applyBorder="1" applyAlignment="1">
      <alignment horizontal="right"/>
    </xf>
    <xf numFmtId="164" fontId="25" fillId="0" borderId="93" xfId="0" applyNumberFormat="1" applyFont="1" applyFill="1" applyBorder="1" applyAlignment="1" applyProtection="1">
      <alignment horizontal="right"/>
      <protection locked="0"/>
    </xf>
    <xf numFmtId="0" fontId="0" fillId="0" borderId="111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3" fontId="0" fillId="0" borderId="106" xfId="0" applyNumberFormat="1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3" fontId="0" fillId="0" borderId="98" xfId="0" applyNumberFormat="1" applyFont="1" applyFill="1" applyBorder="1" applyAlignment="1">
      <alignment horizontal="center"/>
    </xf>
    <xf numFmtId="3" fontId="0" fillId="0" borderId="104" xfId="0" applyNumberFormat="1" applyFont="1" applyFill="1" applyBorder="1" applyAlignment="1">
      <alignment horizontal="center"/>
    </xf>
    <xf numFmtId="3" fontId="0" fillId="0" borderId="115" xfId="0" applyNumberFormat="1" applyFont="1" applyFill="1" applyBorder="1" applyAlignment="1">
      <alignment horizontal="center"/>
    </xf>
    <xf numFmtId="0" fontId="62" fillId="0" borderId="103" xfId="0" applyFont="1" applyFill="1" applyBorder="1" applyAlignment="1">
      <alignment horizontal="left" indent="1"/>
    </xf>
    <xf numFmtId="0" fontId="0" fillId="0" borderId="91" xfId="0" applyFont="1" applyFill="1" applyBorder="1" applyAlignment="1">
      <alignment/>
    </xf>
    <xf numFmtId="165" fontId="0" fillId="0" borderId="104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 horizontal="right"/>
    </xf>
    <xf numFmtId="4" fontId="0" fillId="0" borderId="113" xfId="0" applyNumberFormat="1" applyFont="1" applyFill="1" applyBorder="1" applyAlignment="1" applyProtection="1">
      <alignment horizontal="right"/>
      <protection locked="0"/>
    </xf>
    <xf numFmtId="4" fontId="0" fillId="0" borderId="144" xfId="0" applyNumberFormat="1" applyFont="1" applyFill="1" applyBorder="1" applyAlignment="1" applyProtection="1">
      <alignment horizontal="right"/>
      <protection locked="0"/>
    </xf>
    <xf numFmtId="4" fontId="0" fillId="0" borderId="145" xfId="0" applyNumberFormat="1" applyFont="1" applyFill="1" applyBorder="1" applyAlignment="1" applyProtection="1">
      <alignment horizontal="right"/>
      <protection locked="0"/>
    </xf>
    <xf numFmtId="4" fontId="0" fillId="0" borderId="144" xfId="0" applyNumberFormat="1" applyFont="1" applyFill="1" applyBorder="1" applyAlignment="1">
      <alignment horizontal="right"/>
    </xf>
    <xf numFmtId="0" fontId="62" fillId="0" borderId="121" xfId="0" applyFont="1" applyFill="1" applyBorder="1" applyAlignment="1">
      <alignment horizontal="left" indent="1"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right"/>
    </xf>
    <xf numFmtId="3" fontId="0" fillId="0" borderId="93" xfId="0" applyNumberFormat="1" applyFont="1" applyFill="1" applyBorder="1" applyAlignment="1">
      <alignment horizontal="right"/>
    </xf>
    <xf numFmtId="3" fontId="0" fillId="0" borderId="121" xfId="0" applyNumberFormat="1" applyFont="1" applyFill="1" applyBorder="1" applyAlignment="1">
      <alignment horizontal="right"/>
    </xf>
    <xf numFmtId="4" fontId="0" fillId="0" borderId="121" xfId="0" applyNumberFormat="1" applyFont="1" applyFill="1" applyBorder="1" applyAlignment="1" applyProtection="1">
      <alignment horizontal="right"/>
      <protection locked="0"/>
    </xf>
    <xf numFmtId="4" fontId="0" fillId="0" borderId="93" xfId="0" applyNumberFormat="1" applyFont="1" applyFill="1" applyBorder="1" applyAlignment="1" applyProtection="1">
      <alignment horizontal="right"/>
      <protection locked="0"/>
    </xf>
    <xf numFmtId="4" fontId="0" fillId="0" borderId="125" xfId="0" applyNumberFormat="1" applyFont="1" applyFill="1" applyBorder="1" applyAlignment="1" applyProtection="1">
      <alignment horizontal="right"/>
      <protection locked="0"/>
    </xf>
    <xf numFmtId="4" fontId="0" fillId="0" borderId="94" xfId="0" applyNumberFormat="1" applyFont="1" applyFill="1" applyBorder="1" applyAlignment="1">
      <alignment horizontal="right"/>
    </xf>
    <xf numFmtId="0" fontId="62" fillId="0" borderId="95" xfId="0" applyFont="1" applyFill="1" applyBorder="1" applyAlignment="1">
      <alignment horizontal="left" indent="1"/>
    </xf>
    <xf numFmtId="0" fontId="0" fillId="0" borderId="91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 applyProtection="1">
      <alignment horizontal="right"/>
      <protection locked="0"/>
    </xf>
    <xf numFmtId="3" fontId="0" fillId="0" borderId="91" xfId="0" applyNumberFormat="1" applyFont="1" applyFill="1" applyBorder="1" applyAlignment="1" applyProtection="1">
      <alignment horizontal="right"/>
      <protection locked="0"/>
    </xf>
    <xf numFmtId="3" fontId="0" fillId="0" borderId="144" xfId="0" applyNumberFormat="1" applyFont="1" applyFill="1" applyBorder="1" applyAlignment="1">
      <alignment horizontal="right"/>
    </xf>
    <xf numFmtId="0" fontId="62" fillId="0" borderId="96" xfId="0" applyFont="1" applyFill="1" applyBorder="1" applyAlignment="1">
      <alignment horizontal="left" indent="1"/>
    </xf>
    <xf numFmtId="0" fontId="0" fillId="0" borderId="92" xfId="0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0" fontId="0" fillId="0" borderId="94" xfId="0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0" fillId="0" borderId="103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0" fontId="62" fillId="0" borderId="107" xfId="0" applyFont="1" applyFill="1" applyBorder="1" applyAlignment="1">
      <alignment horizontal="left" indent="1"/>
    </xf>
    <xf numFmtId="0" fontId="0" fillId="0" borderId="106" xfId="0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right"/>
    </xf>
    <xf numFmtId="3" fontId="0" fillId="0" borderId="106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>
      <alignment horizontal="right"/>
    </xf>
    <xf numFmtId="3" fontId="0" fillId="0" borderId="95" xfId="0" applyNumberFormat="1" applyFont="1" applyFill="1" applyBorder="1" applyAlignment="1" applyProtection="1">
      <alignment horizontal="right"/>
      <protection locked="0"/>
    </xf>
    <xf numFmtId="3" fontId="0" fillId="0" borderId="91" xfId="0" applyNumberFormat="1" applyFont="1" applyFill="1" applyBorder="1" applyAlignment="1">
      <alignment horizontal="right"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>
      <alignment horizontal="right"/>
    </xf>
    <xf numFmtId="0" fontId="62" fillId="0" borderId="91" xfId="0" applyFont="1" applyFill="1" applyBorder="1" applyAlignment="1">
      <alignment horizontal="left" indent="1"/>
    </xf>
    <xf numFmtId="3" fontId="0" fillId="0" borderId="91" xfId="0" applyNumberFormat="1" applyFont="1" applyFill="1" applyBorder="1" applyAlignment="1">
      <alignment horizontal="center"/>
    </xf>
    <xf numFmtId="3" fontId="0" fillId="0" borderId="145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 horizontal="right"/>
    </xf>
    <xf numFmtId="3" fontId="0" fillId="0" borderId="101" xfId="0" applyNumberFormat="1" applyFont="1" applyFill="1" applyBorder="1" applyAlignment="1">
      <alignment horizontal="right"/>
    </xf>
    <xf numFmtId="3" fontId="0" fillId="0" borderId="101" xfId="0" applyNumberFormat="1" applyFont="1" applyFill="1" applyBorder="1" applyAlignment="1" applyProtection="1">
      <alignment horizontal="right"/>
      <protection locked="0"/>
    </xf>
    <xf numFmtId="3" fontId="0" fillId="0" borderId="94" xfId="0" applyNumberFormat="1" applyFont="1" applyFill="1" applyBorder="1" applyAlignment="1">
      <alignment horizontal="center"/>
    </xf>
    <xf numFmtId="0" fontId="39" fillId="0" borderId="106" xfId="0" applyFont="1" applyFill="1" applyBorder="1" applyAlignment="1">
      <alignment horizontal="center"/>
    </xf>
    <xf numFmtId="164" fontId="25" fillId="0" borderId="120" xfId="0" applyNumberFormat="1" applyFont="1" applyFill="1" applyBorder="1" applyAlignment="1" applyProtection="1">
      <alignment horizontal="right"/>
      <protection/>
    </xf>
    <xf numFmtId="3" fontId="0" fillId="0" borderId="117" xfId="0" applyNumberFormat="1" applyFont="1" applyFill="1" applyBorder="1" applyAlignment="1">
      <alignment horizontal="right"/>
    </xf>
    <xf numFmtId="3" fontId="25" fillId="0" borderId="99" xfId="0" applyNumberFormat="1" applyFont="1" applyFill="1" applyBorder="1" applyAlignment="1">
      <alignment horizontal="right"/>
    </xf>
    <xf numFmtId="0" fontId="0" fillId="0" borderId="104" xfId="0" applyFont="1" applyFill="1" applyBorder="1" applyAlignment="1">
      <alignment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0" fontId="62" fillId="0" borderId="109" xfId="0" applyFont="1" applyFill="1" applyBorder="1" applyAlignment="1">
      <alignment horizontal="left" indent="1"/>
    </xf>
    <xf numFmtId="164" fontId="0" fillId="0" borderId="105" xfId="0" applyNumberFormat="1" applyFont="1" applyFill="1" applyBorder="1" applyAlignment="1">
      <alignment horizontal="right"/>
    </xf>
    <xf numFmtId="164" fontId="0" fillId="0" borderId="106" xfId="0" applyNumberFormat="1" applyFont="1" applyFill="1" applyBorder="1" applyAlignment="1">
      <alignment horizontal="right"/>
    </xf>
    <xf numFmtId="0" fontId="62" fillId="0" borderId="101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inden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indent="1"/>
    </xf>
    <xf numFmtId="3" fontId="64" fillId="0" borderId="0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0" fontId="65" fillId="0" borderId="91" xfId="0" applyFont="1" applyFill="1" applyBorder="1" applyAlignment="1">
      <alignment/>
    </xf>
    <xf numFmtId="165" fontId="65" fillId="0" borderId="104" xfId="0" applyNumberFormat="1" applyFont="1" applyFill="1" applyBorder="1" applyAlignment="1">
      <alignment horizontal="center"/>
    </xf>
    <xf numFmtId="3" fontId="65" fillId="0" borderId="111" xfId="0" applyNumberFormat="1" applyFont="1" applyFill="1" applyBorder="1" applyAlignment="1">
      <alignment/>
    </xf>
    <xf numFmtId="3" fontId="65" fillId="0" borderId="110" xfId="0" applyNumberFormat="1" applyFont="1" applyFill="1" applyBorder="1" applyAlignment="1">
      <alignment/>
    </xf>
    <xf numFmtId="3" fontId="66" fillId="0" borderId="110" xfId="0" applyNumberFormat="1" applyFont="1" applyFill="1" applyBorder="1" applyAlignment="1">
      <alignment horizontal="right"/>
    </xf>
    <xf numFmtId="3" fontId="66" fillId="0" borderId="111" xfId="0" applyNumberFormat="1" applyFont="1" applyFill="1" applyBorder="1" applyAlignment="1">
      <alignment horizontal="right"/>
    </xf>
    <xf numFmtId="3" fontId="66" fillId="0" borderId="144" xfId="0" applyNumberFormat="1" applyFont="1" applyFill="1" applyBorder="1" applyAlignment="1">
      <alignment horizontal="right"/>
    </xf>
    <xf numFmtId="3" fontId="66" fillId="0" borderId="109" xfId="0" applyNumberFormat="1" applyFont="1" applyFill="1" applyBorder="1" applyAlignment="1">
      <alignment/>
    </xf>
    <xf numFmtId="3" fontId="65" fillId="0" borderId="144" xfId="0" applyNumberFormat="1" applyFont="1" applyFill="1" applyBorder="1" applyAlignment="1" applyProtection="1">
      <alignment/>
      <protection locked="0"/>
    </xf>
    <xf numFmtId="3" fontId="65" fillId="0" borderId="112" xfId="0" applyNumberFormat="1" applyFont="1" applyFill="1" applyBorder="1" applyAlignment="1" applyProtection="1">
      <alignment/>
      <protection locked="0"/>
    </xf>
    <xf numFmtId="3" fontId="66" fillId="0" borderId="120" xfId="0" applyNumberFormat="1" applyFont="1" applyFill="1" applyBorder="1" applyAlignment="1">
      <alignment horizontal="center"/>
    </xf>
    <xf numFmtId="164" fontId="66" fillId="0" borderId="120" xfId="0" applyNumberFormat="1" applyFont="1" applyFill="1" applyBorder="1" applyAlignment="1">
      <alignment horizontal="center"/>
    </xf>
    <xf numFmtId="3" fontId="65" fillId="0" borderId="144" xfId="0" applyNumberFormat="1" applyFont="1" applyFill="1" applyBorder="1" applyAlignment="1">
      <alignment/>
    </xf>
    <xf numFmtId="0" fontId="65" fillId="0" borderId="93" xfId="0" applyFont="1" applyFill="1" applyBorder="1" applyAlignment="1">
      <alignment/>
    </xf>
    <xf numFmtId="165" fontId="65" fillId="0" borderId="93" xfId="0" applyNumberFormat="1" applyFont="1" applyFill="1" applyBorder="1" applyAlignment="1">
      <alignment horizontal="center"/>
    </xf>
    <xf numFmtId="3" fontId="65" fillId="0" borderId="125" xfId="0" applyNumberFormat="1" applyFont="1" applyFill="1" applyBorder="1" applyAlignment="1">
      <alignment/>
    </xf>
    <xf numFmtId="3" fontId="65" fillId="0" borderId="93" xfId="0" applyNumberFormat="1" applyFont="1" applyFill="1" applyBorder="1" applyAlignment="1">
      <alignment/>
    </xf>
    <xf numFmtId="3" fontId="66" fillId="0" borderId="93" xfId="0" applyNumberFormat="1" applyFont="1" applyFill="1" applyBorder="1" applyAlignment="1">
      <alignment horizontal="right"/>
    </xf>
    <xf numFmtId="3" fontId="66" fillId="0" borderId="125" xfId="0" applyNumberFormat="1" applyFont="1" applyFill="1" applyBorder="1" applyAlignment="1">
      <alignment horizontal="right"/>
    </xf>
    <xf numFmtId="3" fontId="66" fillId="0" borderId="121" xfId="0" applyNumberFormat="1" applyFont="1" applyFill="1" applyBorder="1" applyAlignment="1">
      <alignment/>
    </xf>
    <xf numFmtId="3" fontId="65" fillId="0" borderId="93" xfId="0" applyNumberFormat="1" applyFont="1" applyFill="1" applyBorder="1" applyAlignment="1" applyProtection="1">
      <alignment/>
      <protection locked="0"/>
    </xf>
    <xf numFmtId="3" fontId="65" fillId="0" borderId="123" xfId="0" applyNumberFormat="1" applyFont="1" applyFill="1" applyBorder="1" applyAlignment="1" applyProtection="1">
      <alignment/>
      <protection locked="0"/>
    </xf>
    <xf numFmtId="3" fontId="66" fillId="0" borderId="125" xfId="0" applyNumberFormat="1" applyFont="1" applyFill="1" applyBorder="1" applyAlignment="1">
      <alignment horizontal="center"/>
    </xf>
    <xf numFmtId="164" fontId="66" fillId="0" borderId="125" xfId="0" applyNumberFormat="1" applyFont="1" applyFill="1" applyBorder="1" applyAlignment="1">
      <alignment horizontal="center"/>
    </xf>
    <xf numFmtId="3" fontId="65" fillId="0" borderId="94" xfId="0" applyNumberFormat="1" applyFont="1" applyFill="1" applyBorder="1" applyAlignment="1">
      <alignment/>
    </xf>
    <xf numFmtId="0" fontId="65" fillId="0" borderId="91" xfId="0" applyFont="1" applyFill="1" applyBorder="1" applyAlignment="1">
      <alignment horizontal="center"/>
    </xf>
    <xf numFmtId="3" fontId="65" fillId="0" borderId="92" xfId="0" applyNumberFormat="1" applyFont="1" applyFill="1" applyBorder="1" applyAlignment="1">
      <alignment horizontal="center"/>
    </xf>
    <xf numFmtId="3" fontId="65" fillId="0" borderId="132" xfId="0" applyNumberFormat="1" applyFont="1" applyFill="1" applyBorder="1" applyAlignment="1">
      <alignment/>
    </xf>
    <xf numFmtId="3" fontId="65" fillId="0" borderId="92" xfId="0" applyNumberFormat="1" applyFont="1" applyFill="1" applyBorder="1" applyAlignment="1">
      <alignment/>
    </xf>
    <xf numFmtId="3" fontId="66" fillId="0" borderId="92" xfId="0" applyNumberFormat="1" applyFont="1" applyFill="1" applyBorder="1" applyAlignment="1">
      <alignment horizontal="right"/>
    </xf>
    <xf numFmtId="3" fontId="66" fillId="0" borderId="132" xfId="0" applyNumberFormat="1" applyFont="1" applyFill="1" applyBorder="1" applyAlignment="1">
      <alignment horizontal="right"/>
    </xf>
    <xf numFmtId="3" fontId="66" fillId="0" borderId="117" xfId="0" applyNumberFormat="1" applyFont="1" applyFill="1" applyBorder="1" applyAlignment="1">
      <alignment horizontal="right"/>
    </xf>
    <xf numFmtId="3" fontId="66" fillId="0" borderId="91" xfId="0" applyNumberFormat="1" applyFont="1" applyFill="1" applyBorder="1" applyAlignment="1">
      <alignment horizontal="center"/>
    </xf>
    <xf numFmtId="3" fontId="66" fillId="0" borderId="95" xfId="0" applyNumberFormat="1" applyFont="1" applyFill="1" applyBorder="1" applyAlignment="1">
      <alignment/>
    </xf>
    <xf numFmtId="3" fontId="65" fillId="0" borderId="128" xfId="0" applyNumberFormat="1" applyFont="1" applyFill="1" applyBorder="1" applyAlignment="1" applyProtection="1">
      <alignment/>
      <protection locked="0"/>
    </xf>
    <xf numFmtId="3" fontId="66" fillId="0" borderId="132" xfId="0" applyNumberFormat="1" applyFont="1" applyFill="1" applyBorder="1" applyAlignment="1">
      <alignment horizontal="center"/>
    </xf>
    <xf numFmtId="164" fontId="66" fillId="0" borderId="132" xfId="0" applyNumberFormat="1" applyFont="1" applyFill="1" applyBorder="1" applyAlignment="1">
      <alignment horizontal="center"/>
    </xf>
    <xf numFmtId="0" fontId="65" fillId="0" borderId="92" xfId="0" applyFont="1" applyFill="1" applyBorder="1" applyAlignment="1">
      <alignment horizontal="center"/>
    </xf>
    <xf numFmtId="3" fontId="66" fillId="0" borderId="92" xfId="0" applyNumberFormat="1" applyFont="1" applyFill="1" applyBorder="1" applyAlignment="1">
      <alignment horizontal="center"/>
    </xf>
    <xf numFmtId="3" fontId="66" fillId="0" borderId="96" xfId="0" applyNumberFormat="1" applyFont="1" applyFill="1" applyBorder="1" applyAlignment="1">
      <alignment/>
    </xf>
    <xf numFmtId="3" fontId="65" fillId="0" borderId="92" xfId="0" applyNumberFormat="1" applyFont="1" applyFill="1" applyBorder="1" applyAlignment="1" applyProtection="1">
      <alignment/>
      <protection locked="0"/>
    </xf>
    <xf numFmtId="0" fontId="65" fillId="0" borderId="94" xfId="0" applyFont="1" applyFill="1" applyBorder="1" applyAlignment="1">
      <alignment horizontal="center"/>
    </xf>
    <xf numFmtId="3" fontId="65" fillId="0" borderId="104" xfId="0" applyNumberFormat="1" applyFont="1" applyFill="1" applyBorder="1" applyAlignment="1">
      <alignment horizontal="center"/>
    </xf>
    <xf numFmtId="3" fontId="65" fillId="0" borderId="120" xfId="0" applyNumberFormat="1" applyFont="1" applyFill="1" applyBorder="1" applyAlignment="1">
      <alignment/>
    </xf>
    <xf numFmtId="3" fontId="65" fillId="0" borderId="104" xfId="0" applyNumberFormat="1" applyFont="1" applyFill="1" applyBorder="1" applyAlignment="1">
      <alignment/>
    </xf>
    <xf numFmtId="3" fontId="66" fillId="0" borderId="104" xfId="0" applyNumberFormat="1" applyFont="1" applyFill="1" applyBorder="1" applyAlignment="1">
      <alignment horizontal="right"/>
    </xf>
    <xf numFmtId="3" fontId="66" fillId="0" borderId="120" xfId="0" applyNumberFormat="1" applyFont="1" applyFill="1" applyBorder="1" applyAlignment="1">
      <alignment horizontal="right"/>
    </xf>
    <xf numFmtId="3" fontId="66" fillId="0" borderId="94" xfId="0" applyNumberFormat="1" applyFont="1" applyFill="1" applyBorder="1" applyAlignment="1">
      <alignment horizontal="center"/>
    </xf>
    <xf numFmtId="3" fontId="66" fillId="0" borderId="103" xfId="0" applyNumberFormat="1" applyFont="1" applyFill="1" applyBorder="1" applyAlignment="1">
      <alignment/>
    </xf>
    <xf numFmtId="3" fontId="65" fillId="0" borderId="94" xfId="0" applyNumberFormat="1" applyFont="1" applyFill="1" applyBorder="1" applyAlignment="1" applyProtection="1">
      <alignment/>
      <protection locked="0"/>
    </xf>
    <xf numFmtId="3" fontId="66" fillId="0" borderId="106" xfId="0" applyNumberFormat="1" applyFont="1" applyFill="1" applyBorder="1" applyAlignment="1">
      <alignment horizontal="right"/>
    </xf>
    <xf numFmtId="3" fontId="66" fillId="0" borderId="106" xfId="0" applyNumberFormat="1" applyFont="1" applyFill="1" applyBorder="1" applyAlignment="1">
      <alignment horizontal="center"/>
    </xf>
    <xf numFmtId="3" fontId="66" fillId="0" borderId="105" xfId="0" applyNumberFormat="1" applyFont="1" applyFill="1" applyBorder="1" applyAlignment="1">
      <alignment horizontal="center"/>
    </xf>
    <xf numFmtId="164" fontId="66" fillId="0" borderId="105" xfId="0" applyNumberFormat="1" applyFont="1" applyFill="1" applyBorder="1" applyAlignment="1">
      <alignment horizontal="center"/>
    </xf>
    <xf numFmtId="3" fontId="65" fillId="0" borderId="91" xfId="0" applyNumberFormat="1" applyFont="1" applyFill="1" applyBorder="1" applyAlignment="1" applyProtection="1">
      <alignment/>
      <protection locked="0"/>
    </xf>
    <xf numFmtId="3" fontId="65" fillId="0" borderId="91" xfId="0" applyNumberFormat="1" applyFont="1" applyFill="1" applyBorder="1" applyAlignment="1">
      <alignment/>
    </xf>
    <xf numFmtId="0" fontId="65" fillId="0" borderId="93" xfId="0" applyFont="1" applyFill="1" applyBorder="1" applyAlignment="1">
      <alignment horizontal="center"/>
    </xf>
    <xf numFmtId="3" fontId="65" fillId="0" borderId="93" xfId="0" applyNumberFormat="1" applyFont="1" applyFill="1" applyBorder="1" applyAlignment="1">
      <alignment horizontal="center"/>
    </xf>
    <xf numFmtId="3" fontId="66" fillId="0" borderId="136" xfId="0" applyNumberFormat="1" applyFont="1" applyFill="1" applyBorder="1" applyAlignment="1">
      <alignment horizontal="right"/>
    </xf>
    <xf numFmtId="3" fontId="66" fillId="0" borderId="93" xfId="0" applyNumberFormat="1" applyFont="1" applyFill="1" applyBorder="1" applyAlignment="1">
      <alignment horizontal="center"/>
    </xf>
    <xf numFmtId="3" fontId="66" fillId="0" borderId="97" xfId="0" applyNumberFormat="1" applyFont="1" applyFill="1" applyBorder="1" applyAlignment="1">
      <alignment/>
    </xf>
    <xf numFmtId="3" fontId="65" fillId="0" borderId="147" xfId="0" applyNumberFormat="1" applyFont="1" applyFill="1" applyBorder="1" applyAlignment="1" applyProtection="1">
      <alignment/>
      <protection locked="0"/>
    </xf>
    <xf numFmtId="3" fontId="66" fillId="0" borderId="136" xfId="0" applyNumberFormat="1" applyFont="1" applyFill="1" applyBorder="1" applyAlignment="1">
      <alignment horizontal="center"/>
    </xf>
    <xf numFmtId="164" fontId="66" fillId="0" borderId="136" xfId="0" applyNumberFormat="1" applyFont="1" applyFill="1" applyBorder="1" applyAlignment="1">
      <alignment horizontal="center"/>
    </xf>
    <xf numFmtId="3" fontId="65" fillId="0" borderId="145" xfId="0" applyNumberFormat="1" applyFont="1" applyFill="1" applyBorder="1" applyAlignment="1">
      <alignment/>
    </xf>
    <xf numFmtId="3" fontId="66" fillId="0" borderId="91" xfId="0" applyNumberFormat="1" applyFont="1" applyFill="1" applyBorder="1" applyAlignment="1">
      <alignment horizontal="right"/>
    </xf>
    <xf numFmtId="3" fontId="66" fillId="0" borderId="91" xfId="0" applyNumberFormat="1" applyFont="1" applyFill="1" applyBorder="1" applyAlignment="1" applyProtection="1">
      <alignment/>
      <protection locked="0"/>
    </xf>
    <xf numFmtId="3" fontId="66" fillId="0" borderId="113" xfId="0" applyNumberFormat="1" applyFont="1" applyFill="1" applyBorder="1" applyAlignment="1" applyProtection="1">
      <alignment/>
      <protection locked="0"/>
    </xf>
    <xf numFmtId="3" fontId="65" fillId="0" borderId="113" xfId="0" applyNumberFormat="1" applyFont="1" applyFill="1" applyBorder="1" applyAlignment="1" applyProtection="1">
      <alignment horizontal="right"/>
      <protection locked="0"/>
    </xf>
    <xf numFmtId="3" fontId="65" fillId="0" borderId="61" xfId="0" applyNumberFormat="1" applyFont="1" applyFill="1" applyBorder="1" applyAlignment="1" applyProtection="1">
      <alignment/>
      <protection locked="0"/>
    </xf>
    <xf numFmtId="3" fontId="65" fillId="0" borderId="150" xfId="0" applyNumberFormat="1" applyFont="1" applyFill="1" applyBorder="1" applyAlignment="1" applyProtection="1">
      <alignment/>
      <protection locked="0"/>
    </xf>
    <xf numFmtId="3" fontId="66" fillId="0" borderId="92" xfId="0" applyNumberFormat="1" applyFont="1" applyFill="1" applyBorder="1" applyAlignment="1" applyProtection="1">
      <alignment/>
      <protection locked="0"/>
    </xf>
    <xf numFmtId="3" fontId="66" fillId="0" borderId="96" xfId="0" applyNumberFormat="1" applyFont="1" applyFill="1" applyBorder="1" applyAlignment="1" applyProtection="1">
      <alignment/>
      <protection locked="0"/>
    </xf>
    <xf numFmtId="3" fontId="65" fillId="0" borderId="96" xfId="0" applyNumberFormat="1" applyFont="1" applyFill="1" applyBorder="1" applyAlignment="1" applyProtection="1">
      <alignment horizontal="right"/>
      <protection locked="0"/>
    </xf>
    <xf numFmtId="3" fontId="65" fillId="0" borderId="52" xfId="0" applyNumberFormat="1" applyFont="1" applyFill="1" applyBorder="1" applyAlignment="1" applyProtection="1">
      <alignment/>
      <protection locked="0"/>
    </xf>
    <xf numFmtId="3" fontId="65" fillId="0" borderId="82" xfId="0" applyNumberFormat="1" applyFont="1" applyFill="1" applyBorder="1" applyAlignment="1" applyProtection="1">
      <alignment/>
      <protection locked="0"/>
    </xf>
    <xf numFmtId="3" fontId="65" fillId="0" borderId="99" xfId="0" applyNumberFormat="1" applyFont="1" applyFill="1" applyBorder="1" applyAlignment="1">
      <alignment/>
    </xf>
    <xf numFmtId="3" fontId="65" fillId="0" borderId="115" xfId="0" applyNumberFormat="1" applyFont="1" applyFill="1" applyBorder="1" applyAlignment="1">
      <alignment/>
    </xf>
    <xf numFmtId="3" fontId="66" fillId="0" borderId="93" xfId="0" applyNumberFormat="1" applyFont="1" applyFill="1" applyBorder="1" applyAlignment="1" applyProtection="1">
      <alignment/>
      <protection locked="0"/>
    </xf>
    <xf numFmtId="3" fontId="66" fillId="0" borderId="101" xfId="0" applyNumberFormat="1" applyFont="1" applyFill="1" applyBorder="1" applyAlignment="1" applyProtection="1">
      <alignment/>
      <protection locked="0"/>
    </xf>
    <xf numFmtId="3" fontId="65" fillId="0" borderId="121" xfId="0" applyNumberFormat="1" applyFont="1" applyFill="1" applyBorder="1" applyAlignment="1" applyProtection="1">
      <alignment horizontal="right"/>
      <protection locked="0"/>
    </xf>
    <xf numFmtId="3" fontId="65" fillId="0" borderId="53" xfId="0" applyNumberFormat="1" applyFont="1" applyFill="1" applyBorder="1" applyAlignment="1" applyProtection="1">
      <alignment/>
      <protection locked="0"/>
    </xf>
    <xf numFmtId="3" fontId="65" fillId="0" borderId="77" xfId="0" applyNumberFormat="1" applyFont="1" applyFill="1" applyBorder="1" applyAlignment="1" applyProtection="1">
      <alignment/>
      <protection locked="0"/>
    </xf>
    <xf numFmtId="3" fontId="66" fillId="0" borderId="95" xfId="0" applyNumberFormat="1" applyFont="1" applyFill="1" applyBorder="1" applyAlignment="1" applyProtection="1">
      <alignment/>
      <protection locked="0"/>
    </xf>
    <xf numFmtId="0" fontId="66" fillId="0" borderId="92" xfId="0" applyFont="1" applyFill="1" applyBorder="1" applyAlignment="1">
      <alignment horizontal="center"/>
    </xf>
    <xf numFmtId="3" fontId="66" fillId="0" borderId="94" xfId="0" applyNumberFormat="1" applyFont="1" applyFill="1" applyBorder="1" applyAlignment="1">
      <alignment horizontal="right"/>
    </xf>
    <xf numFmtId="3" fontId="66" fillId="0" borderId="94" xfId="0" applyNumberFormat="1" applyFont="1" applyFill="1" applyBorder="1" applyAlignment="1" applyProtection="1">
      <alignment/>
      <protection locked="0"/>
    </xf>
    <xf numFmtId="3" fontId="66" fillId="0" borderId="103" xfId="0" applyNumberFormat="1" applyFont="1" applyFill="1" applyBorder="1" applyAlignment="1" applyProtection="1">
      <alignment/>
      <protection locked="0"/>
    </xf>
    <xf numFmtId="3" fontId="65" fillId="0" borderId="97" xfId="0" applyNumberFormat="1" applyFont="1" applyFill="1" applyBorder="1" applyAlignment="1" applyProtection="1">
      <alignment horizontal="right"/>
      <protection locked="0"/>
    </xf>
    <xf numFmtId="3" fontId="65" fillId="0" borderId="63" xfId="0" applyNumberFormat="1" applyFont="1" applyFill="1" applyBorder="1" applyAlignment="1" applyProtection="1">
      <alignment/>
      <protection locked="0"/>
    </xf>
    <xf numFmtId="3" fontId="65" fillId="0" borderId="117" xfId="0" applyNumberFormat="1" applyFont="1" applyFill="1" applyBorder="1" applyAlignment="1">
      <alignment/>
    </xf>
    <xf numFmtId="3" fontId="65" fillId="0" borderId="95" xfId="0" applyNumberFormat="1" applyFont="1" applyFill="1" applyBorder="1" applyAlignment="1" applyProtection="1">
      <alignment horizontal="right"/>
      <protection locked="0"/>
    </xf>
    <xf numFmtId="0" fontId="65" fillId="0" borderId="104" xfId="0" applyFont="1" applyFill="1" applyBorder="1" applyAlignment="1">
      <alignment/>
    </xf>
    <xf numFmtId="3" fontId="65" fillId="0" borderId="104" xfId="0" applyNumberFormat="1" applyFont="1" applyFill="1" applyBorder="1" applyAlignment="1">
      <alignment/>
    </xf>
    <xf numFmtId="3" fontId="65" fillId="0" borderId="91" xfId="0" applyNumberFormat="1" applyFont="1" applyFill="1" applyBorder="1" applyAlignment="1" applyProtection="1">
      <alignment horizontal="right"/>
      <protection locked="0"/>
    </xf>
    <xf numFmtId="3" fontId="65" fillId="0" borderId="104" xfId="0" applyNumberFormat="1" applyFont="1" applyFill="1" applyBorder="1" applyAlignment="1" applyProtection="1">
      <alignment/>
      <protection locked="0"/>
    </xf>
    <xf numFmtId="3" fontId="65" fillId="0" borderId="0" xfId="0" applyNumberFormat="1" applyFont="1" applyFill="1" applyBorder="1" applyAlignment="1">
      <alignment/>
    </xf>
    <xf numFmtId="164" fontId="66" fillId="0" borderId="91" xfId="0" applyNumberFormat="1" applyFont="1" applyFill="1" applyBorder="1" applyAlignment="1" applyProtection="1">
      <alignment/>
      <protection locked="0"/>
    </xf>
    <xf numFmtId="164" fontId="66" fillId="0" borderId="92" xfId="0" applyNumberFormat="1" applyFont="1" applyFill="1" applyBorder="1" applyAlignment="1" applyProtection="1">
      <alignment/>
      <protection locked="0"/>
    </xf>
    <xf numFmtId="164" fontId="66" fillId="0" borderId="93" xfId="0" applyNumberFormat="1" applyFont="1" applyFill="1" applyBorder="1" applyAlignment="1" applyProtection="1">
      <alignment/>
      <protection locked="0"/>
    </xf>
    <xf numFmtId="164" fontId="66" fillId="0" borderId="92" xfId="0" applyNumberFormat="1" applyFont="1" applyFill="1" applyBorder="1" applyAlignment="1" applyProtection="1">
      <alignment/>
      <protection locked="0"/>
    </xf>
    <xf numFmtId="164" fontId="66" fillId="0" borderId="94" xfId="0" applyNumberFormat="1" applyFont="1" applyFill="1" applyBorder="1" applyAlignment="1" applyProtection="1">
      <alignment/>
      <protection locked="0"/>
    </xf>
    <xf numFmtId="164" fontId="66" fillId="0" borderId="91" xfId="0" applyNumberFormat="1" applyFont="1" applyFill="1" applyBorder="1" applyAlignment="1" applyProtection="1">
      <alignment/>
      <protection locked="0"/>
    </xf>
    <xf numFmtId="164" fontId="66" fillId="0" borderId="94" xfId="0" applyNumberFormat="1" applyFont="1" applyFill="1" applyBorder="1" applyAlignment="1" applyProtection="1">
      <alignment/>
      <protection locked="0"/>
    </xf>
    <xf numFmtId="0" fontId="67" fillId="0" borderId="0" xfId="0" applyFont="1" applyFill="1" applyAlignment="1">
      <alignment horizontal="left" indent="1"/>
    </xf>
    <xf numFmtId="3" fontId="39" fillId="0" borderId="0" xfId="0" applyNumberFormat="1" applyFont="1" applyFill="1" applyAlignment="1">
      <alignment horizontal="left" indent="1"/>
    </xf>
    <xf numFmtId="0" fontId="63" fillId="0" borderId="0" xfId="0" applyFont="1" applyFill="1" applyAlignment="1">
      <alignment horizontal="left" indent="1"/>
    </xf>
    <xf numFmtId="0" fontId="63" fillId="0" borderId="0" xfId="0" applyFont="1" applyFill="1" applyAlignment="1">
      <alignment horizontal="center"/>
    </xf>
    <xf numFmtId="3" fontId="63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indent="1"/>
    </xf>
    <xf numFmtId="3" fontId="40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1"/>
    </xf>
    <xf numFmtId="3" fontId="40" fillId="0" borderId="0" xfId="0" applyNumberFormat="1" applyFont="1" applyFill="1" applyBorder="1" applyAlignment="1">
      <alignment/>
    </xf>
    <xf numFmtId="0" fontId="65" fillId="0" borderId="111" xfId="0" applyFont="1" applyFill="1" applyBorder="1" applyAlignment="1">
      <alignment/>
    </xf>
    <xf numFmtId="0" fontId="65" fillId="0" borderId="110" xfId="0" applyFont="1" applyFill="1" applyBorder="1" applyAlignment="1">
      <alignment/>
    </xf>
    <xf numFmtId="3" fontId="66" fillId="0" borderId="110" xfId="0" applyNumberFormat="1" applyFont="1" applyFill="1" applyBorder="1" applyAlignment="1">
      <alignment horizontal="center"/>
    </xf>
    <xf numFmtId="164" fontId="66" fillId="0" borderId="111" xfId="0" applyNumberFormat="1" applyFont="1" applyFill="1" applyBorder="1" applyAlignment="1">
      <alignment horizontal="center"/>
    </xf>
    <xf numFmtId="0" fontId="65" fillId="0" borderId="99" xfId="0" applyFont="1" applyFill="1" applyBorder="1" applyAlignment="1">
      <alignment horizontal="center"/>
    </xf>
    <xf numFmtId="0" fontId="65" fillId="0" borderId="115" xfId="0" applyFont="1" applyFill="1" applyBorder="1" applyAlignment="1">
      <alignment horizontal="center"/>
    </xf>
    <xf numFmtId="3" fontId="66" fillId="0" borderId="115" xfId="0" applyNumberFormat="1" applyFont="1" applyFill="1" applyBorder="1" applyAlignment="1">
      <alignment horizontal="center"/>
    </xf>
    <xf numFmtId="3" fontId="66" fillId="0" borderId="100" xfId="0" applyNumberFormat="1" applyFont="1" applyFill="1" applyBorder="1" applyAlignment="1">
      <alignment horizontal="center"/>
    </xf>
    <xf numFmtId="3" fontId="65" fillId="0" borderId="98" xfId="0" applyNumberFormat="1" applyFont="1" applyFill="1" applyBorder="1" applyAlignment="1">
      <alignment horizontal="center"/>
    </xf>
    <xf numFmtId="3" fontId="65" fillId="0" borderId="148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164" fontId="66" fillId="0" borderId="99" xfId="0" applyNumberFormat="1" applyFont="1" applyFill="1" applyBorder="1" applyAlignment="1">
      <alignment horizontal="center" shrinkToFit="1"/>
    </xf>
    <xf numFmtId="3" fontId="65" fillId="0" borderId="115" xfId="0" applyNumberFormat="1" applyFont="1" applyFill="1" applyBorder="1" applyAlignment="1">
      <alignment horizontal="center"/>
    </xf>
    <xf numFmtId="0" fontId="69" fillId="0" borderId="103" xfId="0" applyFont="1" applyFill="1" applyBorder="1" applyAlignment="1">
      <alignment horizontal="left" indent="1"/>
    </xf>
    <xf numFmtId="0" fontId="69" fillId="0" borderId="121" xfId="0" applyFont="1" applyFill="1" applyBorder="1" applyAlignment="1">
      <alignment horizontal="left" indent="1"/>
    </xf>
    <xf numFmtId="0" fontId="69" fillId="0" borderId="95" xfId="0" applyFont="1" applyFill="1" applyBorder="1" applyAlignment="1">
      <alignment horizontal="left" indent="1"/>
    </xf>
    <xf numFmtId="0" fontId="69" fillId="0" borderId="96" xfId="0" applyFont="1" applyFill="1" applyBorder="1" applyAlignment="1">
      <alignment horizontal="left" indent="1"/>
    </xf>
    <xf numFmtId="0" fontId="69" fillId="0" borderId="107" xfId="0" applyFont="1" applyFill="1" applyBorder="1" applyAlignment="1">
      <alignment horizontal="left" indent="1"/>
    </xf>
    <xf numFmtId="0" fontId="66" fillId="0" borderId="106" xfId="0" applyFont="1" applyFill="1" applyBorder="1" applyAlignment="1">
      <alignment horizontal="center"/>
    </xf>
    <xf numFmtId="3" fontId="66" fillId="0" borderId="105" xfId="0" applyNumberFormat="1" applyFont="1" applyFill="1" applyBorder="1" applyAlignment="1">
      <alignment/>
    </xf>
    <xf numFmtId="3" fontId="66" fillId="0" borderId="106" xfId="0" applyNumberFormat="1" applyFont="1" applyFill="1" applyBorder="1" applyAlignment="1">
      <alignment/>
    </xf>
    <xf numFmtId="3" fontId="65" fillId="0" borderId="106" xfId="0" applyNumberFormat="1" applyFont="1" applyFill="1" applyBorder="1" applyAlignment="1">
      <alignment/>
    </xf>
    <xf numFmtId="3" fontId="65" fillId="0" borderId="107" xfId="0" applyNumberFormat="1" applyFont="1" applyFill="1" applyBorder="1" applyAlignment="1">
      <alignment/>
    </xf>
    <xf numFmtId="0" fontId="69" fillId="0" borderId="91" xfId="0" applyFont="1" applyFill="1" applyBorder="1" applyAlignment="1">
      <alignment horizontal="left" indent="1"/>
    </xf>
    <xf numFmtId="3" fontId="66" fillId="0" borderId="145" xfId="0" applyNumberFormat="1" applyFont="1" applyFill="1" applyBorder="1" applyAlignment="1">
      <alignment/>
    </xf>
    <xf numFmtId="164" fontId="66" fillId="0" borderId="144" xfId="0" applyNumberFormat="1" applyFont="1" applyFill="1" applyBorder="1" applyAlignment="1">
      <alignment/>
    </xf>
    <xf numFmtId="3" fontId="66" fillId="0" borderId="132" xfId="0" applyNumberFormat="1" applyFont="1" applyFill="1" applyBorder="1" applyAlignment="1">
      <alignment/>
    </xf>
    <xf numFmtId="164" fontId="66" fillId="0" borderId="92" xfId="0" applyNumberFormat="1" applyFont="1" applyFill="1" applyBorder="1" applyAlignment="1">
      <alignment/>
    </xf>
    <xf numFmtId="3" fontId="66" fillId="0" borderId="125" xfId="0" applyNumberFormat="1" applyFont="1" applyFill="1" applyBorder="1" applyAlignment="1">
      <alignment/>
    </xf>
    <xf numFmtId="164" fontId="66" fillId="0" borderId="93" xfId="0" applyNumberFormat="1" applyFont="1" applyFill="1" applyBorder="1" applyAlignment="1">
      <alignment/>
    </xf>
    <xf numFmtId="3" fontId="66" fillId="0" borderId="106" xfId="0" applyNumberFormat="1" applyFont="1" applyFill="1" applyBorder="1" applyAlignment="1" applyProtection="1">
      <alignment/>
      <protection/>
    </xf>
    <xf numFmtId="164" fontId="66" fillId="0" borderId="106" xfId="0" applyNumberFormat="1" applyFont="1" applyFill="1" applyBorder="1" applyAlignment="1" applyProtection="1">
      <alignment/>
      <protection/>
    </xf>
    <xf numFmtId="164" fontId="66" fillId="0" borderId="107" xfId="0" applyNumberFormat="1" applyFont="1" applyFill="1" applyBorder="1" applyAlignment="1" applyProtection="1">
      <alignment/>
      <protection/>
    </xf>
    <xf numFmtId="164" fontId="66" fillId="0" borderId="120" xfId="0" applyNumberFormat="1" applyFont="1" applyFill="1" applyBorder="1" applyAlignment="1" applyProtection="1">
      <alignment/>
      <protection/>
    </xf>
    <xf numFmtId="164" fontId="66" fillId="0" borderId="106" xfId="0" applyNumberFormat="1" applyFont="1" applyFill="1" applyBorder="1" applyAlignment="1">
      <alignment/>
    </xf>
    <xf numFmtId="3" fontId="66" fillId="0" borderId="107" xfId="0" applyNumberFormat="1" applyFont="1" applyFill="1" applyBorder="1" applyAlignment="1">
      <alignment/>
    </xf>
    <xf numFmtId="3" fontId="66" fillId="0" borderId="115" xfId="0" applyNumberFormat="1" applyFont="1" applyFill="1" applyBorder="1" applyAlignment="1">
      <alignment/>
    </xf>
    <xf numFmtId="3" fontId="66" fillId="0" borderId="99" xfId="0" applyNumberFormat="1" applyFont="1" applyFill="1" applyBorder="1" applyAlignment="1">
      <alignment/>
    </xf>
    <xf numFmtId="3" fontId="66" fillId="0" borderId="104" xfId="0" applyNumberFormat="1" applyFont="1" applyFill="1" applyBorder="1" applyAlignment="1">
      <alignment horizontal="center"/>
    </xf>
    <xf numFmtId="3" fontId="66" fillId="0" borderId="105" xfId="0" applyNumberFormat="1" applyFont="1" applyFill="1" applyBorder="1" applyAlignment="1">
      <alignment horizontal="right"/>
    </xf>
    <xf numFmtId="3" fontId="66" fillId="0" borderId="106" xfId="0" applyNumberFormat="1" applyFont="1" applyFill="1" applyBorder="1" applyAlignment="1" applyProtection="1">
      <alignment/>
      <protection locked="0"/>
    </xf>
    <xf numFmtId="164" fontId="66" fillId="0" borderId="106" xfId="0" applyNumberFormat="1" applyFont="1" applyFill="1" applyBorder="1" applyAlignment="1" applyProtection="1">
      <alignment/>
      <protection locked="0"/>
    </xf>
    <xf numFmtId="3" fontId="66" fillId="0" borderId="95" xfId="0" applyNumberFormat="1" applyFont="1" applyFill="1" applyBorder="1" applyAlignment="1">
      <alignment/>
    </xf>
    <xf numFmtId="164" fontId="66" fillId="0" borderId="162" xfId="0" applyNumberFormat="1" applyFont="1" applyFill="1" applyBorder="1" applyAlignment="1">
      <alignment/>
    </xf>
    <xf numFmtId="0" fontId="69" fillId="0" borderId="109" xfId="0" applyFont="1" applyFill="1" applyBorder="1" applyAlignment="1">
      <alignment horizontal="left" indent="1"/>
    </xf>
    <xf numFmtId="164" fontId="66" fillId="0" borderId="106" xfId="0" applyNumberFormat="1" applyFont="1" applyFill="1" applyBorder="1" applyAlignment="1">
      <alignment/>
    </xf>
    <xf numFmtId="3" fontId="66" fillId="0" borderId="106" xfId="0" applyNumberFormat="1" applyFont="1" applyFill="1" applyBorder="1" applyAlignment="1">
      <alignment/>
    </xf>
    <xf numFmtId="3" fontId="66" fillId="0" borderId="113" xfId="0" applyNumberFormat="1" applyFont="1" applyFill="1" applyBorder="1" applyAlignment="1">
      <alignment/>
    </xf>
    <xf numFmtId="0" fontId="69" fillId="0" borderId="101" xfId="0" applyFont="1" applyFill="1" applyBorder="1" applyAlignment="1">
      <alignment horizontal="left" indent="1"/>
    </xf>
    <xf numFmtId="0" fontId="66" fillId="0" borderId="115" xfId="0" applyFont="1" applyFill="1" applyBorder="1" applyAlignment="1">
      <alignment horizontal="center"/>
    </xf>
    <xf numFmtId="3" fontId="66" fillId="0" borderId="107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0" fontId="72" fillId="0" borderId="0" xfId="0" applyFont="1" applyFill="1" applyAlignment="1">
      <alignment horizontal="left" inden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163" xfId="0" applyFont="1" applyFill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46" applyFont="1" applyFill="1" applyAlignment="1">
      <alignment/>
      <protection/>
    </xf>
    <xf numFmtId="0" fontId="7" fillId="0" borderId="0" xfId="48" applyFont="1" applyAlignment="1">
      <alignment horizontal="center"/>
      <protection/>
    </xf>
    <xf numFmtId="0" fontId="7" fillId="0" borderId="84" xfId="48" applyFont="1" applyBorder="1" applyAlignment="1">
      <alignment horizontal="right"/>
      <protection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left"/>
    </xf>
    <xf numFmtId="0" fontId="117" fillId="0" borderId="0" xfId="0" applyFont="1" applyAlignment="1">
      <alignment/>
    </xf>
    <xf numFmtId="0" fontId="9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right"/>
      <protection hidden="1"/>
    </xf>
    <xf numFmtId="0" fontId="0" fillId="0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3" fontId="18" fillId="0" borderId="108" xfId="0" applyNumberFormat="1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22" fillId="0" borderId="106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3" fontId="7" fillId="0" borderId="106" xfId="0" applyNumberFormat="1" applyFont="1" applyFill="1" applyBorder="1" applyAlignment="1">
      <alignment horizontal="center" vertical="center"/>
    </xf>
    <xf numFmtId="3" fontId="7" fillId="0" borderId="107" xfId="0" applyNumberFormat="1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3" fontId="7" fillId="0" borderId="105" xfId="0" applyNumberFormat="1" applyFont="1" applyFill="1" applyBorder="1" applyAlignment="1">
      <alignment horizontal="center"/>
    </xf>
    <xf numFmtId="3" fontId="9" fillId="0" borderId="106" xfId="0" applyNumberFormat="1" applyFont="1" applyFill="1" applyBorder="1" applyAlignment="1">
      <alignment horizontal="center" vertical="center"/>
    </xf>
    <xf numFmtId="3" fontId="11" fillId="0" borderId="106" xfId="0" applyNumberFormat="1" applyFont="1" applyFill="1" applyBorder="1" applyAlignment="1">
      <alignment horizontal="center"/>
    </xf>
    <xf numFmtId="3" fontId="9" fillId="0" borderId="10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45" fillId="0" borderId="106" xfId="0" applyFont="1" applyFill="1" applyBorder="1" applyAlignment="1">
      <alignment horizontal="left" vertical="center" indent="1"/>
    </xf>
    <xf numFmtId="0" fontId="9" fillId="0" borderId="106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3" fontId="0" fillId="0" borderId="107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/>
    </xf>
    <xf numFmtId="3" fontId="23" fillId="0" borderId="107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 horizontal="center"/>
    </xf>
    <xf numFmtId="0" fontId="28" fillId="0" borderId="106" xfId="0" applyFont="1" applyFill="1" applyBorder="1" applyAlignment="1">
      <alignment horizontal="left" vertical="center" indent="1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3" fontId="0" fillId="0" borderId="10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3" fontId="18" fillId="0" borderId="65" xfId="0" applyNumberFormat="1" applyFont="1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6" xfId="0" applyFill="1" applyBorder="1" applyAlignment="1">
      <alignment/>
    </xf>
    <xf numFmtId="3" fontId="7" fillId="0" borderId="65" xfId="0" applyNumberFormat="1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6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22" fillId="0" borderId="57" xfId="0" applyFont="1" applyFill="1" applyBorder="1" applyAlignment="1">
      <alignment horizontal="left" vertical="center" indent="1"/>
    </xf>
    <xf numFmtId="0" fontId="7" fillId="0" borderId="59" xfId="0" applyFont="1" applyFill="1" applyBorder="1" applyAlignment="1">
      <alignment horizontal="left" vertical="center" indent="1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shrinkToFit="1"/>
    </xf>
    <xf numFmtId="0" fontId="28" fillId="0" borderId="57" xfId="0" applyFont="1" applyFill="1" applyBorder="1" applyAlignment="1">
      <alignment horizontal="left" vertical="center" indent="1"/>
    </xf>
    <xf numFmtId="0" fontId="0" fillId="0" borderId="59" xfId="0" applyFont="1" applyFill="1" applyBorder="1" applyAlignment="1">
      <alignment horizontal="left" vertical="center" indent="1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left" vertical="center" indent="1"/>
    </xf>
    <xf numFmtId="0" fontId="0" fillId="0" borderId="59" xfId="0" applyFont="1" applyFill="1" applyBorder="1" applyAlignment="1">
      <alignment horizontal="left" vertical="center" indent="1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3" fontId="0" fillId="0" borderId="106" xfId="0" applyNumberFormat="1" applyFont="1" applyFill="1" applyBorder="1" applyAlignment="1">
      <alignment horizontal="center"/>
    </xf>
    <xf numFmtId="0" fontId="62" fillId="0" borderId="106" xfId="0" applyFont="1" applyFill="1" applyBorder="1" applyAlignment="1">
      <alignment horizontal="left" vertical="center" indent="1"/>
    </xf>
    <xf numFmtId="0" fontId="0" fillId="0" borderId="106" xfId="0" applyFont="1" applyFill="1" applyBorder="1" applyAlignment="1">
      <alignment horizontal="center" vertical="center"/>
    </xf>
    <xf numFmtId="3" fontId="0" fillId="0" borderId="109" xfId="0" applyNumberFormat="1" applyFont="1" applyFill="1" applyBorder="1" applyAlignment="1">
      <alignment horizontal="center" vertical="center"/>
    </xf>
    <xf numFmtId="3" fontId="0" fillId="0" borderId="107" xfId="0" applyNumberFormat="1" applyFont="1" applyFill="1" applyBorder="1" applyAlignment="1">
      <alignment horizontal="center" vertical="center"/>
    </xf>
    <xf numFmtId="3" fontId="66" fillId="0" borderId="106" xfId="0" applyNumberFormat="1" applyFont="1" applyFill="1" applyBorder="1" applyAlignment="1">
      <alignment horizontal="center"/>
    </xf>
    <xf numFmtId="3" fontId="65" fillId="0" borderId="106" xfId="0" applyNumberFormat="1" applyFont="1" applyFill="1" applyBorder="1" applyAlignment="1">
      <alignment horizontal="center"/>
    </xf>
    <xf numFmtId="0" fontId="69" fillId="0" borderId="106" xfId="0" applyFont="1" applyFill="1" applyBorder="1" applyAlignment="1">
      <alignment horizontal="left" vertical="center" indent="1"/>
    </xf>
    <xf numFmtId="0" fontId="65" fillId="0" borderId="106" xfId="0" applyFont="1" applyFill="1" applyBorder="1" applyAlignment="1">
      <alignment horizontal="center" vertical="center"/>
    </xf>
    <xf numFmtId="3" fontId="65" fillId="0" borderId="106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Rezerva 2004 ORJ 110 - k 3110200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33" sqref="E33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2308" t="s">
        <v>3</v>
      </c>
      <c r="B6" s="2309"/>
      <c r="C6" s="2310"/>
      <c r="D6" s="2310"/>
      <c r="E6" s="2310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2311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2312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284445</v>
      </c>
      <c r="E11" s="14">
        <v>236487</v>
      </c>
      <c r="F11" s="15">
        <f>(E11/D11)*100</f>
        <v>83.13979855508094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57217</v>
      </c>
      <c r="E12" s="17">
        <v>55300.8</v>
      </c>
      <c r="F12" s="18">
        <f>(E12/D12)*100</f>
        <v>96.65099533355472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4739.3</v>
      </c>
      <c r="F13" s="18">
        <f>(E13/D13)*100</f>
        <v>68.96536670547148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114104.6</v>
      </c>
      <c r="E14" s="17">
        <f>455972.8-362397.9</f>
        <v>93574.89999999997</v>
      </c>
      <c r="F14" s="18">
        <f>(E14/D14)*100</f>
        <v>82.00799967748887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462638.6</v>
      </c>
      <c r="E15" s="21">
        <f>SUM(E11:E14)</f>
        <v>390101.99999999994</v>
      </c>
      <c r="F15" s="22">
        <f>(E15/D15)*100</f>
        <v>84.3211093929473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426253.8</v>
      </c>
      <c r="E17" s="17">
        <f>666578.6-362397.9</f>
        <v>304180.69999999995</v>
      </c>
      <c r="F17" s="18">
        <f>(E17/D17)*100</f>
        <v>71.3614048719331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67255.4</v>
      </c>
      <c r="E18" s="17">
        <v>32083.8</v>
      </c>
      <c r="F18" s="18">
        <f>(E18/D18)*100</f>
        <v>47.70442224713555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493509.19999999995</v>
      </c>
      <c r="E19" s="21">
        <f>SUM(E17:E18)</f>
        <v>336264.49999999994</v>
      </c>
      <c r="F19" s="22">
        <f>(E19/D19)*100</f>
        <v>68.13743289892062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53837.5</v>
      </c>
      <c r="F22" s="34"/>
    </row>
    <row r="23" spans="2:6" ht="15" customHeight="1" thickBot="1">
      <c r="B23" s="35" t="s">
        <v>22</v>
      </c>
      <c r="C23" s="36">
        <v>0</v>
      </c>
      <c r="D23" s="36">
        <v>30870.6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3">
      <selection activeCell="B13" sqref="B13"/>
    </sheetView>
  </sheetViews>
  <sheetFormatPr defaultColWidth="9.140625" defaultRowHeight="12.75"/>
  <cols>
    <col min="1" max="1" width="35.28125" style="149" customWidth="1"/>
    <col min="2" max="2" width="14.421875" style="149" customWidth="1"/>
    <col min="3" max="3" width="9.140625" style="149" customWidth="1"/>
    <col min="4" max="9" width="0" style="149" hidden="1" customWidth="1"/>
    <col min="10" max="16384" width="9.140625" style="149" customWidth="1"/>
  </cols>
  <sheetData>
    <row r="1" spans="1:22" s="43" customFormat="1" ht="15.75">
      <c r="A1" s="2329" t="s">
        <v>746</v>
      </c>
      <c r="B1" s="2329"/>
      <c r="C1" s="2329"/>
      <c r="D1" s="2329"/>
      <c r="E1" s="2329"/>
      <c r="F1" s="2329"/>
      <c r="G1" s="2329"/>
      <c r="H1" s="2329"/>
      <c r="I1" s="2329"/>
      <c r="J1" s="2329"/>
      <c r="K1" s="2329"/>
      <c r="L1" s="2329"/>
      <c r="M1" s="2329"/>
      <c r="N1" s="2329"/>
      <c r="O1" s="2329"/>
      <c r="P1" s="2329"/>
      <c r="Q1" s="2329"/>
      <c r="R1" s="2329"/>
      <c r="S1" s="2329"/>
      <c r="T1" s="2329"/>
      <c r="U1" s="2329"/>
      <c r="V1" s="2329"/>
    </row>
    <row r="2" spans="1:16" ht="15.75">
      <c r="A2" s="967" t="s">
        <v>669</v>
      </c>
      <c r="B2" s="968"/>
      <c r="C2" s="969"/>
      <c r="G2" s="970"/>
      <c r="H2" s="970"/>
      <c r="I2" s="970"/>
      <c r="J2" s="970"/>
      <c r="K2" s="970"/>
      <c r="L2" s="971"/>
      <c r="M2" s="971"/>
      <c r="N2" s="970"/>
      <c r="O2" s="970"/>
      <c r="P2" s="970"/>
    </row>
    <row r="3" spans="1:16" ht="12.75">
      <c r="A3" s="972"/>
      <c r="C3" s="969"/>
      <c r="G3" s="970"/>
      <c r="H3" s="970"/>
      <c r="I3" s="970"/>
      <c r="J3" s="970"/>
      <c r="K3" s="970"/>
      <c r="L3" s="971"/>
      <c r="M3" s="971"/>
      <c r="N3" s="970"/>
      <c r="O3" s="970"/>
      <c r="P3" s="970"/>
    </row>
    <row r="4" spans="2:16" ht="13.5" thickBot="1">
      <c r="B4" s="973"/>
      <c r="C4" s="974"/>
      <c r="D4" s="973"/>
      <c r="E4" s="973"/>
      <c r="G4" s="970"/>
      <c r="H4" s="970"/>
      <c r="I4" s="970"/>
      <c r="J4" s="970"/>
      <c r="K4" s="970"/>
      <c r="L4" s="971"/>
      <c r="M4" s="971"/>
      <c r="N4" s="970"/>
      <c r="O4" s="970"/>
      <c r="P4" s="970"/>
    </row>
    <row r="5" spans="1:16" ht="16.5" thickBot="1">
      <c r="A5" s="975" t="s">
        <v>565</v>
      </c>
      <c r="B5" s="976"/>
      <c r="C5" s="976" t="s">
        <v>747</v>
      </c>
      <c r="D5" s="691"/>
      <c r="E5" s="693"/>
      <c r="F5" s="693"/>
      <c r="G5" s="977"/>
      <c r="H5" s="978"/>
      <c r="I5" s="978"/>
      <c r="J5" s="978"/>
      <c r="K5" s="978"/>
      <c r="L5" s="979"/>
      <c r="M5" s="979"/>
      <c r="N5" s="970"/>
      <c r="O5" s="970"/>
      <c r="P5" s="970"/>
    </row>
    <row r="6" spans="1:16" ht="13.5" thickBot="1">
      <c r="A6" s="980" t="s">
        <v>567</v>
      </c>
      <c r="C6" s="969"/>
      <c r="G6" s="970"/>
      <c r="H6" s="970"/>
      <c r="I6" s="970"/>
      <c r="J6" s="970"/>
      <c r="K6" s="970"/>
      <c r="L6" s="971"/>
      <c r="M6" s="971"/>
      <c r="N6" s="970"/>
      <c r="O6" s="970"/>
      <c r="P6" s="970"/>
    </row>
    <row r="7" spans="1:22" ht="13.5" thickBot="1">
      <c r="A7" s="2330" t="s">
        <v>57</v>
      </c>
      <c r="B7" s="2331" t="s">
        <v>571</v>
      </c>
      <c r="C7" s="2331" t="s">
        <v>574</v>
      </c>
      <c r="D7" s="2332" t="s">
        <v>748</v>
      </c>
      <c r="E7" s="2331" t="s">
        <v>749</v>
      </c>
      <c r="F7" s="2333" t="s">
        <v>750</v>
      </c>
      <c r="G7" s="2333" t="s">
        <v>751</v>
      </c>
      <c r="H7" s="2334" t="s">
        <v>752</v>
      </c>
      <c r="I7" s="2335" t="s">
        <v>753</v>
      </c>
      <c r="J7" s="2336" t="s">
        <v>754</v>
      </c>
      <c r="K7" s="2337" t="s">
        <v>755</v>
      </c>
      <c r="L7" s="2337"/>
      <c r="M7" s="2327" t="s">
        <v>756</v>
      </c>
      <c r="N7" s="2327"/>
      <c r="O7" s="2327"/>
      <c r="P7" s="2327"/>
      <c r="Q7" s="981" t="s">
        <v>757</v>
      </c>
      <c r="R7" s="982" t="s">
        <v>570</v>
      </c>
      <c r="T7" s="2328" t="s">
        <v>758</v>
      </c>
      <c r="U7" s="2328"/>
      <c r="V7" s="2328"/>
    </row>
    <row r="8" spans="1:22" ht="13.5" thickBot="1">
      <c r="A8" s="2330"/>
      <c r="B8" s="2330"/>
      <c r="C8" s="2331"/>
      <c r="D8" s="2332"/>
      <c r="E8" s="2331"/>
      <c r="F8" s="2333"/>
      <c r="G8" s="2333"/>
      <c r="H8" s="2334"/>
      <c r="I8" s="2335"/>
      <c r="J8" s="2336"/>
      <c r="K8" s="983" t="s">
        <v>53</v>
      </c>
      <c r="L8" s="1174" t="s">
        <v>52</v>
      </c>
      <c r="M8" s="984" t="s">
        <v>581</v>
      </c>
      <c r="N8" s="985" t="s">
        <v>584</v>
      </c>
      <c r="O8" s="986" t="s">
        <v>587</v>
      </c>
      <c r="P8" s="987" t="s">
        <v>590</v>
      </c>
      <c r="Q8" s="988" t="s">
        <v>591</v>
      </c>
      <c r="R8" s="989" t="s">
        <v>592</v>
      </c>
      <c r="T8" s="990" t="s">
        <v>759</v>
      </c>
      <c r="U8" s="991" t="s">
        <v>760</v>
      </c>
      <c r="V8" s="991" t="s">
        <v>761</v>
      </c>
    </row>
    <row r="9" spans="1:22" ht="12.75">
      <c r="A9" s="992" t="s">
        <v>593</v>
      </c>
      <c r="B9" s="993"/>
      <c r="C9" s="994"/>
      <c r="D9" s="995">
        <v>7</v>
      </c>
      <c r="E9" s="996">
        <v>6</v>
      </c>
      <c r="F9" s="997">
        <v>7</v>
      </c>
      <c r="G9" s="998">
        <v>7</v>
      </c>
      <c r="H9" s="999">
        <v>6</v>
      </c>
      <c r="I9" s="1000" t="s">
        <v>594</v>
      </c>
      <c r="J9" s="1001">
        <v>6</v>
      </c>
      <c r="K9" s="1002"/>
      <c r="L9" s="1130"/>
      <c r="M9" s="1003">
        <v>15</v>
      </c>
      <c r="N9" s="1004">
        <f aca="true" t="shared" si="0" ref="N9:P21">T9</f>
        <v>16</v>
      </c>
      <c r="O9" s="1005">
        <f>U9</f>
        <v>17</v>
      </c>
      <c r="P9" s="1006">
        <f>V9</f>
        <v>0</v>
      </c>
      <c r="Q9" s="1007" t="s">
        <v>594</v>
      </c>
      <c r="R9" s="1008" t="s">
        <v>594</v>
      </c>
      <c r="S9" s="1009"/>
      <c r="T9" s="1010">
        <v>16</v>
      </c>
      <c r="U9" s="1011">
        <v>17</v>
      </c>
      <c r="V9" s="1011"/>
    </row>
    <row r="10" spans="1:22" ht="13.5" thickBot="1">
      <c r="A10" s="1012" t="s">
        <v>595</v>
      </c>
      <c r="B10" s="1013"/>
      <c r="C10" s="1014"/>
      <c r="D10" s="1015">
        <v>7</v>
      </c>
      <c r="E10" s="1016">
        <v>6</v>
      </c>
      <c r="F10" s="1017">
        <v>6</v>
      </c>
      <c r="G10" s="1018">
        <v>6</v>
      </c>
      <c r="H10" s="1019">
        <v>6</v>
      </c>
      <c r="I10" s="1020" t="s">
        <v>594</v>
      </c>
      <c r="J10" s="1021">
        <v>5</v>
      </c>
      <c r="K10" s="1022"/>
      <c r="L10" s="1068"/>
      <c r="M10" s="1023">
        <v>14</v>
      </c>
      <c r="N10" s="1024">
        <f t="shared" si="0"/>
        <v>14</v>
      </c>
      <c r="O10" s="1025">
        <f t="shared" si="0"/>
        <v>13</v>
      </c>
      <c r="P10" s="1026">
        <f t="shared" si="0"/>
        <v>0</v>
      </c>
      <c r="Q10" s="1027" t="s">
        <v>594</v>
      </c>
      <c r="R10" s="1028" t="s">
        <v>594</v>
      </c>
      <c r="S10" s="1009"/>
      <c r="T10" s="1029">
        <v>14</v>
      </c>
      <c r="U10" s="1030">
        <v>13</v>
      </c>
      <c r="V10" s="1030"/>
    </row>
    <row r="11" spans="1:22" ht="12.75">
      <c r="A11" s="1031" t="s">
        <v>596</v>
      </c>
      <c r="B11" s="1032" t="s">
        <v>597</v>
      </c>
      <c r="C11" s="1033" t="s">
        <v>598</v>
      </c>
      <c r="D11" s="1034">
        <v>1225</v>
      </c>
      <c r="E11" s="1035">
        <v>1285</v>
      </c>
      <c r="F11" s="1036">
        <v>1305</v>
      </c>
      <c r="G11" s="1037">
        <v>1340</v>
      </c>
      <c r="H11" s="1038">
        <v>1267</v>
      </c>
      <c r="I11" s="1039" t="s">
        <v>594</v>
      </c>
      <c r="J11" s="1037">
        <v>1563</v>
      </c>
      <c r="K11" s="1002" t="s">
        <v>594</v>
      </c>
      <c r="L11" s="1130" t="s">
        <v>594</v>
      </c>
      <c r="M11" s="1040">
        <v>3361</v>
      </c>
      <c r="N11" s="1041">
        <f t="shared" si="0"/>
        <v>3458</v>
      </c>
      <c r="O11" s="1042">
        <f t="shared" si="0"/>
        <v>3497</v>
      </c>
      <c r="P11" s="1006">
        <f t="shared" si="0"/>
        <v>0</v>
      </c>
      <c r="Q11" s="1043" t="s">
        <v>594</v>
      </c>
      <c r="R11" s="1044" t="s">
        <v>594</v>
      </c>
      <c r="S11" s="1009"/>
      <c r="T11" s="1045">
        <v>3458</v>
      </c>
      <c r="U11" s="1046">
        <v>3497</v>
      </c>
      <c r="V11" s="1046"/>
    </row>
    <row r="12" spans="1:22" ht="12.75">
      <c r="A12" s="1047" t="s">
        <v>599</v>
      </c>
      <c r="B12" s="1048" t="s">
        <v>600</v>
      </c>
      <c r="C12" s="1033" t="s">
        <v>601</v>
      </c>
      <c r="D12" s="1034">
        <v>-1225</v>
      </c>
      <c r="E12" s="1035">
        <v>-1285</v>
      </c>
      <c r="F12" s="1036">
        <v>1305</v>
      </c>
      <c r="G12" s="1037">
        <v>1340</v>
      </c>
      <c r="H12" s="1049">
        <v>1267</v>
      </c>
      <c r="I12" s="1050" t="s">
        <v>594</v>
      </c>
      <c r="J12" s="1037">
        <v>1478</v>
      </c>
      <c r="K12" s="1051" t="s">
        <v>594</v>
      </c>
      <c r="L12" s="1055" t="s">
        <v>594</v>
      </c>
      <c r="M12" s="1046">
        <v>3241</v>
      </c>
      <c r="N12" s="1041">
        <f t="shared" si="0"/>
        <v>3349</v>
      </c>
      <c r="O12" s="1052">
        <f t="shared" si="0"/>
        <v>3392</v>
      </c>
      <c r="P12" s="1053">
        <f t="shared" si="0"/>
        <v>0</v>
      </c>
      <c r="Q12" s="1054" t="s">
        <v>594</v>
      </c>
      <c r="R12" s="1055" t="s">
        <v>594</v>
      </c>
      <c r="S12" s="1009"/>
      <c r="T12" s="1056">
        <v>3349</v>
      </c>
      <c r="U12" s="1046">
        <v>3392</v>
      </c>
      <c r="V12" s="1046"/>
    </row>
    <row r="13" spans="1:22" ht="12.75">
      <c r="A13" s="1047" t="s">
        <v>602</v>
      </c>
      <c r="B13" s="1048" t="s">
        <v>762</v>
      </c>
      <c r="C13" s="1033" t="s">
        <v>604</v>
      </c>
      <c r="D13" s="1034"/>
      <c r="E13" s="1035"/>
      <c r="F13" s="1036"/>
      <c r="G13" s="1037"/>
      <c r="H13" s="1049">
        <v>0</v>
      </c>
      <c r="I13" s="1050" t="s">
        <v>594</v>
      </c>
      <c r="J13" s="1037"/>
      <c r="K13" s="1051" t="s">
        <v>594</v>
      </c>
      <c r="L13" s="1055" t="s">
        <v>594</v>
      </c>
      <c r="M13" s="1046"/>
      <c r="N13" s="1041">
        <f t="shared" si="0"/>
        <v>0</v>
      </c>
      <c r="O13" s="1052">
        <f t="shared" si="0"/>
        <v>0</v>
      </c>
      <c r="P13" s="1053">
        <f t="shared" si="0"/>
        <v>0</v>
      </c>
      <c r="Q13" s="1054" t="s">
        <v>594</v>
      </c>
      <c r="R13" s="1055" t="s">
        <v>594</v>
      </c>
      <c r="S13" s="1009"/>
      <c r="T13" s="1056"/>
      <c r="U13" s="1046"/>
      <c r="V13" s="1046"/>
    </row>
    <row r="14" spans="1:22" ht="12.75">
      <c r="A14" s="1047" t="s">
        <v>605</v>
      </c>
      <c r="B14" s="1048" t="s">
        <v>763</v>
      </c>
      <c r="C14" s="1033" t="s">
        <v>594</v>
      </c>
      <c r="D14" s="1034">
        <v>117</v>
      </c>
      <c r="E14" s="1035">
        <v>115</v>
      </c>
      <c r="F14" s="1036"/>
      <c r="G14" s="1037">
        <v>145</v>
      </c>
      <c r="H14" s="1049">
        <v>149</v>
      </c>
      <c r="I14" s="1050" t="s">
        <v>594</v>
      </c>
      <c r="J14" s="1037">
        <v>137</v>
      </c>
      <c r="K14" s="1051" t="s">
        <v>594</v>
      </c>
      <c r="L14" s="1055" t="s">
        <v>594</v>
      </c>
      <c r="M14" s="1046">
        <v>2704</v>
      </c>
      <c r="N14" s="1041">
        <f t="shared" si="0"/>
        <v>1199</v>
      </c>
      <c r="O14" s="1052">
        <f t="shared" si="0"/>
        <v>830</v>
      </c>
      <c r="P14" s="1053">
        <f t="shared" si="0"/>
        <v>0</v>
      </c>
      <c r="Q14" s="1054" t="s">
        <v>594</v>
      </c>
      <c r="R14" s="1055" t="s">
        <v>594</v>
      </c>
      <c r="S14" s="1009"/>
      <c r="T14" s="1056">
        <v>1199</v>
      </c>
      <c r="U14" s="1046">
        <v>830</v>
      </c>
      <c r="V14" s="1046"/>
    </row>
    <row r="15" spans="1:22" ht="13.5" thickBot="1">
      <c r="A15" s="992" t="s">
        <v>607</v>
      </c>
      <c r="B15" s="1057" t="s">
        <v>764</v>
      </c>
      <c r="C15" s="1058" t="s">
        <v>609</v>
      </c>
      <c r="D15" s="1059">
        <v>260</v>
      </c>
      <c r="E15" s="996">
        <v>334</v>
      </c>
      <c r="F15" s="1060">
        <v>316</v>
      </c>
      <c r="G15" s="1061">
        <v>504</v>
      </c>
      <c r="H15" s="999">
        <v>482</v>
      </c>
      <c r="I15" s="1062" t="s">
        <v>594</v>
      </c>
      <c r="J15" s="1061">
        <v>389</v>
      </c>
      <c r="K15" s="1063" t="s">
        <v>594</v>
      </c>
      <c r="L15" s="1095" t="s">
        <v>594</v>
      </c>
      <c r="M15" s="1064">
        <v>1383</v>
      </c>
      <c r="N15" s="1065">
        <f t="shared" si="0"/>
        <v>1866</v>
      </c>
      <c r="O15" s="1066">
        <f t="shared" si="0"/>
        <v>1894</v>
      </c>
      <c r="P15" s="1026">
        <f t="shared" si="0"/>
        <v>0</v>
      </c>
      <c r="Q15" s="1067" t="s">
        <v>594</v>
      </c>
      <c r="R15" s="1068" t="s">
        <v>594</v>
      </c>
      <c r="S15" s="1009"/>
      <c r="T15" s="1069">
        <v>1866</v>
      </c>
      <c r="U15" s="1064">
        <v>1894</v>
      </c>
      <c r="V15" s="1064"/>
    </row>
    <row r="16" spans="1:22" ht="13.5" thickBot="1">
      <c r="A16" s="1070" t="s">
        <v>610</v>
      </c>
      <c r="B16" s="1071"/>
      <c r="C16" s="1072"/>
      <c r="D16" s="1073">
        <v>383</v>
      </c>
      <c r="E16" s="1074">
        <v>457</v>
      </c>
      <c r="F16" s="1075">
        <v>469</v>
      </c>
      <c r="G16" s="1074">
        <v>649</v>
      </c>
      <c r="H16" s="1075">
        <v>631</v>
      </c>
      <c r="I16" s="1076" t="s">
        <v>594</v>
      </c>
      <c r="J16" s="1077">
        <f>J11-J12+J13+J14+J15</f>
        <v>611</v>
      </c>
      <c r="K16" s="1078" t="s">
        <v>594</v>
      </c>
      <c r="L16" s="1144" t="s">
        <v>594</v>
      </c>
      <c r="M16" s="1079">
        <f>M11-M12+M13+M14+M15</f>
        <v>4207</v>
      </c>
      <c r="N16" s="1076">
        <f t="shared" si="0"/>
        <v>3174</v>
      </c>
      <c r="O16" s="1076">
        <f t="shared" si="0"/>
        <v>2829</v>
      </c>
      <c r="P16" s="1080">
        <f t="shared" si="0"/>
        <v>0</v>
      </c>
      <c r="Q16" s="1081" t="s">
        <v>594</v>
      </c>
      <c r="R16" s="1081" t="s">
        <v>594</v>
      </c>
      <c r="S16" s="1009"/>
      <c r="T16" s="1077">
        <f>T11-T12+T13+T14+T15</f>
        <v>3174</v>
      </c>
      <c r="U16" s="1077">
        <f>U11-U12+U13+U14+U15</f>
        <v>2829</v>
      </c>
      <c r="V16" s="1077">
        <f>V11-V12+V13+V14+V15</f>
        <v>0</v>
      </c>
    </row>
    <row r="17" spans="1:22" ht="12.75">
      <c r="A17" s="992" t="s">
        <v>611</v>
      </c>
      <c r="B17" s="1032" t="s">
        <v>612</v>
      </c>
      <c r="C17" s="1058">
        <v>401</v>
      </c>
      <c r="D17" s="1059"/>
      <c r="E17" s="996"/>
      <c r="F17" s="1060"/>
      <c r="G17" s="1061"/>
      <c r="H17" s="999">
        <v>0</v>
      </c>
      <c r="I17" s="1082" t="s">
        <v>594</v>
      </c>
      <c r="J17" s="1061">
        <v>85</v>
      </c>
      <c r="K17" s="1002" t="s">
        <v>594</v>
      </c>
      <c r="L17" s="1039" t="s">
        <v>594</v>
      </c>
      <c r="M17" s="1083">
        <v>120</v>
      </c>
      <c r="N17" s="1084">
        <f t="shared" si="0"/>
        <v>110</v>
      </c>
      <c r="O17" s="1085">
        <f>U17</f>
        <v>105</v>
      </c>
      <c r="P17" s="1086"/>
      <c r="Q17" s="1008" t="s">
        <v>594</v>
      </c>
      <c r="R17" s="1044" t="s">
        <v>594</v>
      </c>
      <c r="S17" s="1009"/>
      <c r="T17" s="1087">
        <v>110</v>
      </c>
      <c r="U17" s="1064">
        <v>105</v>
      </c>
      <c r="V17" s="1064"/>
    </row>
    <row r="18" spans="1:22" ht="12.75">
      <c r="A18" s="1047" t="s">
        <v>613</v>
      </c>
      <c r="B18" s="1048" t="s">
        <v>614</v>
      </c>
      <c r="C18" s="1033" t="s">
        <v>615</v>
      </c>
      <c r="D18" s="1034">
        <v>66</v>
      </c>
      <c r="E18" s="1088">
        <v>92</v>
      </c>
      <c r="F18" s="1036">
        <v>50</v>
      </c>
      <c r="G18" s="1037">
        <v>99</v>
      </c>
      <c r="H18" s="1049">
        <v>113</v>
      </c>
      <c r="I18" s="1050" t="s">
        <v>594</v>
      </c>
      <c r="J18" s="1037">
        <v>111</v>
      </c>
      <c r="K18" s="1051" t="s">
        <v>594</v>
      </c>
      <c r="L18" s="1050" t="s">
        <v>594</v>
      </c>
      <c r="M18" s="1037">
        <v>346</v>
      </c>
      <c r="N18" s="1089">
        <f t="shared" si="0"/>
        <v>509</v>
      </c>
      <c r="O18" s="1085">
        <f>U18</f>
        <v>477</v>
      </c>
      <c r="P18" s="1090"/>
      <c r="Q18" s="1054" t="s">
        <v>594</v>
      </c>
      <c r="R18" s="1055" t="s">
        <v>594</v>
      </c>
      <c r="S18" s="1009"/>
      <c r="T18" s="1056">
        <v>509</v>
      </c>
      <c r="U18" s="1046">
        <v>477</v>
      </c>
      <c r="V18" s="1046"/>
    </row>
    <row r="19" spans="1:22" ht="12.75">
      <c r="A19" s="1047" t="s">
        <v>616</v>
      </c>
      <c r="B19" s="1048" t="s">
        <v>692</v>
      </c>
      <c r="C19" s="1033" t="s">
        <v>594</v>
      </c>
      <c r="D19" s="1034"/>
      <c r="E19" s="1035"/>
      <c r="F19" s="1036"/>
      <c r="G19" s="1037"/>
      <c r="H19" s="1049">
        <v>0</v>
      </c>
      <c r="I19" s="1050" t="s">
        <v>594</v>
      </c>
      <c r="J19" s="1037"/>
      <c r="K19" s="1051" t="s">
        <v>594</v>
      </c>
      <c r="L19" s="1050" t="s">
        <v>594</v>
      </c>
      <c r="M19" s="1037"/>
      <c r="N19" s="1089">
        <f t="shared" si="0"/>
        <v>0</v>
      </c>
      <c r="O19" s="1085" t="str">
        <f>U19</f>
        <v> </v>
      </c>
      <c r="P19" s="1090"/>
      <c r="Q19" s="1054" t="s">
        <v>594</v>
      </c>
      <c r="R19" s="1055" t="s">
        <v>594</v>
      </c>
      <c r="S19" s="1009"/>
      <c r="T19" s="1056"/>
      <c r="U19" s="1046" t="s">
        <v>513</v>
      </c>
      <c r="V19" s="1046"/>
    </row>
    <row r="20" spans="1:22" ht="12.75">
      <c r="A20" s="1047" t="s">
        <v>618</v>
      </c>
      <c r="B20" s="1048" t="s">
        <v>617</v>
      </c>
      <c r="C20" s="1033" t="s">
        <v>594</v>
      </c>
      <c r="D20" s="1034">
        <v>173</v>
      </c>
      <c r="E20" s="1035">
        <v>209</v>
      </c>
      <c r="F20" s="1036">
        <v>337</v>
      </c>
      <c r="G20" s="1037">
        <v>299</v>
      </c>
      <c r="H20" s="1049">
        <v>298</v>
      </c>
      <c r="I20" s="1050" t="s">
        <v>594</v>
      </c>
      <c r="J20" s="1037">
        <v>279</v>
      </c>
      <c r="K20" s="1051" t="s">
        <v>594</v>
      </c>
      <c r="L20" s="1050" t="s">
        <v>594</v>
      </c>
      <c r="M20" s="1037">
        <v>3421</v>
      </c>
      <c r="N20" s="1089">
        <f t="shared" si="0"/>
        <v>2408</v>
      </c>
      <c r="O20" s="1085">
        <f>U20</f>
        <v>1793</v>
      </c>
      <c r="P20" s="1090"/>
      <c r="Q20" s="1054" t="s">
        <v>594</v>
      </c>
      <c r="R20" s="1055" t="s">
        <v>594</v>
      </c>
      <c r="S20" s="1009"/>
      <c r="T20" s="1056">
        <v>2408</v>
      </c>
      <c r="U20" s="1046">
        <v>1793</v>
      </c>
      <c r="V20" s="1046"/>
    </row>
    <row r="21" spans="1:22" ht="13.5" thickBot="1">
      <c r="A21" s="1012" t="s">
        <v>620</v>
      </c>
      <c r="B21" s="1091"/>
      <c r="C21" s="1092" t="s">
        <v>594</v>
      </c>
      <c r="D21" s="1034"/>
      <c r="E21" s="996"/>
      <c r="F21" s="1036"/>
      <c r="G21" s="1018"/>
      <c r="H21" s="1093">
        <v>0</v>
      </c>
      <c r="I21" s="1094" t="s">
        <v>594</v>
      </c>
      <c r="J21" s="1095"/>
      <c r="K21" s="1063" t="s">
        <v>594</v>
      </c>
      <c r="L21" s="1062" t="s">
        <v>594</v>
      </c>
      <c r="M21" s="1068"/>
      <c r="N21" s="1096">
        <f t="shared" si="0"/>
        <v>0</v>
      </c>
      <c r="O21" s="1097">
        <f>U21</f>
        <v>0</v>
      </c>
      <c r="P21" s="1098"/>
      <c r="Q21" s="1028" t="s">
        <v>594</v>
      </c>
      <c r="R21" s="1068" t="s">
        <v>594</v>
      </c>
      <c r="S21" s="1009"/>
      <c r="T21" s="1099"/>
      <c r="U21" s="1067"/>
      <c r="V21" s="1067"/>
    </row>
    <row r="22" spans="1:22" ht="12.75">
      <c r="A22" s="1100" t="s">
        <v>622</v>
      </c>
      <c r="B22" s="1032"/>
      <c r="C22" s="1101" t="s">
        <v>594</v>
      </c>
      <c r="D22" s="1102">
        <v>2336</v>
      </c>
      <c r="E22" s="1103">
        <v>2388</v>
      </c>
      <c r="F22" s="1104">
        <v>2517</v>
      </c>
      <c r="G22" s="1083">
        <v>2378</v>
      </c>
      <c r="H22" s="1105">
        <v>2563</v>
      </c>
      <c r="I22" s="1039">
        <v>2303</v>
      </c>
      <c r="J22" s="1106">
        <v>2311</v>
      </c>
      <c r="K22" s="1107">
        <f>K35</f>
        <v>5672</v>
      </c>
      <c r="L22" s="1108">
        <f>L35</f>
        <v>5971</v>
      </c>
      <c r="M22" s="1108">
        <v>1500</v>
      </c>
      <c r="N22" s="1085">
        <f aca="true" t="shared" si="1" ref="N22:O37">T22-M22</f>
        <v>1396</v>
      </c>
      <c r="O22" s="1109">
        <f t="shared" si="1"/>
        <v>2791</v>
      </c>
      <c r="P22" s="1110"/>
      <c r="Q22" s="1043">
        <f>SUM(M22:P22)</f>
        <v>5687</v>
      </c>
      <c r="R22" s="1111">
        <f>(Q22/L22)*100</f>
        <v>95.24367777591694</v>
      </c>
      <c r="S22" s="1009"/>
      <c r="T22" s="1045">
        <v>2896</v>
      </c>
      <c r="U22" s="1175">
        <v>4187</v>
      </c>
      <c r="V22" s="1106"/>
    </row>
    <row r="23" spans="1:22" ht="12.75">
      <c r="A23" s="1047" t="s">
        <v>624</v>
      </c>
      <c r="B23" s="1048" t="s">
        <v>625</v>
      </c>
      <c r="C23" s="1112" t="s">
        <v>594</v>
      </c>
      <c r="D23" s="1034"/>
      <c r="E23" s="1088"/>
      <c r="F23" s="1036"/>
      <c r="G23" s="1037"/>
      <c r="H23" s="1049">
        <v>0</v>
      </c>
      <c r="I23" s="1050">
        <f>SUM(E23:H23)</f>
        <v>0</v>
      </c>
      <c r="J23" s="1113"/>
      <c r="K23" s="1114"/>
      <c r="L23" s="1176"/>
      <c r="M23" s="1115"/>
      <c r="N23" s="1085">
        <f t="shared" si="1"/>
        <v>0</v>
      </c>
      <c r="O23" s="1116">
        <f t="shared" si="1"/>
        <v>0</v>
      </c>
      <c r="P23" s="1117"/>
      <c r="Q23" s="1054">
        <f aca="true" t="shared" si="2" ref="Q23:Q45">SUM(M23:P23)</f>
        <v>0</v>
      </c>
      <c r="R23" s="1118" t="e">
        <f aca="true" t="shared" si="3" ref="R23:R45">(Q23/L23)*100</f>
        <v>#DIV/0!</v>
      </c>
      <c r="S23" s="1009"/>
      <c r="T23" s="1056"/>
      <c r="U23" s="1177"/>
      <c r="V23" s="1113"/>
    </row>
    <row r="24" spans="1:22" ht="13.5" thickBot="1">
      <c r="A24" s="1012" t="s">
        <v>626</v>
      </c>
      <c r="B24" s="1091" t="s">
        <v>625</v>
      </c>
      <c r="C24" s="1119">
        <v>672</v>
      </c>
      <c r="D24" s="1120">
        <v>660</v>
      </c>
      <c r="E24" s="1121">
        <v>670</v>
      </c>
      <c r="F24" s="1122">
        <v>700</v>
      </c>
      <c r="G24" s="1018">
        <v>650</v>
      </c>
      <c r="H24" s="1019">
        <v>760</v>
      </c>
      <c r="I24" s="1062">
        <v>700</v>
      </c>
      <c r="J24" s="1123">
        <v>650</v>
      </c>
      <c r="K24" s="1124">
        <f>SUM(K25:K29)</f>
        <v>1800</v>
      </c>
      <c r="L24" s="1178">
        <v>1800</v>
      </c>
      <c r="M24" s="1125">
        <v>450</v>
      </c>
      <c r="N24" s="1097">
        <f t="shared" si="1"/>
        <v>450</v>
      </c>
      <c r="O24" s="1126">
        <f t="shared" si="1"/>
        <v>900</v>
      </c>
      <c r="P24" s="1127"/>
      <c r="Q24" s="1067">
        <f t="shared" si="2"/>
        <v>1800</v>
      </c>
      <c r="R24" s="1128">
        <f t="shared" si="3"/>
        <v>100</v>
      </c>
      <c r="S24" s="1009"/>
      <c r="T24" s="1069">
        <v>900</v>
      </c>
      <c r="U24" s="1179">
        <v>1350</v>
      </c>
      <c r="V24" s="1123"/>
    </row>
    <row r="25" spans="1:22" ht="12.75">
      <c r="A25" s="1031" t="s">
        <v>627</v>
      </c>
      <c r="B25" s="1032" t="s">
        <v>765</v>
      </c>
      <c r="C25" s="1101">
        <v>501</v>
      </c>
      <c r="D25" s="1034">
        <v>401</v>
      </c>
      <c r="E25" s="1035">
        <v>315</v>
      </c>
      <c r="F25" s="1036">
        <v>161</v>
      </c>
      <c r="G25" s="1129">
        <v>206</v>
      </c>
      <c r="H25" s="1038">
        <v>158</v>
      </c>
      <c r="I25" s="1082">
        <v>186</v>
      </c>
      <c r="J25" s="1130">
        <v>160</v>
      </c>
      <c r="K25" s="1131">
        <v>220</v>
      </c>
      <c r="L25" s="1180">
        <v>220</v>
      </c>
      <c r="M25" s="1132">
        <v>109</v>
      </c>
      <c r="N25" s="1133">
        <f t="shared" si="1"/>
        <v>41</v>
      </c>
      <c r="O25" s="1134">
        <f t="shared" si="1"/>
        <v>133</v>
      </c>
      <c r="P25" s="1135"/>
      <c r="Q25" s="1008">
        <f t="shared" si="2"/>
        <v>283</v>
      </c>
      <c r="R25" s="1111">
        <f t="shared" si="3"/>
        <v>128.63636363636363</v>
      </c>
      <c r="S25" s="1009"/>
      <c r="T25" s="1087">
        <v>150</v>
      </c>
      <c r="U25" s="1181">
        <v>174</v>
      </c>
      <c r="V25" s="1136"/>
    </row>
    <row r="26" spans="1:22" ht="12.75">
      <c r="A26" s="1047" t="s">
        <v>629</v>
      </c>
      <c r="B26" s="1048" t="s">
        <v>766</v>
      </c>
      <c r="C26" s="1112">
        <v>502</v>
      </c>
      <c r="D26" s="1034">
        <v>149</v>
      </c>
      <c r="E26" s="1088">
        <v>157</v>
      </c>
      <c r="F26" s="1036">
        <v>180</v>
      </c>
      <c r="G26" s="1037">
        <v>154</v>
      </c>
      <c r="H26" s="1049">
        <v>93</v>
      </c>
      <c r="I26" s="1050">
        <v>110</v>
      </c>
      <c r="J26" s="1055">
        <v>113</v>
      </c>
      <c r="K26" s="1114">
        <v>550</v>
      </c>
      <c r="L26" s="1182">
        <v>550</v>
      </c>
      <c r="M26" s="1115">
        <v>175</v>
      </c>
      <c r="N26" s="1041">
        <f t="shared" si="1"/>
        <v>127</v>
      </c>
      <c r="O26" s="1134">
        <f t="shared" si="1"/>
        <v>180</v>
      </c>
      <c r="P26" s="1090"/>
      <c r="Q26" s="1054">
        <f t="shared" si="2"/>
        <v>482</v>
      </c>
      <c r="R26" s="1118">
        <f t="shared" si="3"/>
        <v>87.63636363636364</v>
      </c>
      <c r="S26" s="1009"/>
      <c r="T26" s="1056">
        <v>302</v>
      </c>
      <c r="U26" s="1177">
        <v>307</v>
      </c>
      <c r="V26" s="1113"/>
    </row>
    <row r="27" spans="1:22" ht="12.75">
      <c r="A27" s="1047" t="s">
        <v>631</v>
      </c>
      <c r="B27" s="1048" t="s">
        <v>767</v>
      </c>
      <c r="C27" s="1112">
        <v>504</v>
      </c>
      <c r="D27" s="1034"/>
      <c r="E27" s="1088"/>
      <c r="F27" s="1036"/>
      <c r="G27" s="1037"/>
      <c r="H27" s="1049">
        <v>0</v>
      </c>
      <c r="I27" s="1050">
        <f>SUM(E27:H27)</f>
        <v>0</v>
      </c>
      <c r="J27" s="1055">
        <v>0</v>
      </c>
      <c r="K27" s="1114"/>
      <c r="L27" s="1182"/>
      <c r="M27" s="1115"/>
      <c r="N27" s="1041">
        <f t="shared" si="1"/>
        <v>0</v>
      </c>
      <c r="O27" s="1134">
        <f t="shared" si="1"/>
        <v>0</v>
      </c>
      <c r="P27" s="1090"/>
      <c r="Q27" s="1054">
        <f t="shared" si="2"/>
        <v>0</v>
      </c>
      <c r="R27" s="1118" t="e">
        <f t="shared" si="3"/>
        <v>#DIV/0!</v>
      </c>
      <c r="S27" s="1009"/>
      <c r="T27" s="1056"/>
      <c r="U27" s="1177"/>
      <c r="V27" s="1113"/>
    </row>
    <row r="28" spans="1:22" ht="12.75">
      <c r="A28" s="1047" t="s">
        <v>633</v>
      </c>
      <c r="B28" s="1048" t="s">
        <v>768</v>
      </c>
      <c r="C28" s="1112">
        <v>511</v>
      </c>
      <c r="D28" s="1034">
        <v>180</v>
      </c>
      <c r="E28" s="1088">
        <v>64</v>
      </c>
      <c r="F28" s="1036">
        <v>191</v>
      </c>
      <c r="G28" s="1037">
        <v>27</v>
      </c>
      <c r="H28" s="1049">
        <v>60</v>
      </c>
      <c r="I28" s="1050">
        <v>72</v>
      </c>
      <c r="J28" s="1055">
        <v>92</v>
      </c>
      <c r="K28" s="1114">
        <v>210</v>
      </c>
      <c r="L28" s="1182">
        <v>210</v>
      </c>
      <c r="M28" s="1115">
        <v>19</v>
      </c>
      <c r="N28" s="1041">
        <f t="shared" si="1"/>
        <v>68</v>
      </c>
      <c r="O28" s="1134">
        <f t="shared" si="1"/>
        <v>85</v>
      </c>
      <c r="P28" s="1090"/>
      <c r="Q28" s="1054">
        <f t="shared" si="2"/>
        <v>172</v>
      </c>
      <c r="R28" s="1118">
        <f t="shared" si="3"/>
        <v>81.9047619047619</v>
      </c>
      <c r="S28" s="1009"/>
      <c r="T28" s="1056">
        <v>87</v>
      </c>
      <c r="U28" s="1177">
        <v>153</v>
      </c>
      <c r="V28" s="1113"/>
    </row>
    <row r="29" spans="1:22" ht="12.75">
      <c r="A29" s="1047" t="s">
        <v>635</v>
      </c>
      <c r="B29" s="1048" t="s">
        <v>769</v>
      </c>
      <c r="C29" s="1112">
        <v>518</v>
      </c>
      <c r="D29" s="1034">
        <v>186</v>
      </c>
      <c r="E29" s="1088">
        <v>219</v>
      </c>
      <c r="F29" s="1036">
        <v>197</v>
      </c>
      <c r="G29" s="1037">
        <v>169</v>
      </c>
      <c r="H29" s="1049">
        <v>198</v>
      </c>
      <c r="I29" s="1050">
        <v>267</v>
      </c>
      <c r="J29" s="1055">
        <v>264</v>
      </c>
      <c r="K29" s="1114">
        <v>820</v>
      </c>
      <c r="L29" s="1182">
        <v>820</v>
      </c>
      <c r="M29" s="1115">
        <v>114</v>
      </c>
      <c r="N29" s="1041">
        <f t="shared" si="1"/>
        <v>239</v>
      </c>
      <c r="O29" s="1134">
        <f t="shared" si="1"/>
        <v>215</v>
      </c>
      <c r="P29" s="1090"/>
      <c r="Q29" s="1054">
        <f t="shared" si="2"/>
        <v>568</v>
      </c>
      <c r="R29" s="1118">
        <f t="shared" si="3"/>
        <v>69.26829268292683</v>
      </c>
      <c r="S29" s="1009"/>
      <c r="T29" s="1056">
        <v>353</v>
      </c>
      <c r="U29" s="1177">
        <v>454</v>
      </c>
      <c r="V29" s="1113"/>
    </row>
    <row r="30" spans="1:22" ht="12.75">
      <c r="A30" s="1047" t="s">
        <v>637</v>
      </c>
      <c r="B30" s="1137" t="s">
        <v>770</v>
      </c>
      <c r="C30" s="1112">
        <v>521</v>
      </c>
      <c r="D30" s="1034">
        <v>1216</v>
      </c>
      <c r="E30" s="1088">
        <v>1267</v>
      </c>
      <c r="F30" s="1036">
        <v>1347</v>
      </c>
      <c r="G30" s="1037">
        <v>1276</v>
      </c>
      <c r="H30" s="1049">
        <v>1378</v>
      </c>
      <c r="I30" s="1050">
        <v>1212</v>
      </c>
      <c r="J30" s="1055">
        <v>1262</v>
      </c>
      <c r="K30" s="1114">
        <v>2831</v>
      </c>
      <c r="L30" s="1182">
        <v>3051</v>
      </c>
      <c r="M30" s="1115">
        <v>789</v>
      </c>
      <c r="N30" s="1041">
        <f t="shared" si="1"/>
        <v>741</v>
      </c>
      <c r="O30" s="1134">
        <f t="shared" si="1"/>
        <v>1421</v>
      </c>
      <c r="P30" s="1090"/>
      <c r="Q30" s="1054">
        <f t="shared" si="2"/>
        <v>2951</v>
      </c>
      <c r="R30" s="1118">
        <f t="shared" si="3"/>
        <v>96.72238610291708</v>
      </c>
      <c r="S30" s="1009"/>
      <c r="T30" s="1056">
        <v>1530</v>
      </c>
      <c r="U30" s="1177">
        <v>2162</v>
      </c>
      <c r="V30" s="1113"/>
    </row>
    <row r="31" spans="1:22" ht="12.75">
      <c r="A31" s="1047" t="s">
        <v>639</v>
      </c>
      <c r="B31" s="1137" t="s">
        <v>771</v>
      </c>
      <c r="C31" s="1112" t="s">
        <v>641</v>
      </c>
      <c r="D31" s="1034">
        <v>469</v>
      </c>
      <c r="E31" s="1088">
        <v>487</v>
      </c>
      <c r="F31" s="1036">
        <v>508</v>
      </c>
      <c r="G31" s="1037">
        <v>476</v>
      </c>
      <c r="H31" s="1049">
        <v>514</v>
      </c>
      <c r="I31" s="1050">
        <v>449</v>
      </c>
      <c r="J31" s="1055">
        <v>464</v>
      </c>
      <c r="K31" s="1114">
        <v>991</v>
      </c>
      <c r="L31" s="1182">
        <v>1069</v>
      </c>
      <c r="M31" s="1115">
        <v>276</v>
      </c>
      <c r="N31" s="1041">
        <f t="shared" si="1"/>
        <v>257</v>
      </c>
      <c r="O31" s="1134">
        <f t="shared" si="1"/>
        <v>503</v>
      </c>
      <c r="P31" s="1090"/>
      <c r="Q31" s="1054">
        <f t="shared" si="2"/>
        <v>1036</v>
      </c>
      <c r="R31" s="1118">
        <f t="shared" si="3"/>
        <v>96.91300280636108</v>
      </c>
      <c r="S31" s="1009"/>
      <c r="T31" s="1056">
        <v>533</v>
      </c>
      <c r="U31" s="1177">
        <v>760</v>
      </c>
      <c r="V31" s="1113"/>
    </row>
    <row r="32" spans="1:22" ht="12.75">
      <c r="A32" s="1047" t="s">
        <v>642</v>
      </c>
      <c r="B32" s="1048" t="s">
        <v>772</v>
      </c>
      <c r="C32" s="1112">
        <v>557</v>
      </c>
      <c r="D32" s="1034"/>
      <c r="E32" s="1088"/>
      <c r="F32" s="1036"/>
      <c r="G32" s="1037"/>
      <c r="H32" s="1049">
        <v>0</v>
      </c>
      <c r="I32" s="1050">
        <f>SUM(E32:H32)</f>
        <v>0</v>
      </c>
      <c r="J32" s="1055">
        <v>0</v>
      </c>
      <c r="K32" s="1114"/>
      <c r="L32" s="1182"/>
      <c r="M32" s="1115"/>
      <c r="N32" s="1041">
        <f t="shared" si="1"/>
        <v>0</v>
      </c>
      <c r="O32" s="1134">
        <f t="shared" si="1"/>
        <v>0</v>
      </c>
      <c r="P32" s="1090"/>
      <c r="Q32" s="1054">
        <f t="shared" si="2"/>
        <v>0</v>
      </c>
      <c r="R32" s="1118" t="e">
        <f t="shared" si="3"/>
        <v>#DIV/0!</v>
      </c>
      <c r="S32" s="1009"/>
      <c r="T32" s="1056"/>
      <c r="U32" s="1177"/>
      <c r="V32" s="1113"/>
    </row>
    <row r="33" spans="1:22" ht="12.75">
      <c r="A33" s="1047" t="s">
        <v>644</v>
      </c>
      <c r="B33" s="1048" t="s">
        <v>773</v>
      </c>
      <c r="C33" s="1112">
        <v>551</v>
      </c>
      <c r="D33" s="1034"/>
      <c r="E33" s="1088"/>
      <c r="F33" s="1036"/>
      <c r="G33" s="1037"/>
      <c r="H33" s="1049">
        <v>0</v>
      </c>
      <c r="I33" s="1050">
        <f>SUM(E33:H33)</f>
        <v>0</v>
      </c>
      <c r="J33" s="1055">
        <v>0</v>
      </c>
      <c r="K33" s="1114"/>
      <c r="L33" s="1182"/>
      <c r="M33" s="1115"/>
      <c r="N33" s="1041">
        <f t="shared" si="1"/>
        <v>10</v>
      </c>
      <c r="O33" s="1134">
        <f t="shared" si="1"/>
        <v>5</v>
      </c>
      <c r="P33" s="1090"/>
      <c r="Q33" s="1054">
        <f t="shared" si="2"/>
        <v>15</v>
      </c>
      <c r="R33" s="1118" t="e">
        <f t="shared" si="3"/>
        <v>#DIV/0!</v>
      </c>
      <c r="S33" s="1009"/>
      <c r="T33" s="1056">
        <v>10</v>
      </c>
      <c r="U33" s="1177">
        <v>15</v>
      </c>
      <c r="V33" s="1113"/>
    </row>
    <row r="34" spans="1:22" ht="13.5" thickBot="1">
      <c r="A34" s="992" t="s">
        <v>646</v>
      </c>
      <c r="B34" s="1057" t="s">
        <v>774</v>
      </c>
      <c r="C34" s="1138" t="s">
        <v>647</v>
      </c>
      <c r="D34" s="1059">
        <v>19</v>
      </c>
      <c r="E34" s="996">
        <v>23</v>
      </c>
      <c r="F34" s="1060">
        <v>24</v>
      </c>
      <c r="G34" s="1139">
        <v>24</v>
      </c>
      <c r="H34" s="1093">
        <v>119</v>
      </c>
      <c r="I34" s="1094">
        <v>247</v>
      </c>
      <c r="J34" s="1095">
        <v>20</v>
      </c>
      <c r="K34" s="1140">
        <v>50</v>
      </c>
      <c r="L34" s="1183">
        <v>51</v>
      </c>
      <c r="M34" s="1125">
        <v>1</v>
      </c>
      <c r="N34" s="1041">
        <f t="shared" si="1"/>
        <v>111</v>
      </c>
      <c r="O34" s="1141">
        <f t="shared" si="1"/>
        <v>40</v>
      </c>
      <c r="P34" s="1142"/>
      <c r="Q34" s="1028">
        <f t="shared" si="2"/>
        <v>152</v>
      </c>
      <c r="R34" s="1128">
        <f t="shared" si="3"/>
        <v>298.03921568627453</v>
      </c>
      <c r="S34" s="1009"/>
      <c r="T34" s="1099">
        <v>112</v>
      </c>
      <c r="U34" s="1184">
        <v>151</v>
      </c>
      <c r="V34" s="1143"/>
    </row>
    <row r="35" spans="1:22" ht="13.5" thickBot="1">
      <c r="A35" s="1070" t="s">
        <v>648</v>
      </c>
      <c r="B35" s="1071" t="s">
        <v>649</v>
      </c>
      <c r="C35" s="1072"/>
      <c r="D35" s="1081">
        <f aca="true" t="shared" si="4" ref="D35:M35">SUM(D25:D34)</f>
        <v>2620</v>
      </c>
      <c r="E35" s="1144">
        <f t="shared" si="4"/>
        <v>2532</v>
      </c>
      <c r="F35" s="1076">
        <f t="shared" si="4"/>
        <v>2608</v>
      </c>
      <c r="G35" s="1144">
        <f>SUM(G25:G34)</f>
        <v>2332</v>
      </c>
      <c r="H35" s="1076">
        <f>SUM(H25:H34)</f>
        <v>2520</v>
      </c>
      <c r="I35" s="1076">
        <v>2543</v>
      </c>
      <c r="J35" s="1144">
        <f>SUM(J25:J34)</f>
        <v>2375</v>
      </c>
      <c r="K35" s="1145">
        <f t="shared" si="4"/>
        <v>5672</v>
      </c>
      <c r="L35" s="1154">
        <f t="shared" si="4"/>
        <v>5971</v>
      </c>
      <c r="M35" s="1146">
        <f t="shared" si="4"/>
        <v>1483</v>
      </c>
      <c r="N35" s="1147">
        <f>SUM(N25:N34)</f>
        <v>1594</v>
      </c>
      <c r="O35" s="1144">
        <f>SUM(O25:O34)</f>
        <v>2582</v>
      </c>
      <c r="P35" s="1081">
        <f>SUM(P25:P34)</f>
        <v>0</v>
      </c>
      <c r="Q35" s="1081">
        <f t="shared" si="2"/>
        <v>5659</v>
      </c>
      <c r="R35" s="1148">
        <f t="shared" si="3"/>
        <v>94.77474459889466</v>
      </c>
      <c r="S35" s="1009"/>
      <c r="T35" s="1149">
        <f>SUM(T25:T34)</f>
        <v>3077</v>
      </c>
      <c r="U35" s="1149">
        <f>SUM(U25:U34)</f>
        <v>4176</v>
      </c>
      <c r="V35" s="1149">
        <f>SUM(V25:V34)</f>
        <v>0</v>
      </c>
    </row>
    <row r="36" spans="1:22" ht="12.75">
      <c r="A36" s="1031" t="s">
        <v>650</v>
      </c>
      <c r="B36" s="1032" t="s">
        <v>775</v>
      </c>
      <c r="C36" s="1101">
        <v>601</v>
      </c>
      <c r="D36" s="1150"/>
      <c r="E36" s="1035"/>
      <c r="F36" s="1151"/>
      <c r="G36" s="1129"/>
      <c r="H36" s="1038">
        <v>0</v>
      </c>
      <c r="I36" s="1082">
        <f>SUM(E36:H36)</f>
        <v>0</v>
      </c>
      <c r="J36" s="1130">
        <v>0</v>
      </c>
      <c r="K36" s="1131"/>
      <c r="L36" s="1185"/>
      <c r="M36" s="1107"/>
      <c r="N36" s="1042">
        <f>T36-M36</f>
        <v>0</v>
      </c>
      <c r="O36" s="1134">
        <f t="shared" si="1"/>
        <v>0</v>
      </c>
      <c r="P36" s="1086"/>
      <c r="Q36" s="1008">
        <f t="shared" si="2"/>
        <v>0</v>
      </c>
      <c r="R36" s="1111" t="e">
        <f t="shared" si="3"/>
        <v>#DIV/0!</v>
      </c>
      <c r="S36" s="1009"/>
      <c r="T36" s="1087"/>
      <c r="U36" s="1181"/>
      <c r="V36" s="1136"/>
    </row>
    <row r="37" spans="1:22" ht="12.75">
      <c r="A37" s="1047" t="s">
        <v>652</v>
      </c>
      <c r="B37" s="1048" t="s">
        <v>776</v>
      </c>
      <c r="C37" s="1112">
        <v>602</v>
      </c>
      <c r="D37" s="1034">
        <v>175</v>
      </c>
      <c r="E37" s="1088">
        <v>177</v>
      </c>
      <c r="F37" s="1036">
        <v>173</v>
      </c>
      <c r="G37" s="1037">
        <v>205</v>
      </c>
      <c r="H37" s="1049">
        <v>178</v>
      </c>
      <c r="I37" s="1050">
        <v>131</v>
      </c>
      <c r="J37" s="1055">
        <v>148</v>
      </c>
      <c r="K37" s="1114"/>
      <c r="L37" s="1176"/>
      <c r="M37" s="1114">
        <v>150</v>
      </c>
      <c r="N37" s="1052">
        <f>T37-M37</f>
        <v>178</v>
      </c>
      <c r="O37" s="1134">
        <f t="shared" si="1"/>
        <v>224</v>
      </c>
      <c r="P37" s="1090"/>
      <c r="Q37" s="1054">
        <f t="shared" si="2"/>
        <v>552</v>
      </c>
      <c r="R37" s="1118" t="e">
        <f t="shared" si="3"/>
        <v>#DIV/0!</v>
      </c>
      <c r="S37" s="1009"/>
      <c r="T37" s="1056">
        <v>328</v>
      </c>
      <c r="U37" s="1177">
        <v>402</v>
      </c>
      <c r="V37" s="1113"/>
    </row>
    <row r="38" spans="1:22" ht="12.75">
      <c r="A38" s="1047" t="s">
        <v>654</v>
      </c>
      <c r="B38" s="1048" t="s">
        <v>777</v>
      </c>
      <c r="C38" s="1112">
        <v>604</v>
      </c>
      <c r="D38" s="1034"/>
      <c r="E38" s="1088"/>
      <c r="F38" s="1036"/>
      <c r="G38" s="1037"/>
      <c r="H38" s="1049">
        <v>0</v>
      </c>
      <c r="I38" s="1050">
        <f>SUM(E38:H38)</f>
        <v>0</v>
      </c>
      <c r="J38" s="1055">
        <v>0</v>
      </c>
      <c r="K38" s="1114"/>
      <c r="L38" s="1176"/>
      <c r="M38" s="1114"/>
      <c r="N38" s="1052">
        <f>T38-M38</f>
        <v>0</v>
      </c>
      <c r="O38" s="1134">
        <f>U38-N38</f>
        <v>0</v>
      </c>
      <c r="P38" s="1090"/>
      <c r="Q38" s="1054">
        <f t="shared" si="2"/>
        <v>0</v>
      </c>
      <c r="R38" s="1118" t="e">
        <f t="shared" si="3"/>
        <v>#DIV/0!</v>
      </c>
      <c r="S38" s="1009"/>
      <c r="T38" s="1056"/>
      <c r="U38" s="1177"/>
      <c r="V38" s="1113"/>
    </row>
    <row r="39" spans="1:22" ht="12.75">
      <c r="A39" s="1047" t="s">
        <v>656</v>
      </c>
      <c r="B39" s="1048" t="s">
        <v>778</v>
      </c>
      <c r="C39" s="1112" t="s">
        <v>658</v>
      </c>
      <c r="D39" s="1034">
        <v>2336</v>
      </c>
      <c r="E39" s="1088">
        <v>2388</v>
      </c>
      <c r="F39" s="1036">
        <v>2517</v>
      </c>
      <c r="G39" s="1037">
        <v>2378</v>
      </c>
      <c r="H39" s="1049">
        <v>2563</v>
      </c>
      <c r="I39" s="1050">
        <v>2303</v>
      </c>
      <c r="J39" s="1055">
        <v>2311</v>
      </c>
      <c r="K39" s="1114">
        <v>5672</v>
      </c>
      <c r="L39" s="1176">
        <v>5971</v>
      </c>
      <c r="M39" s="1114">
        <v>1500</v>
      </c>
      <c r="N39" s="1052">
        <f>T39-M39</f>
        <v>1396</v>
      </c>
      <c r="O39" s="1134">
        <f>U39-N39</f>
        <v>2791</v>
      </c>
      <c r="P39" s="1090"/>
      <c r="Q39" s="1054">
        <f t="shared" si="2"/>
        <v>5687</v>
      </c>
      <c r="R39" s="1118">
        <f t="shared" si="3"/>
        <v>95.24367777591694</v>
      </c>
      <c r="S39" s="1009"/>
      <c r="T39" s="1056">
        <v>2896</v>
      </c>
      <c r="U39" s="1177">
        <v>4187</v>
      </c>
      <c r="V39" s="1113"/>
    </row>
    <row r="40" spans="1:22" ht="13.5" thickBot="1">
      <c r="A40" s="992" t="s">
        <v>659</v>
      </c>
      <c r="B40" s="1057" t="s">
        <v>774</v>
      </c>
      <c r="C40" s="1138" t="s">
        <v>660</v>
      </c>
      <c r="D40" s="1059">
        <v>135</v>
      </c>
      <c r="E40" s="996"/>
      <c r="F40" s="1060"/>
      <c r="G40" s="1139"/>
      <c r="H40" s="1093">
        <v>0</v>
      </c>
      <c r="I40" s="1094">
        <v>110</v>
      </c>
      <c r="J40" s="1095">
        <v>52</v>
      </c>
      <c r="K40" s="1140"/>
      <c r="L40" s="1186"/>
      <c r="M40" s="1152">
        <v>0</v>
      </c>
      <c r="N40" s="1066">
        <f>T40-M40</f>
        <v>1</v>
      </c>
      <c r="O40" s="1134">
        <f>U40-N40</f>
        <v>41</v>
      </c>
      <c r="P40" s="1098"/>
      <c r="Q40" s="1028">
        <f t="shared" si="2"/>
        <v>42</v>
      </c>
      <c r="R40" s="1128" t="e">
        <f t="shared" si="3"/>
        <v>#DIV/0!</v>
      </c>
      <c r="S40" s="1009"/>
      <c r="T40" s="1099">
        <v>1</v>
      </c>
      <c r="U40" s="1184">
        <v>42</v>
      </c>
      <c r="V40" s="1143"/>
    </row>
    <row r="41" spans="1:22" ht="13.5" thickBot="1">
      <c r="A41" s="1070" t="s">
        <v>661</v>
      </c>
      <c r="B41" s="1071" t="s">
        <v>662</v>
      </c>
      <c r="C41" s="1072" t="s">
        <v>594</v>
      </c>
      <c r="D41" s="1081">
        <f aca="true" t="shared" si="5" ref="D41:O41">SUM(D36:D40)</f>
        <v>2646</v>
      </c>
      <c r="E41" s="1144">
        <f t="shared" si="5"/>
        <v>2565</v>
      </c>
      <c r="F41" s="1076">
        <f t="shared" si="5"/>
        <v>2690</v>
      </c>
      <c r="G41" s="1144">
        <f>SUM(G36:G40)</f>
        <v>2583</v>
      </c>
      <c r="H41" s="1076">
        <f>SUM(H36:H40)</f>
        <v>2741</v>
      </c>
      <c r="I41" s="1076">
        <v>2544</v>
      </c>
      <c r="J41" s="1144">
        <f>SUM(J36:J40)</f>
        <v>2511</v>
      </c>
      <c r="K41" s="1145">
        <f t="shared" si="5"/>
        <v>5672</v>
      </c>
      <c r="L41" s="1154">
        <f t="shared" si="5"/>
        <v>5971</v>
      </c>
      <c r="M41" s="1153">
        <f t="shared" si="5"/>
        <v>1650</v>
      </c>
      <c r="N41" s="1154">
        <f t="shared" si="5"/>
        <v>1575</v>
      </c>
      <c r="O41" s="1154">
        <f t="shared" si="5"/>
        <v>3056</v>
      </c>
      <c r="P41" s="1155">
        <f>SUM(P36:P40)</f>
        <v>0</v>
      </c>
      <c r="Q41" s="1081">
        <f t="shared" si="2"/>
        <v>6281</v>
      </c>
      <c r="R41" s="1148">
        <f t="shared" si="3"/>
        <v>105.19176017417517</v>
      </c>
      <c r="S41" s="1009"/>
      <c r="T41" s="1149">
        <f>SUM(T36:T40)</f>
        <v>3225</v>
      </c>
      <c r="U41" s="1148">
        <f>SUM(U36:U40)</f>
        <v>4631</v>
      </c>
      <c r="V41" s="1149">
        <f>SUM(V36:V40)</f>
        <v>0</v>
      </c>
    </row>
    <row r="42" spans="1:22" ht="13.5" thickBot="1">
      <c r="A42" s="992"/>
      <c r="B42" s="1156"/>
      <c r="C42" s="1157"/>
      <c r="D42" s="1059"/>
      <c r="E42" s="996"/>
      <c r="F42" s="1060"/>
      <c r="G42" s="1081"/>
      <c r="H42" s="1158"/>
      <c r="I42" s="1076"/>
      <c r="J42" s="1159"/>
      <c r="K42" s="1160"/>
      <c r="L42" s="1187"/>
      <c r="M42" s="1161"/>
      <c r="N42" s="996"/>
      <c r="O42" s="1162"/>
      <c r="P42" s="1163"/>
      <c r="Q42" s="1081"/>
      <c r="R42" s="1148"/>
      <c r="S42" s="1009"/>
      <c r="T42" s="1164"/>
      <c r="U42" s="1148"/>
      <c r="V42" s="1148"/>
    </row>
    <row r="43" spans="1:22" ht="13.5" thickBot="1">
      <c r="A43" s="1165" t="s">
        <v>663</v>
      </c>
      <c r="B43" s="1071" t="s">
        <v>625</v>
      </c>
      <c r="C43" s="1072" t="s">
        <v>594</v>
      </c>
      <c r="D43" s="1081">
        <f>D41-D39</f>
        <v>310</v>
      </c>
      <c r="E43" s="1144">
        <f>E41-E39</f>
        <v>177</v>
      </c>
      <c r="F43" s="1144">
        <f>F41-F39</f>
        <v>173</v>
      </c>
      <c r="G43" s="1144">
        <f>G41-G39</f>
        <v>205</v>
      </c>
      <c r="H43" s="1076">
        <f>H41-H39</f>
        <v>178</v>
      </c>
      <c r="I43" s="1082">
        <v>241</v>
      </c>
      <c r="J43" s="1080">
        <v>200</v>
      </c>
      <c r="K43" s="1078">
        <f aca="true" t="shared" si="6" ref="K43:P43">K41-K39</f>
        <v>0</v>
      </c>
      <c r="L43" s="1149">
        <f t="shared" si="6"/>
        <v>0</v>
      </c>
      <c r="M43" s="1166">
        <f t="shared" si="6"/>
        <v>150</v>
      </c>
      <c r="N43" s="1149">
        <f t="shared" si="6"/>
        <v>179</v>
      </c>
      <c r="O43" s="1167">
        <f t="shared" si="6"/>
        <v>265</v>
      </c>
      <c r="P43" s="1149">
        <f t="shared" si="6"/>
        <v>0</v>
      </c>
      <c r="Q43" s="1008">
        <f t="shared" si="2"/>
        <v>594</v>
      </c>
      <c r="R43" s="1111" t="e">
        <f t="shared" si="3"/>
        <v>#DIV/0!</v>
      </c>
      <c r="S43" s="1009"/>
      <c r="T43" s="1149">
        <f>T41-T39</f>
        <v>329</v>
      </c>
      <c r="U43" s="1148">
        <f>U41-U39</f>
        <v>444</v>
      </c>
      <c r="V43" s="1149">
        <f>V41-V39</f>
        <v>0</v>
      </c>
    </row>
    <row r="44" spans="1:22" ht="13.5" thickBot="1">
      <c r="A44" s="1070" t="s">
        <v>664</v>
      </c>
      <c r="B44" s="1071"/>
      <c r="C44" s="1072" t="s">
        <v>594</v>
      </c>
      <c r="D44" s="1081">
        <f>D41-D35</f>
        <v>26</v>
      </c>
      <c r="E44" s="1144">
        <f>E41-E35</f>
        <v>33</v>
      </c>
      <c r="F44" s="1144">
        <f>F41-F35</f>
        <v>82</v>
      </c>
      <c r="G44" s="1144">
        <f>G41-G35</f>
        <v>251</v>
      </c>
      <c r="H44" s="1076">
        <f>H41-H35</f>
        <v>221</v>
      </c>
      <c r="I44" s="1050">
        <v>1</v>
      </c>
      <c r="J44" s="1168">
        <v>136</v>
      </c>
      <c r="K44" s="1078">
        <f aca="true" t="shared" si="7" ref="K44:P44">K41-K35</f>
        <v>0</v>
      </c>
      <c r="L44" s="1149">
        <f t="shared" si="7"/>
        <v>0</v>
      </c>
      <c r="M44" s="1166">
        <f t="shared" si="7"/>
        <v>167</v>
      </c>
      <c r="N44" s="1149">
        <f t="shared" si="7"/>
        <v>-19</v>
      </c>
      <c r="O44" s="1167">
        <f t="shared" si="7"/>
        <v>474</v>
      </c>
      <c r="P44" s="1149">
        <f t="shared" si="7"/>
        <v>0</v>
      </c>
      <c r="Q44" s="1054">
        <f t="shared" si="2"/>
        <v>622</v>
      </c>
      <c r="R44" s="1118" t="e">
        <f t="shared" si="3"/>
        <v>#DIV/0!</v>
      </c>
      <c r="S44" s="1009"/>
      <c r="T44" s="1149">
        <f>T41-T35</f>
        <v>148</v>
      </c>
      <c r="U44" s="1148">
        <f>U41-U35</f>
        <v>455</v>
      </c>
      <c r="V44" s="1149">
        <f>V41-V35</f>
        <v>0</v>
      </c>
    </row>
    <row r="45" spans="1:22" ht="13.5" thickBot="1">
      <c r="A45" s="1169" t="s">
        <v>666</v>
      </c>
      <c r="B45" s="1170" t="s">
        <v>625</v>
      </c>
      <c r="C45" s="1171" t="s">
        <v>594</v>
      </c>
      <c r="D45" s="1081">
        <f>D44-D39</f>
        <v>-2310</v>
      </c>
      <c r="E45" s="1144">
        <f aca="true" t="shared" si="8" ref="E45:O45">E44-E39</f>
        <v>-2355</v>
      </c>
      <c r="F45" s="1144">
        <f t="shared" si="8"/>
        <v>-2435</v>
      </c>
      <c r="G45" s="1144">
        <f>G44-G39</f>
        <v>-2127</v>
      </c>
      <c r="H45" s="1076">
        <f>H44-H39</f>
        <v>-2342</v>
      </c>
      <c r="I45" s="1094">
        <v>-2302</v>
      </c>
      <c r="J45" s="1159">
        <v>-2175</v>
      </c>
      <c r="K45" s="1078">
        <f t="shared" si="8"/>
        <v>-5672</v>
      </c>
      <c r="L45" s="1149">
        <f t="shared" si="8"/>
        <v>-5971</v>
      </c>
      <c r="M45" s="1166">
        <f t="shared" si="8"/>
        <v>-1333</v>
      </c>
      <c r="N45" s="1149">
        <f t="shared" si="8"/>
        <v>-1415</v>
      </c>
      <c r="O45" s="1167">
        <f t="shared" si="8"/>
        <v>-2317</v>
      </c>
      <c r="P45" s="1149">
        <f>P44-P39</f>
        <v>0</v>
      </c>
      <c r="Q45" s="1028">
        <f t="shared" si="2"/>
        <v>-5065</v>
      </c>
      <c r="R45" s="1128">
        <f t="shared" si="3"/>
        <v>84.8266622006364</v>
      </c>
      <c r="S45" s="1009"/>
      <c r="T45" s="1149">
        <f>T44-T39</f>
        <v>-2748</v>
      </c>
      <c r="U45" s="1148">
        <f>U44-U39</f>
        <v>-3732</v>
      </c>
      <c r="V45" s="1149">
        <f>V44-V39</f>
        <v>0</v>
      </c>
    </row>
    <row r="46" spans="3:16" ht="12.75">
      <c r="C46" s="969"/>
      <c r="G46" s="970"/>
      <c r="H46" s="970"/>
      <c r="I46" s="970"/>
      <c r="J46" s="970"/>
      <c r="K46" s="970"/>
      <c r="L46" s="970"/>
      <c r="M46" s="970"/>
      <c r="N46" s="970"/>
      <c r="O46" s="970"/>
      <c r="P46" s="970"/>
    </row>
    <row r="47" spans="3:16" ht="12.75">
      <c r="C47" s="969"/>
      <c r="G47" s="970"/>
      <c r="H47" s="970"/>
      <c r="I47" s="970"/>
      <c r="J47" s="970"/>
      <c r="K47" s="970"/>
      <c r="L47" s="970"/>
      <c r="M47" s="970"/>
      <c r="N47" s="970"/>
      <c r="O47" s="970"/>
      <c r="P47" s="970"/>
    </row>
    <row r="48" spans="1:16" ht="14.25">
      <c r="A48" s="1172" t="s">
        <v>779</v>
      </c>
      <c r="C48" s="969"/>
      <c r="G48" s="970"/>
      <c r="H48" s="970"/>
      <c r="I48" s="970"/>
      <c r="J48" s="970"/>
      <c r="K48" s="970"/>
      <c r="L48" s="970"/>
      <c r="M48" s="970"/>
      <c r="N48" s="970"/>
      <c r="O48" s="970"/>
      <c r="P48" s="970"/>
    </row>
    <row r="49" spans="1:16" ht="14.25">
      <c r="A49" s="1173" t="s">
        <v>780</v>
      </c>
      <c r="C49" s="969"/>
      <c r="G49" s="970"/>
      <c r="H49" s="970"/>
      <c r="I49" s="970"/>
      <c r="J49" s="970"/>
      <c r="K49" s="970"/>
      <c r="L49" s="970"/>
      <c r="M49" s="970"/>
      <c r="N49" s="970"/>
      <c r="O49" s="970"/>
      <c r="P49" s="970"/>
    </row>
    <row r="50" spans="1:16" ht="14.25">
      <c r="A50" s="1188" t="s">
        <v>781</v>
      </c>
      <c r="C50" s="969"/>
      <c r="G50" s="970"/>
      <c r="H50" s="970"/>
      <c r="I50" s="970"/>
      <c r="J50" s="970"/>
      <c r="K50" s="970"/>
      <c r="L50" s="970"/>
      <c r="M50" s="970"/>
      <c r="N50" s="970"/>
      <c r="O50" s="970"/>
      <c r="P50" s="970"/>
    </row>
    <row r="51" spans="1:16" ht="14.25">
      <c r="A51" s="1189"/>
      <c r="C51" s="969"/>
      <c r="G51" s="970"/>
      <c r="H51" s="970"/>
      <c r="I51" s="970"/>
      <c r="J51" s="970"/>
      <c r="K51" s="970"/>
      <c r="L51" s="970"/>
      <c r="M51" s="970"/>
      <c r="N51" s="970"/>
      <c r="O51" s="970"/>
      <c r="P51" s="970"/>
    </row>
    <row r="52" spans="1:16" ht="12.75">
      <c r="A52" s="1190" t="s">
        <v>782</v>
      </c>
      <c r="C52" s="969"/>
      <c r="G52" s="970"/>
      <c r="H52" s="970"/>
      <c r="I52" s="970"/>
      <c r="J52" s="970"/>
      <c r="K52" s="970"/>
      <c r="L52" s="970"/>
      <c r="M52" s="970"/>
      <c r="N52" s="970"/>
      <c r="O52" s="970"/>
      <c r="P52" s="970"/>
    </row>
    <row r="53" spans="1:16" ht="12.75">
      <c r="A53" s="1190"/>
      <c r="C53" s="969"/>
      <c r="G53" s="970"/>
      <c r="H53" s="970"/>
      <c r="I53" s="970"/>
      <c r="J53" s="970"/>
      <c r="K53" s="970"/>
      <c r="L53" s="970"/>
      <c r="M53" s="970"/>
      <c r="N53" s="970"/>
      <c r="O53" s="970"/>
      <c r="P53" s="970"/>
    </row>
    <row r="54" spans="1:16" ht="12.75">
      <c r="A54" s="1190" t="s">
        <v>783</v>
      </c>
      <c r="C54" s="969"/>
      <c r="G54" s="970"/>
      <c r="H54" s="970"/>
      <c r="I54" s="970"/>
      <c r="J54" s="970"/>
      <c r="K54" s="970"/>
      <c r="L54" s="970"/>
      <c r="M54" s="970"/>
      <c r="N54" s="970"/>
      <c r="O54" s="970"/>
      <c r="P54" s="970"/>
    </row>
  </sheetData>
  <sheetProtection/>
  <mergeCells count="14">
    <mergeCell ref="H7:H8"/>
    <mergeCell ref="I7:I8"/>
    <mergeCell ref="J7:J8"/>
    <mergeCell ref="K7:L7"/>
    <mergeCell ref="M7:P7"/>
    <mergeCell ref="T7:V7"/>
    <mergeCell ref="A1:V1"/>
    <mergeCell ref="A7:A8"/>
    <mergeCell ref="B7:B8"/>
    <mergeCell ref="C7:C8"/>
    <mergeCell ref="D7:D8"/>
    <mergeCell ref="E7:E8"/>
    <mergeCell ref="F7:F8"/>
    <mergeCell ref="G7:G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9">
      <selection activeCell="L13" sqref="L13"/>
    </sheetView>
  </sheetViews>
  <sheetFormatPr defaultColWidth="9.140625" defaultRowHeight="12.75"/>
  <cols>
    <col min="1" max="1" width="41.28125" style="43" customWidth="1"/>
    <col min="2" max="2" width="20.421875" style="43" customWidth="1"/>
    <col min="3" max="3" width="9.140625" style="180" customWidth="1"/>
    <col min="4" max="6" width="0" style="43" hidden="1" customWidth="1"/>
    <col min="7" max="9" width="0" style="1221" hidden="1" customWidth="1"/>
    <col min="10" max="11" width="9.140625" style="1221" customWidth="1"/>
    <col min="12" max="12" width="10.28125" style="1221" customWidth="1"/>
    <col min="13" max="14" width="9.140625" style="1221" customWidth="1"/>
    <col min="15" max="15" width="11.7109375" style="1221" customWidth="1"/>
    <col min="16" max="17" width="9.140625" style="1221" customWidth="1"/>
    <col min="18" max="18" width="9.140625" style="323" customWidth="1"/>
    <col min="19" max="22" width="9.140625" style="1221" customWidth="1"/>
    <col min="23" max="16384" width="9.140625" style="43" customWidth="1"/>
  </cols>
  <sheetData>
    <row r="1" spans="1:22" ht="15">
      <c r="A1" s="2341" t="s">
        <v>746</v>
      </c>
      <c r="B1" s="2341"/>
      <c r="C1" s="2341"/>
      <c r="D1" s="2341"/>
      <c r="E1" s="2341"/>
      <c r="F1" s="2341"/>
      <c r="G1" s="2341"/>
      <c r="H1" s="2341"/>
      <c r="I1" s="2341"/>
      <c r="J1" s="2341"/>
      <c r="K1" s="2341"/>
      <c r="L1" s="2341"/>
      <c r="M1" s="2341"/>
      <c r="N1" s="2341"/>
      <c r="O1" s="2341"/>
      <c r="P1" s="2341"/>
      <c r="Q1" s="2341"/>
      <c r="R1" s="2341"/>
      <c r="S1" s="2341"/>
      <c r="T1" s="2341"/>
      <c r="U1" s="2341"/>
      <c r="V1" s="2341"/>
    </row>
    <row r="2" spans="1:13" ht="15">
      <c r="A2" s="1317" t="s">
        <v>669</v>
      </c>
      <c r="B2" s="155"/>
      <c r="L2" s="1318"/>
      <c r="M2" s="1318"/>
    </row>
    <row r="3" spans="1:13" ht="15">
      <c r="A3" s="1317"/>
      <c r="L3" s="1318"/>
      <c r="M3" s="1318"/>
    </row>
    <row r="4" spans="1:13" ht="15.75" thickBot="1">
      <c r="A4" s="1222"/>
      <c r="B4" s="47"/>
      <c r="C4" s="49"/>
      <c r="D4" s="47"/>
      <c r="E4" s="47"/>
      <c r="L4" s="1318"/>
      <c r="M4" s="1318"/>
    </row>
    <row r="5" spans="1:13" ht="15.75" thickBot="1">
      <c r="A5" s="1317" t="s">
        <v>565</v>
      </c>
      <c r="B5" s="1319"/>
      <c r="C5" s="1320" t="s">
        <v>784</v>
      </c>
      <c r="D5" s="691"/>
      <c r="E5" s="693"/>
      <c r="F5" s="691"/>
      <c r="G5" s="977"/>
      <c r="H5" s="978"/>
      <c r="I5" s="978"/>
      <c r="J5" s="978"/>
      <c r="K5" s="978"/>
      <c r="L5" s="1318"/>
      <c r="M5" s="1318"/>
    </row>
    <row r="6" spans="1:13" ht="15.75" thickBot="1">
      <c r="A6" s="1317" t="s">
        <v>567</v>
      </c>
      <c r="L6" s="1318"/>
      <c r="M6" s="1318"/>
    </row>
    <row r="7" spans="1:22" ht="15.75" thickBot="1">
      <c r="A7" s="2342" t="s">
        <v>57</v>
      </c>
      <c r="B7" s="2343" t="s">
        <v>571</v>
      </c>
      <c r="C7" s="2344" t="s">
        <v>574</v>
      </c>
      <c r="D7" s="1321"/>
      <c r="E7" s="1322"/>
      <c r="F7" s="2338" t="s">
        <v>750</v>
      </c>
      <c r="G7" s="2338" t="s">
        <v>751</v>
      </c>
      <c r="H7" s="2338" t="s">
        <v>752</v>
      </c>
      <c r="I7" s="2338" t="s">
        <v>753</v>
      </c>
      <c r="J7" s="2338" t="s">
        <v>754</v>
      </c>
      <c r="K7" s="2339" t="s">
        <v>755</v>
      </c>
      <c r="L7" s="2339"/>
      <c r="M7" s="2339" t="s">
        <v>756</v>
      </c>
      <c r="N7" s="2339"/>
      <c r="O7" s="2339"/>
      <c r="P7" s="2339"/>
      <c r="Q7" s="1323" t="s">
        <v>757</v>
      </c>
      <c r="R7" s="1324" t="s">
        <v>570</v>
      </c>
      <c r="T7" s="2340" t="s">
        <v>758</v>
      </c>
      <c r="U7" s="2340"/>
      <c r="V7" s="2340"/>
    </row>
    <row r="8" spans="1:22" ht="15.75" thickBot="1">
      <c r="A8" s="2342"/>
      <c r="B8" s="2343"/>
      <c r="C8" s="2345"/>
      <c r="D8" s="1325" t="s">
        <v>748</v>
      </c>
      <c r="E8" s="1326" t="s">
        <v>749</v>
      </c>
      <c r="F8" s="2338"/>
      <c r="G8" s="2338"/>
      <c r="H8" s="2338"/>
      <c r="I8" s="2338"/>
      <c r="J8" s="2338"/>
      <c r="K8" s="1327" t="s">
        <v>53</v>
      </c>
      <c r="L8" s="1327" t="s">
        <v>52</v>
      </c>
      <c r="M8" s="1328" t="s">
        <v>581</v>
      </c>
      <c r="N8" s="1329" t="s">
        <v>584</v>
      </c>
      <c r="O8" s="1329" t="s">
        <v>587</v>
      </c>
      <c r="P8" s="1330" t="s">
        <v>590</v>
      </c>
      <c r="Q8" s="1327" t="s">
        <v>591</v>
      </c>
      <c r="R8" s="1331" t="s">
        <v>592</v>
      </c>
      <c r="T8" s="1332" t="s">
        <v>759</v>
      </c>
      <c r="U8" s="1332" t="s">
        <v>760</v>
      </c>
      <c r="V8" s="1333" t="s">
        <v>761</v>
      </c>
    </row>
    <row r="9" spans="1:22" ht="15">
      <c r="A9" s="1334" t="s">
        <v>593</v>
      </c>
      <c r="B9" s="1223"/>
      <c r="C9" s="1224"/>
      <c r="D9" s="1225">
        <v>6</v>
      </c>
      <c r="E9" s="1226">
        <v>6</v>
      </c>
      <c r="F9" s="1226">
        <v>6</v>
      </c>
      <c r="G9" s="1335">
        <v>6</v>
      </c>
      <c r="H9" s="1335">
        <v>6</v>
      </c>
      <c r="I9" s="1335">
        <v>6</v>
      </c>
      <c r="J9" s="1335">
        <v>7</v>
      </c>
      <c r="K9" s="1272"/>
      <c r="L9" s="1272"/>
      <c r="M9" s="1227">
        <v>6</v>
      </c>
      <c r="N9" s="1228">
        <f>T9</f>
        <v>8</v>
      </c>
      <c r="O9" s="1228">
        <f>U9</f>
        <v>7</v>
      </c>
      <c r="P9" s="1229">
        <f>V9</f>
        <v>0</v>
      </c>
      <c r="Q9" s="1258" t="s">
        <v>594</v>
      </c>
      <c r="R9" s="1336" t="s">
        <v>594</v>
      </c>
      <c r="S9" s="1230"/>
      <c r="T9" s="1231">
        <v>8</v>
      </c>
      <c r="U9" s="1232">
        <v>7</v>
      </c>
      <c r="V9" s="1232"/>
    </row>
    <row r="10" spans="1:22" ht="15.75" thickBot="1">
      <c r="A10" s="1337" t="s">
        <v>595</v>
      </c>
      <c r="B10" s="1233"/>
      <c r="C10" s="1234"/>
      <c r="D10" s="1235">
        <v>5.5</v>
      </c>
      <c r="E10" s="1236">
        <v>5.9</v>
      </c>
      <c r="F10" s="1236">
        <v>6</v>
      </c>
      <c r="G10" s="1289">
        <v>6</v>
      </c>
      <c r="H10" s="1289">
        <v>6</v>
      </c>
      <c r="I10" s="1289">
        <v>6</v>
      </c>
      <c r="J10" s="1289">
        <v>6</v>
      </c>
      <c r="K10" s="1288"/>
      <c r="L10" s="1288"/>
      <c r="M10" s="1237">
        <v>6</v>
      </c>
      <c r="N10" s="1238">
        <f aca="true" t="shared" si="0" ref="N10:P21">T10</f>
        <v>7</v>
      </c>
      <c r="O10" s="1238">
        <f t="shared" si="0"/>
        <v>6</v>
      </c>
      <c r="P10" s="1229">
        <f t="shared" si="0"/>
        <v>0</v>
      </c>
      <c r="Q10" s="1289" t="s">
        <v>594</v>
      </c>
      <c r="R10" s="1338" t="s">
        <v>594</v>
      </c>
      <c r="S10" s="1230"/>
      <c r="T10" s="1239">
        <v>7</v>
      </c>
      <c r="U10" s="1240">
        <v>6</v>
      </c>
      <c r="V10" s="1240"/>
    </row>
    <row r="11" spans="1:22" ht="15">
      <c r="A11" s="1339" t="s">
        <v>596</v>
      </c>
      <c r="B11" s="1241" t="s">
        <v>597</v>
      </c>
      <c r="C11" s="1242" t="s">
        <v>598</v>
      </c>
      <c r="D11" s="1243">
        <v>1259</v>
      </c>
      <c r="E11" s="1244">
        <v>1342.7</v>
      </c>
      <c r="F11" s="1244">
        <v>1518</v>
      </c>
      <c r="G11" s="1245">
        <v>1486</v>
      </c>
      <c r="H11" s="1246">
        <v>1717</v>
      </c>
      <c r="I11" s="1246">
        <v>1956</v>
      </c>
      <c r="J11" s="1246">
        <v>2071</v>
      </c>
      <c r="K11" s="1295" t="s">
        <v>594</v>
      </c>
      <c r="L11" s="1378" t="s">
        <v>594</v>
      </c>
      <c r="M11" s="1247">
        <v>2060</v>
      </c>
      <c r="N11" s="1248">
        <f t="shared" si="0"/>
        <v>2069</v>
      </c>
      <c r="O11" s="1249">
        <f t="shared" si="0"/>
        <v>2069</v>
      </c>
      <c r="P11" s="1229">
        <f t="shared" si="0"/>
        <v>0</v>
      </c>
      <c r="Q11" s="1245" t="s">
        <v>594</v>
      </c>
      <c r="R11" s="1340" t="s">
        <v>594</v>
      </c>
      <c r="S11" s="1230"/>
      <c r="T11" s="1250">
        <v>2069</v>
      </c>
      <c r="U11" s="1245">
        <v>2069</v>
      </c>
      <c r="V11" s="1245"/>
    </row>
    <row r="12" spans="1:22" ht="15">
      <c r="A12" s="1341" t="s">
        <v>599</v>
      </c>
      <c r="B12" s="1251" t="s">
        <v>600</v>
      </c>
      <c r="C12" s="1242" t="s">
        <v>601</v>
      </c>
      <c r="D12" s="1243">
        <v>-1259</v>
      </c>
      <c r="E12" s="1244">
        <v>-1342.7</v>
      </c>
      <c r="F12" s="1244">
        <v>1518</v>
      </c>
      <c r="G12" s="1245">
        <v>1486</v>
      </c>
      <c r="H12" s="1245">
        <v>1557</v>
      </c>
      <c r="I12" s="1245">
        <v>1630</v>
      </c>
      <c r="J12" s="1245">
        <v>1760</v>
      </c>
      <c r="K12" s="1279" t="s">
        <v>594</v>
      </c>
      <c r="L12" s="1379" t="s">
        <v>594</v>
      </c>
      <c r="M12" s="1252">
        <v>1753</v>
      </c>
      <c r="N12" s="1253">
        <f t="shared" si="0"/>
        <v>1765</v>
      </c>
      <c r="O12" s="1253">
        <f t="shared" si="0"/>
        <v>1769</v>
      </c>
      <c r="P12" s="1229">
        <f t="shared" si="0"/>
        <v>0</v>
      </c>
      <c r="Q12" s="1245" t="s">
        <v>594</v>
      </c>
      <c r="R12" s="1340" t="s">
        <v>594</v>
      </c>
      <c r="S12" s="1230"/>
      <c r="T12" s="1244">
        <v>1765</v>
      </c>
      <c r="U12" s="1245">
        <v>1769</v>
      </c>
      <c r="V12" s="1245"/>
    </row>
    <row r="13" spans="1:22" ht="15">
      <c r="A13" s="1341" t="s">
        <v>602</v>
      </c>
      <c r="B13" s="1251" t="s">
        <v>762</v>
      </c>
      <c r="C13" s="1242" t="s">
        <v>604</v>
      </c>
      <c r="D13" s="1243"/>
      <c r="E13" s="1244"/>
      <c r="F13" s="1244"/>
      <c r="G13" s="1245"/>
      <c r="H13" s="1245"/>
      <c r="I13" s="1245"/>
      <c r="J13" s="1245">
        <v>0</v>
      </c>
      <c r="K13" s="1279" t="s">
        <v>594</v>
      </c>
      <c r="L13" s="1379" t="s">
        <v>594</v>
      </c>
      <c r="M13" s="1252"/>
      <c r="N13" s="1253">
        <f t="shared" si="0"/>
        <v>0</v>
      </c>
      <c r="O13" s="1253">
        <f t="shared" si="0"/>
        <v>0</v>
      </c>
      <c r="P13" s="1229">
        <f t="shared" si="0"/>
        <v>0</v>
      </c>
      <c r="Q13" s="1245" t="s">
        <v>594</v>
      </c>
      <c r="R13" s="1340" t="s">
        <v>594</v>
      </c>
      <c r="S13" s="1230"/>
      <c r="T13" s="1244"/>
      <c r="U13" s="1245"/>
      <c r="V13" s="1245"/>
    </row>
    <row r="14" spans="1:22" ht="15">
      <c r="A14" s="1341" t="s">
        <v>605</v>
      </c>
      <c r="B14" s="1251" t="s">
        <v>763</v>
      </c>
      <c r="C14" s="1242" t="s">
        <v>594</v>
      </c>
      <c r="D14" s="1243">
        <v>67</v>
      </c>
      <c r="E14" s="1244">
        <v>94.61</v>
      </c>
      <c r="F14" s="1244">
        <v>86</v>
      </c>
      <c r="G14" s="1245">
        <v>75</v>
      </c>
      <c r="H14" s="1245">
        <v>77</v>
      </c>
      <c r="I14" s="1245">
        <v>83</v>
      </c>
      <c r="J14" s="1245">
        <v>70</v>
      </c>
      <c r="K14" s="1279" t="s">
        <v>594</v>
      </c>
      <c r="L14" s="1379" t="s">
        <v>594</v>
      </c>
      <c r="M14" s="1252">
        <v>484</v>
      </c>
      <c r="N14" s="1253">
        <f t="shared" si="0"/>
        <v>338</v>
      </c>
      <c r="O14" s="1253">
        <f t="shared" si="0"/>
        <v>208</v>
      </c>
      <c r="P14" s="1229">
        <f t="shared" si="0"/>
        <v>0</v>
      </c>
      <c r="Q14" s="1245" t="s">
        <v>594</v>
      </c>
      <c r="R14" s="1340" t="s">
        <v>594</v>
      </c>
      <c r="S14" s="1230"/>
      <c r="T14" s="1244">
        <v>338</v>
      </c>
      <c r="U14" s="1245">
        <v>208</v>
      </c>
      <c r="V14" s="1245"/>
    </row>
    <row r="15" spans="1:22" ht="15.75" thickBot="1">
      <c r="A15" s="1334" t="s">
        <v>607</v>
      </c>
      <c r="B15" s="1254" t="s">
        <v>764</v>
      </c>
      <c r="C15" s="1255" t="s">
        <v>609</v>
      </c>
      <c r="D15" s="1256">
        <v>394</v>
      </c>
      <c r="E15" s="1257">
        <v>442.65</v>
      </c>
      <c r="F15" s="1257">
        <v>369</v>
      </c>
      <c r="G15" s="1258">
        <v>449</v>
      </c>
      <c r="H15" s="1258">
        <v>408</v>
      </c>
      <c r="I15" s="1258">
        <v>297</v>
      </c>
      <c r="J15" s="1258">
        <v>430</v>
      </c>
      <c r="K15" s="1302" t="s">
        <v>594</v>
      </c>
      <c r="L15" s="1380" t="s">
        <v>594</v>
      </c>
      <c r="M15" s="1259">
        <v>580</v>
      </c>
      <c r="N15" s="1253">
        <f t="shared" si="0"/>
        <v>769</v>
      </c>
      <c r="O15" s="1260">
        <f t="shared" si="0"/>
        <v>587</v>
      </c>
      <c r="P15" s="1261">
        <f t="shared" si="0"/>
        <v>0</v>
      </c>
      <c r="Q15" s="1258" t="s">
        <v>594</v>
      </c>
      <c r="R15" s="1336" t="s">
        <v>594</v>
      </c>
      <c r="S15" s="1230"/>
      <c r="T15" s="1236">
        <v>769</v>
      </c>
      <c r="U15" s="1258">
        <v>587</v>
      </c>
      <c r="V15" s="1258"/>
    </row>
    <row r="16" spans="1:22" ht="15.75" thickBot="1">
      <c r="A16" s="1342" t="s">
        <v>610</v>
      </c>
      <c r="B16" s="1343"/>
      <c r="C16" s="1344"/>
      <c r="D16" s="1345">
        <v>465</v>
      </c>
      <c r="E16" s="1346">
        <v>544.21</v>
      </c>
      <c r="F16" s="1346">
        <v>455</v>
      </c>
      <c r="G16" s="1345">
        <v>524</v>
      </c>
      <c r="H16" s="1345">
        <f>H11-H12+H13+H14+H15</f>
        <v>645</v>
      </c>
      <c r="I16" s="1345">
        <f>I11-I12+I13+I14+I15</f>
        <v>706</v>
      </c>
      <c r="J16" s="1345">
        <v>811</v>
      </c>
      <c r="K16" s="1346" t="s">
        <v>594</v>
      </c>
      <c r="L16" s="1369" t="s">
        <v>594</v>
      </c>
      <c r="M16" s="1347">
        <f>M11-M12+M13+M14+M15</f>
        <v>1371</v>
      </c>
      <c r="N16" s="1348">
        <f>N11-N12+N13+N14+N15</f>
        <v>1411</v>
      </c>
      <c r="O16" s="1348">
        <f>O11-O12+O13+O14+O15</f>
        <v>1095</v>
      </c>
      <c r="P16" s="1349">
        <f>P11-P12+P13+P14+P15</f>
        <v>0</v>
      </c>
      <c r="Q16" s="1345" t="s">
        <v>594</v>
      </c>
      <c r="R16" s="1350" t="s">
        <v>594</v>
      </c>
      <c r="S16" s="1230"/>
      <c r="T16" s="1351">
        <f>T11-T12+T13+T14+T15</f>
        <v>1411</v>
      </c>
      <c r="U16" s="1351">
        <f>U11-U12+U13+U14+U15</f>
        <v>1095</v>
      </c>
      <c r="V16" s="1351">
        <f>V11-V12+V13+V14+V15</f>
        <v>0</v>
      </c>
    </row>
    <row r="17" spans="1:22" ht="15">
      <c r="A17" s="1334" t="s">
        <v>611</v>
      </c>
      <c r="B17" s="1241" t="s">
        <v>612</v>
      </c>
      <c r="C17" s="1255">
        <v>401</v>
      </c>
      <c r="D17" s="1256"/>
      <c r="E17" s="1257"/>
      <c r="F17" s="1257"/>
      <c r="G17" s="1258"/>
      <c r="H17" s="1258">
        <v>160</v>
      </c>
      <c r="I17" s="1258">
        <v>326</v>
      </c>
      <c r="J17" s="1258">
        <v>311</v>
      </c>
      <c r="K17" s="1295" t="s">
        <v>594</v>
      </c>
      <c r="L17" s="1378" t="s">
        <v>594</v>
      </c>
      <c r="M17" s="1259">
        <v>307</v>
      </c>
      <c r="N17" s="1248">
        <f t="shared" si="0"/>
        <v>303</v>
      </c>
      <c r="O17" s="1249">
        <f t="shared" si="0"/>
        <v>300</v>
      </c>
      <c r="P17" s="1229">
        <f t="shared" si="0"/>
        <v>0</v>
      </c>
      <c r="Q17" s="1258" t="s">
        <v>594</v>
      </c>
      <c r="R17" s="1336" t="s">
        <v>594</v>
      </c>
      <c r="S17" s="1230"/>
      <c r="T17" s="1262">
        <v>303</v>
      </c>
      <c r="U17" s="1258">
        <v>300</v>
      </c>
      <c r="V17" s="1258"/>
    </row>
    <row r="18" spans="1:22" ht="15">
      <c r="A18" s="1341" t="s">
        <v>613</v>
      </c>
      <c r="B18" s="1251" t="s">
        <v>614</v>
      </c>
      <c r="C18" s="1242" t="s">
        <v>615</v>
      </c>
      <c r="D18" s="1243">
        <v>153</v>
      </c>
      <c r="E18" s="1244">
        <v>97.5</v>
      </c>
      <c r="F18" s="1244">
        <v>165</v>
      </c>
      <c r="G18" s="1245">
        <v>165</v>
      </c>
      <c r="H18" s="1245">
        <v>145</v>
      </c>
      <c r="I18" s="1245">
        <v>115</v>
      </c>
      <c r="J18" s="1245">
        <v>108</v>
      </c>
      <c r="K18" s="1279" t="s">
        <v>594</v>
      </c>
      <c r="L18" s="1379" t="s">
        <v>594</v>
      </c>
      <c r="M18" s="1252">
        <v>112</v>
      </c>
      <c r="N18" s="1253">
        <f t="shared" si="0"/>
        <v>129</v>
      </c>
      <c r="O18" s="1253">
        <f t="shared" si="0"/>
        <v>133</v>
      </c>
      <c r="P18" s="1229">
        <f t="shared" si="0"/>
        <v>0</v>
      </c>
      <c r="Q18" s="1245" t="s">
        <v>594</v>
      </c>
      <c r="R18" s="1340" t="s">
        <v>594</v>
      </c>
      <c r="S18" s="1230"/>
      <c r="T18" s="1244">
        <v>129</v>
      </c>
      <c r="U18" s="1245">
        <v>133</v>
      </c>
      <c r="V18" s="1245"/>
    </row>
    <row r="19" spans="1:22" ht="15">
      <c r="A19" s="1341" t="s">
        <v>616</v>
      </c>
      <c r="B19" s="1251" t="s">
        <v>692</v>
      </c>
      <c r="C19" s="1242" t="s">
        <v>594</v>
      </c>
      <c r="D19" s="1243"/>
      <c r="E19" s="1244"/>
      <c r="F19" s="1244"/>
      <c r="G19" s="1245"/>
      <c r="H19" s="1245"/>
      <c r="I19" s="1245"/>
      <c r="J19" s="1245">
        <v>0</v>
      </c>
      <c r="K19" s="1279" t="s">
        <v>594</v>
      </c>
      <c r="L19" s="1379" t="s">
        <v>594</v>
      </c>
      <c r="M19" s="1252"/>
      <c r="N19" s="1253">
        <f t="shared" si="0"/>
        <v>0</v>
      </c>
      <c r="O19" s="1253">
        <f t="shared" si="0"/>
        <v>0</v>
      </c>
      <c r="P19" s="1229">
        <f t="shared" si="0"/>
        <v>0</v>
      </c>
      <c r="Q19" s="1245" t="s">
        <v>594</v>
      </c>
      <c r="R19" s="1340" t="s">
        <v>594</v>
      </c>
      <c r="S19" s="1230"/>
      <c r="T19" s="1244"/>
      <c r="U19" s="1245"/>
      <c r="V19" s="1245"/>
    </row>
    <row r="20" spans="1:22" ht="15">
      <c r="A20" s="1341" t="s">
        <v>618</v>
      </c>
      <c r="B20" s="1251" t="s">
        <v>617</v>
      </c>
      <c r="C20" s="1242" t="s">
        <v>594</v>
      </c>
      <c r="D20" s="1243">
        <v>144</v>
      </c>
      <c r="E20" s="1244">
        <v>161.66</v>
      </c>
      <c r="F20" s="1244">
        <v>249</v>
      </c>
      <c r="G20" s="1245">
        <v>221</v>
      </c>
      <c r="H20" s="1245">
        <v>242</v>
      </c>
      <c r="I20" s="1245">
        <v>242</v>
      </c>
      <c r="J20" s="1245">
        <v>366</v>
      </c>
      <c r="K20" s="1279" t="s">
        <v>594</v>
      </c>
      <c r="L20" s="1379" t="s">
        <v>594</v>
      </c>
      <c r="M20" s="1252">
        <v>922</v>
      </c>
      <c r="N20" s="1253">
        <f t="shared" si="0"/>
        <v>936</v>
      </c>
      <c r="O20" s="1253">
        <f t="shared" si="0"/>
        <v>564</v>
      </c>
      <c r="P20" s="1229">
        <f t="shared" si="0"/>
        <v>0</v>
      </c>
      <c r="Q20" s="1245" t="s">
        <v>594</v>
      </c>
      <c r="R20" s="1340" t="s">
        <v>594</v>
      </c>
      <c r="S20" s="1230"/>
      <c r="T20" s="1244">
        <v>936</v>
      </c>
      <c r="U20" s="1245">
        <v>564</v>
      </c>
      <c r="V20" s="1245"/>
    </row>
    <row r="21" spans="1:22" ht="15.75" thickBot="1">
      <c r="A21" s="1337" t="s">
        <v>620</v>
      </c>
      <c r="B21" s="1263"/>
      <c r="C21" s="1264" t="s">
        <v>594</v>
      </c>
      <c r="D21" s="1243"/>
      <c r="E21" s="1244"/>
      <c r="F21" s="1244"/>
      <c r="G21" s="1265"/>
      <c r="H21" s="1265"/>
      <c r="I21" s="1265"/>
      <c r="J21" s="1265">
        <v>0</v>
      </c>
      <c r="K21" s="1288" t="s">
        <v>594</v>
      </c>
      <c r="L21" s="1381" t="s">
        <v>594</v>
      </c>
      <c r="M21" s="1266"/>
      <c r="N21" s="1267">
        <f t="shared" si="0"/>
        <v>0</v>
      </c>
      <c r="O21" s="1260">
        <f t="shared" si="0"/>
        <v>0</v>
      </c>
      <c r="P21" s="1261">
        <f t="shared" si="0"/>
        <v>0</v>
      </c>
      <c r="Q21" s="1265" t="s">
        <v>594</v>
      </c>
      <c r="R21" s="1352" t="s">
        <v>594</v>
      </c>
      <c r="S21" s="1230"/>
      <c r="T21" s="1268"/>
      <c r="U21" s="1265"/>
      <c r="V21" s="1265"/>
    </row>
    <row r="22" spans="1:22" ht="15.75" thickBot="1">
      <c r="A22" s="1353" t="s">
        <v>622</v>
      </c>
      <c r="B22" s="1241" t="s">
        <v>623</v>
      </c>
      <c r="C22" s="1269" t="s">
        <v>594</v>
      </c>
      <c r="D22" s="1270">
        <v>2587</v>
      </c>
      <c r="E22" s="1250">
        <v>2437</v>
      </c>
      <c r="F22" s="1250">
        <v>2530</v>
      </c>
      <c r="G22" s="1271">
        <v>2527</v>
      </c>
      <c r="H22" s="1272">
        <v>2604</v>
      </c>
      <c r="I22" s="1246">
        <v>2627</v>
      </c>
      <c r="J22" s="1246">
        <v>2677</v>
      </c>
      <c r="K22" s="1273">
        <f>K35</f>
        <v>2590</v>
      </c>
      <c r="L22" s="1273">
        <f>L35</f>
        <v>2628</v>
      </c>
      <c r="M22" s="1274">
        <v>611</v>
      </c>
      <c r="N22" s="1275">
        <f>T22-M22</f>
        <v>632</v>
      </c>
      <c r="O22" s="1276">
        <f>U22-N22</f>
        <v>1323</v>
      </c>
      <c r="P22" s="1277"/>
      <c r="Q22" s="1354">
        <f>SUM(M22:P22)</f>
        <v>2566</v>
      </c>
      <c r="R22" s="1355">
        <f>(Q22/L22)*100</f>
        <v>97.64079147640791</v>
      </c>
      <c r="S22" s="1230"/>
      <c r="T22" s="1250">
        <v>1243</v>
      </c>
      <c r="U22" s="1354">
        <v>1955</v>
      </c>
      <c r="V22" s="1272"/>
    </row>
    <row r="23" spans="1:22" ht="15.75" thickBot="1">
      <c r="A23" s="1341" t="s">
        <v>624</v>
      </c>
      <c r="B23" s="1251" t="s">
        <v>625</v>
      </c>
      <c r="C23" s="1278" t="s">
        <v>594</v>
      </c>
      <c r="D23" s="1243"/>
      <c r="E23" s="1244"/>
      <c r="F23" s="1244"/>
      <c r="G23" s="1252"/>
      <c r="H23" s="1279">
        <v>50</v>
      </c>
      <c r="I23" s="1245">
        <v>82</v>
      </c>
      <c r="J23" s="1245">
        <v>0</v>
      </c>
      <c r="K23" s="1280"/>
      <c r="L23" s="1382"/>
      <c r="M23" s="1281"/>
      <c r="N23" s="1275">
        <f aca="true" t="shared" si="1" ref="N23:O40">T23-M23</f>
        <v>0</v>
      </c>
      <c r="O23" s="1282">
        <f t="shared" si="1"/>
        <v>0</v>
      </c>
      <c r="P23" s="1283"/>
      <c r="Q23" s="1245">
        <f aca="true" t="shared" si="2" ref="Q23:Q45">SUM(M23:P23)</f>
        <v>0</v>
      </c>
      <c r="R23" s="1355" t="e">
        <f aca="true" t="shared" si="3" ref="R23:R45">(Q23/L23)*100</f>
        <v>#DIV/0!</v>
      </c>
      <c r="S23" s="1230"/>
      <c r="T23" s="1244"/>
      <c r="U23" s="1245"/>
      <c r="V23" s="1279"/>
    </row>
    <row r="24" spans="1:22" ht="15.75" thickBot="1">
      <c r="A24" s="1337" t="s">
        <v>626</v>
      </c>
      <c r="B24" s="1263" t="s">
        <v>625</v>
      </c>
      <c r="C24" s="1284">
        <v>672</v>
      </c>
      <c r="D24" s="1285">
        <v>890</v>
      </c>
      <c r="E24" s="1286">
        <v>696</v>
      </c>
      <c r="F24" s="1286">
        <v>700</v>
      </c>
      <c r="G24" s="1287">
        <v>650</v>
      </c>
      <c r="H24" s="1288">
        <v>640</v>
      </c>
      <c r="I24" s="1289">
        <v>618</v>
      </c>
      <c r="J24" s="1289">
        <v>650</v>
      </c>
      <c r="K24" s="1290">
        <f>SUM(K25:K29)</f>
        <v>600</v>
      </c>
      <c r="L24" s="1290">
        <v>600</v>
      </c>
      <c r="M24" s="1291">
        <v>150</v>
      </c>
      <c r="N24" s="1292">
        <f t="shared" si="1"/>
        <v>150</v>
      </c>
      <c r="O24" s="1293">
        <f t="shared" si="1"/>
        <v>300</v>
      </c>
      <c r="P24" s="1294"/>
      <c r="Q24" s="1289">
        <f t="shared" si="2"/>
        <v>600</v>
      </c>
      <c r="R24" s="1355">
        <f t="shared" si="3"/>
        <v>100</v>
      </c>
      <c r="S24" s="1230"/>
      <c r="T24" s="1236">
        <v>300</v>
      </c>
      <c r="U24" s="1289">
        <v>450</v>
      </c>
      <c r="V24" s="1288"/>
    </row>
    <row r="25" spans="1:22" ht="15.75" thickBot="1">
      <c r="A25" s="1339" t="s">
        <v>627</v>
      </c>
      <c r="B25" s="1241" t="s">
        <v>765</v>
      </c>
      <c r="C25" s="1269">
        <v>501</v>
      </c>
      <c r="D25" s="1243">
        <v>360</v>
      </c>
      <c r="E25" s="1244">
        <v>353.12</v>
      </c>
      <c r="F25" s="1244">
        <v>311</v>
      </c>
      <c r="G25" s="1295">
        <v>220</v>
      </c>
      <c r="H25" s="1295">
        <v>152</v>
      </c>
      <c r="I25" s="1295">
        <v>221</v>
      </c>
      <c r="J25" s="1295">
        <v>144</v>
      </c>
      <c r="K25" s="1296">
        <v>185</v>
      </c>
      <c r="L25" s="1296">
        <v>185</v>
      </c>
      <c r="M25" s="1297">
        <v>45</v>
      </c>
      <c r="N25" s="1298">
        <f t="shared" si="1"/>
        <v>57</v>
      </c>
      <c r="O25" s="1276">
        <f t="shared" si="1"/>
        <v>71</v>
      </c>
      <c r="P25" s="1277"/>
      <c r="Q25" s="1356">
        <f t="shared" si="2"/>
        <v>173</v>
      </c>
      <c r="R25" s="1355">
        <f t="shared" si="3"/>
        <v>93.51351351351352</v>
      </c>
      <c r="S25" s="1230"/>
      <c r="T25" s="1262">
        <v>102</v>
      </c>
      <c r="U25" s="1246">
        <v>128</v>
      </c>
      <c r="V25" s="1295"/>
    </row>
    <row r="26" spans="1:22" ht="15.75" thickBot="1">
      <c r="A26" s="1341" t="s">
        <v>629</v>
      </c>
      <c r="B26" s="1251" t="s">
        <v>766</v>
      </c>
      <c r="C26" s="1278">
        <v>502</v>
      </c>
      <c r="D26" s="1243">
        <v>110</v>
      </c>
      <c r="E26" s="1244">
        <v>134.52</v>
      </c>
      <c r="F26" s="1244">
        <v>117</v>
      </c>
      <c r="G26" s="1279">
        <v>102</v>
      </c>
      <c r="H26" s="1279">
        <v>79</v>
      </c>
      <c r="I26" s="1279">
        <v>78</v>
      </c>
      <c r="J26" s="1279">
        <v>74</v>
      </c>
      <c r="K26" s="1299">
        <v>80</v>
      </c>
      <c r="L26" s="1299">
        <v>80</v>
      </c>
      <c r="M26" s="1281">
        <v>18</v>
      </c>
      <c r="N26" s="1275">
        <f t="shared" si="1"/>
        <v>21</v>
      </c>
      <c r="O26" s="1282">
        <f t="shared" si="1"/>
        <v>38</v>
      </c>
      <c r="P26" s="1283"/>
      <c r="Q26" s="1357">
        <f t="shared" si="2"/>
        <v>77</v>
      </c>
      <c r="R26" s="1355">
        <f t="shared" si="3"/>
        <v>96.25</v>
      </c>
      <c r="S26" s="1230"/>
      <c r="T26" s="1244">
        <v>39</v>
      </c>
      <c r="U26" s="1245">
        <v>59</v>
      </c>
      <c r="V26" s="1279"/>
    </row>
    <row r="27" spans="1:22" ht="15.75" thickBot="1">
      <c r="A27" s="1341" t="s">
        <v>631</v>
      </c>
      <c r="B27" s="1251" t="s">
        <v>767</v>
      </c>
      <c r="C27" s="1278">
        <v>504</v>
      </c>
      <c r="D27" s="1243"/>
      <c r="E27" s="1244"/>
      <c r="F27" s="1244"/>
      <c r="G27" s="1279"/>
      <c r="H27" s="1279"/>
      <c r="I27" s="1279">
        <v>0</v>
      </c>
      <c r="J27" s="1279">
        <v>0</v>
      </c>
      <c r="K27" s="1299"/>
      <c r="L27" s="1299"/>
      <c r="M27" s="1281"/>
      <c r="N27" s="1275">
        <f t="shared" si="1"/>
        <v>0</v>
      </c>
      <c r="O27" s="1282">
        <f t="shared" si="1"/>
        <v>0</v>
      </c>
      <c r="P27" s="1283"/>
      <c r="Q27" s="1357">
        <f t="shared" si="2"/>
        <v>0</v>
      </c>
      <c r="R27" s="1355" t="e">
        <f t="shared" si="3"/>
        <v>#DIV/0!</v>
      </c>
      <c r="S27" s="1230"/>
      <c r="T27" s="1244"/>
      <c r="U27" s="1245"/>
      <c r="V27" s="1279"/>
    </row>
    <row r="28" spans="1:22" ht="15.75" thickBot="1">
      <c r="A28" s="1341" t="s">
        <v>633</v>
      </c>
      <c r="B28" s="1251" t="s">
        <v>768</v>
      </c>
      <c r="C28" s="1278">
        <v>511</v>
      </c>
      <c r="D28" s="1243">
        <v>282</v>
      </c>
      <c r="E28" s="1244">
        <v>169.67</v>
      </c>
      <c r="F28" s="1244">
        <v>129</v>
      </c>
      <c r="G28" s="1279">
        <v>96</v>
      </c>
      <c r="H28" s="1279">
        <v>25</v>
      </c>
      <c r="I28" s="1279">
        <v>42</v>
      </c>
      <c r="J28" s="1279">
        <v>69</v>
      </c>
      <c r="K28" s="1299">
        <v>60</v>
      </c>
      <c r="L28" s="1299">
        <v>60</v>
      </c>
      <c r="M28" s="1281">
        <v>4</v>
      </c>
      <c r="N28" s="1275">
        <f t="shared" si="1"/>
        <v>5</v>
      </c>
      <c r="O28" s="1282">
        <f t="shared" si="1"/>
        <v>18</v>
      </c>
      <c r="P28" s="1283"/>
      <c r="Q28" s="1357">
        <f t="shared" si="2"/>
        <v>27</v>
      </c>
      <c r="R28" s="1355">
        <f t="shared" si="3"/>
        <v>45</v>
      </c>
      <c r="S28" s="1230"/>
      <c r="T28" s="1244">
        <v>9</v>
      </c>
      <c r="U28" s="1245">
        <v>23</v>
      </c>
      <c r="V28" s="1279"/>
    </row>
    <row r="29" spans="1:22" ht="15.75" thickBot="1">
      <c r="A29" s="1341" t="s">
        <v>635</v>
      </c>
      <c r="B29" s="1251" t="s">
        <v>769</v>
      </c>
      <c r="C29" s="1278">
        <v>518</v>
      </c>
      <c r="D29" s="1243">
        <v>185</v>
      </c>
      <c r="E29" s="1244">
        <v>213</v>
      </c>
      <c r="F29" s="1244">
        <v>270</v>
      </c>
      <c r="G29" s="1279">
        <v>268</v>
      </c>
      <c r="H29" s="1279">
        <v>282</v>
      </c>
      <c r="I29" s="1279">
        <v>250</v>
      </c>
      <c r="J29" s="1279">
        <v>263</v>
      </c>
      <c r="K29" s="1299">
        <v>275</v>
      </c>
      <c r="L29" s="1299">
        <v>275</v>
      </c>
      <c r="M29" s="1281">
        <v>63</v>
      </c>
      <c r="N29" s="1275">
        <f t="shared" si="1"/>
        <v>59</v>
      </c>
      <c r="O29" s="1282">
        <f t="shared" si="1"/>
        <v>114</v>
      </c>
      <c r="P29" s="1283"/>
      <c r="Q29" s="1357">
        <f t="shared" si="2"/>
        <v>236</v>
      </c>
      <c r="R29" s="1355">
        <f t="shared" si="3"/>
        <v>85.81818181818181</v>
      </c>
      <c r="S29" s="1230"/>
      <c r="T29" s="1244">
        <v>122</v>
      </c>
      <c r="U29" s="1245">
        <v>173</v>
      </c>
      <c r="V29" s="1279"/>
    </row>
    <row r="30" spans="1:22" ht="15.75" thickBot="1">
      <c r="A30" s="1341" t="s">
        <v>637</v>
      </c>
      <c r="B30" s="1300" t="s">
        <v>770</v>
      </c>
      <c r="C30" s="1278">
        <v>521</v>
      </c>
      <c r="D30" s="1243">
        <v>1260</v>
      </c>
      <c r="E30" s="1244">
        <v>1267.31</v>
      </c>
      <c r="F30" s="1244">
        <v>1376</v>
      </c>
      <c r="G30" s="1279">
        <v>1446</v>
      </c>
      <c r="H30" s="1279">
        <v>1521</v>
      </c>
      <c r="I30" s="1279">
        <v>1561</v>
      </c>
      <c r="J30" s="1279">
        <v>1627</v>
      </c>
      <c r="K30" s="1299">
        <v>1457</v>
      </c>
      <c r="L30" s="1299">
        <v>1485</v>
      </c>
      <c r="M30" s="1281">
        <v>382</v>
      </c>
      <c r="N30" s="1275">
        <f t="shared" si="1"/>
        <v>370</v>
      </c>
      <c r="O30" s="1282">
        <f t="shared" si="1"/>
        <v>805</v>
      </c>
      <c r="P30" s="1283"/>
      <c r="Q30" s="1357">
        <f t="shared" si="2"/>
        <v>1557</v>
      </c>
      <c r="R30" s="1355">
        <f t="shared" si="3"/>
        <v>104.84848484848486</v>
      </c>
      <c r="S30" s="1230"/>
      <c r="T30" s="1244">
        <v>752</v>
      </c>
      <c r="U30" s="1245">
        <v>1175</v>
      </c>
      <c r="V30" s="1279"/>
    </row>
    <row r="31" spans="1:22" ht="15.75" thickBot="1">
      <c r="A31" s="1341" t="s">
        <v>639</v>
      </c>
      <c r="B31" s="1300" t="s">
        <v>771</v>
      </c>
      <c r="C31" s="1278" t="s">
        <v>641</v>
      </c>
      <c r="D31" s="1243">
        <v>485</v>
      </c>
      <c r="E31" s="1244">
        <v>496.24</v>
      </c>
      <c r="F31" s="1244">
        <v>527</v>
      </c>
      <c r="G31" s="1279">
        <v>544</v>
      </c>
      <c r="H31" s="1279">
        <v>560</v>
      </c>
      <c r="I31" s="1279">
        <v>572</v>
      </c>
      <c r="J31" s="1279">
        <v>598</v>
      </c>
      <c r="K31" s="1299">
        <v>510</v>
      </c>
      <c r="L31" s="1299">
        <v>520</v>
      </c>
      <c r="M31" s="1281">
        <v>136</v>
      </c>
      <c r="N31" s="1275">
        <f t="shared" si="1"/>
        <v>141</v>
      </c>
      <c r="O31" s="1282">
        <f t="shared" si="1"/>
        <v>289</v>
      </c>
      <c r="P31" s="1283"/>
      <c r="Q31" s="1357">
        <f t="shared" si="2"/>
        <v>566</v>
      </c>
      <c r="R31" s="1355">
        <f t="shared" si="3"/>
        <v>108.84615384615384</v>
      </c>
      <c r="S31" s="1230"/>
      <c r="T31" s="1244">
        <v>277</v>
      </c>
      <c r="U31" s="1245">
        <v>430</v>
      </c>
      <c r="V31" s="1279"/>
    </row>
    <row r="32" spans="1:22" ht="15.75" thickBot="1">
      <c r="A32" s="1341" t="s">
        <v>642</v>
      </c>
      <c r="B32" s="1251" t="s">
        <v>772</v>
      </c>
      <c r="C32" s="1278">
        <v>557</v>
      </c>
      <c r="D32" s="1243"/>
      <c r="E32" s="1244"/>
      <c r="F32" s="1244"/>
      <c r="G32" s="1279"/>
      <c r="H32" s="1279"/>
      <c r="I32" s="1279">
        <v>0</v>
      </c>
      <c r="J32" s="1279">
        <v>0</v>
      </c>
      <c r="K32" s="1299"/>
      <c r="L32" s="1299"/>
      <c r="M32" s="1281"/>
      <c r="N32" s="1275">
        <f t="shared" si="1"/>
        <v>0</v>
      </c>
      <c r="O32" s="1282">
        <f t="shared" si="1"/>
        <v>0</v>
      </c>
      <c r="P32" s="1283"/>
      <c r="Q32" s="1357">
        <f t="shared" si="2"/>
        <v>0</v>
      </c>
      <c r="R32" s="1355" t="e">
        <f t="shared" si="3"/>
        <v>#DIV/0!</v>
      </c>
      <c r="S32" s="1230"/>
      <c r="T32" s="1244"/>
      <c r="U32" s="1245"/>
      <c r="V32" s="1279"/>
    </row>
    <row r="33" spans="1:22" ht="15.75" thickBot="1">
      <c r="A33" s="1341" t="s">
        <v>644</v>
      </c>
      <c r="B33" s="1251" t="s">
        <v>773</v>
      </c>
      <c r="C33" s="1278">
        <v>551</v>
      </c>
      <c r="D33" s="1243"/>
      <c r="E33" s="1244"/>
      <c r="F33" s="1244"/>
      <c r="G33" s="1279"/>
      <c r="H33" s="1279"/>
      <c r="I33" s="1279">
        <v>3</v>
      </c>
      <c r="J33" s="1279">
        <v>15</v>
      </c>
      <c r="K33" s="1299"/>
      <c r="L33" s="1299"/>
      <c r="M33" s="1281">
        <v>4</v>
      </c>
      <c r="N33" s="1275">
        <f t="shared" si="1"/>
        <v>3</v>
      </c>
      <c r="O33" s="1282">
        <f t="shared" si="1"/>
        <v>8</v>
      </c>
      <c r="P33" s="1283"/>
      <c r="Q33" s="1357">
        <f t="shared" si="2"/>
        <v>15</v>
      </c>
      <c r="R33" s="1355" t="e">
        <f t="shared" si="3"/>
        <v>#DIV/0!</v>
      </c>
      <c r="S33" s="1230"/>
      <c r="T33" s="1244">
        <v>7</v>
      </c>
      <c r="U33" s="1245">
        <v>11</v>
      </c>
      <c r="V33" s="1279"/>
    </row>
    <row r="34" spans="1:22" ht="15.75" thickBot="1">
      <c r="A34" s="1334" t="s">
        <v>646</v>
      </c>
      <c r="B34" s="1254" t="s">
        <v>774</v>
      </c>
      <c r="C34" s="1301" t="s">
        <v>647</v>
      </c>
      <c r="D34" s="1256">
        <v>24</v>
      </c>
      <c r="E34" s="1257">
        <v>11</v>
      </c>
      <c r="F34" s="1257">
        <v>15</v>
      </c>
      <c r="G34" s="1302">
        <v>18</v>
      </c>
      <c r="H34" s="1302">
        <v>151</v>
      </c>
      <c r="I34" s="1302">
        <v>139</v>
      </c>
      <c r="J34" s="1302">
        <v>133</v>
      </c>
      <c r="K34" s="1303">
        <v>23</v>
      </c>
      <c r="L34" s="1303">
        <v>23</v>
      </c>
      <c r="M34" s="1304">
        <v>26</v>
      </c>
      <c r="N34" s="1305">
        <f t="shared" si="1"/>
        <v>19</v>
      </c>
      <c r="O34" s="1293">
        <f t="shared" si="1"/>
        <v>44</v>
      </c>
      <c r="P34" s="1294"/>
      <c r="Q34" s="1358">
        <f t="shared" si="2"/>
        <v>89</v>
      </c>
      <c r="R34" s="1355">
        <f t="shared" si="3"/>
        <v>386.95652173913044</v>
      </c>
      <c r="S34" s="1230"/>
      <c r="T34" s="1268">
        <v>45</v>
      </c>
      <c r="U34" s="1265">
        <v>63</v>
      </c>
      <c r="V34" s="1302"/>
    </row>
    <row r="35" spans="1:22" ht="15.75" thickBot="1">
      <c r="A35" s="1342" t="s">
        <v>648</v>
      </c>
      <c r="B35" s="1343" t="s">
        <v>649</v>
      </c>
      <c r="C35" s="1344"/>
      <c r="D35" s="1345">
        <f aca="true" t="shared" si="4" ref="D35:P35">SUM(D25:D34)</f>
        <v>2706</v>
      </c>
      <c r="E35" s="1346">
        <f t="shared" si="4"/>
        <v>2644.8599999999997</v>
      </c>
      <c r="F35" s="1346">
        <f t="shared" si="4"/>
        <v>2745</v>
      </c>
      <c r="G35" s="1346">
        <f t="shared" si="4"/>
        <v>2694</v>
      </c>
      <c r="H35" s="1346">
        <f t="shared" si="4"/>
        <v>2770</v>
      </c>
      <c r="I35" s="1346">
        <f t="shared" si="4"/>
        <v>2866</v>
      </c>
      <c r="J35" s="1346">
        <v>2923</v>
      </c>
      <c r="K35" s="1359">
        <f t="shared" si="4"/>
        <v>2590</v>
      </c>
      <c r="L35" s="1360">
        <f t="shared" si="4"/>
        <v>2628</v>
      </c>
      <c r="M35" s="1360">
        <f t="shared" si="4"/>
        <v>678</v>
      </c>
      <c r="N35" s="1361">
        <f t="shared" si="4"/>
        <v>675</v>
      </c>
      <c r="O35" s="1306">
        <f t="shared" si="1"/>
        <v>1387</v>
      </c>
      <c r="P35" s="1362">
        <f t="shared" si="4"/>
        <v>0</v>
      </c>
      <c r="Q35" s="1345">
        <f t="shared" si="2"/>
        <v>2740</v>
      </c>
      <c r="R35" s="1355">
        <f t="shared" si="3"/>
        <v>104.26179604261796</v>
      </c>
      <c r="S35" s="1230"/>
      <c r="T35" s="1346">
        <f>SUM(T25:T34)</f>
        <v>1353</v>
      </c>
      <c r="U35" s="1346">
        <f>SUM(U25:U34)</f>
        <v>2062</v>
      </c>
      <c r="V35" s="1346">
        <f>SUM(V25:V34)</f>
        <v>0</v>
      </c>
    </row>
    <row r="36" spans="1:22" ht="15.75" thickBot="1">
      <c r="A36" s="1339" t="s">
        <v>650</v>
      </c>
      <c r="B36" s="1241" t="s">
        <v>775</v>
      </c>
      <c r="C36" s="1269">
        <v>601</v>
      </c>
      <c r="D36" s="1307"/>
      <c r="E36" s="1262"/>
      <c r="F36" s="1262"/>
      <c r="G36" s="1295"/>
      <c r="H36" s="1295"/>
      <c r="I36" s="1295"/>
      <c r="J36" s="1295">
        <v>0</v>
      </c>
      <c r="K36" s="1296"/>
      <c r="L36" s="1383"/>
      <c r="M36" s="1308"/>
      <c r="N36" s="1275">
        <f t="shared" si="1"/>
        <v>0</v>
      </c>
      <c r="O36" s="1276">
        <f t="shared" si="1"/>
        <v>0</v>
      </c>
      <c r="P36" s="1309"/>
      <c r="Q36" s="1354">
        <f t="shared" si="2"/>
        <v>0</v>
      </c>
      <c r="R36" s="1355" t="e">
        <f t="shared" si="3"/>
        <v>#DIV/0!</v>
      </c>
      <c r="S36" s="1230"/>
      <c r="T36" s="1262"/>
      <c r="U36" s="1246"/>
      <c r="V36" s="1295"/>
    </row>
    <row r="37" spans="1:22" ht="15.75" thickBot="1">
      <c r="A37" s="1341" t="s">
        <v>652</v>
      </c>
      <c r="B37" s="1251" t="s">
        <v>776</v>
      </c>
      <c r="C37" s="1278">
        <v>602</v>
      </c>
      <c r="D37" s="1243">
        <v>181</v>
      </c>
      <c r="E37" s="1244">
        <v>208.39</v>
      </c>
      <c r="F37" s="1244">
        <v>163</v>
      </c>
      <c r="G37" s="1279">
        <v>235</v>
      </c>
      <c r="H37" s="1279">
        <v>148</v>
      </c>
      <c r="I37" s="1279">
        <v>183</v>
      </c>
      <c r="J37" s="1279">
        <v>211</v>
      </c>
      <c r="K37" s="1299"/>
      <c r="L37" s="1382"/>
      <c r="M37" s="1299">
        <v>64</v>
      </c>
      <c r="N37" s="1275">
        <f t="shared" si="1"/>
        <v>65</v>
      </c>
      <c r="O37" s="1282">
        <f t="shared" si="1"/>
        <v>89</v>
      </c>
      <c r="P37" s="1310"/>
      <c r="Q37" s="1245">
        <f t="shared" si="2"/>
        <v>218</v>
      </c>
      <c r="R37" s="1355" t="e">
        <f t="shared" si="3"/>
        <v>#DIV/0!</v>
      </c>
      <c r="S37" s="1230"/>
      <c r="T37" s="1244">
        <v>129</v>
      </c>
      <c r="U37" s="1245">
        <v>154</v>
      </c>
      <c r="V37" s="1279"/>
    </row>
    <row r="38" spans="1:22" ht="15.75" thickBot="1">
      <c r="A38" s="1341" t="s">
        <v>654</v>
      </c>
      <c r="B38" s="1251" t="s">
        <v>777</v>
      </c>
      <c r="C38" s="1278">
        <v>604</v>
      </c>
      <c r="D38" s="1243"/>
      <c r="E38" s="1244"/>
      <c r="F38" s="1244"/>
      <c r="G38" s="1279"/>
      <c r="H38" s="1279"/>
      <c r="I38" s="1279"/>
      <c r="J38" s="1279">
        <v>0</v>
      </c>
      <c r="K38" s="1299"/>
      <c r="L38" s="1382"/>
      <c r="M38" s="1299"/>
      <c r="N38" s="1275">
        <f t="shared" si="1"/>
        <v>0</v>
      </c>
      <c r="O38" s="1282">
        <f t="shared" si="1"/>
        <v>0</v>
      </c>
      <c r="P38" s="1310"/>
      <c r="Q38" s="1245">
        <f t="shared" si="2"/>
        <v>0</v>
      </c>
      <c r="R38" s="1355" t="e">
        <f t="shared" si="3"/>
        <v>#DIV/0!</v>
      </c>
      <c r="S38" s="1230"/>
      <c r="T38" s="1244"/>
      <c r="U38" s="1245"/>
      <c r="V38" s="1279"/>
    </row>
    <row r="39" spans="1:22" ht="15.75" thickBot="1">
      <c r="A39" s="1341" t="s">
        <v>656</v>
      </c>
      <c r="B39" s="1251" t="s">
        <v>778</v>
      </c>
      <c r="C39" s="1278" t="s">
        <v>658</v>
      </c>
      <c r="D39" s="1243">
        <v>2587</v>
      </c>
      <c r="E39" s="1244">
        <v>2437</v>
      </c>
      <c r="F39" s="1244">
        <v>2530</v>
      </c>
      <c r="G39" s="1279">
        <v>2527</v>
      </c>
      <c r="H39" s="1279">
        <v>2604</v>
      </c>
      <c r="I39" s="1279">
        <v>2627</v>
      </c>
      <c r="J39" s="1279">
        <v>2677</v>
      </c>
      <c r="K39" s="1299">
        <v>2590</v>
      </c>
      <c r="L39" s="1382">
        <v>2628</v>
      </c>
      <c r="M39" s="1299">
        <v>611</v>
      </c>
      <c r="N39" s="1275">
        <f t="shared" si="1"/>
        <v>632</v>
      </c>
      <c r="O39" s="1282">
        <f t="shared" si="1"/>
        <v>1323</v>
      </c>
      <c r="P39" s="1310"/>
      <c r="Q39" s="1245">
        <f t="shared" si="2"/>
        <v>2566</v>
      </c>
      <c r="R39" s="1355">
        <f t="shared" si="3"/>
        <v>97.64079147640791</v>
      </c>
      <c r="S39" s="1230"/>
      <c r="T39" s="1244">
        <v>1243</v>
      </c>
      <c r="U39" s="1245">
        <v>1955</v>
      </c>
      <c r="V39" s="1279"/>
    </row>
    <row r="40" spans="1:22" ht="15.75" thickBot="1">
      <c r="A40" s="1334" t="s">
        <v>659</v>
      </c>
      <c r="B40" s="1254" t="s">
        <v>774</v>
      </c>
      <c r="C40" s="1301" t="s">
        <v>660</v>
      </c>
      <c r="D40" s="1256">
        <v>17</v>
      </c>
      <c r="E40" s="1257">
        <v>146.25</v>
      </c>
      <c r="F40" s="1257">
        <v>93</v>
      </c>
      <c r="G40" s="1302">
        <v>70</v>
      </c>
      <c r="H40" s="1302">
        <v>118</v>
      </c>
      <c r="I40" s="1302">
        <v>79</v>
      </c>
      <c r="J40" s="1302">
        <v>61</v>
      </c>
      <c r="K40" s="1303"/>
      <c r="L40" s="1384"/>
      <c r="M40" s="1311">
        <v>8</v>
      </c>
      <c r="N40" s="1275">
        <f t="shared" si="1"/>
        <v>16</v>
      </c>
      <c r="O40" s="1293">
        <f t="shared" si="1"/>
        <v>36</v>
      </c>
      <c r="P40" s="1312"/>
      <c r="Q40" s="1289">
        <f t="shared" si="2"/>
        <v>60</v>
      </c>
      <c r="R40" s="1355" t="e">
        <f t="shared" si="3"/>
        <v>#DIV/0!</v>
      </c>
      <c r="S40" s="1230"/>
      <c r="T40" s="1268">
        <v>24</v>
      </c>
      <c r="U40" s="1265">
        <v>52</v>
      </c>
      <c r="V40" s="1302"/>
    </row>
    <row r="41" spans="1:22" ht="15.75" thickBot="1">
      <c r="A41" s="1342" t="s">
        <v>661</v>
      </c>
      <c r="B41" s="1343" t="s">
        <v>662</v>
      </c>
      <c r="C41" s="1344" t="s">
        <v>594</v>
      </c>
      <c r="D41" s="1345">
        <f aca="true" t="shared" si="5" ref="D41:K41">SUM(D36:D40)</f>
        <v>2785</v>
      </c>
      <c r="E41" s="1346">
        <f t="shared" si="5"/>
        <v>2791.64</v>
      </c>
      <c r="F41" s="1346">
        <f t="shared" si="5"/>
        <v>2786</v>
      </c>
      <c r="G41" s="1346">
        <f t="shared" si="5"/>
        <v>2832</v>
      </c>
      <c r="H41" s="1346">
        <f t="shared" si="5"/>
        <v>2870</v>
      </c>
      <c r="I41" s="1346">
        <f t="shared" si="5"/>
        <v>2889</v>
      </c>
      <c r="J41" s="1346">
        <v>2949</v>
      </c>
      <c r="K41" s="1359">
        <f t="shared" si="5"/>
        <v>2590</v>
      </c>
      <c r="L41" s="1360">
        <f>SUM(L36:L40)</f>
        <v>2628</v>
      </c>
      <c r="M41" s="1360">
        <f>SUM(M36:M40)</f>
        <v>683</v>
      </c>
      <c r="N41" s="1360">
        <f>SUM(N36:N40)</f>
        <v>713</v>
      </c>
      <c r="O41" s="1363">
        <f>SUM(O36:O40)</f>
        <v>1448</v>
      </c>
      <c r="P41" s="1363">
        <f>SUM(P36:P40)</f>
        <v>0</v>
      </c>
      <c r="Q41" s="1345">
        <f>SUM(M41:P41)</f>
        <v>2844</v>
      </c>
      <c r="R41" s="1364">
        <f>(Q41/L41)*100</f>
        <v>108.21917808219179</v>
      </c>
      <c r="S41" s="1230"/>
      <c r="T41" s="1346">
        <f>SUM(T36:T40)</f>
        <v>1396</v>
      </c>
      <c r="U41" s="1346">
        <f>SUM(U36:U40)</f>
        <v>2161</v>
      </c>
      <c r="V41" s="1346">
        <f>SUM(V36:V40)</f>
        <v>0</v>
      </c>
    </row>
    <row r="42" spans="1:22" ht="15.75" thickBot="1">
      <c r="A42" s="1334"/>
      <c r="B42" s="1313"/>
      <c r="C42" s="1365"/>
      <c r="D42" s="1256"/>
      <c r="E42" s="1257"/>
      <c r="F42" s="1257"/>
      <c r="G42" s="1345"/>
      <c r="H42" s="1345"/>
      <c r="I42" s="1345"/>
      <c r="J42" s="1345"/>
      <c r="K42" s="1366"/>
      <c r="L42" s="1385"/>
      <c r="M42" s="1257"/>
      <c r="N42" s="1314"/>
      <c r="O42" s="1315"/>
      <c r="P42" s="1316"/>
      <c r="Q42" s="1367"/>
      <c r="R42" s="1364"/>
      <c r="S42" s="1230"/>
      <c r="T42" s="1257"/>
      <c r="U42" s="1257"/>
      <c r="V42" s="1257"/>
    </row>
    <row r="43" spans="1:22" ht="15.75" thickBot="1">
      <c r="A43" s="1368" t="s">
        <v>663</v>
      </c>
      <c r="B43" s="1343" t="s">
        <v>625</v>
      </c>
      <c r="C43" s="1344" t="s">
        <v>594</v>
      </c>
      <c r="D43" s="1345">
        <f>D41-D39</f>
        <v>198</v>
      </c>
      <c r="E43" s="1346">
        <f>E41-E39</f>
        <v>354.6399999999999</v>
      </c>
      <c r="F43" s="1346">
        <f>F41-F39</f>
        <v>256</v>
      </c>
      <c r="G43" s="1346">
        <v>305</v>
      </c>
      <c r="H43" s="1346">
        <f aca="true" t="shared" si="6" ref="H43:P43">H41-H39</f>
        <v>266</v>
      </c>
      <c r="I43" s="1346">
        <f t="shared" si="6"/>
        <v>262</v>
      </c>
      <c r="J43" s="1346">
        <v>272</v>
      </c>
      <c r="K43" s="1346">
        <f t="shared" si="6"/>
        <v>0</v>
      </c>
      <c r="L43" s="1369">
        <f t="shared" si="6"/>
        <v>0</v>
      </c>
      <c r="M43" s="1369">
        <f t="shared" si="6"/>
        <v>72</v>
      </c>
      <c r="N43" s="1369">
        <f t="shared" si="6"/>
        <v>81</v>
      </c>
      <c r="O43" s="1369">
        <f t="shared" si="6"/>
        <v>125</v>
      </c>
      <c r="P43" s="1369">
        <f t="shared" si="6"/>
        <v>0</v>
      </c>
      <c r="Q43" s="1370">
        <f t="shared" si="2"/>
        <v>278</v>
      </c>
      <c r="R43" s="1355" t="e">
        <f t="shared" si="3"/>
        <v>#DIV/0!</v>
      </c>
      <c r="S43" s="1230"/>
      <c r="T43" s="1346">
        <f>T41-T39</f>
        <v>153</v>
      </c>
      <c r="U43" s="1346">
        <f>U41-U39</f>
        <v>206</v>
      </c>
      <c r="V43" s="1346">
        <f>V41-V39</f>
        <v>0</v>
      </c>
    </row>
    <row r="44" spans="1:22" ht="15.75" thickBot="1">
      <c r="A44" s="1342" t="s">
        <v>664</v>
      </c>
      <c r="B44" s="1343" t="s">
        <v>665</v>
      </c>
      <c r="C44" s="1344" t="s">
        <v>594</v>
      </c>
      <c r="D44" s="1345">
        <f>D41-D35</f>
        <v>79</v>
      </c>
      <c r="E44" s="1346">
        <f>E41-E35</f>
        <v>146.7800000000002</v>
      </c>
      <c r="F44" s="1346">
        <f>F41-F35</f>
        <v>41</v>
      </c>
      <c r="G44" s="1346">
        <v>138</v>
      </c>
      <c r="H44" s="1346">
        <f aca="true" t="shared" si="7" ref="H44:P44">H41-H35</f>
        <v>100</v>
      </c>
      <c r="I44" s="1346">
        <f t="shared" si="7"/>
        <v>23</v>
      </c>
      <c r="J44" s="1346">
        <v>26</v>
      </c>
      <c r="K44" s="1346">
        <f t="shared" si="7"/>
        <v>0</v>
      </c>
      <c r="L44" s="1369">
        <f t="shared" si="7"/>
        <v>0</v>
      </c>
      <c r="M44" s="1369">
        <f t="shared" si="7"/>
        <v>5</v>
      </c>
      <c r="N44" s="1369">
        <f t="shared" si="7"/>
        <v>38</v>
      </c>
      <c r="O44" s="1369">
        <f t="shared" si="7"/>
        <v>61</v>
      </c>
      <c r="P44" s="1369">
        <f t="shared" si="7"/>
        <v>0</v>
      </c>
      <c r="Q44" s="1371">
        <f t="shared" si="2"/>
        <v>104</v>
      </c>
      <c r="R44" s="1355" t="e">
        <f t="shared" si="3"/>
        <v>#DIV/0!</v>
      </c>
      <c r="S44" s="1230"/>
      <c r="T44" s="1346">
        <f>T41-T35</f>
        <v>43</v>
      </c>
      <c r="U44" s="1346">
        <f>U41-U35</f>
        <v>99</v>
      </c>
      <c r="V44" s="1346">
        <f>V41-V35</f>
        <v>0</v>
      </c>
    </row>
    <row r="45" spans="1:22" ht="15.75" thickBot="1">
      <c r="A45" s="1372" t="s">
        <v>666</v>
      </c>
      <c r="B45" s="1373" t="s">
        <v>625</v>
      </c>
      <c r="C45" s="1374" t="s">
        <v>594</v>
      </c>
      <c r="D45" s="1345">
        <f>D44-D39</f>
        <v>-2508</v>
      </c>
      <c r="E45" s="1346">
        <f>E44-E39</f>
        <v>-2290.22</v>
      </c>
      <c r="F45" s="1346">
        <f>F44-F39</f>
        <v>-2489</v>
      </c>
      <c r="G45" s="1346">
        <v>-2489</v>
      </c>
      <c r="H45" s="1346">
        <f aca="true" t="shared" si="8" ref="H45:P45">H44-H39</f>
        <v>-2504</v>
      </c>
      <c r="I45" s="1346">
        <f t="shared" si="8"/>
        <v>-2604</v>
      </c>
      <c r="J45" s="1346">
        <v>-2651</v>
      </c>
      <c r="K45" s="1346">
        <f t="shared" si="8"/>
        <v>-2590</v>
      </c>
      <c r="L45" s="1369">
        <f t="shared" si="8"/>
        <v>-2628</v>
      </c>
      <c r="M45" s="1369">
        <f t="shared" si="8"/>
        <v>-606</v>
      </c>
      <c r="N45" s="1369">
        <f t="shared" si="8"/>
        <v>-594</v>
      </c>
      <c r="O45" s="1369">
        <f t="shared" si="8"/>
        <v>-1262</v>
      </c>
      <c r="P45" s="1369">
        <f t="shared" si="8"/>
        <v>0</v>
      </c>
      <c r="Q45" s="1375">
        <f t="shared" si="2"/>
        <v>-2462</v>
      </c>
      <c r="R45" s="1350">
        <f t="shared" si="3"/>
        <v>93.6834094368341</v>
      </c>
      <c r="S45" s="1230"/>
      <c r="T45" s="1346">
        <f>T44-T39</f>
        <v>-1200</v>
      </c>
      <c r="U45" s="1346">
        <f>U44-U39</f>
        <v>-1856</v>
      </c>
      <c r="V45" s="1346">
        <f>V44-V39</f>
        <v>0</v>
      </c>
    </row>
    <row r="47" ht="15">
      <c r="A47" s="1222"/>
    </row>
    <row r="48" spans="1:22" ht="15">
      <c r="A48" s="1376" t="s">
        <v>779</v>
      </c>
      <c r="Q48" s="43"/>
      <c r="R48" s="43"/>
      <c r="S48" s="43"/>
      <c r="T48" s="43"/>
      <c r="U48" s="43"/>
      <c r="V48" s="43"/>
    </row>
    <row r="49" spans="1:22" ht="15">
      <c r="A49" s="1377" t="s">
        <v>780</v>
      </c>
      <c r="Q49" s="43"/>
      <c r="R49" s="43"/>
      <c r="S49" s="43"/>
      <c r="T49" s="43"/>
      <c r="U49" s="43"/>
      <c r="V49" s="43"/>
    </row>
    <row r="50" spans="1:22" ht="15">
      <c r="A50" s="1386" t="s">
        <v>781</v>
      </c>
      <c r="Q50" s="43"/>
      <c r="R50" s="43"/>
      <c r="S50" s="43"/>
      <c r="T50" s="43"/>
      <c r="U50" s="43"/>
      <c r="V50" s="43"/>
    </row>
    <row r="51" spans="1:22" ht="15">
      <c r="A51" s="1387"/>
      <c r="Q51" s="43"/>
      <c r="R51" s="43"/>
      <c r="S51" s="43"/>
      <c r="T51" s="43"/>
      <c r="U51" s="43"/>
      <c r="V51" s="43"/>
    </row>
    <row r="52" spans="1:22" ht="15">
      <c r="A52" s="1222" t="s">
        <v>785</v>
      </c>
      <c r="Q52" s="43"/>
      <c r="R52" s="43"/>
      <c r="S52" s="43"/>
      <c r="T52" s="43"/>
      <c r="U52" s="43"/>
      <c r="V52" s="43"/>
    </row>
    <row r="53" spans="1:22" ht="15">
      <c r="A53" s="1222"/>
      <c r="Q53" s="43"/>
      <c r="R53" s="43"/>
      <c r="S53" s="43"/>
      <c r="T53" s="43"/>
      <c r="U53" s="43"/>
      <c r="V53" s="43"/>
    </row>
    <row r="54" spans="1:22" ht="15">
      <c r="A54" s="1222" t="s">
        <v>786</v>
      </c>
      <c r="Q54" s="43"/>
      <c r="R54" s="43"/>
      <c r="S54" s="43"/>
      <c r="T54" s="43"/>
      <c r="U54" s="43"/>
      <c r="V54" s="43"/>
    </row>
    <row r="55" ht="15">
      <c r="A55" s="1222"/>
    </row>
    <row r="56" ht="15">
      <c r="A56" s="1222"/>
    </row>
  </sheetData>
  <sheetProtection/>
  <mergeCells count="12"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  <mergeCell ref="M7:P7"/>
    <mergeCell ref="T7:V7"/>
  </mergeCells>
  <printOptions/>
  <pageMargins left="0.9055118110236221" right="0.511811023622047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9">
      <selection activeCell="B32" sqref="B32"/>
    </sheetView>
  </sheetViews>
  <sheetFormatPr defaultColWidth="9.140625" defaultRowHeight="12.75"/>
  <cols>
    <col min="1" max="1" width="37.7109375" style="40" customWidth="1"/>
    <col min="2" max="2" width="17.421875" style="40" customWidth="1"/>
    <col min="3" max="3" width="9.140625" style="685" customWidth="1"/>
    <col min="4" max="6" width="0" style="40" hidden="1" customWidth="1"/>
    <col min="7" max="9" width="0" style="601" hidden="1" customWidth="1"/>
    <col min="10" max="17" width="9.140625" style="601" customWidth="1"/>
    <col min="18" max="18" width="9.140625" style="327" customWidth="1"/>
    <col min="19" max="22" width="9.140625" style="601" customWidth="1"/>
    <col min="23" max="16384" width="9.140625" style="40" customWidth="1"/>
  </cols>
  <sheetData>
    <row r="1" spans="1:22" s="43" customFormat="1" ht="15">
      <c r="A1" s="2341" t="s">
        <v>746</v>
      </c>
      <c r="B1" s="2341"/>
      <c r="C1" s="2341"/>
      <c r="D1" s="2341"/>
      <c r="E1" s="2341"/>
      <c r="F1" s="2341"/>
      <c r="G1" s="2341"/>
      <c r="H1" s="2341"/>
      <c r="I1" s="2341"/>
      <c r="J1" s="2341"/>
      <c r="K1" s="2341"/>
      <c r="L1" s="2341"/>
      <c r="M1" s="2341"/>
      <c r="N1" s="2341"/>
      <c r="O1" s="2341"/>
      <c r="P1" s="2341"/>
      <c r="Q1" s="2341"/>
      <c r="R1" s="2341"/>
      <c r="S1" s="2341"/>
      <c r="T1" s="2341"/>
      <c r="U1" s="2341"/>
      <c r="V1" s="2341"/>
    </row>
    <row r="2" spans="1:13" ht="18">
      <c r="A2" s="1400" t="s">
        <v>669</v>
      </c>
      <c r="B2" s="1401"/>
      <c r="L2" s="1402"/>
      <c r="M2" s="1402"/>
    </row>
    <row r="3" spans="1:13" ht="12.75">
      <c r="A3" s="1403"/>
      <c r="L3" s="1402"/>
      <c r="M3" s="1402"/>
    </row>
    <row r="4" spans="1:13" ht="13.5" thickBot="1">
      <c r="A4" s="1404"/>
      <c r="B4" s="688"/>
      <c r="C4" s="689"/>
      <c r="D4" s="688"/>
      <c r="E4" s="688"/>
      <c r="L4" s="1402"/>
      <c r="M4" s="1402"/>
    </row>
    <row r="5" spans="1:13" ht="15.75" thickBot="1">
      <c r="A5" s="1317" t="s">
        <v>565</v>
      </c>
      <c r="B5" s="1405"/>
      <c r="C5" s="1406" t="s">
        <v>787</v>
      </c>
      <c r="D5" s="1388"/>
      <c r="E5" s="1389"/>
      <c r="F5" s="1388"/>
      <c r="G5" s="1390"/>
      <c r="H5" s="1391"/>
      <c r="I5" s="1391"/>
      <c r="J5" s="1391"/>
      <c r="K5" s="1391"/>
      <c r="L5" s="1318"/>
      <c r="M5" s="1318"/>
    </row>
    <row r="6" spans="1:13" ht="13.5" thickBot="1">
      <c r="A6" s="1403" t="s">
        <v>567</v>
      </c>
      <c r="L6" s="1402"/>
      <c r="M6" s="1402"/>
    </row>
    <row r="7" spans="1:22" ht="13.5" thickBot="1">
      <c r="A7" s="2350" t="s">
        <v>57</v>
      </c>
      <c r="B7" s="2351" t="s">
        <v>571</v>
      </c>
      <c r="C7" s="2351" t="s">
        <v>574</v>
      </c>
      <c r="D7" s="697"/>
      <c r="E7" s="695"/>
      <c r="F7" s="2351" t="s">
        <v>750</v>
      </c>
      <c r="G7" s="2346" t="s">
        <v>751</v>
      </c>
      <c r="H7" s="2346" t="s">
        <v>752</v>
      </c>
      <c r="I7" s="2346" t="s">
        <v>753</v>
      </c>
      <c r="J7" s="2346" t="s">
        <v>754</v>
      </c>
      <c r="K7" s="2347" t="s">
        <v>755</v>
      </c>
      <c r="L7" s="2347"/>
      <c r="M7" s="2348" t="s">
        <v>756</v>
      </c>
      <c r="N7" s="2348"/>
      <c r="O7" s="2348"/>
      <c r="P7" s="2348"/>
      <c r="Q7" s="1407" t="s">
        <v>757</v>
      </c>
      <c r="R7" s="1408" t="s">
        <v>570</v>
      </c>
      <c r="T7" s="2349" t="s">
        <v>758</v>
      </c>
      <c r="U7" s="2349"/>
      <c r="V7" s="2349"/>
    </row>
    <row r="8" spans="1:22" ht="13.5" thickBot="1">
      <c r="A8" s="2350"/>
      <c r="B8" s="2351"/>
      <c r="C8" s="2351"/>
      <c r="D8" s="707" t="s">
        <v>748</v>
      </c>
      <c r="E8" s="705" t="s">
        <v>749</v>
      </c>
      <c r="F8" s="2351"/>
      <c r="G8" s="2346"/>
      <c r="H8" s="2346"/>
      <c r="I8" s="2346"/>
      <c r="J8" s="2346"/>
      <c r="K8" s="1409" t="s">
        <v>53</v>
      </c>
      <c r="L8" s="1409" t="s">
        <v>52</v>
      </c>
      <c r="M8" s="1410" t="s">
        <v>581</v>
      </c>
      <c r="N8" s="1411" t="s">
        <v>584</v>
      </c>
      <c r="O8" s="1411" t="s">
        <v>587</v>
      </c>
      <c r="P8" s="1412" t="s">
        <v>590</v>
      </c>
      <c r="Q8" s="1409" t="s">
        <v>591</v>
      </c>
      <c r="R8" s="1413" t="s">
        <v>592</v>
      </c>
      <c r="T8" s="1414" t="s">
        <v>759</v>
      </c>
      <c r="U8" s="1415" t="s">
        <v>760</v>
      </c>
      <c r="V8" s="1415" t="s">
        <v>761</v>
      </c>
    </row>
    <row r="9" spans="1:22" ht="12.75">
      <c r="A9" s="1416" t="s">
        <v>593</v>
      </c>
      <c r="B9" s="713"/>
      <c r="C9" s="1417"/>
      <c r="D9" s="1418">
        <v>12</v>
      </c>
      <c r="E9" s="1419">
        <v>12</v>
      </c>
      <c r="F9" s="1419">
        <v>12</v>
      </c>
      <c r="G9" s="1392">
        <v>14</v>
      </c>
      <c r="H9" s="1392">
        <v>19</v>
      </c>
      <c r="I9" s="1392">
        <v>19</v>
      </c>
      <c r="J9" s="1392">
        <v>22</v>
      </c>
      <c r="K9" s="1420"/>
      <c r="L9" s="1420"/>
      <c r="M9" s="1191">
        <v>23</v>
      </c>
      <c r="N9" s="1421">
        <v>22</v>
      </c>
      <c r="O9" s="1421">
        <f aca="true" t="shared" si="0" ref="O9:P15">U9</f>
        <v>21</v>
      </c>
      <c r="P9" s="1422">
        <f t="shared" si="0"/>
        <v>0</v>
      </c>
      <c r="Q9" s="1198" t="s">
        <v>594</v>
      </c>
      <c r="R9" s="1423" t="s">
        <v>594</v>
      </c>
      <c r="S9" s="1424"/>
      <c r="T9" s="1425">
        <v>22</v>
      </c>
      <c r="U9" s="1393">
        <v>21</v>
      </c>
      <c r="V9" s="1393"/>
    </row>
    <row r="10" spans="1:22" ht="13.5" thickBot="1">
      <c r="A10" s="1426" t="s">
        <v>595</v>
      </c>
      <c r="B10" s="722"/>
      <c r="C10" s="1427"/>
      <c r="D10" s="1428">
        <v>11</v>
      </c>
      <c r="E10" s="1429">
        <v>11</v>
      </c>
      <c r="F10" s="1429">
        <v>11</v>
      </c>
      <c r="G10" s="1394">
        <v>13</v>
      </c>
      <c r="H10" s="1394">
        <v>14</v>
      </c>
      <c r="I10" s="1394">
        <v>14</v>
      </c>
      <c r="J10" s="1394">
        <v>21</v>
      </c>
      <c r="K10" s="1398"/>
      <c r="L10" s="1398"/>
      <c r="M10" s="1192">
        <v>21.74</v>
      </c>
      <c r="N10" s="1430">
        <v>21</v>
      </c>
      <c r="O10" s="1430">
        <f t="shared" si="0"/>
        <v>19.769</v>
      </c>
      <c r="P10" s="1431">
        <f t="shared" si="0"/>
        <v>0</v>
      </c>
      <c r="Q10" s="1394" t="s">
        <v>594</v>
      </c>
      <c r="R10" s="1432" t="s">
        <v>594</v>
      </c>
      <c r="S10" s="1424"/>
      <c r="T10" s="1433">
        <v>21</v>
      </c>
      <c r="U10" s="1395">
        <v>19.769</v>
      </c>
      <c r="V10" s="1395"/>
    </row>
    <row r="11" spans="1:23" ht="12.75">
      <c r="A11" s="1434" t="s">
        <v>596</v>
      </c>
      <c r="B11" s="734" t="s">
        <v>597</v>
      </c>
      <c r="C11" s="1435" t="s">
        <v>598</v>
      </c>
      <c r="D11" s="1436">
        <v>1917.09</v>
      </c>
      <c r="E11" s="1437">
        <v>2153</v>
      </c>
      <c r="F11" s="1437">
        <v>2189</v>
      </c>
      <c r="G11" s="1194">
        <v>2238</v>
      </c>
      <c r="H11" s="1194">
        <v>2554</v>
      </c>
      <c r="I11" s="1195">
        <v>2864</v>
      </c>
      <c r="J11" s="1195">
        <v>2907</v>
      </c>
      <c r="K11" s="1396" t="s">
        <v>594</v>
      </c>
      <c r="L11" s="1396" t="s">
        <v>594</v>
      </c>
      <c r="M11" s="1196">
        <v>2907</v>
      </c>
      <c r="N11" s="1438">
        <v>2907</v>
      </c>
      <c r="O11" s="1438">
        <f t="shared" si="0"/>
        <v>2907</v>
      </c>
      <c r="P11" s="1439">
        <f t="shared" si="0"/>
        <v>0</v>
      </c>
      <c r="Q11" s="1194" t="s">
        <v>594</v>
      </c>
      <c r="R11" s="1440" t="s">
        <v>594</v>
      </c>
      <c r="S11" s="1424"/>
      <c r="T11" s="1441">
        <v>2907</v>
      </c>
      <c r="U11" s="1194">
        <v>2907</v>
      </c>
      <c r="V11" s="1194"/>
      <c r="W11" s="1505"/>
    </row>
    <row r="12" spans="1:23" ht="12.75">
      <c r="A12" s="1442" t="s">
        <v>599</v>
      </c>
      <c r="B12" s="748" t="s">
        <v>600</v>
      </c>
      <c r="C12" s="1435" t="s">
        <v>601</v>
      </c>
      <c r="D12" s="1436">
        <v>-1826.76</v>
      </c>
      <c r="E12" s="1437">
        <v>-2062</v>
      </c>
      <c r="F12" s="1437">
        <v>2134</v>
      </c>
      <c r="G12" s="1194">
        <v>2219</v>
      </c>
      <c r="H12" s="1194">
        <v>2544</v>
      </c>
      <c r="I12" s="1194">
        <v>2782</v>
      </c>
      <c r="J12" s="1194">
        <v>2825</v>
      </c>
      <c r="K12" s="1397" t="s">
        <v>594</v>
      </c>
      <c r="L12" s="1397" t="s">
        <v>594</v>
      </c>
      <c r="M12" s="1197">
        <v>2825</v>
      </c>
      <c r="N12" s="1443">
        <v>2825</v>
      </c>
      <c r="O12" s="1443">
        <f t="shared" si="0"/>
        <v>2825</v>
      </c>
      <c r="P12" s="1444">
        <f t="shared" si="0"/>
        <v>0</v>
      </c>
      <c r="Q12" s="1194" t="s">
        <v>594</v>
      </c>
      <c r="R12" s="1440" t="s">
        <v>594</v>
      </c>
      <c r="S12" s="1424"/>
      <c r="T12" s="1437">
        <v>2825</v>
      </c>
      <c r="U12" s="1194">
        <v>2825</v>
      </c>
      <c r="V12" s="1194"/>
      <c r="W12" s="1505"/>
    </row>
    <row r="13" spans="1:22" ht="12.75">
      <c r="A13" s="1442" t="s">
        <v>602</v>
      </c>
      <c r="B13" s="748" t="s">
        <v>762</v>
      </c>
      <c r="C13" s="1435" t="s">
        <v>604</v>
      </c>
      <c r="D13" s="1436">
        <v>0</v>
      </c>
      <c r="E13" s="1437">
        <v>0</v>
      </c>
      <c r="F13" s="1437">
        <v>0</v>
      </c>
      <c r="G13" s="1194">
        <v>0</v>
      </c>
      <c r="H13" s="1194">
        <v>0</v>
      </c>
      <c r="I13" s="1194">
        <v>0</v>
      </c>
      <c r="J13" s="1194">
        <v>0</v>
      </c>
      <c r="K13" s="1397" t="s">
        <v>594</v>
      </c>
      <c r="L13" s="1397" t="s">
        <v>594</v>
      </c>
      <c r="M13" s="1197">
        <v>0</v>
      </c>
      <c r="N13" s="1443">
        <v>0</v>
      </c>
      <c r="O13" s="1443">
        <f t="shared" si="0"/>
        <v>0</v>
      </c>
      <c r="P13" s="1444">
        <f t="shared" si="0"/>
        <v>0</v>
      </c>
      <c r="Q13" s="1194" t="s">
        <v>594</v>
      </c>
      <c r="R13" s="1440" t="s">
        <v>594</v>
      </c>
      <c r="S13" s="1424"/>
      <c r="T13" s="1437"/>
      <c r="U13" s="1194"/>
      <c r="V13" s="1194"/>
    </row>
    <row r="14" spans="1:22" ht="12.75">
      <c r="A14" s="1442" t="s">
        <v>605</v>
      </c>
      <c r="B14" s="748" t="s">
        <v>763</v>
      </c>
      <c r="C14" s="1435" t="s">
        <v>594</v>
      </c>
      <c r="D14" s="1436">
        <v>65</v>
      </c>
      <c r="E14" s="1437">
        <v>600</v>
      </c>
      <c r="F14" s="1437">
        <v>742</v>
      </c>
      <c r="G14" s="1194">
        <v>735</v>
      </c>
      <c r="H14" s="1194">
        <v>754</v>
      </c>
      <c r="I14" s="1194">
        <v>799</v>
      </c>
      <c r="J14" s="1194">
        <v>806</v>
      </c>
      <c r="K14" s="1397" t="s">
        <v>594</v>
      </c>
      <c r="L14" s="1397" t="s">
        <v>594</v>
      </c>
      <c r="M14" s="1197">
        <v>2210</v>
      </c>
      <c r="N14" s="1443">
        <v>2331</v>
      </c>
      <c r="O14" s="1443">
        <f t="shared" si="0"/>
        <v>2412</v>
      </c>
      <c r="P14" s="1444">
        <f t="shared" si="0"/>
        <v>0</v>
      </c>
      <c r="Q14" s="1194" t="s">
        <v>594</v>
      </c>
      <c r="R14" s="1440" t="s">
        <v>594</v>
      </c>
      <c r="S14" s="1424"/>
      <c r="T14" s="1437">
        <v>2331</v>
      </c>
      <c r="U14" s="1194">
        <v>2412</v>
      </c>
      <c r="V14" s="1194"/>
    </row>
    <row r="15" spans="1:22" ht="13.5" thickBot="1">
      <c r="A15" s="1416" t="s">
        <v>607</v>
      </c>
      <c r="B15" s="754" t="s">
        <v>764</v>
      </c>
      <c r="C15" s="1414" t="s">
        <v>609</v>
      </c>
      <c r="D15" s="1445">
        <v>435.36</v>
      </c>
      <c r="E15" s="1446">
        <v>744</v>
      </c>
      <c r="F15" s="1446">
        <v>685</v>
      </c>
      <c r="G15" s="1198">
        <v>782</v>
      </c>
      <c r="H15" s="1198">
        <v>867</v>
      </c>
      <c r="I15" s="1198">
        <v>961</v>
      </c>
      <c r="J15" s="1198">
        <v>1094</v>
      </c>
      <c r="K15" s="1447" t="s">
        <v>594</v>
      </c>
      <c r="L15" s="1447" t="s">
        <v>594</v>
      </c>
      <c r="M15" s="1199">
        <v>1986</v>
      </c>
      <c r="N15" s="1448">
        <v>2749</v>
      </c>
      <c r="O15" s="1443">
        <f t="shared" si="0"/>
        <v>2312</v>
      </c>
      <c r="P15" s="1444">
        <f t="shared" si="0"/>
        <v>0</v>
      </c>
      <c r="Q15" s="1198" t="s">
        <v>594</v>
      </c>
      <c r="R15" s="1423" t="s">
        <v>594</v>
      </c>
      <c r="S15" s="1424"/>
      <c r="T15" s="1429">
        <v>2749</v>
      </c>
      <c r="U15" s="1198">
        <v>2312</v>
      </c>
      <c r="V15" s="1198"/>
    </row>
    <row r="16" spans="1:22" ht="15" thickBot="1">
      <c r="A16" s="1449" t="s">
        <v>610</v>
      </c>
      <c r="B16" s="762"/>
      <c r="C16" s="775"/>
      <c r="D16" s="1450">
        <v>610</v>
      </c>
      <c r="E16" s="1451">
        <v>1441</v>
      </c>
      <c r="F16" s="1451">
        <v>1482</v>
      </c>
      <c r="G16" s="1452">
        <v>1536</v>
      </c>
      <c r="H16" s="1453">
        <f>H11-H12+H13+H14+H15</f>
        <v>1631</v>
      </c>
      <c r="I16" s="1453">
        <v>1841</v>
      </c>
      <c r="J16" s="1453">
        <v>1982</v>
      </c>
      <c r="K16" s="1454" t="s">
        <v>594</v>
      </c>
      <c r="L16" s="1455" t="s">
        <v>594</v>
      </c>
      <c r="M16" s="1455">
        <f>M11-M12+M13+M14+M15</f>
        <v>4278</v>
      </c>
      <c r="N16" s="1455">
        <f>N11-N12+N13+N14+N15</f>
        <v>5162</v>
      </c>
      <c r="O16" s="1455">
        <f>O11-O12+O13+O14+O15</f>
        <v>4806</v>
      </c>
      <c r="P16" s="1454">
        <f>P11-P12+P13+P14+P15</f>
        <v>0</v>
      </c>
      <c r="Q16" s="1452" t="s">
        <v>594</v>
      </c>
      <c r="R16" s="1456" t="s">
        <v>594</v>
      </c>
      <c r="S16" s="1424"/>
      <c r="T16" s="1453">
        <f>T11-T12+T13+T14+T15</f>
        <v>5162</v>
      </c>
      <c r="U16" s="1453">
        <f>U11-U12+U13+U14+U15</f>
        <v>4806</v>
      </c>
      <c r="V16" s="1453">
        <f>V11-V12+V13+V14+V15</f>
        <v>0</v>
      </c>
    </row>
    <row r="17" spans="1:22" ht="12.75">
      <c r="A17" s="1416" t="s">
        <v>611</v>
      </c>
      <c r="B17" s="734" t="s">
        <v>612</v>
      </c>
      <c r="C17" s="1414">
        <v>401</v>
      </c>
      <c r="D17" s="1445">
        <v>90</v>
      </c>
      <c r="E17" s="1446">
        <v>90</v>
      </c>
      <c r="F17" s="1446">
        <v>55</v>
      </c>
      <c r="G17" s="1198">
        <v>19</v>
      </c>
      <c r="H17" s="1198">
        <v>10</v>
      </c>
      <c r="I17" s="1198">
        <v>82</v>
      </c>
      <c r="J17" s="1198">
        <v>82</v>
      </c>
      <c r="K17" s="1396" t="s">
        <v>594</v>
      </c>
      <c r="L17" s="1396" t="s">
        <v>594</v>
      </c>
      <c r="M17" s="1199">
        <v>82</v>
      </c>
      <c r="N17" s="1438">
        <v>82</v>
      </c>
      <c r="O17" s="1443">
        <f aca="true" t="shared" si="1" ref="O17:P21">U17</f>
        <v>82</v>
      </c>
      <c r="P17" s="1422">
        <f t="shared" si="1"/>
        <v>0</v>
      </c>
      <c r="Q17" s="1198" t="s">
        <v>594</v>
      </c>
      <c r="R17" s="1456" t="s">
        <v>594</v>
      </c>
      <c r="S17" s="1424"/>
      <c r="T17" s="1457">
        <v>82</v>
      </c>
      <c r="U17" s="1198">
        <v>82</v>
      </c>
      <c r="V17" s="1198"/>
    </row>
    <row r="18" spans="1:22" ht="12.75">
      <c r="A18" s="1442" t="s">
        <v>613</v>
      </c>
      <c r="B18" s="748" t="s">
        <v>614</v>
      </c>
      <c r="C18" s="1435" t="s">
        <v>615</v>
      </c>
      <c r="D18" s="1436">
        <v>196</v>
      </c>
      <c r="E18" s="1437">
        <v>270</v>
      </c>
      <c r="F18" s="1437">
        <v>436</v>
      </c>
      <c r="G18" s="1194">
        <v>373</v>
      </c>
      <c r="H18" s="1194">
        <v>326</v>
      </c>
      <c r="I18" s="1194">
        <v>335</v>
      </c>
      <c r="J18" s="1194">
        <v>352</v>
      </c>
      <c r="K18" s="1397" t="s">
        <v>594</v>
      </c>
      <c r="L18" s="1397" t="s">
        <v>594</v>
      </c>
      <c r="M18" s="1197">
        <v>383</v>
      </c>
      <c r="N18" s="1443">
        <v>579</v>
      </c>
      <c r="O18" s="1443">
        <f t="shared" si="1"/>
        <v>599</v>
      </c>
      <c r="P18" s="1444">
        <f t="shared" si="1"/>
        <v>0</v>
      </c>
      <c r="Q18" s="1194" t="s">
        <v>594</v>
      </c>
      <c r="R18" s="1440" t="s">
        <v>594</v>
      </c>
      <c r="S18" s="1424"/>
      <c r="T18" s="1437">
        <v>579</v>
      </c>
      <c r="U18" s="1194">
        <v>599</v>
      </c>
      <c r="V18" s="1194"/>
    </row>
    <row r="19" spans="1:22" ht="12.75">
      <c r="A19" s="1442" t="s">
        <v>616</v>
      </c>
      <c r="B19" s="748" t="s">
        <v>692</v>
      </c>
      <c r="C19" s="1435" t="s">
        <v>594</v>
      </c>
      <c r="D19" s="1436">
        <v>0</v>
      </c>
      <c r="E19" s="1437">
        <v>0</v>
      </c>
      <c r="F19" s="1437">
        <v>0</v>
      </c>
      <c r="G19" s="1194">
        <v>0</v>
      </c>
      <c r="H19" s="1194">
        <v>0</v>
      </c>
      <c r="I19" s="1194">
        <v>0</v>
      </c>
      <c r="J19" s="1194">
        <v>0</v>
      </c>
      <c r="K19" s="1397" t="s">
        <v>594</v>
      </c>
      <c r="L19" s="1397" t="s">
        <v>594</v>
      </c>
      <c r="M19" s="1197">
        <v>0</v>
      </c>
      <c r="N19" s="1443">
        <v>0</v>
      </c>
      <c r="O19" s="1443">
        <f t="shared" si="1"/>
        <v>0</v>
      </c>
      <c r="P19" s="1444">
        <f t="shared" si="1"/>
        <v>0</v>
      </c>
      <c r="Q19" s="1194" t="s">
        <v>594</v>
      </c>
      <c r="R19" s="1440" t="s">
        <v>594</v>
      </c>
      <c r="S19" s="1424"/>
      <c r="T19" s="1437">
        <v>0</v>
      </c>
      <c r="U19" s="1194">
        <v>0</v>
      </c>
      <c r="V19" s="1194"/>
    </row>
    <row r="20" spans="1:22" ht="12.75">
      <c r="A20" s="1442" t="s">
        <v>618</v>
      </c>
      <c r="B20" s="748" t="s">
        <v>617</v>
      </c>
      <c r="C20" s="1435" t="s">
        <v>594</v>
      </c>
      <c r="D20" s="1436">
        <v>206</v>
      </c>
      <c r="E20" s="1437">
        <v>323</v>
      </c>
      <c r="F20" s="1437">
        <v>987</v>
      </c>
      <c r="G20" s="1194">
        <v>1088</v>
      </c>
      <c r="H20" s="1194">
        <v>1235</v>
      </c>
      <c r="I20" s="1194">
        <v>1382</v>
      </c>
      <c r="J20" s="1194">
        <v>1356</v>
      </c>
      <c r="K20" s="1397" t="s">
        <v>594</v>
      </c>
      <c r="L20" s="1506" t="s">
        <v>594</v>
      </c>
      <c r="M20" s="1197">
        <v>3414</v>
      </c>
      <c r="N20" s="1443">
        <v>4129</v>
      </c>
      <c r="O20" s="1443">
        <f t="shared" si="1"/>
        <v>3483</v>
      </c>
      <c r="P20" s="1444">
        <f t="shared" si="1"/>
        <v>0</v>
      </c>
      <c r="Q20" s="1194" t="s">
        <v>594</v>
      </c>
      <c r="R20" s="1440" t="s">
        <v>594</v>
      </c>
      <c r="S20" s="1424"/>
      <c r="T20" s="1437">
        <v>4129</v>
      </c>
      <c r="U20" s="1194">
        <v>3483</v>
      </c>
      <c r="V20" s="1194"/>
    </row>
    <row r="21" spans="1:22" ht="13.5" thickBot="1">
      <c r="A21" s="1426" t="s">
        <v>620</v>
      </c>
      <c r="B21" s="776"/>
      <c r="C21" s="1458" t="s">
        <v>594</v>
      </c>
      <c r="D21" s="1436">
        <v>0</v>
      </c>
      <c r="E21" s="1437">
        <v>0</v>
      </c>
      <c r="F21" s="1437">
        <v>0</v>
      </c>
      <c r="G21" s="1200">
        <v>0</v>
      </c>
      <c r="H21" s="1200">
        <v>0</v>
      </c>
      <c r="I21" s="1200">
        <v>0</v>
      </c>
      <c r="J21" s="1200">
        <v>0</v>
      </c>
      <c r="K21" s="1398" t="s">
        <v>594</v>
      </c>
      <c r="L21" s="1507" t="s">
        <v>594</v>
      </c>
      <c r="M21" s="1201">
        <v>0</v>
      </c>
      <c r="N21" s="1459">
        <f>T21</f>
        <v>0</v>
      </c>
      <c r="O21" s="1448">
        <f t="shared" si="1"/>
        <v>0</v>
      </c>
      <c r="P21" s="1431">
        <f t="shared" si="1"/>
        <v>0</v>
      </c>
      <c r="Q21" s="1200" t="s">
        <v>594</v>
      </c>
      <c r="R21" s="1460" t="s">
        <v>594</v>
      </c>
      <c r="S21" s="1424"/>
      <c r="T21" s="1461">
        <v>0</v>
      </c>
      <c r="U21" s="1200">
        <v>0</v>
      </c>
      <c r="V21" s="1200"/>
    </row>
    <row r="22" spans="1:22" ht="14.25">
      <c r="A22" s="1462" t="s">
        <v>622</v>
      </c>
      <c r="B22" s="734" t="s">
        <v>623</v>
      </c>
      <c r="C22" s="649" t="s">
        <v>594</v>
      </c>
      <c r="D22" s="1463">
        <v>3970</v>
      </c>
      <c r="E22" s="1441">
        <v>4259</v>
      </c>
      <c r="F22" s="1441">
        <v>3835</v>
      </c>
      <c r="G22" s="1203">
        <v>4173</v>
      </c>
      <c r="H22" s="1203">
        <v>6057.9</v>
      </c>
      <c r="I22" s="1212">
        <v>7379</v>
      </c>
      <c r="J22" s="1212">
        <v>7726</v>
      </c>
      <c r="K22" s="1213">
        <f>K35</f>
        <v>7581</v>
      </c>
      <c r="L22" s="1213">
        <f>L35</f>
        <v>7985</v>
      </c>
      <c r="M22" s="1205">
        <v>1909</v>
      </c>
      <c r="N22" s="1464">
        <v>2801</v>
      </c>
      <c r="O22" s="1465">
        <f aca="true" t="shared" si="2" ref="O22:O40">U22-N22</f>
        <v>3280</v>
      </c>
      <c r="P22" s="1466"/>
      <c r="Q22" s="1467">
        <f aca="true" t="shared" si="3" ref="Q22:Q41">SUM(M22:P22)</f>
        <v>7990</v>
      </c>
      <c r="R22" s="1468">
        <f aca="true" t="shared" si="4" ref="R22:R41">(Q22/L22)*100</f>
        <v>100.06261740763934</v>
      </c>
      <c r="S22" s="1424"/>
      <c r="T22" s="1441">
        <v>2801</v>
      </c>
      <c r="U22" s="1495">
        <v>6081</v>
      </c>
      <c r="V22" s="1203"/>
    </row>
    <row r="23" spans="1:22" ht="14.25">
      <c r="A23" s="1442" t="s">
        <v>624</v>
      </c>
      <c r="B23" s="748" t="s">
        <v>625</v>
      </c>
      <c r="C23" s="650" t="s">
        <v>594</v>
      </c>
      <c r="D23" s="1436">
        <v>43</v>
      </c>
      <c r="E23" s="1437"/>
      <c r="F23" s="1437">
        <v>0</v>
      </c>
      <c r="G23" s="1206"/>
      <c r="H23" s="1206">
        <v>0</v>
      </c>
      <c r="I23" s="1206">
        <v>0</v>
      </c>
      <c r="J23" s="1206">
        <v>0</v>
      </c>
      <c r="K23" s="1215"/>
      <c r="L23" s="1508"/>
      <c r="M23" s="1208"/>
      <c r="N23" s="1438">
        <f>T23-M23</f>
        <v>0</v>
      </c>
      <c r="O23" s="1469">
        <f t="shared" si="2"/>
        <v>0</v>
      </c>
      <c r="P23" s="1470"/>
      <c r="Q23" s="1471">
        <f t="shared" si="3"/>
        <v>0</v>
      </c>
      <c r="R23" s="1472" t="e">
        <f t="shared" si="4"/>
        <v>#DIV/0!</v>
      </c>
      <c r="S23" s="1424"/>
      <c r="T23" s="1437">
        <v>0</v>
      </c>
      <c r="U23" s="1207">
        <v>0</v>
      </c>
      <c r="V23" s="1206"/>
    </row>
    <row r="24" spans="1:22" ht="15" thickBot="1">
      <c r="A24" s="1426" t="s">
        <v>626</v>
      </c>
      <c r="B24" s="776" t="s">
        <v>625</v>
      </c>
      <c r="C24" s="651">
        <v>672</v>
      </c>
      <c r="D24" s="1473">
        <v>1636</v>
      </c>
      <c r="E24" s="1474">
        <v>1845</v>
      </c>
      <c r="F24" s="1474">
        <v>1300</v>
      </c>
      <c r="G24" s="1209">
        <v>1450</v>
      </c>
      <c r="H24" s="1209">
        <v>2000</v>
      </c>
      <c r="I24" s="1209">
        <v>2004</v>
      </c>
      <c r="J24" s="1209">
        <v>1937</v>
      </c>
      <c r="K24" s="1399">
        <f>SUM(K25:K29)</f>
        <v>1800</v>
      </c>
      <c r="L24" s="1399">
        <v>2135</v>
      </c>
      <c r="M24" s="1211">
        <v>585</v>
      </c>
      <c r="N24" s="1475">
        <v>1035</v>
      </c>
      <c r="O24" s="1476">
        <f t="shared" si="2"/>
        <v>650</v>
      </c>
      <c r="P24" s="1477"/>
      <c r="Q24" s="1478">
        <f t="shared" si="3"/>
        <v>2270</v>
      </c>
      <c r="R24" s="1479">
        <f t="shared" si="4"/>
        <v>106.32318501170961</v>
      </c>
      <c r="S24" s="1424"/>
      <c r="T24" s="1429">
        <v>1035</v>
      </c>
      <c r="U24" s="1210">
        <v>1685</v>
      </c>
      <c r="V24" s="1209"/>
    </row>
    <row r="25" spans="1:22" ht="14.25">
      <c r="A25" s="1434" t="s">
        <v>627</v>
      </c>
      <c r="B25" s="734" t="s">
        <v>765</v>
      </c>
      <c r="C25" s="649">
        <v>501</v>
      </c>
      <c r="D25" s="1436">
        <v>355</v>
      </c>
      <c r="E25" s="1437">
        <v>628</v>
      </c>
      <c r="F25" s="1480">
        <v>156</v>
      </c>
      <c r="G25" s="1212">
        <v>399</v>
      </c>
      <c r="H25" s="1212">
        <v>910</v>
      </c>
      <c r="I25" s="1212">
        <v>790</v>
      </c>
      <c r="J25" s="1212">
        <v>697</v>
      </c>
      <c r="K25" s="1213">
        <v>200</v>
      </c>
      <c r="L25" s="1213">
        <v>200</v>
      </c>
      <c r="M25" s="1214">
        <v>17</v>
      </c>
      <c r="N25" s="1464">
        <f aca="true" t="shared" si="5" ref="N25:N34">T25-M25</f>
        <v>51</v>
      </c>
      <c r="O25" s="1465">
        <f t="shared" si="2"/>
        <v>127</v>
      </c>
      <c r="P25" s="1470"/>
      <c r="Q25" s="1204">
        <f t="shared" si="3"/>
        <v>195</v>
      </c>
      <c r="R25" s="1481">
        <f t="shared" si="4"/>
        <v>97.5</v>
      </c>
      <c r="S25" s="1424"/>
      <c r="T25" s="1457">
        <v>68</v>
      </c>
      <c r="U25" s="1204">
        <v>178</v>
      </c>
      <c r="V25" s="1212"/>
    </row>
    <row r="26" spans="1:22" ht="14.25">
      <c r="A26" s="1442" t="s">
        <v>629</v>
      </c>
      <c r="B26" s="748" t="s">
        <v>766</v>
      </c>
      <c r="C26" s="650">
        <v>502</v>
      </c>
      <c r="D26" s="1436">
        <v>600</v>
      </c>
      <c r="E26" s="1437">
        <v>799</v>
      </c>
      <c r="F26" s="1480">
        <v>802</v>
      </c>
      <c r="G26" s="1206">
        <v>756</v>
      </c>
      <c r="H26" s="1206">
        <v>772</v>
      </c>
      <c r="I26" s="1206">
        <v>762</v>
      </c>
      <c r="J26" s="1206">
        <v>807</v>
      </c>
      <c r="K26" s="1215">
        <v>800</v>
      </c>
      <c r="L26" s="1215">
        <v>800</v>
      </c>
      <c r="M26" s="1208">
        <v>243</v>
      </c>
      <c r="N26" s="1443">
        <f t="shared" si="5"/>
        <v>123</v>
      </c>
      <c r="O26" s="1469">
        <f t="shared" si="2"/>
        <v>365</v>
      </c>
      <c r="P26" s="1470"/>
      <c r="Q26" s="1207">
        <f t="shared" si="3"/>
        <v>731</v>
      </c>
      <c r="R26" s="1482">
        <f t="shared" si="4"/>
        <v>91.375</v>
      </c>
      <c r="S26" s="1424"/>
      <c r="T26" s="1437">
        <v>366</v>
      </c>
      <c r="U26" s="1207">
        <v>488</v>
      </c>
      <c r="V26" s="1206"/>
    </row>
    <row r="27" spans="1:22" ht="14.25">
      <c r="A27" s="1442" t="s">
        <v>631</v>
      </c>
      <c r="B27" s="748" t="s">
        <v>767</v>
      </c>
      <c r="C27" s="650">
        <v>504</v>
      </c>
      <c r="D27" s="1436">
        <v>0</v>
      </c>
      <c r="E27" s="1437">
        <v>0</v>
      </c>
      <c r="F27" s="1480">
        <v>0</v>
      </c>
      <c r="G27" s="1206">
        <v>0</v>
      </c>
      <c r="H27" s="1206">
        <v>0</v>
      </c>
      <c r="I27" s="1206">
        <v>0</v>
      </c>
      <c r="J27" s="1206">
        <v>0</v>
      </c>
      <c r="K27" s="1215"/>
      <c r="L27" s="1215"/>
      <c r="M27" s="1208">
        <v>0</v>
      </c>
      <c r="N27" s="1443">
        <f t="shared" si="5"/>
        <v>0</v>
      </c>
      <c r="O27" s="1469">
        <f t="shared" si="2"/>
        <v>0</v>
      </c>
      <c r="P27" s="1470"/>
      <c r="Q27" s="1207">
        <f t="shared" si="3"/>
        <v>0</v>
      </c>
      <c r="R27" s="1482" t="e">
        <f t="shared" si="4"/>
        <v>#DIV/0!</v>
      </c>
      <c r="S27" s="1424"/>
      <c r="T27" s="1437">
        <v>0</v>
      </c>
      <c r="U27" s="1207">
        <v>0</v>
      </c>
      <c r="V27" s="1206"/>
    </row>
    <row r="28" spans="1:23" ht="14.25">
      <c r="A28" s="1442" t="s">
        <v>633</v>
      </c>
      <c r="B28" s="748" t="s">
        <v>768</v>
      </c>
      <c r="C28" s="650">
        <v>511</v>
      </c>
      <c r="D28" s="1436">
        <v>130</v>
      </c>
      <c r="E28" s="1437">
        <v>91</v>
      </c>
      <c r="F28" s="1480">
        <v>3</v>
      </c>
      <c r="G28" s="1206">
        <v>62</v>
      </c>
      <c r="H28" s="1206">
        <v>111</v>
      </c>
      <c r="I28" s="1206">
        <v>309</v>
      </c>
      <c r="J28" s="1206">
        <v>23</v>
      </c>
      <c r="K28" s="1215">
        <v>226</v>
      </c>
      <c r="L28" s="1215">
        <v>226</v>
      </c>
      <c r="M28" s="1208">
        <v>0</v>
      </c>
      <c r="N28" s="1443">
        <f t="shared" si="5"/>
        <v>38</v>
      </c>
      <c r="O28" s="1469">
        <f t="shared" si="2"/>
        <v>0</v>
      </c>
      <c r="P28" s="1470"/>
      <c r="Q28" s="1207">
        <f t="shared" si="3"/>
        <v>38</v>
      </c>
      <c r="R28" s="1482">
        <f t="shared" si="4"/>
        <v>16.8141592920354</v>
      </c>
      <c r="S28" s="1424"/>
      <c r="T28" s="1437">
        <v>38</v>
      </c>
      <c r="U28" s="1207">
        <v>38</v>
      </c>
      <c r="V28" s="1206"/>
      <c r="W28" s="1505"/>
    </row>
    <row r="29" spans="1:22" ht="14.25">
      <c r="A29" s="1442" t="s">
        <v>635</v>
      </c>
      <c r="B29" s="748" t="s">
        <v>769</v>
      </c>
      <c r="C29" s="650">
        <v>518</v>
      </c>
      <c r="D29" s="1436">
        <v>493</v>
      </c>
      <c r="E29" s="1437">
        <v>253</v>
      </c>
      <c r="F29" s="1480">
        <v>271</v>
      </c>
      <c r="G29" s="1206">
        <v>274</v>
      </c>
      <c r="H29" s="1206">
        <v>310</v>
      </c>
      <c r="I29" s="1206">
        <v>297</v>
      </c>
      <c r="J29" s="1206">
        <v>374</v>
      </c>
      <c r="K29" s="1215">
        <v>574</v>
      </c>
      <c r="L29" s="1215">
        <v>899</v>
      </c>
      <c r="M29" s="1208">
        <v>93</v>
      </c>
      <c r="N29" s="1443">
        <f t="shared" si="5"/>
        <v>161</v>
      </c>
      <c r="O29" s="1469">
        <f t="shared" si="2"/>
        <v>324</v>
      </c>
      <c r="P29" s="1470"/>
      <c r="Q29" s="1207">
        <f t="shared" si="3"/>
        <v>578</v>
      </c>
      <c r="R29" s="1482">
        <f t="shared" si="4"/>
        <v>64.29365962180201</v>
      </c>
      <c r="S29" s="1424"/>
      <c r="T29" s="1437">
        <v>254</v>
      </c>
      <c r="U29" s="1207">
        <v>485</v>
      </c>
      <c r="V29" s="1206"/>
    </row>
    <row r="30" spans="1:22" ht="14.25">
      <c r="A30" s="1442" t="s">
        <v>637</v>
      </c>
      <c r="B30" s="809" t="s">
        <v>770</v>
      </c>
      <c r="C30" s="650">
        <v>521</v>
      </c>
      <c r="D30" s="1436">
        <v>1899</v>
      </c>
      <c r="E30" s="1437">
        <v>2006</v>
      </c>
      <c r="F30" s="1480">
        <v>2110</v>
      </c>
      <c r="G30" s="1206">
        <v>2312</v>
      </c>
      <c r="H30" s="1206">
        <v>3424</v>
      </c>
      <c r="I30" s="1206">
        <v>4396</v>
      </c>
      <c r="J30" s="1206">
        <v>4607</v>
      </c>
      <c r="K30" s="1215">
        <v>4229</v>
      </c>
      <c r="L30" s="1215">
        <v>4290</v>
      </c>
      <c r="M30" s="1208">
        <v>1010</v>
      </c>
      <c r="N30" s="1443">
        <f t="shared" si="5"/>
        <v>1201</v>
      </c>
      <c r="O30" s="1469">
        <f t="shared" si="2"/>
        <v>2271</v>
      </c>
      <c r="P30" s="1470"/>
      <c r="Q30" s="1207">
        <f t="shared" si="3"/>
        <v>4482</v>
      </c>
      <c r="R30" s="1482">
        <f t="shared" si="4"/>
        <v>104.47552447552448</v>
      </c>
      <c r="S30" s="1424"/>
      <c r="T30" s="1437">
        <v>2211</v>
      </c>
      <c r="U30" s="1207">
        <v>3472</v>
      </c>
      <c r="V30" s="1206"/>
    </row>
    <row r="31" spans="1:22" ht="14.25">
      <c r="A31" s="1442" t="s">
        <v>639</v>
      </c>
      <c r="B31" s="809" t="s">
        <v>771</v>
      </c>
      <c r="C31" s="650" t="s">
        <v>641</v>
      </c>
      <c r="D31" s="1436">
        <v>678</v>
      </c>
      <c r="E31" s="1437">
        <v>718</v>
      </c>
      <c r="F31" s="1480">
        <v>753</v>
      </c>
      <c r="G31" s="1206">
        <v>815</v>
      </c>
      <c r="H31" s="1206">
        <v>1194</v>
      </c>
      <c r="I31" s="1206">
        <v>1556</v>
      </c>
      <c r="J31" s="1206">
        <v>1641</v>
      </c>
      <c r="K31" s="1215">
        <v>1480</v>
      </c>
      <c r="L31" s="1215">
        <v>1498</v>
      </c>
      <c r="M31" s="1208">
        <v>388</v>
      </c>
      <c r="N31" s="1443">
        <f t="shared" si="5"/>
        <v>412</v>
      </c>
      <c r="O31" s="1469">
        <f t="shared" si="2"/>
        <v>809</v>
      </c>
      <c r="P31" s="1470"/>
      <c r="Q31" s="1207">
        <f t="shared" si="3"/>
        <v>1609</v>
      </c>
      <c r="R31" s="1482">
        <f t="shared" si="4"/>
        <v>107.40987983978638</v>
      </c>
      <c r="S31" s="1424"/>
      <c r="T31" s="1437">
        <v>800</v>
      </c>
      <c r="U31" s="1207">
        <v>1221</v>
      </c>
      <c r="V31" s="1206"/>
    </row>
    <row r="32" spans="1:22" ht="14.25">
      <c r="A32" s="1442" t="s">
        <v>642</v>
      </c>
      <c r="B32" s="748" t="s">
        <v>772</v>
      </c>
      <c r="C32" s="650">
        <v>557</v>
      </c>
      <c r="D32" s="1436">
        <v>0</v>
      </c>
      <c r="E32" s="1437">
        <v>0</v>
      </c>
      <c r="F32" s="1480">
        <v>0</v>
      </c>
      <c r="G32" s="1206">
        <v>0</v>
      </c>
      <c r="H32" s="1206">
        <v>0</v>
      </c>
      <c r="I32" s="1206">
        <v>0</v>
      </c>
      <c r="J32" s="1206">
        <v>0</v>
      </c>
      <c r="K32" s="1215"/>
      <c r="L32" s="1215"/>
      <c r="M32" s="1208">
        <v>0</v>
      </c>
      <c r="N32" s="1443">
        <f t="shared" si="5"/>
        <v>0</v>
      </c>
      <c r="O32" s="1469">
        <f t="shared" si="2"/>
        <v>0</v>
      </c>
      <c r="P32" s="1470"/>
      <c r="Q32" s="1207">
        <f t="shared" si="3"/>
        <v>0</v>
      </c>
      <c r="R32" s="1482" t="e">
        <f t="shared" si="4"/>
        <v>#DIV/0!</v>
      </c>
      <c r="S32" s="1424"/>
      <c r="T32" s="1437">
        <v>0</v>
      </c>
      <c r="U32" s="1207">
        <v>0</v>
      </c>
      <c r="V32" s="1206"/>
    </row>
    <row r="33" spans="1:22" ht="14.25">
      <c r="A33" s="1442" t="s">
        <v>644</v>
      </c>
      <c r="B33" s="748" t="s">
        <v>773</v>
      </c>
      <c r="C33" s="650">
        <v>551</v>
      </c>
      <c r="D33" s="1436">
        <v>31</v>
      </c>
      <c r="E33" s="1437">
        <v>0</v>
      </c>
      <c r="F33" s="1480">
        <v>36</v>
      </c>
      <c r="G33" s="1206">
        <v>36</v>
      </c>
      <c r="H33" s="1206">
        <v>10</v>
      </c>
      <c r="I33" s="1206">
        <v>10</v>
      </c>
      <c r="J33" s="1206">
        <v>0</v>
      </c>
      <c r="K33" s="1215"/>
      <c r="L33" s="1215"/>
      <c r="M33" s="1208">
        <v>0</v>
      </c>
      <c r="N33" s="1443">
        <f t="shared" si="5"/>
        <v>0</v>
      </c>
      <c r="O33" s="1469">
        <f t="shared" si="2"/>
        <v>0</v>
      </c>
      <c r="P33" s="1470"/>
      <c r="Q33" s="1207">
        <f t="shared" si="3"/>
        <v>0</v>
      </c>
      <c r="R33" s="1482" t="e">
        <f t="shared" si="4"/>
        <v>#DIV/0!</v>
      </c>
      <c r="S33" s="1424"/>
      <c r="T33" s="1437">
        <v>0</v>
      </c>
      <c r="U33" s="1207">
        <v>0</v>
      </c>
      <c r="V33" s="1206"/>
    </row>
    <row r="34" spans="1:23" ht="15" thickBot="1">
      <c r="A34" s="1416" t="s">
        <v>646</v>
      </c>
      <c r="B34" s="754" t="s">
        <v>774</v>
      </c>
      <c r="C34" s="652" t="s">
        <v>647</v>
      </c>
      <c r="D34" s="1445">
        <v>17</v>
      </c>
      <c r="E34" s="1446">
        <v>14</v>
      </c>
      <c r="F34" s="1483">
        <v>17</v>
      </c>
      <c r="G34" s="1216">
        <v>14</v>
      </c>
      <c r="H34" s="1216">
        <v>19</v>
      </c>
      <c r="I34" s="1216">
        <v>24</v>
      </c>
      <c r="J34" s="1216">
        <v>11</v>
      </c>
      <c r="K34" s="1217">
        <v>72</v>
      </c>
      <c r="L34" s="1217">
        <v>72</v>
      </c>
      <c r="M34" s="1218">
        <v>140</v>
      </c>
      <c r="N34" s="1459">
        <f t="shared" si="5"/>
        <v>6</v>
      </c>
      <c r="O34" s="1476">
        <f t="shared" si="2"/>
        <v>146</v>
      </c>
      <c r="P34" s="1470"/>
      <c r="Q34" s="1210">
        <f t="shared" si="3"/>
        <v>292</v>
      </c>
      <c r="R34" s="1484">
        <f t="shared" si="4"/>
        <v>405.55555555555554</v>
      </c>
      <c r="S34" s="1424"/>
      <c r="T34" s="1461">
        <v>146</v>
      </c>
      <c r="U34" s="1509">
        <v>152</v>
      </c>
      <c r="V34" s="1216"/>
      <c r="W34" s="1505"/>
    </row>
    <row r="35" spans="1:23" ht="15" thickBot="1">
      <c r="A35" s="1485" t="s">
        <v>648</v>
      </c>
      <c r="B35" s="816" t="s">
        <v>649</v>
      </c>
      <c r="C35" s="817"/>
      <c r="D35" s="1450">
        <f aca="true" t="shared" si="6" ref="D35:I35">SUM(D25:D34)</f>
        <v>4203</v>
      </c>
      <c r="E35" s="1451">
        <f t="shared" si="6"/>
        <v>4509</v>
      </c>
      <c r="F35" s="1486">
        <f t="shared" si="6"/>
        <v>4148</v>
      </c>
      <c r="G35" s="1451">
        <f t="shared" si="6"/>
        <v>4668</v>
      </c>
      <c r="H35" s="1451">
        <f t="shared" si="6"/>
        <v>6750</v>
      </c>
      <c r="I35" s="1451">
        <f t="shared" si="6"/>
        <v>8144</v>
      </c>
      <c r="J35" s="1451">
        <v>8260</v>
      </c>
      <c r="K35" s="1487">
        <f>SUM(K25:K34)</f>
        <v>7581</v>
      </c>
      <c r="L35" s="1488">
        <f>SUM(L25:L34)</f>
        <v>7985</v>
      </c>
      <c r="M35" s="1488">
        <f>SUM(M25:M34)</f>
        <v>1891</v>
      </c>
      <c r="N35" s="1489">
        <f>SUM(N25:N34)</f>
        <v>1992</v>
      </c>
      <c r="O35" s="1490">
        <f t="shared" si="2"/>
        <v>4042</v>
      </c>
      <c r="P35" s="1491">
        <f>SUM(P25:P34)</f>
        <v>0</v>
      </c>
      <c r="Q35" s="1450">
        <f t="shared" si="3"/>
        <v>7925</v>
      </c>
      <c r="R35" s="1492">
        <f t="shared" si="4"/>
        <v>99.24859110832811</v>
      </c>
      <c r="S35" s="1424"/>
      <c r="T35" s="1451">
        <f>SUM(T25:T34)</f>
        <v>3883</v>
      </c>
      <c r="U35" s="1451">
        <v>6034</v>
      </c>
      <c r="V35" s="1451">
        <f>SUM(V25:V34)</f>
        <v>0</v>
      </c>
      <c r="W35" s="1505"/>
    </row>
    <row r="36" spans="1:22" ht="14.25">
      <c r="A36" s="1434" t="s">
        <v>650</v>
      </c>
      <c r="B36" s="734" t="s">
        <v>775</v>
      </c>
      <c r="C36" s="649">
        <v>601</v>
      </c>
      <c r="D36" s="1493">
        <v>0</v>
      </c>
      <c r="E36" s="1457">
        <v>0</v>
      </c>
      <c r="F36" s="1494">
        <v>0</v>
      </c>
      <c r="G36" s="1212">
        <v>0</v>
      </c>
      <c r="H36" s="1212">
        <v>0</v>
      </c>
      <c r="I36" s="1212">
        <v>0</v>
      </c>
      <c r="J36" s="1212">
        <v>0</v>
      </c>
      <c r="K36" s="1213"/>
      <c r="L36" s="1510"/>
      <c r="M36" s="1219">
        <v>0</v>
      </c>
      <c r="N36" s="1438">
        <f>T36-M36</f>
        <v>0</v>
      </c>
      <c r="O36" s="1465">
        <f t="shared" si="2"/>
        <v>0</v>
      </c>
      <c r="P36" s="1470"/>
      <c r="Q36" s="1495">
        <f t="shared" si="3"/>
        <v>0</v>
      </c>
      <c r="R36" s="1496" t="e">
        <f t="shared" si="4"/>
        <v>#DIV/0!</v>
      </c>
      <c r="S36" s="1424"/>
      <c r="T36" s="1457">
        <v>0</v>
      </c>
      <c r="U36" s="1204">
        <v>0</v>
      </c>
      <c r="V36" s="1212"/>
    </row>
    <row r="37" spans="1:23" ht="14.25">
      <c r="A37" s="1442" t="s">
        <v>652</v>
      </c>
      <c r="B37" s="748" t="s">
        <v>776</v>
      </c>
      <c r="C37" s="650">
        <v>602</v>
      </c>
      <c r="D37" s="1436">
        <v>207</v>
      </c>
      <c r="E37" s="1437">
        <v>233</v>
      </c>
      <c r="F37" s="1480">
        <v>317</v>
      </c>
      <c r="G37" s="1206">
        <v>377</v>
      </c>
      <c r="H37" s="1206">
        <v>551</v>
      </c>
      <c r="I37" s="1206">
        <v>689</v>
      </c>
      <c r="J37" s="1206">
        <v>571</v>
      </c>
      <c r="K37" s="1215"/>
      <c r="L37" s="1508"/>
      <c r="M37" s="1215">
        <v>180</v>
      </c>
      <c r="N37" s="1438">
        <f>T37-M37</f>
        <v>193</v>
      </c>
      <c r="O37" s="1469">
        <f t="shared" si="2"/>
        <v>288</v>
      </c>
      <c r="P37" s="1470"/>
      <c r="Q37" s="1207">
        <f t="shared" si="3"/>
        <v>661</v>
      </c>
      <c r="R37" s="1482" t="e">
        <f t="shared" si="4"/>
        <v>#DIV/0!</v>
      </c>
      <c r="S37" s="1424"/>
      <c r="T37" s="1437">
        <v>373</v>
      </c>
      <c r="U37" s="1207">
        <v>481</v>
      </c>
      <c r="V37" s="1206"/>
      <c r="W37" s="1505"/>
    </row>
    <row r="38" spans="1:22" ht="14.25">
      <c r="A38" s="1442" t="s">
        <v>654</v>
      </c>
      <c r="B38" s="748" t="s">
        <v>777</v>
      </c>
      <c r="C38" s="650">
        <v>604</v>
      </c>
      <c r="D38" s="1436">
        <v>0</v>
      </c>
      <c r="E38" s="1437">
        <v>0</v>
      </c>
      <c r="F38" s="1480">
        <v>0</v>
      </c>
      <c r="G38" s="1206">
        <v>0</v>
      </c>
      <c r="H38" s="1206">
        <v>0</v>
      </c>
      <c r="I38" s="1206">
        <v>0</v>
      </c>
      <c r="J38" s="1206">
        <v>0</v>
      </c>
      <c r="K38" s="1215"/>
      <c r="L38" s="1508"/>
      <c r="M38" s="1215">
        <v>0</v>
      </c>
      <c r="N38" s="1438">
        <f>T38-M38</f>
        <v>0</v>
      </c>
      <c r="O38" s="1469">
        <f t="shared" si="2"/>
        <v>0</v>
      </c>
      <c r="P38" s="1470"/>
      <c r="Q38" s="1207">
        <f t="shared" si="3"/>
        <v>0</v>
      </c>
      <c r="R38" s="1482" t="e">
        <f t="shared" si="4"/>
        <v>#DIV/0!</v>
      </c>
      <c r="S38" s="1424"/>
      <c r="T38" s="1437">
        <v>0</v>
      </c>
      <c r="U38" s="1207">
        <v>0</v>
      </c>
      <c r="V38" s="1206"/>
    </row>
    <row r="39" spans="1:23" ht="14.25">
      <c r="A39" s="1442" t="s">
        <v>656</v>
      </c>
      <c r="B39" s="748" t="s">
        <v>778</v>
      </c>
      <c r="C39" s="650" t="s">
        <v>658</v>
      </c>
      <c r="D39" s="1436">
        <v>3926</v>
      </c>
      <c r="E39" s="1437">
        <v>4259</v>
      </c>
      <c r="F39" s="1480">
        <v>3835</v>
      </c>
      <c r="G39" s="1206">
        <v>4173</v>
      </c>
      <c r="H39" s="1206">
        <v>6058</v>
      </c>
      <c r="I39" s="1206">
        <v>7379</v>
      </c>
      <c r="J39" s="1206">
        <v>7726</v>
      </c>
      <c r="K39" s="1215">
        <v>7581</v>
      </c>
      <c r="L39" s="1508">
        <v>7985</v>
      </c>
      <c r="M39" s="1215">
        <v>1909</v>
      </c>
      <c r="N39" s="1438">
        <f>T39-M39</f>
        <v>1928</v>
      </c>
      <c r="O39" s="1469">
        <f t="shared" si="2"/>
        <v>4153</v>
      </c>
      <c r="P39" s="1470"/>
      <c r="Q39" s="1207">
        <f t="shared" si="3"/>
        <v>7990</v>
      </c>
      <c r="R39" s="1482">
        <f t="shared" si="4"/>
        <v>100.06261740763934</v>
      </c>
      <c r="S39" s="1424"/>
      <c r="T39" s="1437">
        <v>3837</v>
      </c>
      <c r="U39" s="1207">
        <v>6081</v>
      </c>
      <c r="V39" s="1206"/>
      <c r="W39" s="1505"/>
    </row>
    <row r="40" spans="1:23" ht="15" thickBot="1">
      <c r="A40" s="1416" t="s">
        <v>659</v>
      </c>
      <c r="B40" s="754" t="s">
        <v>774</v>
      </c>
      <c r="C40" s="652" t="s">
        <v>660</v>
      </c>
      <c r="D40" s="1445">
        <v>146</v>
      </c>
      <c r="E40" s="1446">
        <v>42</v>
      </c>
      <c r="F40" s="1483">
        <v>0</v>
      </c>
      <c r="G40" s="1216">
        <v>174</v>
      </c>
      <c r="H40" s="1216">
        <v>201</v>
      </c>
      <c r="I40" s="1216">
        <v>119</v>
      </c>
      <c r="J40" s="1216">
        <v>155</v>
      </c>
      <c r="K40" s="1217"/>
      <c r="L40" s="1511"/>
      <c r="M40" s="1220">
        <v>8</v>
      </c>
      <c r="N40" s="1438">
        <f>T40-M40</f>
        <v>37</v>
      </c>
      <c r="O40" s="1476">
        <f t="shared" si="2"/>
        <v>76</v>
      </c>
      <c r="P40" s="1470"/>
      <c r="Q40" s="1210">
        <f t="shared" si="3"/>
        <v>121</v>
      </c>
      <c r="R40" s="1484" t="e">
        <f t="shared" si="4"/>
        <v>#DIV/0!</v>
      </c>
      <c r="S40" s="1424"/>
      <c r="T40" s="1461">
        <v>45</v>
      </c>
      <c r="U40" s="1509">
        <v>113</v>
      </c>
      <c r="V40" s="1216"/>
      <c r="W40" s="1505"/>
    </row>
    <row r="41" spans="1:23" ht="15" thickBot="1">
      <c r="A41" s="1485" t="s">
        <v>661</v>
      </c>
      <c r="B41" s="816" t="s">
        <v>662</v>
      </c>
      <c r="C41" s="817" t="s">
        <v>594</v>
      </c>
      <c r="D41" s="1450">
        <f aca="true" t="shared" si="7" ref="D41:I41">SUM(D36:D40)</f>
        <v>4279</v>
      </c>
      <c r="E41" s="1451">
        <f t="shared" si="7"/>
        <v>4534</v>
      </c>
      <c r="F41" s="1486">
        <f t="shared" si="7"/>
        <v>4152</v>
      </c>
      <c r="G41" s="1451">
        <f t="shared" si="7"/>
        <v>4724</v>
      </c>
      <c r="H41" s="1451">
        <f t="shared" si="7"/>
        <v>6810</v>
      </c>
      <c r="I41" s="1451">
        <f t="shared" si="7"/>
        <v>8187</v>
      </c>
      <c r="J41" s="1451">
        <v>8452</v>
      </c>
      <c r="K41" s="1487">
        <f aca="true" t="shared" si="8" ref="K41:P41">SUM(K36:K40)</f>
        <v>7581</v>
      </c>
      <c r="L41" s="1488">
        <f t="shared" si="8"/>
        <v>7985</v>
      </c>
      <c r="M41" s="1488">
        <f t="shared" si="8"/>
        <v>2097</v>
      </c>
      <c r="N41" s="1488">
        <f t="shared" si="8"/>
        <v>2158</v>
      </c>
      <c r="O41" s="1497">
        <f t="shared" si="8"/>
        <v>4517</v>
      </c>
      <c r="P41" s="1497">
        <f t="shared" si="8"/>
        <v>0</v>
      </c>
      <c r="Q41" s="1451">
        <f t="shared" si="3"/>
        <v>8772</v>
      </c>
      <c r="R41" s="1492">
        <f t="shared" si="4"/>
        <v>109.85597996242956</v>
      </c>
      <c r="S41" s="1424"/>
      <c r="T41" s="1451">
        <f>SUM(T36:T40)</f>
        <v>4255</v>
      </c>
      <c r="U41" s="1451">
        <f>SUM(U36:U40)</f>
        <v>6675</v>
      </c>
      <c r="V41" s="1451">
        <f>SUM(V36:V40)</f>
        <v>0</v>
      </c>
      <c r="W41" s="1505"/>
    </row>
    <row r="42" spans="1:22" ht="15" thickBot="1">
      <c r="A42" s="1416"/>
      <c r="B42" s="832"/>
      <c r="C42" s="678"/>
      <c r="D42" s="1445"/>
      <c r="E42" s="1446"/>
      <c r="F42" s="1483"/>
      <c r="G42" s="1450"/>
      <c r="H42" s="1450"/>
      <c r="I42" s="1450"/>
      <c r="J42" s="1450"/>
      <c r="K42" s="1498"/>
      <c r="L42" s="1512"/>
      <c r="M42" s="1446"/>
      <c r="N42" s="1438"/>
      <c r="O42" s="1499"/>
      <c r="P42" s="1499"/>
      <c r="Q42" s="1212"/>
      <c r="R42" s="1481"/>
      <c r="S42" s="1424"/>
      <c r="T42" s="1446"/>
      <c r="U42" s="1446"/>
      <c r="V42" s="1446"/>
    </row>
    <row r="43" spans="1:23" ht="15" thickBot="1">
      <c r="A43" s="1500" t="s">
        <v>663</v>
      </c>
      <c r="B43" s="816" t="s">
        <v>625</v>
      </c>
      <c r="C43" s="817" t="s">
        <v>594</v>
      </c>
      <c r="D43" s="1450">
        <f aca="true" t="shared" si="9" ref="D43:I43">D41-D39</f>
        <v>353</v>
      </c>
      <c r="E43" s="1451">
        <f t="shared" si="9"/>
        <v>275</v>
      </c>
      <c r="F43" s="1451">
        <f t="shared" si="9"/>
        <v>317</v>
      </c>
      <c r="G43" s="1451">
        <f t="shared" si="9"/>
        <v>551</v>
      </c>
      <c r="H43" s="1451">
        <f t="shared" si="9"/>
        <v>752</v>
      </c>
      <c r="I43" s="1451">
        <f t="shared" si="9"/>
        <v>808</v>
      </c>
      <c r="J43" s="1451">
        <v>726</v>
      </c>
      <c r="K43" s="1451">
        <f aca="true" t="shared" si="10" ref="K43:P43">K41-K39</f>
        <v>0</v>
      </c>
      <c r="L43" s="1501">
        <f t="shared" si="10"/>
        <v>0</v>
      </c>
      <c r="M43" s="1501">
        <f t="shared" si="10"/>
        <v>188</v>
      </c>
      <c r="N43" s="1501">
        <f t="shared" si="10"/>
        <v>230</v>
      </c>
      <c r="O43" s="1501">
        <f t="shared" si="10"/>
        <v>364</v>
      </c>
      <c r="P43" s="1501">
        <f t="shared" si="10"/>
        <v>0</v>
      </c>
      <c r="Q43" s="1203">
        <f>SUM(M43:P43)</f>
        <v>782</v>
      </c>
      <c r="R43" s="1496" t="e">
        <f>(Q43/L43)*100</f>
        <v>#DIV/0!</v>
      </c>
      <c r="S43" s="1424"/>
      <c r="T43" s="1451">
        <f>T41-T39</f>
        <v>418</v>
      </c>
      <c r="U43" s="1451">
        <f>U41-U39</f>
        <v>594</v>
      </c>
      <c r="V43" s="1451">
        <f>V41-V39</f>
        <v>0</v>
      </c>
      <c r="W43" s="1505"/>
    </row>
    <row r="44" spans="1:23" ht="15" thickBot="1">
      <c r="A44" s="1485" t="s">
        <v>664</v>
      </c>
      <c r="B44" s="816" t="s">
        <v>665</v>
      </c>
      <c r="C44" s="817" t="s">
        <v>594</v>
      </c>
      <c r="D44" s="1450">
        <f aca="true" t="shared" si="11" ref="D44:I44">D41-D35</f>
        <v>76</v>
      </c>
      <c r="E44" s="1451">
        <f t="shared" si="11"/>
        <v>25</v>
      </c>
      <c r="F44" s="1451">
        <f t="shared" si="11"/>
        <v>4</v>
      </c>
      <c r="G44" s="1451">
        <f t="shared" si="11"/>
        <v>56</v>
      </c>
      <c r="H44" s="1451">
        <f t="shared" si="11"/>
        <v>60</v>
      </c>
      <c r="I44" s="1451">
        <f t="shared" si="11"/>
        <v>43</v>
      </c>
      <c r="J44" s="1451">
        <v>192</v>
      </c>
      <c r="K44" s="1451">
        <f aca="true" t="shared" si="12" ref="K44:P44">K41-K35</f>
        <v>0</v>
      </c>
      <c r="L44" s="1501">
        <f t="shared" si="12"/>
        <v>0</v>
      </c>
      <c r="M44" s="1501">
        <f t="shared" si="12"/>
        <v>206</v>
      </c>
      <c r="N44" s="1501">
        <f t="shared" si="12"/>
        <v>166</v>
      </c>
      <c r="O44" s="1501">
        <f t="shared" si="12"/>
        <v>475</v>
      </c>
      <c r="P44" s="1501">
        <f t="shared" si="12"/>
        <v>0</v>
      </c>
      <c r="Q44" s="1203">
        <f>SUM(M44:P44)</f>
        <v>847</v>
      </c>
      <c r="R44" s="1496" t="e">
        <f>(Q44/L44)*100</f>
        <v>#DIV/0!</v>
      </c>
      <c r="S44" s="1424"/>
      <c r="T44" s="1451">
        <f>T41-T35</f>
        <v>372</v>
      </c>
      <c r="U44" s="1451">
        <f>U41-U35</f>
        <v>641</v>
      </c>
      <c r="V44" s="1451">
        <f>V41-V35</f>
        <v>0</v>
      </c>
      <c r="W44" s="1505"/>
    </row>
    <row r="45" spans="1:23" ht="15" thickBot="1">
      <c r="A45" s="1502" t="s">
        <v>666</v>
      </c>
      <c r="B45" s="839" t="s">
        <v>625</v>
      </c>
      <c r="C45" s="841" t="s">
        <v>594</v>
      </c>
      <c r="D45" s="1450">
        <f>D44-D39</f>
        <v>-3850</v>
      </c>
      <c r="E45" s="1451">
        <f>E44-E39</f>
        <v>-4234</v>
      </c>
      <c r="F45" s="1451">
        <f>F44-F39</f>
        <v>-3831</v>
      </c>
      <c r="G45" s="1451">
        <f>G44-G39</f>
        <v>-4117</v>
      </c>
      <c r="H45" s="1451">
        <f>H44-H39</f>
        <v>-5998</v>
      </c>
      <c r="I45" s="1451"/>
      <c r="J45" s="1451">
        <v>-7534</v>
      </c>
      <c r="K45" s="1451">
        <f aca="true" t="shared" si="13" ref="K45:P45">K44-K39</f>
        <v>-7581</v>
      </c>
      <c r="L45" s="1501">
        <f t="shared" si="13"/>
        <v>-7985</v>
      </c>
      <c r="M45" s="1501">
        <f t="shared" si="13"/>
        <v>-1703</v>
      </c>
      <c r="N45" s="1501">
        <f t="shared" si="13"/>
        <v>-1762</v>
      </c>
      <c r="O45" s="1501">
        <f t="shared" si="13"/>
        <v>-3678</v>
      </c>
      <c r="P45" s="1501">
        <f t="shared" si="13"/>
        <v>0</v>
      </c>
      <c r="Q45" s="1451">
        <f>SUM(M45:P45)</f>
        <v>-7143</v>
      </c>
      <c r="R45" s="1492">
        <f>(Q45/L45)*100</f>
        <v>89.45522855353788</v>
      </c>
      <c r="S45" s="1424"/>
      <c r="T45" s="1451">
        <f>T44-T39</f>
        <v>-3465</v>
      </c>
      <c r="U45" s="1451">
        <f>U44-U39</f>
        <v>-5440</v>
      </c>
      <c r="V45" s="1451">
        <f>V44-V39</f>
        <v>0</v>
      </c>
      <c r="W45" s="1505"/>
    </row>
    <row r="46" ht="12.75">
      <c r="A46" s="1404"/>
    </row>
    <row r="47" ht="12.75">
      <c r="A47" s="1404"/>
    </row>
    <row r="48" spans="1:22" ht="14.25">
      <c r="A48" s="1503" t="s">
        <v>779</v>
      </c>
      <c r="Q48" s="40"/>
      <c r="R48" s="40"/>
      <c r="S48" s="40"/>
      <c r="T48" s="40"/>
      <c r="U48" s="40"/>
      <c r="V48" s="40"/>
    </row>
    <row r="49" spans="1:22" ht="14.25">
      <c r="A49" s="1504" t="s">
        <v>780</v>
      </c>
      <c r="Q49" s="40"/>
      <c r="R49" s="40"/>
      <c r="S49" s="40"/>
      <c r="T49" s="40"/>
      <c r="U49" s="40"/>
      <c r="V49" s="40"/>
    </row>
    <row r="50" spans="1:22" ht="14.25">
      <c r="A50" s="1513" t="s">
        <v>781</v>
      </c>
      <c r="Q50" s="40"/>
      <c r="R50" s="40"/>
      <c r="S50" s="40"/>
      <c r="T50" s="40"/>
      <c r="U50" s="40"/>
      <c r="V50" s="40"/>
    </row>
    <row r="51" spans="1:22" ht="14.25">
      <c r="A51" s="1189"/>
      <c r="Q51" s="40"/>
      <c r="R51" s="40"/>
      <c r="S51" s="40"/>
      <c r="T51" s="40"/>
      <c r="U51" s="40"/>
      <c r="V51" s="40"/>
    </row>
    <row r="52" spans="1:22" ht="12.75">
      <c r="A52" s="1404" t="s">
        <v>788</v>
      </c>
      <c r="Q52" s="40"/>
      <c r="R52" s="40"/>
      <c r="S52" s="40"/>
      <c r="T52" s="40"/>
      <c r="U52" s="40"/>
      <c r="V52" s="40"/>
    </row>
    <row r="53" spans="1:22" ht="12.75">
      <c r="A53" s="1404"/>
      <c r="Q53" s="40"/>
      <c r="R53" s="40"/>
      <c r="S53" s="40"/>
      <c r="T53" s="40"/>
      <c r="U53" s="40"/>
      <c r="V53" s="40"/>
    </row>
    <row r="54" spans="1:22" ht="12.75">
      <c r="A54" s="1404" t="s">
        <v>789</v>
      </c>
      <c r="Q54" s="40"/>
      <c r="R54" s="40"/>
      <c r="S54" s="40"/>
      <c r="T54" s="40"/>
      <c r="U54" s="40"/>
      <c r="V54" s="40"/>
    </row>
  </sheetData>
  <sheetProtection/>
  <mergeCells count="12"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  <mergeCell ref="M7:P7"/>
    <mergeCell ref="T7:V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37.140625" style="40" customWidth="1"/>
    <col min="2" max="2" width="17.140625" style="40" customWidth="1"/>
    <col min="3" max="3" width="9.140625" style="685" customWidth="1"/>
    <col min="4" max="6" width="0" style="40" hidden="1" customWidth="1"/>
    <col min="7" max="8" width="0" style="601" hidden="1" customWidth="1"/>
    <col min="9" max="16" width="9.140625" style="601" customWidth="1"/>
    <col min="17" max="17" width="9.140625" style="327" customWidth="1"/>
    <col min="18" max="21" width="9.140625" style="601" customWidth="1"/>
    <col min="22" max="16384" width="9.140625" style="40" customWidth="1"/>
  </cols>
  <sheetData>
    <row r="1" spans="1:21" s="43" customFormat="1" ht="15">
      <c r="A1" s="2341" t="s">
        <v>746</v>
      </c>
      <c r="B1" s="2341"/>
      <c r="C1" s="2341"/>
      <c r="D1" s="2341"/>
      <c r="E1" s="2341"/>
      <c r="F1" s="2341"/>
      <c r="G1" s="2341"/>
      <c r="H1" s="2341"/>
      <c r="I1" s="2341"/>
      <c r="J1" s="2341"/>
      <c r="K1" s="2341"/>
      <c r="L1" s="2341"/>
      <c r="M1" s="2341"/>
      <c r="N1" s="2341"/>
      <c r="O1" s="2341"/>
      <c r="P1" s="2341"/>
      <c r="Q1" s="2341"/>
      <c r="R1" s="2341"/>
      <c r="S1" s="2341"/>
      <c r="T1" s="2341"/>
      <c r="U1" s="2341"/>
    </row>
    <row r="2" spans="1:12" ht="18">
      <c r="A2" s="1400" t="s">
        <v>669</v>
      </c>
      <c r="B2" s="1401"/>
      <c r="K2" s="1402"/>
      <c r="L2" s="1402"/>
    </row>
    <row r="3" spans="1:12" ht="12.75">
      <c r="A3" s="1403"/>
      <c r="K3" s="1402"/>
      <c r="L3" s="1402"/>
    </row>
    <row r="4" spans="1:12" ht="13.5" thickBot="1">
      <c r="A4" s="1404"/>
      <c r="B4" s="688"/>
      <c r="C4" s="689"/>
      <c r="D4" s="688"/>
      <c r="E4" s="688"/>
      <c r="K4" s="1402"/>
      <c r="L4" s="1402"/>
    </row>
    <row r="5" spans="1:12" ht="15.75" thickBot="1">
      <c r="A5" s="1317" t="s">
        <v>790</v>
      </c>
      <c r="B5" s="1319"/>
      <c r="C5" s="1406" t="s">
        <v>791</v>
      </c>
      <c r="D5" s="691"/>
      <c r="E5" s="693"/>
      <c r="F5" s="693"/>
      <c r="G5" s="978"/>
      <c r="H5" s="978"/>
      <c r="I5" s="978"/>
      <c r="J5" s="978"/>
      <c r="K5" s="1318"/>
      <c r="L5" s="1318"/>
    </row>
    <row r="6" spans="1:12" ht="13.5" thickBot="1">
      <c r="A6" s="1403" t="s">
        <v>567</v>
      </c>
      <c r="K6" s="1402"/>
      <c r="L6" s="1402"/>
    </row>
    <row r="7" spans="1:21" ht="13.5" thickBot="1">
      <c r="A7" s="2350" t="s">
        <v>57</v>
      </c>
      <c r="B7" s="2352" t="s">
        <v>571</v>
      </c>
      <c r="C7" s="2351" t="s">
        <v>574</v>
      </c>
      <c r="D7" s="697"/>
      <c r="E7" s="695"/>
      <c r="F7" s="2351" t="s">
        <v>750</v>
      </c>
      <c r="G7" s="2353" t="s">
        <v>751</v>
      </c>
      <c r="H7" s="2353" t="s">
        <v>752</v>
      </c>
      <c r="I7" s="2353" t="s">
        <v>754</v>
      </c>
      <c r="J7" s="2347" t="s">
        <v>755</v>
      </c>
      <c r="K7" s="2347"/>
      <c r="L7" s="2347" t="s">
        <v>756</v>
      </c>
      <c r="M7" s="2347"/>
      <c r="N7" s="2347"/>
      <c r="O7" s="2347"/>
      <c r="P7" s="1407" t="s">
        <v>757</v>
      </c>
      <c r="Q7" s="1408" t="s">
        <v>570</v>
      </c>
      <c r="S7" s="2349" t="s">
        <v>758</v>
      </c>
      <c r="T7" s="2349"/>
      <c r="U7" s="2349"/>
    </row>
    <row r="8" spans="1:21" ht="13.5" thickBot="1">
      <c r="A8" s="2350"/>
      <c r="B8" s="2352"/>
      <c r="C8" s="2351"/>
      <c r="D8" s="707" t="s">
        <v>748</v>
      </c>
      <c r="E8" s="705" t="s">
        <v>749</v>
      </c>
      <c r="F8" s="2351"/>
      <c r="G8" s="2351"/>
      <c r="H8" s="2351"/>
      <c r="I8" s="2351"/>
      <c r="J8" s="1409" t="s">
        <v>53</v>
      </c>
      <c r="K8" s="1409" t="s">
        <v>52</v>
      </c>
      <c r="L8" s="1410" t="s">
        <v>581</v>
      </c>
      <c r="M8" s="1411" t="s">
        <v>584</v>
      </c>
      <c r="N8" s="1411" t="s">
        <v>587</v>
      </c>
      <c r="O8" s="1412" t="s">
        <v>590</v>
      </c>
      <c r="P8" s="1409" t="s">
        <v>591</v>
      </c>
      <c r="Q8" s="1413" t="s">
        <v>592</v>
      </c>
      <c r="S8" s="1414" t="s">
        <v>759</v>
      </c>
      <c r="T8" s="1415" t="s">
        <v>760</v>
      </c>
      <c r="U8" s="1415" t="s">
        <v>761</v>
      </c>
    </row>
    <row r="9" spans="1:21" ht="12.75">
      <c r="A9" s="1416" t="s">
        <v>593</v>
      </c>
      <c r="B9" s="1515"/>
      <c r="C9" s="1417"/>
      <c r="D9" s="1418">
        <v>12</v>
      </c>
      <c r="E9" s="1419">
        <v>12</v>
      </c>
      <c r="F9" s="1419">
        <v>12</v>
      </c>
      <c r="G9" s="1456">
        <v>13</v>
      </c>
      <c r="H9" s="1456">
        <v>13</v>
      </c>
      <c r="I9" s="1456">
        <v>13</v>
      </c>
      <c r="J9" s="1420"/>
      <c r="K9" s="1420"/>
      <c r="L9" s="1191">
        <v>12</v>
      </c>
      <c r="M9" s="1516">
        <f>S9</f>
        <v>12</v>
      </c>
      <c r="N9" s="1516">
        <f>T9</f>
        <v>12</v>
      </c>
      <c r="O9" s="1517">
        <f>U9</f>
        <v>0</v>
      </c>
      <c r="P9" s="1198" t="s">
        <v>594</v>
      </c>
      <c r="Q9" s="1423" t="s">
        <v>594</v>
      </c>
      <c r="R9" s="1424"/>
      <c r="S9" s="1425">
        <v>12</v>
      </c>
      <c r="T9" s="1393">
        <v>12</v>
      </c>
      <c r="U9" s="1393"/>
    </row>
    <row r="10" spans="1:21" ht="13.5" thickBot="1">
      <c r="A10" s="1426" t="s">
        <v>595</v>
      </c>
      <c r="B10" s="1518"/>
      <c r="C10" s="1427"/>
      <c r="D10" s="1428">
        <v>12</v>
      </c>
      <c r="E10" s="1429">
        <v>12</v>
      </c>
      <c r="F10" s="1429">
        <v>12</v>
      </c>
      <c r="G10" s="1432">
        <v>12.5</v>
      </c>
      <c r="H10" s="1432">
        <v>13</v>
      </c>
      <c r="I10" s="1432">
        <v>13</v>
      </c>
      <c r="J10" s="1398"/>
      <c r="K10" s="1507"/>
      <c r="L10" s="1192">
        <v>12</v>
      </c>
      <c r="M10" s="1519">
        <f aca="true" t="shared" si="0" ref="M10:O21">S10</f>
        <v>12</v>
      </c>
      <c r="N10" s="1519">
        <f t="shared" si="0"/>
        <v>12</v>
      </c>
      <c r="O10" s="1520">
        <f t="shared" si="0"/>
        <v>0</v>
      </c>
      <c r="P10" s="1394" t="s">
        <v>594</v>
      </c>
      <c r="Q10" s="1432" t="s">
        <v>594</v>
      </c>
      <c r="R10" s="1424"/>
      <c r="S10" s="1433">
        <v>12</v>
      </c>
      <c r="T10" s="1395">
        <v>12</v>
      </c>
      <c r="U10" s="1395"/>
    </row>
    <row r="11" spans="1:21" ht="12.75">
      <c r="A11" s="1434" t="s">
        <v>596</v>
      </c>
      <c r="B11" s="1521" t="s">
        <v>597</v>
      </c>
      <c r="C11" s="1435" t="s">
        <v>598</v>
      </c>
      <c r="D11" s="1436">
        <v>1937</v>
      </c>
      <c r="E11" s="1437">
        <v>2360</v>
      </c>
      <c r="F11" s="1437">
        <v>2579</v>
      </c>
      <c r="G11" s="1194">
        <v>2656</v>
      </c>
      <c r="H11" s="1194">
        <v>2748</v>
      </c>
      <c r="I11" s="1195">
        <v>2822</v>
      </c>
      <c r="J11" s="1396" t="s">
        <v>594</v>
      </c>
      <c r="K11" s="1543" t="s">
        <v>594</v>
      </c>
      <c r="L11" s="1196">
        <v>2822</v>
      </c>
      <c r="M11" s="1464">
        <f t="shared" si="0"/>
        <v>2876</v>
      </c>
      <c r="N11" s="1438">
        <f t="shared" si="0"/>
        <v>2898</v>
      </c>
      <c r="O11" s="1517">
        <f t="shared" si="0"/>
        <v>0</v>
      </c>
      <c r="P11" s="1194" t="s">
        <v>594</v>
      </c>
      <c r="Q11" s="1440" t="s">
        <v>594</v>
      </c>
      <c r="R11" s="1424"/>
      <c r="S11" s="1441">
        <v>2876</v>
      </c>
      <c r="T11" s="1194">
        <v>2898</v>
      </c>
      <c r="U11" s="1194"/>
    </row>
    <row r="12" spans="1:21" ht="12.75">
      <c r="A12" s="1442" t="s">
        <v>599</v>
      </c>
      <c r="B12" s="1522" t="s">
        <v>600</v>
      </c>
      <c r="C12" s="1435" t="s">
        <v>601</v>
      </c>
      <c r="D12" s="1436">
        <v>-1776</v>
      </c>
      <c r="E12" s="1437">
        <v>-2076</v>
      </c>
      <c r="F12" s="1437">
        <v>2352</v>
      </c>
      <c r="G12" s="1194">
        <v>2488</v>
      </c>
      <c r="H12" s="1194">
        <v>2630</v>
      </c>
      <c r="I12" s="1194">
        <v>2658</v>
      </c>
      <c r="J12" s="1397" t="s">
        <v>594</v>
      </c>
      <c r="K12" s="1506" t="s">
        <v>594</v>
      </c>
      <c r="L12" s="1197">
        <v>2668</v>
      </c>
      <c r="M12" s="1443">
        <f t="shared" si="0"/>
        <v>2732</v>
      </c>
      <c r="N12" s="1443">
        <f t="shared" si="0"/>
        <v>2764</v>
      </c>
      <c r="O12" s="1523">
        <f t="shared" si="0"/>
        <v>0</v>
      </c>
      <c r="P12" s="1194" t="s">
        <v>594</v>
      </c>
      <c r="Q12" s="1440" t="s">
        <v>594</v>
      </c>
      <c r="R12" s="1424"/>
      <c r="S12" s="1437">
        <v>2732</v>
      </c>
      <c r="T12" s="1194">
        <v>2764</v>
      </c>
      <c r="U12" s="1194"/>
    </row>
    <row r="13" spans="1:21" ht="12.75">
      <c r="A13" s="1442" t="s">
        <v>602</v>
      </c>
      <c r="B13" s="1522" t="s">
        <v>762</v>
      </c>
      <c r="C13" s="1435" t="s">
        <v>604</v>
      </c>
      <c r="D13" s="1436"/>
      <c r="E13" s="1437"/>
      <c r="F13" s="1437"/>
      <c r="G13" s="1194"/>
      <c r="H13" s="1194"/>
      <c r="I13" s="1194">
        <v>0</v>
      </c>
      <c r="J13" s="1397" t="s">
        <v>594</v>
      </c>
      <c r="K13" s="1506" t="s">
        <v>594</v>
      </c>
      <c r="L13" s="1197"/>
      <c r="M13" s="1443">
        <f t="shared" si="0"/>
        <v>0</v>
      </c>
      <c r="N13" s="1443">
        <f t="shared" si="0"/>
        <v>0</v>
      </c>
      <c r="O13" s="1523">
        <f t="shared" si="0"/>
        <v>0</v>
      </c>
      <c r="P13" s="1194" t="s">
        <v>594</v>
      </c>
      <c r="Q13" s="1440" t="s">
        <v>594</v>
      </c>
      <c r="R13" s="1424"/>
      <c r="S13" s="1437"/>
      <c r="T13" s="1194"/>
      <c r="U13" s="1194"/>
    </row>
    <row r="14" spans="1:21" ht="12.75">
      <c r="A14" s="1442" t="s">
        <v>605</v>
      </c>
      <c r="B14" s="1522" t="s">
        <v>763</v>
      </c>
      <c r="C14" s="1435" t="s">
        <v>594</v>
      </c>
      <c r="D14" s="1436">
        <v>340</v>
      </c>
      <c r="E14" s="1437">
        <v>371</v>
      </c>
      <c r="F14" s="1437">
        <v>345</v>
      </c>
      <c r="G14" s="1194">
        <v>324</v>
      </c>
      <c r="H14" s="1194">
        <v>322</v>
      </c>
      <c r="I14" s="1194">
        <v>379</v>
      </c>
      <c r="J14" s="1397" t="s">
        <v>594</v>
      </c>
      <c r="K14" s="1506" t="s">
        <v>594</v>
      </c>
      <c r="L14" s="1197">
        <v>988</v>
      </c>
      <c r="M14" s="1443">
        <f t="shared" si="0"/>
        <v>750</v>
      </c>
      <c r="N14" s="1443">
        <f t="shared" si="0"/>
        <v>511</v>
      </c>
      <c r="O14" s="1523">
        <f t="shared" si="0"/>
        <v>0</v>
      </c>
      <c r="P14" s="1194" t="s">
        <v>594</v>
      </c>
      <c r="Q14" s="1440" t="s">
        <v>594</v>
      </c>
      <c r="R14" s="1424"/>
      <c r="S14" s="1437">
        <v>750</v>
      </c>
      <c r="T14" s="1194">
        <v>511</v>
      </c>
      <c r="U14" s="1194"/>
    </row>
    <row r="15" spans="1:21" ht="13.5" thickBot="1">
      <c r="A15" s="1416" t="s">
        <v>607</v>
      </c>
      <c r="B15" s="1524" t="s">
        <v>764</v>
      </c>
      <c r="C15" s="1414" t="s">
        <v>609</v>
      </c>
      <c r="D15" s="1445">
        <v>625</v>
      </c>
      <c r="E15" s="1446">
        <v>697</v>
      </c>
      <c r="F15" s="1446">
        <v>933</v>
      </c>
      <c r="G15" s="1198">
        <v>473</v>
      </c>
      <c r="H15" s="1198">
        <v>545</v>
      </c>
      <c r="I15" s="1198">
        <v>406</v>
      </c>
      <c r="J15" s="1447" t="s">
        <v>594</v>
      </c>
      <c r="K15" s="1544" t="s">
        <v>594</v>
      </c>
      <c r="L15" s="1199">
        <v>826</v>
      </c>
      <c r="M15" s="1443">
        <f t="shared" si="0"/>
        <v>1077</v>
      </c>
      <c r="N15" s="1443">
        <f t="shared" si="0"/>
        <v>761</v>
      </c>
      <c r="O15" s="1523">
        <f t="shared" si="0"/>
        <v>0</v>
      </c>
      <c r="P15" s="1198" t="s">
        <v>594</v>
      </c>
      <c r="Q15" s="1423" t="s">
        <v>594</v>
      </c>
      <c r="R15" s="1424"/>
      <c r="S15" s="1429">
        <v>1077</v>
      </c>
      <c r="T15" s="1198">
        <v>761</v>
      </c>
      <c r="U15" s="1198"/>
    </row>
    <row r="16" spans="1:21" ht="15" thickBot="1">
      <c r="A16" s="1449" t="s">
        <v>610</v>
      </c>
      <c r="B16" s="1525"/>
      <c r="C16" s="775"/>
      <c r="D16" s="1450">
        <v>1130</v>
      </c>
      <c r="E16" s="1451">
        <v>1361</v>
      </c>
      <c r="F16" s="1451">
        <f>F11-F12+F14+F15</f>
        <v>1505</v>
      </c>
      <c r="G16" s="1452">
        <f>G11-G12+G14+G15</f>
        <v>965</v>
      </c>
      <c r="H16" s="1453">
        <f>H11-H12+H13+H14+H15</f>
        <v>985</v>
      </c>
      <c r="I16" s="1453">
        <v>949</v>
      </c>
      <c r="J16" s="1454" t="s">
        <v>594</v>
      </c>
      <c r="K16" s="1545" t="s">
        <v>594</v>
      </c>
      <c r="L16" s="1455">
        <f>L11-L12+L13+L14+L15</f>
        <v>1968</v>
      </c>
      <c r="M16" s="1455">
        <f>M11-M12+M13+M14+M15</f>
        <v>1971</v>
      </c>
      <c r="N16" s="1455">
        <f>N11-N12+N13+N14+N15</f>
        <v>1406</v>
      </c>
      <c r="O16" s="1454">
        <f>O11-O12+O13+O14+O15</f>
        <v>0</v>
      </c>
      <c r="P16" s="1452" t="s">
        <v>594</v>
      </c>
      <c r="Q16" s="1526" t="s">
        <v>594</v>
      </c>
      <c r="R16" s="1424"/>
      <c r="S16" s="1453">
        <f>S11-S12+S13+S14+S15</f>
        <v>1971</v>
      </c>
      <c r="T16" s="1453">
        <f>T11-T12+T13+T14+T15</f>
        <v>1406</v>
      </c>
      <c r="U16" s="1453">
        <f>U11-U12+U13+U14+U15</f>
        <v>0</v>
      </c>
    </row>
    <row r="17" spans="1:21" ht="12.75">
      <c r="A17" s="1416" t="s">
        <v>611</v>
      </c>
      <c r="B17" s="1521" t="s">
        <v>612</v>
      </c>
      <c r="C17" s="1414">
        <v>401</v>
      </c>
      <c r="D17" s="1445">
        <v>161</v>
      </c>
      <c r="E17" s="1446">
        <v>284</v>
      </c>
      <c r="F17" s="1446">
        <v>227</v>
      </c>
      <c r="G17" s="1198">
        <v>168</v>
      </c>
      <c r="H17" s="1198">
        <v>118</v>
      </c>
      <c r="I17" s="1198">
        <v>164</v>
      </c>
      <c r="J17" s="1396" t="s">
        <v>594</v>
      </c>
      <c r="K17" s="1543" t="s">
        <v>594</v>
      </c>
      <c r="L17" s="1199">
        <v>154</v>
      </c>
      <c r="M17" s="1464">
        <f t="shared" si="0"/>
        <v>144</v>
      </c>
      <c r="N17" s="1443">
        <f t="shared" si="0"/>
        <v>134</v>
      </c>
      <c r="O17" s="1517">
        <f t="shared" si="0"/>
        <v>0</v>
      </c>
      <c r="P17" s="1198" t="s">
        <v>594</v>
      </c>
      <c r="Q17" s="1423" t="s">
        <v>594</v>
      </c>
      <c r="R17" s="1424"/>
      <c r="S17" s="1457">
        <v>144</v>
      </c>
      <c r="T17" s="1198">
        <v>134</v>
      </c>
      <c r="U17" s="1198"/>
    </row>
    <row r="18" spans="1:21" ht="12.75">
      <c r="A18" s="1442" t="s">
        <v>613</v>
      </c>
      <c r="B18" s="1522" t="s">
        <v>614</v>
      </c>
      <c r="C18" s="1435" t="s">
        <v>615</v>
      </c>
      <c r="D18" s="1436">
        <v>106</v>
      </c>
      <c r="E18" s="1437">
        <v>200</v>
      </c>
      <c r="F18" s="1437">
        <v>556</v>
      </c>
      <c r="G18" s="1194">
        <v>84</v>
      </c>
      <c r="H18" s="1194">
        <v>146</v>
      </c>
      <c r="I18" s="1194">
        <v>104</v>
      </c>
      <c r="J18" s="1397" t="s">
        <v>594</v>
      </c>
      <c r="K18" s="1506" t="s">
        <v>594</v>
      </c>
      <c r="L18" s="1197">
        <v>118</v>
      </c>
      <c r="M18" s="1443">
        <f t="shared" si="0"/>
        <v>127</v>
      </c>
      <c r="N18" s="1443">
        <f t="shared" si="0"/>
        <v>140</v>
      </c>
      <c r="O18" s="1523">
        <f t="shared" si="0"/>
        <v>0</v>
      </c>
      <c r="P18" s="1194" t="s">
        <v>594</v>
      </c>
      <c r="Q18" s="1440" t="s">
        <v>594</v>
      </c>
      <c r="R18" s="1424"/>
      <c r="S18" s="1437">
        <v>127</v>
      </c>
      <c r="T18" s="1194">
        <v>140</v>
      </c>
      <c r="U18" s="1194"/>
    </row>
    <row r="19" spans="1:21" ht="12.75">
      <c r="A19" s="1442" t="s">
        <v>616</v>
      </c>
      <c r="B19" s="1522" t="s">
        <v>692</v>
      </c>
      <c r="C19" s="1435" t="s">
        <v>594</v>
      </c>
      <c r="D19" s="1436"/>
      <c r="E19" s="1437"/>
      <c r="F19" s="1437"/>
      <c r="G19" s="1194"/>
      <c r="H19" s="1194"/>
      <c r="I19" s="1194">
        <v>0</v>
      </c>
      <c r="J19" s="1397" t="s">
        <v>594</v>
      </c>
      <c r="K19" s="1506" t="s">
        <v>594</v>
      </c>
      <c r="L19" s="1197"/>
      <c r="M19" s="1443">
        <f t="shared" si="0"/>
        <v>0</v>
      </c>
      <c r="N19" s="1443">
        <f t="shared" si="0"/>
        <v>0</v>
      </c>
      <c r="O19" s="1523">
        <f t="shared" si="0"/>
        <v>0</v>
      </c>
      <c r="P19" s="1194" t="s">
        <v>594</v>
      </c>
      <c r="Q19" s="1440" t="s">
        <v>594</v>
      </c>
      <c r="R19" s="1424"/>
      <c r="S19" s="1437"/>
      <c r="T19" s="1194"/>
      <c r="U19" s="1194"/>
    </row>
    <row r="20" spans="1:21" ht="12.75">
      <c r="A20" s="1442" t="s">
        <v>618</v>
      </c>
      <c r="B20" s="1522" t="s">
        <v>617</v>
      </c>
      <c r="C20" s="1435" t="s">
        <v>594</v>
      </c>
      <c r="D20" s="1436">
        <v>269</v>
      </c>
      <c r="E20" s="1437">
        <v>272</v>
      </c>
      <c r="F20" s="1437">
        <v>722</v>
      </c>
      <c r="G20" s="1194">
        <v>696</v>
      </c>
      <c r="H20" s="1194">
        <v>719</v>
      </c>
      <c r="I20" s="1194">
        <v>680</v>
      </c>
      <c r="J20" s="1397" t="s">
        <v>594</v>
      </c>
      <c r="K20" s="1506" t="s">
        <v>594</v>
      </c>
      <c r="L20" s="1197">
        <v>1642</v>
      </c>
      <c r="M20" s="1443">
        <f t="shared" si="0"/>
        <v>1694</v>
      </c>
      <c r="N20" s="1443">
        <f t="shared" si="0"/>
        <v>1131</v>
      </c>
      <c r="O20" s="1523">
        <f t="shared" si="0"/>
        <v>0</v>
      </c>
      <c r="P20" s="1194" t="s">
        <v>594</v>
      </c>
      <c r="Q20" s="1440" t="s">
        <v>594</v>
      </c>
      <c r="R20" s="1424"/>
      <c r="S20" s="1437">
        <v>1694</v>
      </c>
      <c r="T20" s="1194">
        <v>1131</v>
      </c>
      <c r="U20" s="1194"/>
    </row>
    <row r="21" spans="1:21" ht="13.5" thickBot="1">
      <c r="A21" s="1426" t="s">
        <v>620</v>
      </c>
      <c r="B21" s="1527"/>
      <c r="C21" s="1458" t="s">
        <v>594</v>
      </c>
      <c r="D21" s="1436"/>
      <c r="E21" s="1437"/>
      <c r="F21" s="1437"/>
      <c r="G21" s="1200"/>
      <c r="H21" s="1200"/>
      <c r="I21" s="1200">
        <v>0</v>
      </c>
      <c r="J21" s="1398" t="s">
        <v>594</v>
      </c>
      <c r="K21" s="1507" t="s">
        <v>594</v>
      </c>
      <c r="L21" s="1201"/>
      <c r="M21" s="1459">
        <f t="shared" si="0"/>
        <v>0</v>
      </c>
      <c r="N21" s="1448">
        <f t="shared" si="0"/>
        <v>0</v>
      </c>
      <c r="O21" s="1520">
        <f t="shared" si="0"/>
        <v>0</v>
      </c>
      <c r="P21" s="1200" t="s">
        <v>594</v>
      </c>
      <c r="Q21" s="1460" t="s">
        <v>594</v>
      </c>
      <c r="R21" s="1424"/>
      <c r="S21" s="1461"/>
      <c r="T21" s="1200"/>
      <c r="U21" s="1200"/>
    </row>
    <row r="22" spans="1:21" ht="14.25">
      <c r="A22" s="1462" t="s">
        <v>622</v>
      </c>
      <c r="B22" s="1521" t="s">
        <v>623</v>
      </c>
      <c r="C22" s="649" t="s">
        <v>594</v>
      </c>
      <c r="D22" s="1463">
        <v>4589</v>
      </c>
      <c r="E22" s="1441">
        <v>4639</v>
      </c>
      <c r="F22" s="1441">
        <v>4404</v>
      </c>
      <c r="G22" s="1203">
        <v>4342</v>
      </c>
      <c r="H22" s="1203">
        <v>4912</v>
      </c>
      <c r="I22" s="1212">
        <v>4957</v>
      </c>
      <c r="J22" s="1213">
        <f>J35</f>
        <v>4802</v>
      </c>
      <c r="K22" s="1213">
        <f>K35</f>
        <v>4912</v>
      </c>
      <c r="L22" s="1205">
        <v>1208</v>
      </c>
      <c r="M22" s="1464">
        <f>S22-L22</f>
        <v>1229</v>
      </c>
      <c r="N22" s="1422">
        <f>T22-M22</f>
        <v>2446</v>
      </c>
      <c r="O22" s="1528"/>
      <c r="P22" s="1203">
        <f>SUM(L22:O22)</f>
        <v>4883</v>
      </c>
      <c r="Q22" s="1468">
        <f>(P22/K22)*100</f>
        <v>99.40960912052117</v>
      </c>
      <c r="R22" s="1424"/>
      <c r="S22" s="1441">
        <v>2437</v>
      </c>
      <c r="T22" s="1495">
        <v>3675</v>
      </c>
      <c r="U22" s="1203"/>
    </row>
    <row r="23" spans="1:21" ht="14.25">
      <c r="A23" s="1442" t="s">
        <v>624</v>
      </c>
      <c r="B23" s="1522" t="s">
        <v>625</v>
      </c>
      <c r="C23" s="650" t="s">
        <v>594</v>
      </c>
      <c r="D23" s="1436">
        <v>115</v>
      </c>
      <c r="E23" s="1437"/>
      <c r="F23" s="1437"/>
      <c r="G23" s="1206"/>
      <c r="H23" s="1206"/>
      <c r="I23" s="1206">
        <v>0</v>
      </c>
      <c r="J23" s="1215"/>
      <c r="K23" s="1508"/>
      <c r="L23" s="1208"/>
      <c r="M23" s="1438">
        <f aca="true" t="shared" si="1" ref="M23:N40">S23-L23</f>
        <v>0</v>
      </c>
      <c r="N23" s="1444">
        <f t="shared" si="1"/>
        <v>0</v>
      </c>
      <c r="O23" s="1528"/>
      <c r="P23" s="1206">
        <f aca="true" t="shared" si="2" ref="P23:P45">SUM(L23:O23)</f>
        <v>0</v>
      </c>
      <c r="Q23" s="1472" t="e">
        <f aca="true" t="shared" si="3" ref="Q23:Q45">(P23/K23)*100</f>
        <v>#DIV/0!</v>
      </c>
      <c r="R23" s="1424"/>
      <c r="S23" s="1437"/>
      <c r="T23" s="1207"/>
      <c r="U23" s="1206"/>
    </row>
    <row r="24" spans="1:21" ht="15" thickBot="1">
      <c r="A24" s="1426" t="s">
        <v>626</v>
      </c>
      <c r="B24" s="1527" t="s">
        <v>625</v>
      </c>
      <c r="C24" s="651">
        <v>672</v>
      </c>
      <c r="D24" s="1473">
        <v>1331</v>
      </c>
      <c r="E24" s="1474">
        <v>1422</v>
      </c>
      <c r="F24" s="1474">
        <v>1150</v>
      </c>
      <c r="G24" s="1209">
        <v>1100</v>
      </c>
      <c r="H24" s="1209">
        <v>1250</v>
      </c>
      <c r="I24" s="1209">
        <v>1100</v>
      </c>
      <c r="J24" s="1399">
        <f>SUM(J25:J29)</f>
        <v>1200</v>
      </c>
      <c r="K24" s="1399">
        <f>SUM(K25:K29)</f>
        <v>1200</v>
      </c>
      <c r="L24" s="1211">
        <v>300</v>
      </c>
      <c r="M24" s="1529">
        <f t="shared" si="1"/>
        <v>300</v>
      </c>
      <c r="N24" s="1431">
        <f t="shared" si="1"/>
        <v>600</v>
      </c>
      <c r="O24" s="1530"/>
      <c r="P24" s="1209">
        <f t="shared" si="2"/>
        <v>1200</v>
      </c>
      <c r="Q24" s="1479">
        <f t="shared" si="3"/>
        <v>100</v>
      </c>
      <c r="R24" s="1424"/>
      <c r="S24" s="1429">
        <v>600</v>
      </c>
      <c r="T24" s="1210">
        <v>900</v>
      </c>
      <c r="U24" s="1209"/>
    </row>
    <row r="25" spans="1:21" ht="14.25">
      <c r="A25" s="1434" t="s">
        <v>627</v>
      </c>
      <c r="B25" s="1521" t="s">
        <v>765</v>
      </c>
      <c r="C25" s="649">
        <v>501</v>
      </c>
      <c r="D25" s="1436">
        <v>634</v>
      </c>
      <c r="E25" s="1437">
        <v>683</v>
      </c>
      <c r="F25" s="1437">
        <v>650</v>
      </c>
      <c r="G25" s="1212">
        <v>453</v>
      </c>
      <c r="H25" s="1212">
        <v>397</v>
      </c>
      <c r="I25" s="1212">
        <v>419</v>
      </c>
      <c r="J25" s="1213">
        <v>330</v>
      </c>
      <c r="K25" s="1213">
        <v>330</v>
      </c>
      <c r="L25" s="1213">
        <v>61</v>
      </c>
      <c r="M25" s="1438">
        <f t="shared" si="1"/>
        <v>81</v>
      </c>
      <c r="N25" s="1422">
        <f t="shared" si="1"/>
        <v>131</v>
      </c>
      <c r="O25" s="1466"/>
      <c r="P25" s="1495">
        <f t="shared" si="2"/>
        <v>273</v>
      </c>
      <c r="Q25" s="1481">
        <f t="shared" si="3"/>
        <v>82.72727272727273</v>
      </c>
      <c r="R25" s="1424"/>
      <c r="S25" s="1457">
        <v>142</v>
      </c>
      <c r="T25" s="1204">
        <v>212</v>
      </c>
      <c r="U25" s="1212"/>
    </row>
    <row r="26" spans="1:21" ht="14.25">
      <c r="A26" s="1442" t="s">
        <v>629</v>
      </c>
      <c r="B26" s="1522" t="s">
        <v>766</v>
      </c>
      <c r="C26" s="650">
        <v>502</v>
      </c>
      <c r="D26" s="1436">
        <v>365</v>
      </c>
      <c r="E26" s="1437">
        <v>421</v>
      </c>
      <c r="F26" s="1437">
        <v>485</v>
      </c>
      <c r="G26" s="1206">
        <v>408</v>
      </c>
      <c r="H26" s="1206">
        <v>391</v>
      </c>
      <c r="I26" s="1206">
        <v>309</v>
      </c>
      <c r="J26" s="1215">
        <v>310</v>
      </c>
      <c r="K26" s="1215">
        <v>310</v>
      </c>
      <c r="L26" s="1215">
        <v>132</v>
      </c>
      <c r="M26" s="1438">
        <f t="shared" si="1"/>
        <v>126</v>
      </c>
      <c r="N26" s="1444">
        <f t="shared" si="1"/>
        <v>181</v>
      </c>
      <c r="O26" s="1470"/>
      <c r="P26" s="1207">
        <f t="shared" si="2"/>
        <v>439</v>
      </c>
      <c r="Q26" s="1482">
        <f t="shared" si="3"/>
        <v>141.61290322580643</v>
      </c>
      <c r="R26" s="1424"/>
      <c r="S26" s="1437">
        <v>258</v>
      </c>
      <c r="T26" s="1207">
        <v>307</v>
      </c>
      <c r="U26" s="1206"/>
    </row>
    <row r="27" spans="1:21" ht="14.25">
      <c r="A27" s="1442" t="s">
        <v>631</v>
      </c>
      <c r="B27" s="1522" t="s">
        <v>767</v>
      </c>
      <c r="C27" s="650">
        <v>504</v>
      </c>
      <c r="D27" s="1436"/>
      <c r="E27" s="1437"/>
      <c r="F27" s="1437"/>
      <c r="G27" s="1206"/>
      <c r="H27" s="1206"/>
      <c r="I27" s="1206">
        <v>0</v>
      </c>
      <c r="J27" s="1215"/>
      <c r="K27" s="1215"/>
      <c r="L27" s="1215"/>
      <c r="M27" s="1438">
        <f t="shared" si="1"/>
        <v>0</v>
      </c>
      <c r="N27" s="1444">
        <f t="shared" si="1"/>
        <v>0</v>
      </c>
      <c r="O27" s="1470"/>
      <c r="P27" s="1207">
        <f t="shared" si="2"/>
        <v>0</v>
      </c>
      <c r="Q27" s="1482" t="e">
        <f t="shared" si="3"/>
        <v>#DIV/0!</v>
      </c>
      <c r="R27" s="1424"/>
      <c r="S27" s="1437"/>
      <c r="T27" s="1207"/>
      <c r="U27" s="1206"/>
    </row>
    <row r="28" spans="1:21" ht="14.25">
      <c r="A28" s="1442" t="s">
        <v>633</v>
      </c>
      <c r="B28" s="1522" t="s">
        <v>768</v>
      </c>
      <c r="C28" s="650">
        <v>511</v>
      </c>
      <c r="D28" s="1436">
        <v>70</v>
      </c>
      <c r="E28" s="1437">
        <v>121</v>
      </c>
      <c r="F28" s="1437">
        <v>73</v>
      </c>
      <c r="G28" s="1206">
        <v>449</v>
      </c>
      <c r="H28" s="1206">
        <v>60</v>
      </c>
      <c r="I28" s="1206">
        <v>103</v>
      </c>
      <c r="J28" s="1215">
        <v>200</v>
      </c>
      <c r="K28" s="1215">
        <v>200</v>
      </c>
      <c r="L28" s="1215">
        <v>4</v>
      </c>
      <c r="M28" s="1438">
        <f t="shared" si="1"/>
        <v>17</v>
      </c>
      <c r="N28" s="1444">
        <f t="shared" si="1"/>
        <v>20</v>
      </c>
      <c r="O28" s="1470"/>
      <c r="P28" s="1207">
        <f t="shared" si="2"/>
        <v>41</v>
      </c>
      <c r="Q28" s="1482">
        <f t="shared" si="3"/>
        <v>20.5</v>
      </c>
      <c r="R28" s="1424"/>
      <c r="S28" s="1437">
        <v>21</v>
      </c>
      <c r="T28" s="1207">
        <v>37</v>
      </c>
      <c r="U28" s="1206"/>
    </row>
    <row r="29" spans="1:21" ht="14.25">
      <c r="A29" s="1442" t="s">
        <v>635</v>
      </c>
      <c r="B29" s="1522" t="s">
        <v>769</v>
      </c>
      <c r="C29" s="650">
        <v>518</v>
      </c>
      <c r="D29" s="1436">
        <v>195</v>
      </c>
      <c r="E29" s="1437">
        <v>246</v>
      </c>
      <c r="F29" s="1437">
        <v>207</v>
      </c>
      <c r="G29" s="1206">
        <v>275</v>
      </c>
      <c r="H29" s="1206">
        <v>257</v>
      </c>
      <c r="I29" s="1206">
        <v>358</v>
      </c>
      <c r="J29" s="1215">
        <v>360</v>
      </c>
      <c r="K29" s="1215">
        <v>360</v>
      </c>
      <c r="L29" s="1215">
        <v>75</v>
      </c>
      <c r="M29" s="1438">
        <f t="shared" si="1"/>
        <v>98</v>
      </c>
      <c r="N29" s="1444">
        <f t="shared" si="1"/>
        <v>173</v>
      </c>
      <c r="O29" s="1470"/>
      <c r="P29" s="1207">
        <f t="shared" si="2"/>
        <v>346</v>
      </c>
      <c r="Q29" s="1482">
        <f t="shared" si="3"/>
        <v>96.11111111111111</v>
      </c>
      <c r="R29" s="1424"/>
      <c r="S29" s="1437">
        <v>173</v>
      </c>
      <c r="T29" s="1207">
        <v>271</v>
      </c>
      <c r="U29" s="1206"/>
    </row>
    <row r="30" spans="1:21" ht="14.25">
      <c r="A30" s="1442" t="s">
        <v>637</v>
      </c>
      <c r="B30" s="1514" t="s">
        <v>770</v>
      </c>
      <c r="C30" s="650">
        <v>521</v>
      </c>
      <c r="D30" s="1436">
        <v>2310</v>
      </c>
      <c r="E30" s="1437">
        <v>2396</v>
      </c>
      <c r="F30" s="1437">
        <v>2490</v>
      </c>
      <c r="G30" s="1206">
        <v>2520</v>
      </c>
      <c r="H30" s="1206">
        <v>2926</v>
      </c>
      <c r="I30" s="1206">
        <v>3016</v>
      </c>
      <c r="J30" s="1215">
        <v>2634</v>
      </c>
      <c r="K30" s="1215">
        <v>2715</v>
      </c>
      <c r="L30" s="1215">
        <v>731</v>
      </c>
      <c r="M30" s="1438">
        <f t="shared" si="1"/>
        <v>740</v>
      </c>
      <c r="N30" s="1444">
        <f t="shared" si="1"/>
        <v>1503</v>
      </c>
      <c r="O30" s="1470"/>
      <c r="P30" s="1207">
        <f t="shared" si="2"/>
        <v>2974</v>
      </c>
      <c r="Q30" s="1482">
        <f t="shared" si="3"/>
        <v>109.53959484346225</v>
      </c>
      <c r="R30" s="1424"/>
      <c r="S30" s="1437">
        <v>1471</v>
      </c>
      <c r="T30" s="1207">
        <v>2243</v>
      </c>
      <c r="U30" s="1206"/>
    </row>
    <row r="31" spans="1:22" ht="14.25">
      <c r="A31" s="1442" t="s">
        <v>639</v>
      </c>
      <c r="B31" s="1514" t="s">
        <v>771</v>
      </c>
      <c r="C31" s="650" t="s">
        <v>641</v>
      </c>
      <c r="D31" s="1436">
        <v>897</v>
      </c>
      <c r="E31" s="1437">
        <v>935</v>
      </c>
      <c r="F31" s="1437">
        <v>953</v>
      </c>
      <c r="G31" s="1206">
        <v>948</v>
      </c>
      <c r="H31" s="1206">
        <v>1108</v>
      </c>
      <c r="I31" s="1206">
        <v>1108</v>
      </c>
      <c r="J31" s="1215">
        <v>922</v>
      </c>
      <c r="K31" s="1215">
        <v>951</v>
      </c>
      <c r="L31" s="1215">
        <v>262</v>
      </c>
      <c r="M31" s="1438">
        <f t="shared" si="1"/>
        <v>268</v>
      </c>
      <c r="N31" s="1444">
        <f t="shared" si="1"/>
        <v>533</v>
      </c>
      <c r="O31" s="1470"/>
      <c r="P31" s="1207">
        <f t="shared" si="2"/>
        <v>1063</v>
      </c>
      <c r="Q31" s="1482">
        <f t="shared" si="3"/>
        <v>111.77707676130389</v>
      </c>
      <c r="R31" s="1424"/>
      <c r="S31" s="1437">
        <v>530</v>
      </c>
      <c r="T31" s="1207">
        <v>801</v>
      </c>
      <c r="U31" s="1206"/>
      <c r="V31" s="1505"/>
    </row>
    <row r="32" spans="1:21" ht="14.25">
      <c r="A32" s="1442" t="s">
        <v>642</v>
      </c>
      <c r="B32" s="1522" t="s">
        <v>772</v>
      </c>
      <c r="C32" s="650">
        <v>557</v>
      </c>
      <c r="D32" s="1436"/>
      <c r="E32" s="1437"/>
      <c r="F32" s="1437"/>
      <c r="G32" s="1206"/>
      <c r="H32" s="1206"/>
      <c r="I32" s="1206">
        <v>0</v>
      </c>
      <c r="J32" s="1215"/>
      <c r="K32" s="1215"/>
      <c r="L32" s="1215"/>
      <c r="M32" s="1438">
        <f t="shared" si="1"/>
        <v>0</v>
      </c>
      <c r="N32" s="1444">
        <f t="shared" si="1"/>
        <v>0</v>
      </c>
      <c r="O32" s="1470"/>
      <c r="P32" s="1207">
        <f t="shared" si="2"/>
        <v>0</v>
      </c>
      <c r="Q32" s="1482" t="e">
        <f t="shared" si="3"/>
        <v>#DIV/0!</v>
      </c>
      <c r="R32" s="1424"/>
      <c r="S32" s="1437"/>
      <c r="T32" s="1207"/>
      <c r="U32" s="1206"/>
    </row>
    <row r="33" spans="1:21" ht="14.25">
      <c r="A33" s="1442" t="s">
        <v>644</v>
      </c>
      <c r="B33" s="1522" t="s">
        <v>773</v>
      </c>
      <c r="C33" s="650">
        <v>551</v>
      </c>
      <c r="D33" s="1436">
        <v>21</v>
      </c>
      <c r="E33" s="1437">
        <v>40</v>
      </c>
      <c r="F33" s="1437">
        <v>60</v>
      </c>
      <c r="G33" s="1206">
        <v>59</v>
      </c>
      <c r="H33" s="1206">
        <v>59</v>
      </c>
      <c r="I33" s="1206">
        <v>27</v>
      </c>
      <c r="J33" s="1215"/>
      <c r="K33" s="1215"/>
      <c r="L33" s="1215">
        <v>10</v>
      </c>
      <c r="M33" s="1438">
        <f t="shared" si="1"/>
        <v>10</v>
      </c>
      <c r="N33" s="1444">
        <f t="shared" si="1"/>
        <v>20</v>
      </c>
      <c r="O33" s="1470"/>
      <c r="P33" s="1207">
        <f t="shared" si="2"/>
        <v>40</v>
      </c>
      <c r="Q33" s="1482" t="e">
        <f t="shared" si="3"/>
        <v>#DIV/0!</v>
      </c>
      <c r="R33" s="1424"/>
      <c r="S33" s="1437">
        <v>20</v>
      </c>
      <c r="T33" s="1207">
        <v>30</v>
      </c>
      <c r="U33" s="1206"/>
    </row>
    <row r="34" spans="1:22" ht="15" thickBot="1">
      <c r="A34" s="1416" t="s">
        <v>646</v>
      </c>
      <c r="B34" s="1524" t="s">
        <v>774</v>
      </c>
      <c r="C34" s="652" t="s">
        <v>647</v>
      </c>
      <c r="D34" s="1445">
        <v>18</v>
      </c>
      <c r="E34" s="1446">
        <v>20</v>
      </c>
      <c r="F34" s="1446">
        <v>28</v>
      </c>
      <c r="G34" s="1216">
        <v>21</v>
      </c>
      <c r="H34" s="1216">
        <v>78</v>
      </c>
      <c r="I34" s="1216">
        <v>57</v>
      </c>
      <c r="J34" s="1217">
        <v>46</v>
      </c>
      <c r="K34" s="1217">
        <v>46</v>
      </c>
      <c r="L34" s="1220">
        <v>6</v>
      </c>
      <c r="M34" s="1438">
        <f t="shared" si="1"/>
        <v>72</v>
      </c>
      <c r="N34" s="1431">
        <f t="shared" si="1"/>
        <v>17</v>
      </c>
      <c r="O34" s="1477"/>
      <c r="P34" s="1509">
        <f t="shared" si="2"/>
        <v>95</v>
      </c>
      <c r="Q34" s="1531">
        <f t="shared" si="3"/>
        <v>206.52173913043475</v>
      </c>
      <c r="R34" s="1424"/>
      <c r="S34" s="1461">
        <v>78</v>
      </c>
      <c r="T34" s="1509">
        <v>89</v>
      </c>
      <c r="U34" s="1216"/>
      <c r="V34" s="1505"/>
    </row>
    <row r="35" spans="1:21" ht="15" thickBot="1">
      <c r="A35" s="1485" t="s">
        <v>648</v>
      </c>
      <c r="B35" s="1532" t="s">
        <v>649</v>
      </c>
      <c r="C35" s="817"/>
      <c r="D35" s="1450">
        <f aca="true" t="shared" si="4" ref="D35:O35">SUM(D25:D34)</f>
        <v>4510</v>
      </c>
      <c r="E35" s="1451">
        <f t="shared" si="4"/>
        <v>4862</v>
      </c>
      <c r="F35" s="1451">
        <f t="shared" si="4"/>
        <v>4946</v>
      </c>
      <c r="G35" s="1451">
        <f t="shared" si="4"/>
        <v>5133</v>
      </c>
      <c r="H35" s="1451">
        <f>SUM(H25:H34)</f>
        <v>5276</v>
      </c>
      <c r="I35" s="1451">
        <v>5397</v>
      </c>
      <c r="J35" s="1487">
        <f t="shared" si="4"/>
        <v>4802</v>
      </c>
      <c r="K35" s="1487">
        <f t="shared" si="4"/>
        <v>4912</v>
      </c>
      <c r="L35" s="1533">
        <f t="shared" si="4"/>
        <v>1281</v>
      </c>
      <c r="M35" s="1533">
        <f t="shared" si="4"/>
        <v>1412</v>
      </c>
      <c r="N35" s="1534">
        <f t="shared" si="1"/>
        <v>2578</v>
      </c>
      <c r="O35" s="1535">
        <f t="shared" si="4"/>
        <v>0</v>
      </c>
      <c r="P35" s="1451">
        <f t="shared" si="2"/>
        <v>5271</v>
      </c>
      <c r="Q35" s="1501">
        <f t="shared" si="3"/>
        <v>107.30863192182409</v>
      </c>
      <c r="R35" s="1424"/>
      <c r="S35" s="1451">
        <f>SUM(S25:S34)</f>
        <v>2693</v>
      </c>
      <c r="T35" s="1451">
        <f>SUM(T25:T34)</f>
        <v>3990</v>
      </c>
      <c r="U35" s="1451">
        <f>SUM(U25:U34)</f>
        <v>0</v>
      </c>
    </row>
    <row r="36" spans="1:21" ht="14.25">
      <c r="A36" s="1434" t="s">
        <v>650</v>
      </c>
      <c r="B36" s="1521" t="s">
        <v>775</v>
      </c>
      <c r="C36" s="649">
        <v>601</v>
      </c>
      <c r="D36" s="1493"/>
      <c r="E36" s="1457"/>
      <c r="F36" s="1457"/>
      <c r="G36" s="1212"/>
      <c r="H36" s="1212"/>
      <c r="I36" s="1212">
        <v>0</v>
      </c>
      <c r="J36" s="1213"/>
      <c r="K36" s="1510"/>
      <c r="L36" s="1219"/>
      <c r="M36" s="1438">
        <f t="shared" si="1"/>
        <v>0</v>
      </c>
      <c r="N36" s="1422">
        <f t="shared" si="1"/>
        <v>0</v>
      </c>
      <c r="O36" s="1528"/>
      <c r="P36" s="1212">
        <f t="shared" si="2"/>
        <v>0</v>
      </c>
      <c r="Q36" s="1481" t="e">
        <f t="shared" si="3"/>
        <v>#DIV/0!</v>
      </c>
      <c r="R36" s="1424"/>
      <c r="S36" s="1457"/>
      <c r="T36" s="1204"/>
      <c r="U36" s="1212"/>
    </row>
    <row r="37" spans="1:21" ht="14.25">
      <c r="A37" s="1442" t="s">
        <v>652</v>
      </c>
      <c r="B37" s="1522" t="s">
        <v>776</v>
      </c>
      <c r="C37" s="650">
        <v>602</v>
      </c>
      <c r="D37" s="1436">
        <v>266</v>
      </c>
      <c r="E37" s="1437">
        <v>253</v>
      </c>
      <c r="F37" s="1437">
        <v>355</v>
      </c>
      <c r="G37" s="1206">
        <v>364</v>
      </c>
      <c r="H37" s="1206">
        <v>362</v>
      </c>
      <c r="I37" s="1206">
        <v>358</v>
      </c>
      <c r="J37" s="1215"/>
      <c r="K37" s="1508"/>
      <c r="L37" s="1215">
        <v>116</v>
      </c>
      <c r="M37" s="1438">
        <f t="shared" si="1"/>
        <v>119</v>
      </c>
      <c r="N37" s="1444">
        <f t="shared" si="1"/>
        <v>166</v>
      </c>
      <c r="O37" s="1528"/>
      <c r="P37" s="1206">
        <f t="shared" si="2"/>
        <v>401</v>
      </c>
      <c r="Q37" s="1482" t="e">
        <f t="shared" si="3"/>
        <v>#DIV/0!</v>
      </c>
      <c r="R37" s="1424"/>
      <c r="S37" s="1437">
        <v>235</v>
      </c>
      <c r="T37" s="1207">
        <v>285</v>
      </c>
      <c r="U37" s="1206"/>
    </row>
    <row r="38" spans="1:21" ht="14.25">
      <c r="A38" s="1442" t="s">
        <v>654</v>
      </c>
      <c r="B38" s="1522" t="s">
        <v>777</v>
      </c>
      <c r="C38" s="650">
        <v>604</v>
      </c>
      <c r="D38" s="1436"/>
      <c r="E38" s="1437"/>
      <c r="F38" s="1437"/>
      <c r="G38" s="1206"/>
      <c r="H38" s="1206"/>
      <c r="I38" s="1206">
        <v>0</v>
      </c>
      <c r="J38" s="1215"/>
      <c r="K38" s="1508"/>
      <c r="L38" s="1215"/>
      <c r="M38" s="1438">
        <f t="shared" si="1"/>
        <v>0</v>
      </c>
      <c r="N38" s="1444">
        <f t="shared" si="1"/>
        <v>0</v>
      </c>
      <c r="O38" s="1528"/>
      <c r="P38" s="1206">
        <f t="shared" si="2"/>
        <v>0</v>
      </c>
      <c r="Q38" s="1482" t="e">
        <f t="shared" si="3"/>
        <v>#DIV/0!</v>
      </c>
      <c r="R38" s="1424"/>
      <c r="S38" s="1437"/>
      <c r="T38" s="1207"/>
      <c r="U38" s="1206"/>
    </row>
    <row r="39" spans="1:21" ht="14.25">
      <c r="A39" s="1442" t="s">
        <v>656</v>
      </c>
      <c r="B39" s="1522" t="s">
        <v>778</v>
      </c>
      <c r="C39" s="650" t="s">
        <v>658</v>
      </c>
      <c r="D39" s="1436">
        <v>4475</v>
      </c>
      <c r="E39" s="1437">
        <v>4639</v>
      </c>
      <c r="F39" s="1437">
        <v>4404</v>
      </c>
      <c r="G39" s="1206">
        <v>4342</v>
      </c>
      <c r="H39" s="1206">
        <v>4912</v>
      </c>
      <c r="I39" s="1206">
        <v>4957</v>
      </c>
      <c r="J39" s="1215">
        <v>4802</v>
      </c>
      <c r="K39" s="1508">
        <v>4912</v>
      </c>
      <c r="L39" s="1215">
        <v>1208</v>
      </c>
      <c r="M39" s="1438">
        <f t="shared" si="1"/>
        <v>1229</v>
      </c>
      <c r="N39" s="1444">
        <f t="shared" si="1"/>
        <v>2446</v>
      </c>
      <c r="O39" s="1528"/>
      <c r="P39" s="1206">
        <f t="shared" si="2"/>
        <v>4883</v>
      </c>
      <c r="Q39" s="1482">
        <f t="shared" si="3"/>
        <v>99.40960912052117</v>
      </c>
      <c r="R39" s="1424"/>
      <c r="S39" s="1437">
        <v>2437</v>
      </c>
      <c r="T39" s="1207">
        <v>3675</v>
      </c>
      <c r="U39" s="1206"/>
    </row>
    <row r="40" spans="1:21" ht="15" thickBot="1">
      <c r="A40" s="1416" t="s">
        <v>659</v>
      </c>
      <c r="B40" s="1524" t="s">
        <v>774</v>
      </c>
      <c r="C40" s="652" t="s">
        <v>660</v>
      </c>
      <c r="D40" s="1445">
        <v>20</v>
      </c>
      <c r="E40" s="1446">
        <v>175</v>
      </c>
      <c r="F40" s="1446">
        <v>187</v>
      </c>
      <c r="G40" s="1216">
        <v>444</v>
      </c>
      <c r="H40" s="1216">
        <v>4</v>
      </c>
      <c r="I40" s="1216">
        <v>84</v>
      </c>
      <c r="J40" s="1217"/>
      <c r="K40" s="1511"/>
      <c r="L40" s="1220">
        <v>10</v>
      </c>
      <c r="M40" s="1438">
        <f t="shared" si="1"/>
        <v>17</v>
      </c>
      <c r="N40" s="1431">
        <f t="shared" si="1"/>
        <v>14</v>
      </c>
      <c r="O40" s="1528"/>
      <c r="P40" s="1209">
        <f t="shared" si="2"/>
        <v>41</v>
      </c>
      <c r="Q40" s="1484" t="e">
        <f t="shared" si="3"/>
        <v>#DIV/0!</v>
      </c>
      <c r="R40" s="1424"/>
      <c r="S40" s="1461">
        <v>27</v>
      </c>
      <c r="T40" s="1509">
        <v>31</v>
      </c>
      <c r="U40" s="1216"/>
    </row>
    <row r="41" spans="1:21" ht="15" thickBot="1">
      <c r="A41" s="1485" t="s">
        <v>661</v>
      </c>
      <c r="B41" s="1532" t="s">
        <v>662</v>
      </c>
      <c r="C41" s="817" t="s">
        <v>594</v>
      </c>
      <c r="D41" s="1450">
        <f aca="true" t="shared" si="5" ref="D41:O41">SUM(D36:D40)</f>
        <v>4761</v>
      </c>
      <c r="E41" s="1451">
        <f t="shared" si="5"/>
        <v>5067</v>
      </c>
      <c r="F41" s="1451">
        <f t="shared" si="5"/>
        <v>4946</v>
      </c>
      <c r="G41" s="1451">
        <f t="shared" si="5"/>
        <v>5150</v>
      </c>
      <c r="H41" s="1451">
        <f>SUM(H36:H40)</f>
        <v>5278</v>
      </c>
      <c r="I41" s="1451">
        <v>5399</v>
      </c>
      <c r="J41" s="1487">
        <f t="shared" si="5"/>
        <v>4802</v>
      </c>
      <c r="K41" s="1488">
        <f t="shared" si="5"/>
        <v>4912</v>
      </c>
      <c r="L41" s="1451">
        <f t="shared" si="5"/>
        <v>1334</v>
      </c>
      <c r="M41" s="1486">
        <f t="shared" si="5"/>
        <v>1365</v>
      </c>
      <c r="N41" s="1536">
        <f t="shared" si="5"/>
        <v>2626</v>
      </c>
      <c r="O41" s="1486">
        <f t="shared" si="5"/>
        <v>0</v>
      </c>
      <c r="P41" s="1537">
        <f t="shared" si="2"/>
        <v>5325</v>
      </c>
      <c r="Q41" s="1538">
        <f t="shared" si="3"/>
        <v>108.40798045602607</v>
      </c>
      <c r="R41" s="1424"/>
      <c r="S41" s="1451">
        <v>2699</v>
      </c>
      <c r="T41" s="1451">
        <f>SUM(T36:T40)</f>
        <v>3991</v>
      </c>
      <c r="U41" s="1451">
        <f>SUM(U36:U40)</f>
        <v>0</v>
      </c>
    </row>
    <row r="42" spans="1:21" ht="15" thickBot="1">
      <c r="A42" s="1416"/>
      <c r="B42" s="1539"/>
      <c r="C42" s="678"/>
      <c r="D42" s="1445"/>
      <c r="E42" s="1446"/>
      <c r="F42" s="1446"/>
      <c r="G42" s="1450"/>
      <c r="H42" s="1450"/>
      <c r="I42" s="1450"/>
      <c r="J42" s="1498"/>
      <c r="K42" s="1512"/>
      <c r="L42" s="1446"/>
      <c r="M42" s="1528"/>
      <c r="N42" s="1540"/>
      <c r="O42" s="1541"/>
      <c r="P42" s="1202"/>
      <c r="Q42" s="1468"/>
      <c r="R42" s="1424"/>
      <c r="S42" s="1446"/>
      <c r="T42" s="1446"/>
      <c r="U42" s="1446"/>
    </row>
    <row r="43" spans="1:21" ht="15" thickBot="1">
      <c r="A43" s="1500" t="s">
        <v>663</v>
      </c>
      <c r="B43" s="1532" t="s">
        <v>625</v>
      </c>
      <c r="C43" s="817" t="s">
        <v>594</v>
      </c>
      <c r="D43" s="1450">
        <f aca="true" t="shared" si="6" ref="D43:O43">D41-D39</f>
        <v>286</v>
      </c>
      <c r="E43" s="1451">
        <f t="shared" si="6"/>
        <v>428</v>
      </c>
      <c r="F43" s="1451">
        <f t="shared" si="6"/>
        <v>542</v>
      </c>
      <c r="G43" s="1451">
        <f t="shared" si="6"/>
        <v>808</v>
      </c>
      <c r="H43" s="1451">
        <f>H41-H39</f>
        <v>366</v>
      </c>
      <c r="I43" s="1451">
        <v>442</v>
      </c>
      <c r="J43" s="1451">
        <f>J41-J39</f>
        <v>0</v>
      </c>
      <c r="K43" s="1501">
        <f t="shared" si="6"/>
        <v>0</v>
      </c>
      <c r="L43" s="1451">
        <f t="shared" si="6"/>
        <v>126</v>
      </c>
      <c r="M43" s="1451">
        <f t="shared" si="6"/>
        <v>136</v>
      </c>
      <c r="N43" s="1451">
        <f t="shared" si="6"/>
        <v>180</v>
      </c>
      <c r="O43" s="1450">
        <f t="shared" si="6"/>
        <v>0</v>
      </c>
      <c r="P43" s="1202">
        <f t="shared" si="2"/>
        <v>442</v>
      </c>
      <c r="Q43" s="1468" t="e">
        <f t="shared" si="3"/>
        <v>#DIV/0!</v>
      </c>
      <c r="R43" s="1424"/>
      <c r="S43" s="1451">
        <f>S41-S39</f>
        <v>262</v>
      </c>
      <c r="T43" s="1451">
        <f>T41-T39</f>
        <v>316</v>
      </c>
      <c r="U43" s="1451">
        <f>U41-U39</f>
        <v>0</v>
      </c>
    </row>
    <row r="44" spans="1:21" ht="15" thickBot="1">
      <c r="A44" s="1485" t="s">
        <v>664</v>
      </c>
      <c r="B44" s="1532" t="s">
        <v>665</v>
      </c>
      <c r="C44" s="817" t="s">
        <v>594</v>
      </c>
      <c r="D44" s="1450">
        <f aca="true" t="shared" si="7" ref="D44:O44">D41-D35</f>
        <v>251</v>
      </c>
      <c r="E44" s="1451">
        <f t="shared" si="7"/>
        <v>205</v>
      </c>
      <c r="F44" s="1451">
        <f t="shared" si="7"/>
        <v>0</v>
      </c>
      <c r="G44" s="1451">
        <f t="shared" si="7"/>
        <v>17</v>
      </c>
      <c r="H44" s="1451">
        <f>H41-H35</f>
        <v>2</v>
      </c>
      <c r="I44" s="1451">
        <v>2</v>
      </c>
      <c r="J44" s="1451">
        <f>J41-J35</f>
        <v>0</v>
      </c>
      <c r="K44" s="1501">
        <f t="shared" si="7"/>
        <v>0</v>
      </c>
      <c r="L44" s="1451">
        <f t="shared" si="7"/>
        <v>53</v>
      </c>
      <c r="M44" s="1451">
        <f t="shared" si="7"/>
        <v>-47</v>
      </c>
      <c r="N44" s="1451">
        <f t="shared" si="7"/>
        <v>48</v>
      </c>
      <c r="O44" s="1450">
        <f t="shared" si="7"/>
        <v>0</v>
      </c>
      <c r="P44" s="1202">
        <f t="shared" si="2"/>
        <v>54</v>
      </c>
      <c r="Q44" s="1468" t="e">
        <f t="shared" si="3"/>
        <v>#DIV/0!</v>
      </c>
      <c r="R44" s="1424"/>
      <c r="S44" s="1451">
        <f>S41-S35</f>
        <v>6</v>
      </c>
      <c r="T44" s="1451">
        <f>T41-T35</f>
        <v>1</v>
      </c>
      <c r="U44" s="1451">
        <f>U41-U35</f>
        <v>0</v>
      </c>
    </row>
    <row r="45" spans="1:21" ht="15" thickBot="1">
      <c r="A45" s="1502" t="s">
        <v>666</v>
      </c>
      <c r="B45" s="1542" t="s">
        <v>625</v>
      </c>
      <c r="C45" s="841" t="s">
        <v>594</v>
      </c>
      <c r="D45" s="1450">
        <f aca="true" t="shared" si="8" ref="D45:O45">D44-D39</f>
        <v>-4224</v>
      </c>
      <c r="E45" s="1451">
        <f t="shared" si="8"/>
        <v>-4434</v>
      </c>
      <c r="F45" s="1451">
        <f t="shared" si="8"/>
        <v>-4404</v>
      </c>
      <c r="G45" s="1451">
        <f t="shared" si="8"/>
        <v>-4325</v>
      </c>
      <c r="H45" s="1451">
        <f>H44-H39</f>
        <v>-4910</v>
      </c>
      <c r="I45" s="1451">
        <v>-4955</v>
      </c>
      <c r="J45" s="1451">
        <f t="shared" si="8"/>
        <v>-4802</v>
      </c>
      <c r="K45" s="1501">
        <f t="shared" si="8"/>
        <v>-4912</v>
      </c>
      <c r="L45" s="1451">
        <f t="shared" si="8"/>
        <v>-1155</v>
      </c>
      <c r="M45" s="1451">
        <f t="shared" si="8"/>
        <v>-1276</v>
      </c>
      <c r="N45" s="1451">
        <f t="shared" si="8"/>
        <v>-2398</v>
      </c>
      <c r="O45" s="1450">
        <f t="shared" si="8"/>
        <v>0</v>
      </c>
      <c r="P45" s="1202">
        <f t="shared" si="2"/>
        <v>-4829</v>
      </c>
      <c r="Q45" s="1501">
        <f t="shared" si="3"/>
        <v>98.31026058631922</v>
      </c>
      <c r="R45" s="1424"/>
      <c r="S45" s="1451">
        <f>S44-S39</f>
        <v>-2431</v>
      </c>
      <c r="T45" s="1451">
        <f>T44-T39</f>
        <v>-3674</v>
      </c>
      <c r="U45" s="1451">
        <f>U44-U39</f>
        <v>0</v>
      </c>
    </row>
    <row r="46" ht="12.75">
      <c r="A46" s="1404"/>
    </row>
    <row r="47" ht="12.75">
      <c r="A47" s="1404"/>
    </row>
    <row r="48" spans="1:21" ht="14.25">
      <c r="A48" s="1503" t="s">
        <v>779</v>
      </c>
      <c r="P48" s="40"/>
      <c r="Q48" s="40"/>
      <c r="R48" s="40"/>
      <c r="S48" s="40"/>
      <c r="T48" s="40"/>
      <c r="U48" s="40"/>
    </row>
    <row r="49" spans="1:21" ht="14.25">
      <c r="A49" s="1504" t="s">
        <v>780</v>
      </c>
      <c r="P49" s="40"/>
      <c r="Q49" s="40"/>
      <c r="R49" s="40"/>
      <c r="S49" s="40"/>
      <c r="T49" s="40"/>
      <c r="U49" s="40"/>
    </row>
    <row r="50" spans="1:21" ht="14.25">
      <c r="A50" s="1513" t="s">
        <v>781</v>
      </c>
      <c r="P50" s="40"/>
      <c r="Q50" s="40"/>
      <c r="R50" s="40"/>
      <c r="S50" s="40"/>
      <c r="T50" s="40"/>
      <c r="U50" s="40"/>
    </row>
    <row r="51" spans="1:21" ht="14.25">
      <c r="A51" s="1189"/>
      <c r="P51" s="40"/>
      <c r="Q51" s="40"/>
      <c r="R51" s="40"/>
      <c r="S51" s="40"/>
      <c r="T51" s="40"/>
      <c r="U51" s="40"/>
    </row>
    <row r="52" spans="1:21" ht="12.75">
      <c r="A52" s="1404" t="s">
        <v>792</v>
      </c>
      <c r="P52" s="40"/>
      <c r="Q52" s="40"/>
      <c r="R52" s="40"/>
      <c r="S52" s="40"/>
      <c r="T52" s="40"/>
      <c r="U52" s="40"/>
    </row>
    <row r="53" spans="1:21" ht="12.75">
      <c r="A53" s="1404"/>
      <c r="P53" s="40"/>
      <c r="Q53" s="40"/>
      <c r="R53" s="40"/>
      <c r="S53" s="40"/>
      <c r="T53" s="40"/>
      <c r="U53" s="40"/>
    </row>
    <row r="54" spans="1:21" ht="12.75">
      <c r="A54" s="1404" t="s">
        <v>793</v>
      </c>
      <c r="P54" s="40"/>
      <c r="Q54" s="40"/>
      <c r="R54" s="40"/>
      <c r="S54" s="40"/>
      <c r="T54" s="40"/>
      <c r="U54" s="40"/>
    </row>
    <row r="57" ht="12.75">
      <c r="A57" s="1404"/>
    </row>
    <row r="58" ht="12.75">
      <c r="A58" s="1404"/>
    </row>
    <row r="59" ht="12.75">
      <c r="A59" s="1404"/>
    </row>
  </sheetData>
  <sheetProtection/>
  <mergeCells count="11">
    <mergeCell ref="I7:I8"/>
    <mergeCell ref="J7:K7"/>
    <mergeCell ref="L7:O7"/>
    <mergeCell ref="S7:U7"/>
    <mergeCell ref="A1:U1"/>
    <mergeCell ref="A7:A8"/>
    <mergeCell ref="B7:B8"/>
    <mergeCell ref="C7:C8"/>
    <mergeCell ref="F7:F8"/>
    <mergeCell ref="G7:G8"/>
    <mergeCell ref="H7:H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6">
      <selection activeCell="C9" sqref="C9"/>
    </sheetView>
  </sheetViews>
  <sheetFormatPr defaultColWidth="9.140625" defaultRowHeight="12.75"/>
  <cols>
    <col min="1" max="1" width="34.7109375" style="40" customWidth="1"/>
    <col min="2" max="2" width="14.7109375" style="40" customWidth="1"/>
    <col min="3" max="3" width="9.140625" style="685" customWidth="1"/>
    <col min="4" max="6" width="0" style="40" hidden="1" customWidth="1"/>
    <col min="7" max="9" width="0" style="601" hidden="1" customWidth="1"/>
    <col min="10" max="17" width="9.140625" style="601" customWidth="1"/>
    <col min="18" max="18" width="9.140625" style="327" customWidth="1"/>
    <col min="19" max="22" width="9.140625" style="601" customWidth="1"/>
    <col min="23" max="16384" width="9.140625" style="40" customWidth="1"/>
  </cols>
  <sheetData>
    <row r="1" spans="1:22" s="43" customFormat="1" ht="15">
      <c r="A1" s="2354" t="s">
        <v>746</v>
      </c>
      <c r="B1" s="2354"/>
      <c r="C1" s="2354"/>
      <c r="D1" s="2354"/>
      <c r="E1" s="2354"/>
      <c r="F1" s="2354"/>
      <c r="G1" s="2354"/>
      <c r="H1" s="2354"/>
      <c r="I1" s="2354"/>
      <c r="J1" s="2354"/>
      <c r="K1" s="2354"/>
      <c r="L1" s="2354"/>
      <c r="M1" s="2354"/>
      <c r="N1" s="2354"/>
      <c r="O1" s="2354"/>
      <c r="P1" s="2354"/>
      <c r="Q1" s="2354"/>
      <c r="R1" s="2354"/>
      <c r="S1" s="2354"/>
      <c r="T1" s="2354"/>
      <c r="U1" s="2354"/>
      <c r="V1" s="2354"/>
    </row>
    <row r="2" spans="1:13" ht="18">
      <c r="A2" s="1400" t="s">
        <v>669</v>
      </c>
      <c r="B2" s="1401"/>
      <c r="L2" s="1402"/>
      <c r="M2" s="1402"/>
    </row>
    <row r="3" spans="1:13" ht="12.75">
      <c r="A3" s="1403"/>
      <c r="L3" s="1402"/>
      <c r="M3" s="1402"/>
    </row>
    <row r="4" spans="1:13" ht="13.5" thickBot="1">
      <c r="A4" s="1404"/>
      <c r="B4" s="688"/>
      <c r="C4" s="689"/>
      <c r="D4" s="688"/>
      <c r="E4" s="688"/>
      <c r="L4" s="1402"/>
      <c r="M4" s="1402"/>
    </row>
    <row r="5" spans="1:13" ht="15.75" thickBot="1">
      <c r="A5" s="1317" t="s">
        <v>790</v>
      </c>
      <c r="B5" s="1405"/>
      <c r="C5" s="1406" t="s">
        <v>794</v>
      </c>
      <c r="D5" s="691"/>
      <c r="E5" s="693"/>
      <c r="F5" s="693"/>
      <c r="G5" s="978"/>
      <c r="H5" s="978"/>
      <c r="I5" s="978"/>
      <c r="J5" s="978"/>
      <c r="K5" s="978"/>
      <c r="L5" s="1318"/>
      <c r="M5" s="1318"/>
    </row>
    <row r="6" spans="1:13" ht="13.5" thickBot="1">
      <c r="A6" s="1403" t="s">
        <v>567</v>
      </c>
      <c r="L6" s="1402"/>
      <c r="M6" s="1402"/>
    </row>
    <row r="7" spans="1:22" ht="13.5" thickBot="1">
      <c r="A7" s="2350" t="s">
        <v>57</v>
      </c>
      <c r="B7" s="2351" t="s">
        <v>571</v>
      </c>
      <c r="C7" s="2351" t="s">
        <v>574</v>
      </c>
      <c r="D7" s="1546"/>
      <c r="E7" s="1547"/>
      <c r="F7" s="2351" t="s">
        <v>750</v>
      </c>
      <c r="G7" s="2346" t="s">
        <v>751</v>
      </c>
      <c r="H7" s="2346" t="s">
        <v>752</v>
      </c>
      <c r="I7" s="2346" t="s">
        <v>753</v>
      </c>
      <c r="J7" s="2346" t="s">
        <v>754</v>
      </c>
      <c r="K7" s="2347" t="s">
        <v>755</v>
      </c>
      <c r="L7" s="2347"/>
      <c r="M7" s="2347" t="s">
        <v>756</v>
      </c>
      <c r="N7" s="2347"/>
      <c r="O7" s="2347"/>
      <c r="P7" s="2347"/>
      <c r="Q7" s="1548" t="s">
        <v>757</v>
      </c>
      <c r="R7" s="1408" t="s">
        <v>570</v>
      </c>
      <c r="T7" s="2349" t="s">
        <v>758</v>
      </c>
      <c r="U7" s="2349"/>
      <c r="V7" s="2349"/>
    </row>
    <row r="8" spans="1:22" ht="13.5" thickBot="1">
      <c r="A8" s="2350"/>
      <c r="B8" s="2351"/>
      <c r="C8" s="2351"/>
      <c r="D8" s="1549" t="s">
        <v>748</v>
      </c>
      <c r="E8" s="1550" t="s">
        <v>749</v>
      </c>
      <c r="F8" s="2351"/>
      <c r="G8" s="2351"/>
      <c r="H8" s="2351"/>
      <c r="I8" s="2351"/>
      <c r="J8" s="2351"/>
      <c r="K8" s="1409" t="s">
        <v>53</v>
      </c>
      <c r="L8" s="1409" t="s">
        <v>52</v>
      </c>
      <c r="M8" s="1410" t="s">
        <v>581</v>
      </c>
      <c r="N8" s="1411" t="s">
        <v>584</v>
      </c>
      <c r="O8" s="1411" t="s">
        <v>587</v>
      </c>
      <c r="P8" s="1412" t="s">
        <v>590</v>
      </c>
      <c r="Q8" s="1409" t="s">
        <v>591</v>
      </c>
      <c r="R8" s="1413" t="s">
        <v>592</v>
      </c>
      <c r="T8" s="1414" t="s">
        <v>759</v>
      </c>
      <c r="U8" s="1415" t="s">
        <v>760</v>
      </c>
      <c r="V8" s="1415" t="s">
        <v>761</v>
      </c>
    </row>
    <row r="9" spans="1:22" ht="12.75">
      <c r="A9" s="1416" t="s">
        <v>593</v>
      </c>
      <c r="B9" s="713"/>
      <c r="C9" s="1417"/>
      <c r="D9" s="1418">
        <v>10</v>
      </c>
      <c r="E9" s="1419">
        <v>10</v>
      </c>
      <c r="F9" s="1419">
        <v>10</v>
      </c>
      <c r="G9" s="1392">
        <v>10</v>
      </c>
      <c r="H9" s="1392">
        <v>10</v>
      </c>
      <c r="I9" s="1392">
        <v>10</v>
      </c>
      <c r="J9" s="1392">
        <v>12</v>
      </c>
      <c r="K9" s="1420"/>
      <c r="L9" s="1420"/>
      <c r="M9" s="1191">
        <v>12</v>
      </c>
      <c r="N9" s="1464">
        <f>T9</f>
        <v>12</v>
      </c>
      <c r="O9" s="1464">
        <f>U9</f>
        <v>13</v>
      </c>
      <c r="P9" s="1551">
        <f>V9</f>
        <v>0</v>
      </c>
      <c r="Q9" s="1198" t="s">
        <v>594</v>
      </c>
      <c r="R9" s="1423" t="s">
        <v>594</v>
      </c>
      <c r="S9" s="1424"/>
      <c r="T9" s="1441">
        <v>12</v>
      </c>
      <c r="U9" s="1392">
        <v>13</v>
      </c>
      <c r="V9" s="1392"/>
    </row>
    <row r="10" spans="1:22" ht="13.5" thickBot="1">
      <c r="A10" s="1426" t="s">
        <v>595</v>
      </c>
      <c r="B10" s="722"/>
      <c r="C10" s="1427"/>
      <c r="D10" s="1428">
        <v>9</v>
      </c>
      <c r="E10" s="1429">
        <v>9</v>
      </c>
      <c r="F10" s="1429">
        <v>9</v>
      </c>
      <c r="G10" s="1394">
        <v>9</v>
      </c>
      <c r="H10" s="1394">
        <v>9</v>
      </c>
      <c r="I10" s="1394">
        <v>9</v>
      </c>
      <c r="J10" s="1394">
        <v>11</v>
      </c>
      <c r="K10" s="1398"/>
      <c r="L10" s="1398"/>
      <c r="M10" s="1192">
        <v>10.72</v>
      </c>
      <c r="N10" s="1552">
        <f aca="true" t="shared" si="0" ref="N10:P21">T10</f>
        <v>10.752</v>
      </c>
      <c r="O10" s="1459">
        <f t="shared" si="0"/>
        <v>10.69</v>
      </c>
      <c r="P10" s="1553">
        <f t="shared" si="0"/>
        <v>0</v>
      </c>
      <c r="Q10" s="1394" t="s">
        <v>594</v>
      </c>
      <c r="R10" s="1432" t="s">
        <v>594</v>
      </c>
      <c r="S10" s="1424"/>
      <c r="T10" s="1554">
        <v>10.752</v>
      </c>
      <c r="U10" s="1193">
        <v>10.69</v>
      </c>
      <c r="V10" s="1394"/>
    </row>
    <row r="11" spans="1:22" ht="12.75">
      <c r="A11" s="1434" t="s">
        <v>596</v>
      </c>
      <c r="B11" s="734" t="s">
        <v>597</v>
      </c>
      <c r="C11" s="1435" t="s">
        <v>598</v>
      </c>
      <c r="D11" s="1436">
        <v>1910.49</v>
      </c>
      <c r="E11" s="1437">
        <v>2472</v>
      </c>
      <c r="F11" s="1437">
        <v>2529</v>
      </c>
      <c r="G11" s="1194">
        <v>2500</v>
      </c>
      <c r="H11" s="1194">
        <v>2683</v>
      </c>
      <c r="I11" s="1195">
        <v>2877</v>
      </c>
      <c r="J11" s="1195">
        <v>2530</v>
      </c>
      <c r="K11" s="1396" t="s">
        <v>594</v>
      </c>
      <c r="L11" s="1396" t="s">
        <v>594</v>
      </c>
      <c r="M11" s="1196">
        <v>2530</v>
      </c>
      <c r="N11" s="1464">
        <f t="shared" si="0"/>
        <v>2530</v>
      </c>
      <c r="O11" s="1438">
        <f t="shared" si="0"/>
        <v>2600</v>
      </c>
      <c r="P11" s="1551">
        <f t="shared" si="0"/>
        <v>0</v>
      </c>
      <c r="Q11" s="1194" t="s">
        <v>594</v>
      </c>
      <c r="R11" s="1440" t="s">
        <v>594</v>
      </c>
      <c r="S11" s="1424"/>
      <c r="T11" s="1441">
        <v>2530</v>
      </c>
      <c r="U11" s="1194">
        <v>2600</v>
      </c>
      <c r="V11" s="1194"/>
    </row>
    <row r="12" spans="1:22" ht="12.75">
      <c r="A12" s="1442" t="s">
        <v>599</v>
      </c>
      <c r="B12" s="748" t="s">
        <v>600</v>
      </c>
      <c r="C12" s="1435" t="s">
        <v>601</v>
      </c>
      <c r="D12" s="1436">
        <v>-1864.79</v>
      </c>
      <c r="E12" s="1437">
        <v>-2333</v>
      </c>
      <c r="F12" s="1437">
        <v>2430</v>
      </c>
      <c r="G12" s="1194">
        <v>2430</v>
      </c>
      <c r="H12" s="1194">
        <v>2639</v>
      </c>
      <c r="I12" s="1194">
        <v>2833</v>
      </c>
      <c r="J12" s="1194">
        <v>2486</v>
      </c>
      <c r="K12" s="1397" t="s">
        <v>594</v>
      </c>
      <c r="L12" s="1397" t="s">
        <v>594</v>
      </c>
      <c r="M12" s="1197">
        <v>2486</v>
      </c>
      <c r="N12" s="1443">
        <f t="shared" si="0"/>
        <v>2486</v>
      </c>
      <c r="O12" s="1443">
        <f t="shared" si="0"/>
        <v>2486</v>
      </c>
      <c r="P12" s="1555">
        <f t="shared" si="0"/>
        <v>0</v>
      </c>
      <c r="Q12" s="1194" t="s">
        <v>594</v>
      </c>
      <c r="R12" s="1440" t="s">
        <v>594</v>
      </c>
      <c r="S12" s="1424"/>
      <c r="T12" s="1437">
        <v>2486</v>
      </c>
      <c r="U12" s="1194">
        <v>2486</v>
      </c>
      <c r="V12" s="1194"/>
    </row>
    <row r="13" spans="1:22" ht="12.75">
      <c r="A13" s="1442" t="s">
        <v>602</v>
      </c>
      <c r="B13" s="748" t="s">
        <v>762</v>
      </c>
      <c r="C13" s="1435" t="s">
        <v>604</v>
      </c>
      <c r="D13" s="1436">
        <v>17</v>
      </c>
      <c r="E13" s="1437">
        <v>21</v>
      </c>
      <c r="F13" s="1437">
        <v>23</v>
      </c>
      <c r="G13" s="1194">
        <v>32</v>
      </c>
      <c r="H13" s="1194">
        <v>33</v>
      </c>
      <c r="I13" s="1194">
        <v>20</v>
      </c>
      <c r="J13" s="1194">
        <v>57</v>
      </c>
      <c r="K13" s="1397" t="s">
        <v>594</v>
      </c>
      <c r="L13" s="1397" t="s">
        <v>594</v>
      </c>
      <c r="M13" s="1197">
        <v>56</v>
      </c>
      <c r="N13" s="1443">
        <f t="shared" si="0"/>
        <v>46</v>
      </c>
      <c r="O13" s="1443">
        <f t="shared" si="0"/>
        <v>67</v>
      </c>
      <c r="P13" s="1555">
        <f t="shared" si="0"/>
        <v>0</v>
      </c>
      <c r="Q13" s="1194" t="s">
        <v>594</v>
      </c>
      <c r="R13" s="1440" t="s">
        <v>594</v>
      </c>
      <c r="S13" s="1424"/>
      <c r="T13" s="1437">
        <v>46</v>
      </c>
      <c r="U13" s="1194">
        <v>67</v>
      </c>
      <c r="V13" s="1194"/>
    </row>
    <row r="14" spans="1:22" ht="12.75">
      <c r="A14" s="1442" t="s">
        <v>605</v>
      </c>
      <c r="B14" s="748" t="s">
        <v>763</v>
      </c>
      <c r="C14" s="1435" t="s">
        <v>594</v>
      </c>
      <c r="D14" s="1436">
        <v>277</v>
      </c>
      <c r="E14" s="1437">
        <v>397</v>
      </c>
      <c r="F14" s="1437">
        <v>476</v>
      </c>
      <c r="G14" s="1194">
        <v>459</v>
      </c>
      <c r="H14" s="1194">
        <v>467</v>
      </c>
      <c r="I14" s="1194">
        <v>527</v>
      </c>
      <c r="J14" s="1194">
        <v>505</v>
      </c>
      <c r="K14" s="1397" t="s">
        <v>594</v>
      </c>
      <c r="L14" s="1397" t="s">
        <v>594</v>
      </c>
      <c r="M14" s="1197">
        <v>3141</v>
      </c>
      <c r="N14" s="1443">
        <f t="shared" si="0"/>
        <v>1891</v>
      </c>
      <c r="O14" s="1443">
        <f t="shared" si="0"/>
        <v>1060</v>
      </c>
      <c r="P14" s="1555">
        <f t="shared" si="0"/>
        <v>0</v>
      </c>
      <c r="Q14" s="1194" t="s">
        <v>594</v>
      </c>
      <c r="R14" s="1440" t="s">
        <v>594</v>
      </c>
      <c r="S14" s="1424"/>
      <c r="T14" s="1437">
        <v>1891</v>
      </c>
      <c r="U14" s="1194">
        <v>1060</v>
      </c>
      <c r="V14" s="1194"/>
    </row>
    <row r="15" spans="1:22" ht="13.5" thickBot="1">
      <c r="A15" s="1416" t="s">
        <v>607</v>
      </c>
      <c r="B15" s="754" t="s">
        <v>764</v>
      </c>
      <c r="C15" s="1414" t="s">
        <v>609</v>
      </c>
      <c r="D15" s="1445">
        <v>586</v>
      </c>
      <c r="E15" s="1446">
        <v>530</v>
      </c>
      <c r="F15" s="1446">
        <v>649</v>
      </c>
      <c r="G15" s="1198">
        <v>628</v>
      </c>
      <c r="H15" s="1198">
        <v>836</v>
      </c>
      <c r="I15" s="1198">
        <v>604</v>
      </c>
      <c r="J15" s="1198">
        <v>577</v>
      </c>
      <c r="K15" s="1447" t="s">
        <v>594</v>
      </c>
      <c r="L15" s="1447" t="s">
        <v>594</v>
      </c>
      <c r="M15" s="1199">
        <v>1220</v>
      </c>
      <c r="N15" s="1459">
        <f t="shared" si="0"/>
        <v>1517</v>
      </c>
      <c r="O15" s="1443">
        <f t="shared" si="0"/>
        <v>1231</v>
      </c>
      <c r="P15" s="1555">
        <f t="shared" si="0"/>
        <v>0</v>
      </c>
      <c r="Q15" s="1198" t="s">
        <v>594</v>
      </c>
      <c r="R15" s="1423" t="s">
        <v>594</v>
      </c>
      <c r="S15" s="1424"/>
      <c r="T15" s="1429">
        <v>1517</v>
      </c>
      <c r="U15" s="1198">
        <v>1231</v>
      </c>
      <c r="V15" s="1198"/>
    </row>
    <row r="16" spans="1:22" ht="15" thickBot="1">
      <c r="A16" s="1449" t="s">
        <v>610</v>
      </c>
      <c r="B16" s="762"/>
      <c r="C16" s="775"/>
      <c r="D16" s="1450">
        <v>946</v>
      </c>
      <c r="E16" s="1451">
        <v>1109</v>
      </c>
      <c r="F16" s="1451">
        <f>F11-F12+F13+F14+F15</f>
        <v>1247</v>
      </c>
      <c r="G16" s="1451">
        <f>G11-G12+G13+G14+G15</f>
        <v>1189</v>
      </c>
      <c r="H16" s="1453">
        <f>H11-H12+H13+H14+H15</f>
        <v>1380</v>
      </c>
      <c r="I16" s="1453">
        <f>I11-I12+I13+I14+I15</f>
        <v>1195</v>
      </c>
      <c r="J16" s="1453">
        <v>1183</v>
      </c>
      <c r="K16" s="1454" t="s">
        <v>594</v>
      </c>
      <c r="L16" s="1454" t="s">
        <v>594</v>
      </c>
      <c r="M16" s="1556">
        <f>M11-M12+M13+M14+M15</f>
        <v>4461</v>
      </c>
      <c r="N16" s="1556">
        <f>N11-N12+N13+N14+N15</f>
        <v>3498</v>
      </c>
      <c r="O16" s="1556">
        <f>O11-O12+O13+O14+O15</f>
        <v>2472</v>
      </c>
      <c r="P16" s="1557">
        <f>P11-P12+P13+P14+P15</f>
        <v>0</v>
      </c>
      <c r="Q16" s="1452" t="s">
        <v>594</v>
      </c>
      <c r="R16" s="1526" t="s">
        <v>594</v>
      </c>
      <c r="S16" s="1424"/>
      <c r="T16" s="1453">
        <f>T11-T12+T13+T14+T15</f>
        <v>3498</v>
      </c>
      <c r="U16" s="1453">
        <f>U11-U12+U13+U14+U15</f>
        <v>2472</v>
      </c>
      <c r="V16" s="1453">
        <f>V11-V12+V13+V14+V15</f>
        <v>0</v>
      </c>
    </row>
    <row r="17" spans="1:22" ht="12.75">
      <c r="A17" s="1416" t="s">
        <v>611</v>
      </c>
      <c r="B17" s="734" t="s">
        <v>612</v>
      </c>
      <c r="C17" s="1414">
        <v>401</v>
      </c>
      <c r="D17" s="1445">
        <v>60</v>
      </c>
      <c r="E17" s="1446">
        <v>154</v>
      </c>
      <c r="F17" s="1446">
        <v>113</v>
      </c>
      <c r="G17" s="1198">
        <v>84</v>
      </c>
      <c r="H17" s="1198">
        <v>59</v>
      </c>
      <c r="I17" s="1198">
        <v>59</v>
      </c>
      <c r="J17" s="1198">
        <v>59</v>
      </c>
      <c r="K17" s="1396" t="s">
        <v>594</v>
      </c>
      <c r="L17" s="1396" t="s">
        <v>594</v>
      </c>
      <c r="M17" s="1199">
        <v>59</v>
      </c>
      <c r="N17" s="1438">
        <f t="shared" si="0"/>
        <v>59</v>
      </c>
      <c r="O17" s="1443">
        <f t="shared" si="0"/>
        <v>59</v>
      </c>
      <c r="P17" s="1555">
        <f t="shared" si="0"/>
        <v>0</v>
      </c>
      <c r="Q17" s="1198" t="s">
        <v>594</v>
      </c>
      <c r="R17" s="1423" t="s">
        <v>594</v>
      </c>
      <c r="S17" s="1424"/>
      <c r="T17" s="1457">
        <v>59</v>
      </c>
      <c r="U17" s="1198">
        <v>59</v>
      </c>
      <c r="V17" s="1198"/>
    </row>
    <row r="18" spans="1:22" ht="12.75">
      <c r="A18" s="1442" t="s">
        <v>613</v>
      </c>
      <c r="B18" s="748" t="s">
        <v>614</v>
      </c>
      <c r="C18" s="1435" t="s">
        <v>615</v>
      </c>
      <c r="D18" s="1436">
        <v>364</v>
      </c>
      <c r="E18" s="1437">
        <v>213</v>
      </c>
      <c r="F18" s="1437">
        <v>352</v>
      </c>
      <c r="G18" s="1194">
        <v>246</v>
      </c>
      <c r="H18" s="1194">
        <v>236</v>
      </c>
      <c r="I18" s="1194">
        <v>223</v>
      </c>
      <c r="J18" s="1194">
        <v>348</v>
      </c>
      <c r="K18" s="1397" t="s">
        <v>594</v>
      </c>
      <c r="L18" s="1397" t="s">
        <v>594</v>
      </c>
      <c r="M18" s="1197">
        <v>361</v>
      </c>
      <c r="N18" s="1443">
        <f t="shared" si="0"/>
        <v>368</v>
      </c>
      <c r="O18" s="1443">
        <f t="shared" si="0"/>
        <v>338</v>
      </c>
      <c r="P18" s="1555">
        <f t="shared" si="0"/>
        <v>0</v>
      </c>
      <c r="Q18" s="1194" t="s">
        <v>594</v>
      </c>
      <c r="R18" s="1440" t="s">
        <v>594</v>
      </c>
      <c r="S18" s="1424"/>
      <c r="T18" s="1437">
        <v>368</v>
      </c>
      <c r="U18" s="1194">
        <v>338</v>
      </c>
      <c r="V18" s="1194"/>
    </row>
    <row r="19" spans="1:22" ht="12.75">
      <c r="A19" s="1442" t="s">
        <v>616</v>
      </c>
      <c r="B19" s="748" t="s">
        <v>692</v>
      </c>
      <c r="C19" s="1435" t="s">
        <v>594</v>
      </c>
      <c r="D19" s="1436">
        <v>0</v>
      </c>
      <c r="E19" s="1437">
        <v>0</v>
      </c>
      <c r="F19" s="1437">
        <v>0</v>
      </c>
      <c r="G19" s="1194">
        <v>0</v>
      </c>
      <c r="H19" s="1194">
        <v>0</v>
      </c>
      <c r="I19" s="1194">
        <v>0</v>
      </c>
      <c r="J19" s="1194">
        <v>0</v>
      </c>
      <c r="K19" s="1397" t="s">
        <v>594</v>
      </c>
      <c r="L19" s="1397" t="s">
        <v>594</v>
      </c>
      <c r="M19" s="1197">
        <v>0</v>
      </c>
      <c r="N19" s="1443">
        <f t="shared" si="0"/>
        <v>0</v>
      </c>
      <c r="O19" s="1443">
        <f t="shared" si="0"/>
        <v>0</v>
      </c>
      <c r="P19" s="1555">
        <f t="shared" si="0"/>
        <v>0</v>
      </c>
      <c r="Q19" s="1194" t="s">
        <v>594</v>
      </c>
      <c r="R19" s="1440" t="s">
        <v>594</v>
      </c>
      <c r="S19" s="1424"/>
      <c r="T19" s="1437">
        <v>0</v>
      </c>
      <c r="U19" s="1194">
        <v>0</v>
      </c>
      <c r="V19" s="1194"/>
    </row>
    <row r="20" spans="1:22" ht="12.75">
      <c r="A20" s="1442" t="s">
        <v>618</v>
      </c>
      <c r="B20" s="748" t="s">
        <v>617</v>
      </c>
      <c r="C20" s="1435" t="s">
        <v>594</v>
      </c>
      <c r="D20" s="1436">
        <v>195</v>
      </c>
      <c r="E20" s="1437">
        <v>249</v>
      </c>
      <c r="F20" s="1437">
        <v>742</v>
      </c>
      <c r="G20" s="1194">
        <v>745</v>
      </c>
      <c r="H20" s="1194">
        <v>984</v>
      </c>
      <c r="I20" s="1194">
        <v>804</v>
      </c>
      <c r="J20" s="1194">
        <v>773</v>
      </c>
      <c r="K20" s="1397" t="s">
        <v>594</v>
      </c>
      <c r="L20" s="1397" t="s">
        <v>594</v>
      </c>
      <c r="M20" s="1197">
        <v>3510</v>
      </c>
      <c r="N20" s="1443">
        <f t="shared" si="0"/>
        <v>2133</v>
      </c>
      <c r="O20" s="1443">
        <f t="shared" si="0"/>
        <v>1272</v>
      </c>
      <c r="P20" s="1555">
        <f t="shared" si="0"/>
        <v>0</v>
      </c>
      <c r="Q20" s="1194" t="s">
        <v>594</v>
      </c>
      <c r="R20" s="1440" t="s">
        <v>594</v>
      </c>
      <c r="S20" s="1424"/>
      <c r="T20" s="1437">
        <v>2133</v>
      </c>
      <c r="U20" s="1194">
        <v>1272</v>
      </c>
      <c r="V20" s="1194"/>
    </row>
    <row r="21" spans="1:22" ht="13.5" thickBot="1">
      <c r="A21" s="1426" t="s">
        <v>620</v>
      </c>
      <c r="B21" s="776"/>
      <c r="C21" s="1458" t="s">
        <v>594</v>
      </c>
      <c r="D21" s="1436">
        <v>0</v>
      </c>
      <c r="E21" s="1437">
        <v>0</v>
      </c>
      <c r="F21" s="1437">
        <v>0</v>
      </c>
      <c r="G21" s="1200">
        <v>0</v>
      </c>
      <c r="H21" s="1200">
        <v>0</v>
      </c>
      <c r="I21" s="1200">
        <v>0</v>
      </c>
      <c r="J21" s="1200">
        <v>0</v>
      </c>
      <c r="K21" s="1398" t="s">
        <v>594</v>
      </c>
      <c r="L21" s="1398" t="s">
        <v>594</v>
      </c>
      <c r="M21" s="1201">
        <v>0</v>
      </c>
      <c r="N21" s="1459">
        <f t="shared" si="0"/>
        <v>0</v>
      </c>
      <c r="O21" s="1448">
        <f t="shared" si="0"/>
        <v>0</v>
      </c>
      <c r="P21" s="1553">
        <f t="shared" si="0"/>
        <v>0</v>
      </c>
      <c r="Q21" s="1200" t="s">
        <v>594</v>
      </c>
      <c r="R21" s="1460" t="s">
        <v>594</v>
      </c>
      <c r="S21" s="1424"/>
      <c r="T21" s="1461">
        <v>0</v>
      </c>
      <c r="U21" s="1200">
        <v>0</v>
      </c>
      <c r="V21" s="1200"/>
    </row>
    <row r="22" spans="1:22" ht="14.25">
      <c r="A22" s="1462" t="s">
        <v>622</v>
      </c>
      <c r="B22" s="734" t="s">
        <v>623</v>
      </c>
      <c r="C22" s="649" t="s">
        <v>594</v>
      </c>
      <c r="D22" s="1463">
        <v>3705</v>
      </c>
      <c r="E22" s="1441">
        <v>3925</v>
      </c>
      <c r="F22" s="1441">
        <v>4006</v>
      </c>
      <c r="G22" s="1203">
        <v>3942</v>
      </c>
      <c r="H22" s="1203">
        <v>4360</v>
      </c>
      <c r="I22" s="1212">
        <v>4443</v>
      </c>
      <c r="J22" s="1212">
        <v>4493</v>
      </c>
      <c r="K22" s="1213">
        <f>K35</f>
        <v>4361</v>
      </c>
      <c r="L22" s="1213">
        <f>L35</f>
        <v>4521</v>
      </c>
      <c r="M22" s="1205">
        <v>1161</v>
      </c>
      <c r="N22" s="1464">
        <f>T22-M22</f>
        <v>1089</v>
      </c>
      <c r="O22" s="1551">
        <f>U22-N22</f>
        <v>1746</v>
      </c>
      <c r="P22" s="1558"/>
      <c r="Q22" s="1495">
        <f>SUM(M22:P22)</f>
        <v>3996</v>
      </c>
      <c r="R22" s="1468">
        <f>(Q22/L22)*100</f>
        <v>88.38752488387524</v>
      </c>
      <c r="S22" s="1424"/>
      <c r="T22" s="1441">
        <v>2250</v>
      </c>
      <c r="U22" s="1495">
        <v>2835</v>
      </c>
      <c r="V22" s="1203"/>
    </row>
    <row r="23" spans="1:22" ht="14.25">
      <c r="A23" s="1442" t="s">
        <v>624</v>
      </c>
      <c r="B23" s="748" t="s">
        <v>625</v>
      </c>
      <c r="C23" s="650" t="s">
        <v>594</v>
      </c>
      <c r="D23" s="1436"/>
      <c r="E23" s="1437">
        <v>0</v>
      </c>
      <c r="F23" s="1437">
        <v>0</v>
      </c>
      <c r="G23" s="1206"/>
      <c r="H23" s="1206">
        <v>0</v>
      </c>
      <c r="I23" s="1206"/>
      <c r="J23" s="1206">
        <v>0</v>
      </c>
      <c r="K23" s="1215"/>
      <c r="L23" s="1508"/>
      <c r="M23" s="1208"/>
      <c r="N23" s="1438">
        <f aca="true" t="shared" si="1" ref="N23:O40">T23-M23</f>
        <v>0</v>
      </c>
      <c r="O23" s="1555">
        <f t="shared" si="1"/>
        <v>0</v>
      </c>
      <c r="P23" s="1559"/>
      <c r="Q23" s="1207">
        <f aca="true" t="shared" si="2" ref="Q23:Q45">SUM(M23:P23)</f>
        <v>0</v>
      </c>
      <c r="R23" s="1472" t="e">
        <f aca="true" t="shared" si="3" ref="R23:R45">(Q23/L23)*100</f>
        <v>#DIV/0!</v>
      </c>
      <c r="S23" s="1424"/>
      <c r="T23" s="1437">
        <v>0</v>
      </c>
      <c r="U23" s="1207">
        <v>0</v>
      </c>
      <c r="V23" s="1206"/>
    </row>
    <row r="24" spans="1:22" ht="15" thickBot="1">
      <c r="A24" s="1426" t="s">
        <v>626</v>
      </c>
      <c r="B24" s="776" t="s">
        <v>625</v>
      </c>
      <c r="C24" s="651">
        <v>672</v>
      </c>
      <c r="D24" s="1473">
        <v>1145</v>
      </c>
      <c r="E24" s="1474">
        <v>1350</v>
      </c>
      <c r="F24" s="1474">
        <v>1190</v>
      </c>
      <c r="G24" s="1209">
        <v>1100</v>
      </c>
      <c r="H24" s="1209">
        <v>1300</v>
      </c>
      <c r="I24" s="1209">
        <v>1400</v>
      </c>
      <c r="J24" s="1209">
        <v>1300</v>
      </c>
      <c r="K24" s="1399">
        <f>SUM(K25:K29)</f>
        <v>1100</v>
      </c>
      <c r="L24" s="1399">
        <v>1100</v>
      </c>
      <c r="M24" s="1211">
        <v>270</v>
      </c>
      <c r="N24" s="1529">
        <f t="shared" si="1"/>
        <v>270</v>
      </c>
      <c r="O24" s="1553">
        <f t="shared" si="1"/>
        <v>560</v>
      </c>
      <c r="P24" s="1560"/>
      <c r="Q24" s="1210">
        <f t="shared" si="2"/>
        <v>1100</v>
      </c>
      <c r="R24" s="1479">
        <f t="shared" si="3"/>
        <v>100</v>
      </c>
      <c r="S24" s="1424"/>
      <c r="T24" s="1429">
        <v>540</v>
      </c>
      <c r="U24" s="1210">
        <v>830</v>
      </c>
      <c r="V24" s="1209"/>
    </row>
    <row r="25" spans="1:22" ht="14.25">
      <c r="A25" s="1434" t="s">
        <v>627</v>
      </c>
      <c r="B25" s="1032" t="s">
        <v>765</v>
      </c>
      <c r="C25" s="649">
        <v>501</v>
      </c>
      <c r="D25" s="1436">
        <v>503</v>
      </c>
      <c r="E25" s="1437">
        <v>881</v>
      </c>
      <c r="F25" s="1437">
        <v>732</v>
      </c>
      <c r="G25" s="1212">
        <v>548</v>
      </c>
      <c r="H25" s="1212">
        <v>746</v>
      </c>
      <c r="I25" s="1212">
        <v>1061</v>
      </c>
      <c r="J25" s="1212">
        <v>812</v>
      </c>
      <c r="K25" s="1213">
        <v>200</v>
      </c>
      <c r="L25" s="1213">
        <v>200</v>
      </c>
      <c r="M25" s="1214">
        <v>137</v>
      </c>
      <c r="N25" s="1464">
        <f t="shared" si="1"/>
        <v>165</v>
      </c>
      <c r="O25" s="1551">
        <f t="shared" si="1"/>
        <v>230</v>
      </c>
      <c r="P25" s="1558"/>
      <c r="Q25" s="1204">
        <f t="shared" si="2"/>
        <v>532</v>
      </c>
      <c r="R25" s="1538">
        <f t="shared" si="3"/>
        <v>266</v>
      </c>
      <c r="S25" s="1424"/>
      <c r="T25" s="1457">
        <v>302</v>
      </c>
      <c r="U25" s="1204">
        <v>395</v>
      </c>
      <c r="V25" s="1212"/>
    </row>
    <row r="26" spans="1:22" ht="14.25">
      <c r="A26" s="1442" t="s">
        <v>629</v>
      </c>
      <c r="B26" s="1048" t="s">
        <v>766</v>
      </c>
      <c r="C26" s="650">
        <v>502</v>
      </c>
      <c r="D26" s="1436">
        <v>357</v>
      </c>
      <c r="E26" s="1437">
        <v>361</v>
      </c>
      <c r="F26" s="1437">
        <v>412</v>
      </c>
      <c r="G26" s="1206">
        <v>444</v>
      </c>
      <c r="H26" s="1206">
        <v>405</v>
      </c>
      <c r="I26" s="1206">
        <v>387</v>
      </c>
      <c r="J26" s="1206">
        <v>267</v>
      </c>
      <c r="K26" s="1215">
        <v>500</v>
      </c>
      <c r="L26" s="1215">
        <v>500</v>
      </c>
      <c r="M26" s="1208">
        <v>15</v>
      </c>
      <c r="N26" s="1438">
        <f t="shared" si="1"/>
        <v>8</v>
      </c>
      <c r="O26" s="1555">
        <f t="shared" si="1"/>
        <v>30</v>
      </c>
      <c r="P26" s="1559"/>
      <c r="Q26" s="1207">
        <f t="shared" si="2"/>
        <v>53</v>
      </c>
      <c r="R26" s="1472">
        <f t="shared" si="3"/>
        <v>10.6</v>
      </c>
      <c r="S26" s="1424"/>
      <c r="T26" s="1437">
        <v>23</v>
      </c>
      <c r="U26" s="1207">
        <v>38</v>
      </c>
      <c r="V26" s="1206"/>
    </row>
    <row r="27" spans="1:22" ht="14.25">
      <c r="A27" s="1442" t="s">
        <v>631</v>
      </c>
      <c r="B27" s="1048" t="s">
        <v>767</v>
      </c>
      <c r="C27" s="650">
        <v>504</v>
      </c>
      <c r="D27" s="1436">
        <v>0</v>
      </c>
      <c r="E27" s="1437">
        <v>0</v>
      </c>
      <c r="F27" s="1437">
        <v>0</v>
      </c>
      <c r="G27" s="1206">
        <v>0</v>
      </c>
      <c r="H27" s="1206">
        <v>0</v>
      </c>
      <c r="I27" s="1206"/>
      <c r="J27" s="1206">
        <v>0</v>
      </c>
      <c r="K27" s="1215"/>
      <c r="L27" s="1215"/>
      <c r="M27" s="1208"/>
      <c r="N27" s="1438">
        <f t="shared" si="1"/>
        <v>0</v>
      </c>
      <c r="O27" s="1555">
        <f t="shared" si="1"/>
        <v>0</v>
      </c>
      <c r="P27" s="1559"/>
      <c r="Q27" s="1561">
        <f t="shared" si="2"/>
        <v>0</v>
      </c>
      <c r="R27" s="1562" t="e">
        <f t="shared" si="3"/>
        <v>#DIV/0!</v>
      </c>
      <c r="S27" s="1424"/>
      <c r="T27" s="1437">
        <v>0</v>
      </c>
      <c r="U27" s="1207">
        <v>0</v>
      </c>
      <c r="V27" s="1206"/>
    </row>
    <row r="28" spans="1:22" ht="14.25">
      <c r="A28" s="1442" t="s">
        <v>633</v>
      </c>
      <c r="B28" s="1048" t="s">
        <v>768</v>
      </c>
      <c r="C28" s="650">
        <v>511</v>
      </c>
      <c r="D28" s="1436">
        <v>307</v>
      </c>
      <c r="E28" s="1437">
        <v>518</v>
      </c>
      <c r="F28" s="1437">
        <v>234</v>
      </c>
      <c r="G28" s="1206">
        <v>217</v>
      </c>
      <c r="H28" s="1206">
        <v>470</v>
      </c>
      <c r="I28" s="1206">
        <v>254</v>
      </c>
      <c r="J28" s="1206">
        <v>471</v>
      </c>
      <c r="K28" s="1215">
        <v>200</v>
      </c>
      <c r="L28" s="1215">
        <v>200</v>
      </c>
      <c r="M28" s="1208">
        <v>0</v>
      </c>
      <c r="N28" s="1438">
        <f t="shared" si="1"/>
        <v>38</v>
      </c>
      <c r="O28" s="1555">
        <f t="shared" si="1"/>
        <v>64</v>
      </c>
      <c r="P28" s="1559"/>
      <c r="Q28" s="1207">
        <f t="shared" si="2"/>
        <v>102</v>
      </c>
      <c r="R28" s="1472">
        <f t="shared" si="3"/>
        <v>51</v>
      </c>
      <c r="S28" s="1424"/>
      <c r="T28" s="1437">
        <v>38</v>
      </c>
      <c r="U28" s="1207">
        <v>102</v>
      </c>
      <c r="V28" s="1206"/>
    </row>
    <row r="29" spans="1:22" ht="14.25">
      <c r="A29" s="1442" t="s">
        <v>635</v>
      </c>
      <c r="B29" s="1048" t="s">
        <v>769</v>
      </c>
      <c r="C29" s="650">
        <v>518</v>
      </c>
      <c r="D29" s="1436">
        <v>286</v>
      </c>
      <c r="E29" s="1437">
        <v>217</v>
      </c>
      <c r="F29" s="1437">
        <v>278</v>
      </c>
      <c r="G29" s="1206">
        <v>259</v>
      </c>
      <c r="H29" s="1206">
        <v>268</v>
      </c>
      <c r="I29" s="1206">
        <v>269</v>
      </c>
      <c r="J29" s="1206">
        <v>367</v>
      </c>
      <c r="K29" s="1215">
        <v>200</v>
      </c>
      <c r="L29" s="1215">
        <v>195</v>
      </c>
      <c r="M29" s="1208">
        <v>73</v>
      </c>
      <c r="N29" s="1438">
        <f t="shared" si="1"/>
        <v>130</v>
      </c>
      <c r="O29" s="1555">
        <f t="shared" si="1"/>
        <v>137</v>
      </c>
      <c r="P29" s="1559"/>
      <c r="Q29" s="1207">
        <f t="shared" si="2"/>
        <v>340</v>
      </c>
      <c r="R29" s="1472">
        <f t="shared" si="3"/>
        <v>174.35897435897436</v>
      </c>
      <c r="S29" s="1424"/>
      <c r="T29" s="1437">
        <v>203</v>
      </c>
      <c r="U29" s="1207">
        <v>267</v>
      </c>
      <c r="V29" s="1206"/>
    </row>
    <row r="30" spans="1:22" ht="14.25">
      <c r="A30" s="1442" t="s">
        <v>637</v>
      </c>
      <c r="B30" s="1137" t="s">
        <v>770</v>
      </c>
      <c r="C30" s="650">
        <v>521</v>
      </c>
      <c r="D30" s="1436">
        <v>1901</v>
      </c>
      <c r="E30" s="1437">
        <v>1921</v>
      </c>
      <c r="F30" s="1437">
        <v>2177</v>
      </c>
      <c r="G30" s="1206">
        <v>2180</v>
      </c>
      <c r="H30" s="1206">
        <v>2306</v>
      </c>
      <c r="I30" s="1206">
        <v>2326</v>
      </c>
      <c r="J30" s="1206">
        <v>2401</v>
      </c>
      <c r="K30" s="1215">
        <v>2387</v>
      </c>
      <c r="L30" s="1215">
        <v>2509</v>
      </c>
      <c r="M30" s="1208">
        <v>636</v>
      </c>
      <c r="N30" s="1438">
        <f t="shared" si="1"/>
        <v>649</v>
      </c>
      <c r="O30" s="1555">
        <f t="shared" si="1"/>
        <v>1270</v>
      </c>
      <c r="P30" s="1559"/>
      <c r="Q30" s="1207">
        <f t="shared" si="2"/>
        <v>2555</v>
      </c>
      <c r="R30" s="1472">
        <f t="shared" si="3"/>
        <v>101.8333997608609</v>
      </c>
      <c r="S30" s="1424"/>
      <c r="T30" s="1437">
        <v>1285</v>
      </c>
      <c r="U30" s="1207">
        <v>1919</v>
      </c>
      <c r="V30" s="1206"/>
    </row>
    <row r="31" spans="1:22" ht="14.25">
      <c r="A31" s="1442" t="s">
        <v>639</v>
      </c>
      <c r="B31" s="1137" t="s">
        <v>771</v>
      </c>
      <c r="C31" s="650" t="s">
        <v>641</v>
      </c>
      <c r="D31" s="1436">
        <v>674</v>
      </c>
      <c r="E31" s="1437">
        <v>689</v>
      </c>
      <c r="F31" s="1437">
        <v>772</v>
      </c>
      <c r="G31" s="1206">
        <v>770</v>
      </c>
      <c r="H31" s="1206">
        <v>805</v>
      </c>
      <c r="I31" s="1206">
        <v>819</v>
      </c>
      <c r="J31" s="1206">
        <v>853</v>
      </c>
      <c r="K31" s="1215">
        <v>836</v>
      </c>
      <c r="L31" s="1215">
        <v>878</v>
      </c>
      <c r="M31" s="1208">
        <v>225</v>
      </c>
      <c r="N31" s="1438">
        <f t="shared" si="1"/>
        <v>221</v>
      </c>
      <c r="O31" s="1555">
        <f t="shared" si="1"/>
        <v>459</v>
      </c>
      <c r="P31" s="1559"/>
      <c r="Q31" s="1207">
        <f t="shared" si="2"/>
        <v>905</v>
      </c>
      <c r="R31" s="1472">
        <f t="shared" si="3"/>
        <v>103.0751708428246</v>
      </c>
      <c r="S31" s="1424"/>
      <c r="T31" s="1437">
        <v>446</v>
      </c>
      <c r="U31" s="1207">
        <v>680</v>
      </c>
      <c r="V31" s="1206"/>
    </row>
    <row r="32" spans="1:22" ht="14.25">
      <c r="A32" s="1442" t="s">
        <v>642</v>
      </c>
      <c r="B32" s="1048" t="s">
        <v>772</v>
      </c>
      <c r="C32" s="650">
        <v>557</v>
      </c>
      <c r="D32" s="1436">
        <v>0</v>
      </c>
      <c r="E32" s="1437">
        <v>0</v>
      </c>
      <c r="F32" s="1437">
        <v>0</v>
      </c>
      <c r="G32" s="1206">
        <v>0</v>
      </c>
      <c r="H32" s="1206">
        <v>0</v>
      </c>
      <c r="I32" s="1206">
        <v>0</v>
      </c>
      <c r="J32" s="1206">
        <v>0</v>
      </c>
      <c r="K32" s="1215"/>
      <c r="L32" s="1215"/>
      <c r="M32" s="1208"/>
      <c r="N32" s="1438">
        <f t="shared" si="1"/>
        <v>0</v>
      </c>
      <c r="O32" s="1555">
        <f t="shared" si="1"/>
        <v>0</v>
      </c>
      <c r="P32" s="1559"/>
      <c r="Q32" s="1207">
        <f t="shared" si="2"/>
        <v>0</v>
      </c>
      <c r="R32" s="1472" t="e">
        <f t="shared" si="3"/>
        <v>#DIV/0!</v>
      </c>
      <c r="S32" s="1424"/>
      <c r="T32" s="1437">
        <v>0</v>
      </c>
      <c r="U32" s="1207">
        <v>0</v>
      </c>
      <c r="V32" s="1206"/>
    </row>
    <row r="33" spans="1:22" ht="14.25">
      <c r="A33" s="1442" t="s">
        <v>644</v>
      </c>
      <c r="B33" s="1048" t="s">
        <v>773</v>
      </c>
      <c r="C33" s="650">
        <v>551</v>
      </c>
      <c r="D33" s="1436">
        <v>16</v>
      </c>
      <c r="E33" s="1437">
        <v>13</v>
      </c>
      <c r="F33" s="1437">
        <v>40</v>
      </c>
      <c r="G33" s="1206">
        <v>30</v>
      </c>
      <c r="H33" s="1206">
        <v>25</v>
      </c>
      <c r="I33" s="1206">
        <v>0</v>
      </c>
      <c r="J33" s="1206">
        <v>0</v>
      </c>
      <c r="K33" s="1215"/>
      <c r="L33" s="1215"/>
      <c r="M33" s="1208"/>
      <c r="N33" s="1438">
        <f t="shared" si="1"/>
        <v>0</v>
      </c>
      <c r="O33" s="1555">
        <f t="shared" si="1"/>
        <v>0</v>
      </c>
      <c r="P33" s="1559"/>
      <c r="Q33" s="1207">
        <f t="shared" si="2"/>
        <v>0</v>
      </c>
      <c r="R33" s="1472" t="e">
        <f t="shared" si="3"/>
        <v>#DIV/0!</v>
      </c>
      <c r="S33" s="1424"/>
      <c r="T33" s="1437">
        <v>0</v>
      </c>
      <c r="U33" s="1207">
        <v>0</v>
      </c>
      <c r="V33" s="1206"/>
    </row>
    <row r="34" spans="1:22" ht="15" thickBot="1">
      <c r="A34" s="1416" t="s">
        <v>646</v>
      </c>
      <c r="B34" s="1057" t="s">
        <v>774</v>
      </c>
      <c r="C34" s="652" t="s">
        <v>647</v>
      </c>
      <c r="D34" s="1445">
        <v>22</v>
      </c>
      <c r="E34" s="1446">
        <v>15</v>
      </c>
      <c r="F34" s="1446">
        <v>21</v>
      </c>
      <c r="G34" s="1216">
        <v>19</v>
      </c>
      <c r="H34" s="1216">
        <v>24</v>
      </c>
      <c r="I34" s="1216">
        <v>16</v>
      </c>
      <c r="J34" s="1216">
        <v>24</v>
      </c>
      <c r="K34" s="1217">
        <v>38</v>
      </c>
      <c r="L34" s="1217">
        <v>39</v>
      </c>
      <c r="M34" s="1218">
        <v>4</v>
      </c>
      <c r="N34" s="1529">
        <f t="shared" si="1"/>
        <v>2</v>
      </c>
      <c r="O34" s="1553">
        <f t="shared" si="1"/>
        <v>7</v>
      </c>
      <c r="P34" s="1560"/>
      <c r="Q34" s="1210">
        <f t="shared" si="2"/>
        <v>13</v>
      </c>
      <c r="R34" s="1479">
        <f t="shared" si="3"/>
        <v>33.33333333333333</v>
      </c>
      <c r="S34" s="1424"/>
      <c r="T34" s="1461">
        <v>6</v>
      </c>
      <c r="U34" s="1509">
        <v>9</v>
      </c>
      <c r="V34" s="1216"/>
    </row>
    <row r="35" spans="1:22" ht="15" thickBot="1">
      <c r="A35" s="1485" t="s">
        <v>648</v>
      </c>
      <c r="B35" s="1563" t="s">
        <v>649</v>
      </c>
      <c r="C35" s="817"/>
      <c r="D35" s="1450">
        <f aca="true" t="shared" si="4" ref="D35:P35">SUM(D25:D34)</f>
        <v>4066</v>
      </c>
      <c r="E35" s="1451">
        <f t="shared" si="4"/>
        <v>4615</v>
      </c>
      <c r="F35" s="1451">
        <f t="shared" si="4"/>
        <v>4666</v>
      </c>
      <c r="G35" s="1451">
        <f t="shared" si="4"/>
        <v>4467</v>
      </c>
      <c r="H35" s="1451">
        <f>SUM(H25:H34)</f>
        <v>5049</v>
      </c>
      <c r="I35" s="1451">
        <f>SUM(I25:I34)</f>
        <v>5132</v>
      </c>
      <c r="J35" s="1451">
        <v>5195</v>
      </c>
      <c r="K35" s="1487">
        <f t="shared" si="4"/>
        <v>4361</v>
      </c>
      <c r="L35" s="1488">
        <f t="shared" si="4"/>
        <v>4521</v>
      </c>
      <c r="M35" s="1533">
        <f t="shared" si="4"/>
        <v>1090</v>
      </c>
      <c r="N35" s="1533">
        <f t="shared" si="4"/>
        <v>1213</v>
      </c>
      <c r="O35" s="1564">
        <f t="shared" si="1"/>
        <v>2197</v>
      </c>
      <c r="P35" s="1565">
        <f t="shared" si="4"/>
        <v>0</v>
      </c>
      <c r="Q35" s="1451">
        <f t="shared" si="2"/>
        <v>4500</v>
      </c>
      <c r="R35" s="1501">
        <f t="shared" si="3"/>
        <v>99.53550099535501</v>
      </c>
      <c r="S35" s="1424"/>
      <c r="T35" s="1451">
        <f>SUM(T25:T34)</f>
        <v>2303</v>
      </c>
      <c r="U35" s="1451">
        <f>SUM(U25:U34)</f>
        <v>3410</v>
      </c>
      <c r="V35" s="1451">
        <f>SUM(V25:V34)</f>
        <v>0</v>
      </c>
    </row>
    <row r="36" spans="1:22" ht="14.25">
      <c r="A36" s="1434" t="s">
        <v>650</v>
      </c>
      <c r="B36" s="1032" t="s">
        <v>775</v>
      </c>
      <c r="C36" s="649">
        <v>601</v>
      </c>
      <c r="D36" s="1493">
        <v>0</v>
      </c>
      <c r="E36" s="1457">
        <v>0</v>
      </c>
      <c r="F36" s="1457">
        <v>0</v>
      </c>
      <c r="G36" s="1212">
        <v>0</v>
      </c>
      <c r="H36" s="1212">
        <v>0</v>
      </c>
      <c r="I36" s="1212">
        <v>0</v>
      </c>
      <c r="J36" s="1212">
        <v>0</v>
      </c>
      <c r="K36" s="1213"/>
      <c r="L36" s="1510"/>
      <c r="M36" s="1205"/>
      <c r="N36" s="1438">
        <f t="shared" si="1"/>
        <v>0</v>
      </c>
      <c r="O36" s="1551">
        <f t="shared" si="1"/>
        <v>0</v>
      </c>
      <c r="P36" s="1528"/>
      <c r="Q36" s="1203">
        <f t="shared" si="2"/>
        <v>0</v>
      </c>
      <c r="R36" s="1468" t="e">
        <f t="shared" si="3"/>
        <v>#DIV/0!</v>
      </c>
      <c r="S36" s="1424"/>
      <c r="T36" s="1457">
        <v>0</v>
      </c>
      <c r="U36" s="1204">
        <v>0</v>
      </c>
      <c r="V36" s="1212"/>
    </row>
    <row r="37" spans="1:22" ht="14.25">
      <c r="A37" s="1442" t="s">
        <v>652</v>
      </c>
      <c r="B37" s="1048" t="s">
        <v>776</v>
      </c>
      <c r="C37" s="650">
        <v>602</v>
      </c>
      <c r="D37" s="1436">
        <v>454</v>
      </c>
      <c r="E37" s="1437">
        <v>476</v>
      </c>
      <c r="F37" s="1437">
        <v>626</v>
      </c>
      <c r="G37" s="1206">
        <v>616</v>
      </c>
      <c r="H37" s="1206">
        <v>634</v>
      </c>
      <c r="I37" s="1206">
        <v>684</v>
      </c>
      <c r="J37" s="1206">
        <v>650</v>
      </c>
      <c r="K37" s="1215"/>
      <c r="L37" s="1508"/>
      <c r="M37" s="1208">
        <v>185</v>
      </c>
      <c r="N37" s="1438">
        <f t="shared" si="1"/>
        <v>265</v>
      </c>
      <c r="O37" s="1555">
        <f t="shared" si="1"/>
        <v>280</v>
      </c>
      <c r="P37" s="1528"/>
      <c r="Q37" s="1206">
        <f t="shared" si="2"/>
        <v>730</v>
      </c>
      <c r="R37" s="1472" t="e">
        <f t="shared" si="3"/>
        <v>#DIV/0!</v>
      </c>
      <c r="S37" s="1424"/>
      <c r="T37" s="1437">
        <v>450</v>
      </c>
      <c r="U37" s="1207">
        <v>545</v>
      </c>
      <c r="V37" s="1206"/>
    </row>
    <row r="38" spans="1:22" ht="14.25">
      <c r="A38" s="1442" t="s">
        <v>654</v>
      </c>
      <c r="B38" s="1048" t="s">
        <v>777</v>
      </c>
      <c r="C38" s="650">
        <v>604</v>
      </c>
      <c r="D38" s="1436">
        <v>0</v>
      </c>
      <c r="E38" s="1437">
        <v>0</v>
      </c>
      <c r="F38" s="1437">
        <v>0</v>
      </c>
      <c r="G38" s="1206">
        <v>0</v>
      </c>
      <c r="H38" s="1206">
        <v>0</v>
      </c>
      <c r="I38" s="1206">
        <v>0</v>
      </c>
      <c r="J38" s="1206">
        <v>0</v>
      </c>
      <c r="K38" s="1215"/>
      <c r="L38" s="1508"/>
      <c r="M38" s="1208"/>
      <c r="N38" s="1438">
        <f t="shared" si="1"/>
        <v>0</v>
      </c>
      <c r="O38" s="1555">
        <f t="shared" si="1"/>
        <v>0</v>
      </c>
      <c r="P38" s="1528"/>
      <c r="Q38" s="1206">
        <f t="shared" si="2"/>
        <v>0</v>
      </c>
      <c r="R38" s="1472" t="e">
        <f t="shared" si="3"/>
        <v>#DIV/0!</v>
      </c>
      <c r="S38" s="1424"/>
      <c r="T38" s="1437">
        <v>0</v>
      </c>
      <c r="U38" s="1207">
        <v>0</v>
      </c>
      <c r="V38" s="1206"/>
    </row>
    <row r="39" spans="1:22" ht="14.25">
      <c r="A39" s="1442" t="s">
        <v>656</v>
      </c>
      <c r="B39" s="1048" t="s">
        <v>778</v>
      </c>
      <c r="C39" s="650" t="s">
        <v>658</v>
      </c>
      <c r="D39" s="1436">
        <v>3705</v>
      </c>
      <c r="E39" s="1437">
        <v>3925</v>
      </c>
      <c r="F39" s="1437">
        <v>4006</v>
      </c>
      <c r="G39" s="1206">
        <v>3942</v>
      </c>
      <c r="H39" s="1206">
        <v>4360</v>
      </c>
      <c r="I39" s="1206">
        <v>4443</v>
      </c>
      <c r="J39" s="1206">
        <v>4493</v>
      </c>
      <c r="K39" s="1215">
        <v>4361</v>
      </c>
      <c r="L39" s="1508">
        <v>4521</v>
      </c>
      <c r="M39" s="1208">
        <v>1431</v>
      </c>
      <c r="N39" s="1438">
        <f t="shared" si="1"/>
        <v>1359</v>
      </c>
      <c r="O39" s="1555">
        <f t="shared" si="1"/>
        <v>2306</v>
      </c>
      <c r="P39" s="1528"/>
      <c r="Q39" s="1206">
        <f t="shared" si="2"/>
        <v>5096</v>
      </c>
      <c r="R39" s="1472">
        <f t="shared" si="3"/>
        <v>112.71842512718425</v>
      </c>
      <c r="S39" s="1424"/>
      <c r="T39" s="1437">
        <v>2790</v>
      </c>
      <c r="U39" s="1207">
        <v>3665</v>
      </c>
      <c r="V39" s="1206"/>
    </row>
    <row r="40" spans="1:22" ht="15" thickBot="1">
      <c r="A40" s="1416" t="s">
        <v>659</v>
      </c>
      <c r="B40" s="1057" t="s">
        <v>774</v>
      </c>
      <c r="C40" s="652" t="s">
        <v>660</v>
      </c>
      <c r="D40" s="1445">
        <v>100</v>
      </c>
      <c r="E40" s="1446">
        <v>323</v>
      </c>
      <c r="F40" s="1446">
        <v>74</v>
      </c>
      <c r="G40" s="1216">
        <v>23</v>
      </c>
      <c r="H40" s="1216">
        <v>156</v>
      </c>
      <c r="I40" s="1216">
        <v>115</v>
      </c>
      <c r="J40" s="1216">
        <v>55</v>
      </c>
      <c r="K40" s="1217"/>
      <c r="L40" s="1511"/>
      <c r="M40" s="1218"/>
      <c r="N40" s="1529">
        <f t="shared" si="1"/>
        <v>1</v>
      </c>
      <c r="O40" s="1553">
        <f t="shared" si="1"/>
        <v>1</v>
      </c>
      <c r="P40" s="1530"/>
      <c r="Q40" s="1209">
        <f t="shared" si="2"/>
        <v>2</v>
      </c>
      <c r="R40" s="1479" t="e">
        <f t="shared" si="3"/>
        <v>#DIV/0!</v>
      </c>
      <c r="S40" s="1424"/>
      <c r="T40" s="1461">
        <v>1</v>
      </c>
      <c r="U40" s="1509">
        <v>2</v>
      </c>
      <c r="V40" s="1216"/>
    </row>
    <row r="41" spans="1:22" ht="15" thickBot="1">
      <c r="A41" s="1485" t="s">
        <v>661</v>
      </c>
      <c r="B41" s="1563" t="s">
        <v>662</v>
      </c>
      <c r="C41" s="817" t="s">
        <v>594</v>
      </c>
      <c r="D41" s="1450">
        <f aca="true" t="shared" si="5" ref="D41:P41">SUM(D36:D40)</f>
        <v>4259</v>
      </c>
      <c r="E41" s="1451">
        <f t="shared" si="5"/>
        <v>4724</v>
      </c>
      <c r="F41" s="1451">
        <f t="shared" si="5"/>
        <v>4706</v>
      </c>
      <c r="G41" s="1451">
        <f t="shared" si="5"/>
        <v>4581</v>
      </c>
      <c r="H41" s="1451">
        <f>SUM(H36:H40)</f>
        <v>5150</v>
      </c>
      <c r="I41" s="1451">
        <f>SUM(I36:I40)</f>
        <v>5242</v>
      </c>
      <c r="J41" s="1451">
        <v>5198</v>
      </c>
      <c r="K41" s="1487">
        <f t="shared" si="5"/>
        <v>4361</v>
      </c>
      <c r="L41" s="1488">
        <f t="shared" si="5"/>
        <v>4521</v>
      </c>
      <c r="M41" s="1488">
        <f t="shared" si="5"/>
        <v>1616</v>
      </c>
      <c r="N41" s="1497">
        <f t="shared" si="5"/>
        <v>1625</v>
      </c>
      <c r="O41" s="1489">
        <f t="shared" si="5"/>
        <v>2587</v>
      </c>
      <c r="P41" s="1566">
        <f t="shared" si="5"/>
        <v>0</v>
      </c>
      <c r="Q41" s="1567">
        <f t="shared" si="2"/>
        <v>5828</v>
      </c>
      <c r="R41" s="1501">
        <f t="shared" si="3"/>
        <v>128.90953328909532</v>
      </c>
      <c r="S41" s="1424"/>
      <c r="T41" s="1451">
        <f>SUM(T36:T40)</f>
        <v>3241</v>
      </c>
      <c r="U41" s="1451">
        <f>SUM(U36:U40)</f>
        <v>4212</v>
      </c>
      <c r="V41" s="1451">
        <f>SUM(V36:V40)</f>
        <v>0</v>
      </c>
    </row>
    <row r="42" spans="1:22" ht="15" thickBot="1">
      <c r="A42" s="1416"/>
      <c r="B42" s="832"/>
      <c r="C42" s="678"/>
      <c r="D42" s="1445"/>
      <c r="E42" s="1446"/>
      <c r="F42" s="1446"/>
      <c r="G42" s="1450"/>
      <c r="H42" s="1450"/>
      <c r="I42" s="1450"/>
      <c r="J42" s="1450"/>
      <c r="K42" s="1498"/>
      <c r="L42" s="1512"/>
      <c r="M42" s="1446"/>
      <c r="N42" s="1438"/>
      <c r="O42" s="1499"/>
      <c r="P42" s="1541"/>
      <c r="Q42" s="1202"/>
      <c r="R42" s="1538"/>
      <c r="S42" s="1424"/>
      <c r="T42" s="1446"/>
      <c r="U42" s="1446"/>
      <c r="V42" s="1446"/>
    </row>
    <row r="43" spans="1:22" ht="15" thickBot="1">
      <c r="A43" s="1500" t="s">
        <v>663</v>
      </c>
      <c r="B43" s="816" t="s">
        <v>625</v>
      </c>
      <c r="C43" s="817" t="s">
        <v>594</v>
      </c>
      <c r="D43" s="1450">
        <f aca="true" t="shared" si="6" ref="D43:P43">D41-D39</f>
        <v>554</v>
      </c>
      <c r="E43" s="1451">
        <f t="shared" si="6"/>
        <v>799</v>
      </c>
      <c r="F43" s="1451">
        <f t="shared" si="6"/>
        <v>700</v>
      </c>
      <c r="G43" s="1451">
        <f t="shared" si="6"/>
        <v>639</v>
      </c>
      <c r="H43" s="1451">
        <f>H41-H39</f>
        <v>790</v>
      </c>
      <c r="I43" s="1451">
        <f>I41-I39</f>
        <v>799</v>
      </c>
      <c r="J43" s="1451">
        <v>705</v>
      </c>
      <c r="K43" s="1451">
        <f>K41-K39</f>
        <v>0</v>
      </c>
      <c r="L43" s="1501">
        <f t="shared" si="6"/>
        <v>0</v>
      </c>
      <c r="M43" s="1501">
        <f t="shared" si="6"/>
        <v>185</v>
      </c>
      <c r="N43" s="1501">
        <f t="shared" si="6"/>
        <v>266</v>
      </c>
      <c r="O43" s="1451">
        <f t="shared" si="6"/>
        <v>281</v>
      </c>
      <c r="P43" s="1450">
        <f t="shared" si="6"/>
        <v>0</v>
      </c>
      <c r="Q43" s="1202">
        <f t="shared" si="2"/>
        <v>732</v>
      </c>
      <c r="R43" s="1468" t="e">
        <f t="shared" si="3"/>
        <v>#DIV/0!</v>
      </c>
      <c r="S43" s="1424"/>
      <c r="T43" s="1451">
        <f>T41-T39</f>
        <v>451</v>
      </c>
      <c r="U43" s="1451">
        <f>U41-U39</f>
        <v>547</v>
      </c>
      <c r="V43" s="1451">
        <f>V41-V39</f>
        <v>0</v>
      </c>
    </row>
    <row r="44" spans="1:22" ht="15" thickBot="1">
      <c r="A44" s="1485" t="s">
        <v>664</v>
      </c>
      <c r="B44" s="816" t="s">
        <v>665</v>
      </c>
      <c r="C44" s="817" t="s">
        <v>594</v>
      </c>
      <c r="D44" s="1450">
        <f aca="true" t="shared" si="7" ref="D44:P44">D41-D35</f>
        <v>193</v>
      </c>
      <c r="E44" s="1451">
        <f t="shared" si="7"/>
        <v>109</v>
      </c>
      <c r="F44" s="1451">
        <f t="shared" si="7"/>
        <v>40</v>
      </c>
      <c r="G44" s="1451">
        <f t="shared" si="7"/>
        <v>114</v>
      </c>
      <c r="H44" s="1451">
        <f>H41-H35</f>
        <v>101</v>
      </c>
      <c r="I44" s="1451">
        <f>I41-I35</f>
        <v>110</v>
      </c>
      <c r="J44" s="1451">
        <v>3</v>
      </c>
      <c r="K44" s="1451">
        <f>K41-K35</f>
        <v>0</v>
      </c>
      <c r="L44" s="1501">
        <f t="shared" si="7"/>
        <v>0</v>
      </c>
      <c r="M44" s="1501">
        <f t="shared" si="7"/>
        <v>526</v>
      </c>
      <c r="N44" s="1501">
        <f t="shared" si="7"/>
        <v>412</v>
      </c>
      <c r="O44" s="1451">
        <f t="shared" si="7"/>
        <v>390</v>
      </c>
      <c r="P44" s="1450">
        <f t="shared" si="7"/>
        <v>0</v>
      </c>
      <c r="Q44" s="1202">
        <f t="shared" si="2"/>
        <v>1328</v>
      </c>
      <c r="R44" s="1468" t="e">
        <f t="shared" si="3"/>
        <v>#DIV/0!</v>
      </c>
      <c r="S44" s="1424"/>
      <c r="T44" s="1451">
        <f>T41-T35</f>
        <v>938</v>
      </c>
      <c r="U44" s="1451">
        <f>U41-U35</f>
        <v>802</v>
      </c>
      <c r="V44" s="1451">
        <f>V41-V35</f>
        <v>0</v>
      </c>
    </row>
    <row r="45" spans="1:22" ht="15" thickBot="1">
      <c r="A45" s="1502" t="s">
        <v>666</v>
      </c>
      <c r="B45" s="839" t="s">
        <v>625</v>
      </c>
      <c r="C45" s="841" t="s">
        <v>594</v>
      </c>
      <c r="D45" s="1450">
        <f aca="true" t="shared" si="8" ref="D45:P45">D44-D39</f>
        <v>-3512</v>
      </c>
      <c r="E45" s="1451">
        <f t="shared" si="8"/>
        <v>-3816</v>
      </c>
      <c r="F45" s="1451">
        <f t="shared" si="8"/>
        <v>-3966</v>
      </c>
      <c r="G45" s="1451">
        <f t="shared" si="8"/>
        <v>-3828</v>
      </c>
      <c r="H45" s="1451">
        <f>H44-H39</f>
        <v>-4259</v>
      </c>
      <c r="I45" s="1451">
        <f>I44-I39</f>
        <v>-4333</v>
      </c>
      <c r="J45" s="1451">
        <v>-4490</v>
      </c>
      <c r="K45" s="1451">
        <f t="shared" si="8"/>
        <v>-4361</v>
      </c>
      <c r="L45" s="1501">
        <f t="shared" si="8"/>
        <v>-4521</v>
      </c>
      <c r="M45" s="1501">
        <f t="shared" si="8"/>
        <v>-905</v>
      </c>
      <c r="N45" s="1568">
        <f t="shared" si="8"/>
        <v>-947</v>
      </c>
      <c r="O45" s="1451">
        <f t="shared" si="8"/>
        <v>-1916</v>
      </c>
      <c r="P45" s="1450">
        <f t="shared" si="8"/>
        <v>0</v>
      </c>
      <c r="Q45" s="1486">
        <f t="shared" si="2"/>
        <v>-3768</v>
      </c>
      <c r="R45" s="1501">
        <f t="shared" si="3"/>
        <v>83.34439283344392</v>
      </c>
      <c r="S45" s="1424"/>
      <c r="T45" s="1451">
        <f>T44-T39</f>
        <v>-1852</v>
      </c>
      <c r="U45" s="1451">
        <f>U44-U39</f>
        <v>-2863</v>
      </c>
      <c r="V45" s="1451">
        <f>V44-V39</f>
        <v>0</v>
      </c>
    </row>
    <row r="46" ht="12.75">
      <c r="A46" s="1404"/>
    </row>
    <row r="47" ht="12.75">
      <c r="A47" s="1404"/>
    </row>
    <row r="48" spans="1:22" ht="14.25">
      <c r="A48" s="1503" t="s">
        <v>779</v>
      </c>
      <c r="Q48" s="40"/>
      <c r="R48" s="40"/>
      <c r="S48" s="40"/>
      <c r="T48" s="40"/>
      <c r="U48" s="40"/>
      <c r="V48" s="40"/>
    </row>
    <row r="49" spans="1:22" ht="14.25">
      <c r="A49" s="1504" t="s">
        <v>780</v>
      </c>
      <c r="Q49" s="40"/>
      <c r="R49" s="40"/>
      <c r="S49" s="40"/>
      <c r="T49" s="40"/>
      <c r="U49" s="40"/>
      <c r="V49" s="40"/>
    </row>
    <row r="50" spans="1:22" ht="14.25">
      <c r="A50" s="1513" t="s">
        <v>781</v>
      </c>
      <c r="Q50" s="40"/>
      <c r="R50" s="40"/>
      <c r="S50" s="40"/>
      <c r="T50" s="40"/>
      <c r="U50" s="40"/>
      <c r="V50" s="40"/>
    </row>
    <row r="51" spans="1:22" ht="14.25">
      <c r="A51" s="1189"/>
      <c r="Q51" s="40"/>
      <c r="R51" s="40"/>
      <c r="S51" s="40"/>
      <c r="T51" s="40"/>
      <c r="U51" s="40"/>
      <c r="V51" s="40"/>
    </row>
    <row r="52" spans="1:22" ht="12.75">
      <c r="A52" s="1404" t="s">
        <v>795</v>
      </c>
      <c r="Q52" s="40"/>
      <c r="R52" s="40"/>
      <c r="S52" s="40"/>
      <c r="T52" s="40"/>
      <c r="U52" s="40"/>
      <c r="V52" s="40"/>
    </row>
    <row r="53" spans="1:22" ht="12.75">
      <c r="A53" s="1404"/>
      <c r="Q53" s="40"/>
      <c r="R53" s="40"/>
      <c r="S53" s="40"/>
      <c r="T53" s="40"/>
      <c r="U53" s="40"/>
      <c r="V53" s="40"/>
    </row>
    <row r="54" spans="1:22" ht="12.75">
      <c r="A54" s="1404" t="s">
        <v>796</v>
      </c>
      <c r="Q54" s="40"/>
      <c r="R54" s="40"/>
      <c r="S54" s="40"/>
      <c r="T54" s="40"/>
      <c r="U54" s="40"/>
      <c r="V54" s="40"/>
    </row>
    <row r="55" ht="12.75">
      <c r="A55" s="1404"/>
    </row>
    <row r="56" ht="12.75">
      <c r="A56" s="40" t="s">
        <v>797</v>
      </c>
    </row>
    <row r="57" ht="12.75">
      <c r="A57" s="40" t="s">
        <v>798</v>
      </c>
    </row>
  </sheetData>
  <sheetProtection/>
  <mergeCells count="12"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  <mergeCell ref="M7:P7"/>
    <mergeCell ref="T7:V7"/>
  </mergeCells>
  <printOptions/>
  <pageMargins left="0.7086614173228347" right="0.511811023622047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6">
      <selection activeCell="C50" sqref="C50"/>
    </sheetView>
  </sheetViews>
  <sheetFormatPr defaultColWidth="9.140625" defaultRowHeight="12.75"/>
  <cols>
    <col min="1" max="1" width="36.8515625" style="40" customWidth="1"/>
    <col min="2" max="2" width="15.140625" style="40" customWidth="1"/>
    <col min="3" max="3" width="9.140625" style="685" customWidth="1"/>
    <col min="4" max="6" width="0" style="40" hidden="1" customWidth="1"/>
    <col min="7" max="9" width="0" style="601" hidden="1" customWidth="1"/>
    <col min="10" max="17" width="9.140625" style="601" customWidth="1"/>
    <col min="18" max="18" width="9.140625" style="327" customWidth="1"/>
    <col min="19" max="22" width="9.140625" style="601" customWidth="1"/>
    <col min="23" max="16384" width="9.140625" style="40" customWidth="1"/>
  </cols>
  <sheetData>
    <row r="1" spans="1:22" s="43" customFormat="1" ht="15">
      <c r="A1" s="2354" t="s">
        <v>746</v>
      </c>
      <c r="B1" s="2354"/>
      <c r="C1" s="2354"/>
      <c r="D1" s="2354"/>
      <c r="E1" s="2354"/>
      <c r="F1" s="2354"/>
      <c r="G1" s="2354"/>
      <c r="H1" s="2354"/>
      <c r="I1" s="2354"/>
      <c r="J1" s="2354"/>
      <c r="K1" s="2354"/>
      <c r="L1" s="2354"/>
      <c r="M1" s="2354"/>
      <c r="N1" s="2354"/>
      <c r="O1" s="2354"/>
      <c r="P1" s="2354"/>
      <c r="Q1" s="2354"/>
      <c r="R1" s="2354"/>
      <c r="S1" s="2354"/>
      <c r="T1" s="2354"/>
      <c r="U1" s="2354"/>
      <c r="V1" s="2354"/>
    </row>
    <row r="2" spans="1:13" ht="18">
      <c r="A2" s="1400" t="s">
        <v>669</v>
      </c>
      <c r="B2" s="1401"/>
      <c r="L2" s="1402"/>
      <c r="M2" s="1402"/>
    </row>
    <row r="3" spans="1:13" ht="12.75">
      <c r="A3" s="1403"/>
      <c r="L3" s="1402"/>
      <c r="M3" s="1402"/>
    </row>
    <row r="4" spans="1:13" ht="13.5" thickBot="1">
      <c r="A4" s="1404"/>
      <c r="B4" s="688"/>
      <c r="C4" s="689"/>
      <c r="D4" s="688"/>
      <c r="E4" s="688"/>
      <c r="L4" s="1402"/>
      <c r="M4" s="1402"/>
    </row>
    <row r="5" spans="1:13" ht="15.75" thickBot="1">
      <c r="A5" s="1317" t="s">
        <v>790</v>
      </c>
      <c r="B5" s="1319"/>
      <c r="C5" s="1575" t="s">
        <v>799</v>
      </c>
      <c r="D5" s="1569"/>
      <c r="E5" s="1570"/>
      <c r="F5" s="1569"/>
      <c r="G5" s="1571"/>
      <c r="H5" s="1572"/>
      <c r="I5" s="1572"/>
      <c r="J5" s="1572"/>
      <c r="K5" s="978"/>
      <c r="L5" s="1318"/>
      <c r="M5" s="1318"/>
    </row>
    <row r="6" spans="1:13" ht="13.5" thickBot="1">
      <c r="A6" s="1403" t="s">
        <v>567</v>
      </c>
      <c r="L6" s="1402"/>
      <c r="M6" s="1402"/>
    </row>
    <row r="7" spans="1:22" ht="13.5" thickBot="1">
      <c r="A7" s="2350" t="s">
        <v>57</v>
      </c>
      <c r="B7" s="2351" t="s">
        <v>571</v>
      </c>
      <c r="C7" s="2351" t="s">
        <v>574</v>
      </c>
      <c r="D7" s="697"/>
      <c r="E7" s="695"/>
      <c r="F7" s="2351" t="s">
        <v>750</v>
      </c>
      <c r="G7" s="2346" t="s">
        <v>751</v>
      </c>
      <c r="H7" s="2346" t="s">
        <v>752</v>
      </c>
      <c r="I7" s="2346" t="s">
        <v>753</v>
      </c>
      <c r="J7" s="2346" t="s">
        <v>754</v>
      </c>
      <c r="K7" s="2347" t="s">
        <v>755</v>
      </c>
      <c r="L7" s="2347"/>
      <c r="M7" s="2347" t="s">
        <v>756</v>
      </c>
      <c r="N7" s="2347"/>
      <c r="O7" s="2347"/>
      <c r="P7" s="2347"/>
      <c r="Q7" s="1548" t="s">
        <v>757</v>
      </c>
      <c r="R7" s="1408" t="s">
        <v>570</v>
      </c>
      <c r="T7" s="2349" t="s">
        <v>758</v>
      </c>
      <c r="U7" s="2349"/>
      <c r="V7" s="2349"/>
    </row>
    <row r="8" spans="1:22" ht="13.5" thickBot="1">
      <c r="A8" s="2350"/>
      <c r="B8" s="2351"/>
      <c r="C8" s="2351"/>
      <c r="D8" s="707" t="s">
        <v>748</v>
      </c>
      <c r="E8" s="705" t="s">
        <v>749</v>
      </c>
      <c r="F8" s="2351"/>
      <c r="G8" s="2346"/>
      <c r="H8" s="2346"/>
      <c r="I8" s="2346"/>
      <c r="J8" s="2346"/>
      <c r="K8" s="1409" t="s">
        <v>53</v>
      </c>
      <c r="L8" s="1409" t="s">
        <v>52</v>
      </c>
      <c r="M8" s="1410" t="s">
        <v>581</v>
      </c>
      <c r="N8" s="1411" t="s">
        <v>584</v>
      </c>
      <c r="O8" s="1411" t="s">
        <v>587</v>
      </c>
      <c r="P8" s="1412" t="s">
        <v>590</v>
      </c>
      <c r="Q8" s="1409" t="s">
        <v>591</v>
      </c>
      <c r="R8" s="1413" t="s">
        <v>592</v>
      </c>
      <c r="T8" s="1414" t="s">
        <v>759</v>
      </c>
      <c r="U8" s="1415" t="s">
        <v>760</v>
      </c>
      <c r="V8" s="1415" t="s">
        <v>761</v>
      </c>
    </row>
    <row r="9" spans="1:22" ht="12.75">
      <c r="A9" s="1416" t="s">
        <v>593</v>
      </c>
      <c r="B9" s="713"/>
      <c r="C9" s="1417"/>
      <c r="D9" s="1418">
        <v>6</v>
      </c>
      <c r="E9" s="1419">
        <v>6</v>
      </c>
      <c r="F9" s="1419">
        <v>9</v>
      </c>
      <c r="G9" s="1392">
        <v>10</v>
      </c>
      <c r="H9" s="1392">
        <v>10</v>
      </c>
      <c r="I9" s="1392">
        <v>10</v>
      </c>
      <c r="J9" s="1576">
        <f>P9</f>
        <v>0</v>
      </c>
      <c r="K9" s="1420"/>
      <c r="L9" s="1420"/>
      <c r="M9" s="1573">
        <v>9</v>
      </c>
      <c r="N9" s="1421">
        <f>T9</f>
        <v>9</v>
      </c>
      <c r="O9" s="1421">
        <f>U9</f>
        <v>10</v>
      </c>
      <c r="P9" s="1576">
        <f>V9</f>
        <v>0</v>
      </c>
      <c r="Q9" s="1198" t="s">
        <v>594</v>
      </c>
      <c r="R9" s="1423" t="s">
        <v>594</v>
      </c>
      <c r="S9" s="1424"/>
      <c r="T9" s="1425">
        <v>9</v>
      </c>
      <c r="U9" s="1393">
        <v>10</v>
      </c>
      <c r="V9" s="1393"/>
    </row>
    <row r="10" spans="1:22" ht="13.5" thickBot="1">
      <c r="A10" s="1426" t="s">
        <v>595</v>
      </c>
      <c r="B10" s="722"/>
      <c r="C10" s="1427"/>
      <c r="D10" s="1428">
        <v>6.2</v>
      </c>
      <c r="E10" s="1429">
        <v>6</v>
      </c>
      <c r="F10" s="1429">
        <v>9</v>
      </c>
      <c r="G10" s="1394">
        <v>9</v>
      </c>
      <c r="H10" s="1394">
        <v>9</v>
      </c>
      <c r="I10" s="1394">
        <v>9</v>
      </c>
      <c r="J10" s="1577">
        <f aca="true" t="shared" si="0" ref="J10:J21">P10</f>
        <v>0</v>
      </c>
      <c r="K10" s="1398"/>
      <c r="L10" s="1398"/>
      <c r="M10" s="1574">
        <v>8.835</v>
      </c>
      <c r="N10" s="1578">
        <f aca="true" t="shared" si="1" ref="N10:P21">T10</f>
        <v>8.742</v>
      </c>
      <c r="O10" s="1430">
        <f t="shared" si="1"/>
        <v>8.784</v>
      </c>
      <c r="P10" s="1577">
        <f t="shared" si="1"/>
        <v>0</v>
      </c>
      <c r="Q10" s="1394" t="s">
        <v>594</v>
      </c>
      <c r="R10" s="1432" t="s">
        <v>594</v>
      </c>
      <c r="S10" s="1424"/>
      <c r="T10" s="1433">
        <v>8.742</v>
      </c>
      <c r="U10" s="1395">
        <v>8.784</v>
      </c>
      <c r="V10" s="1395"/>
    </row>
    <row r="11" spans="1:22" ht="12.75">
      <c r="A11" s="1434" t="s">
        <v>596</v>
      </c>
      <c r="B11" s="734" t="s">
        <v>597</v>
      </c>
      <c r="C11" s="1435" t="s">
        <v>598</v>
      </c>
      <c r="D11" s="1436">
        <v>1168</v>
      </c>
      <c r="E11" s="1437">
        <v>1177</v>
      </c>
      <c r="F11" s="1437">
        <v>1361</v>
      </c>
      <c r="G11" s="1194">
        <v>1504</v>
      </c>
      <c r="H11" s="1194">
        <v>1655</v>
      </c>
      <c r="I11" s="1195">
        <v>1801</v>
      </c>
      <c r="J11" s="1576">
        <f t="shared" si="0"/>
        <v>0</v>
      </c>
      <c r="K11" s="1396" t="s">
        <v>594</v>
      </c>
      <c r="L11" s="1396" t="s">
        <v>594</v>
      </c>
      <c r="M11" s="1196">
        <v>1958</v>
      </c>
      <c r="N11" s="1464">
        <f t="shared" si="1"/>
        <v>2235</v>
      </c>
      <c r="O11" s="1438">
        <f t="shared" si="1"/>
        <v>2235</v>
      </c>
      <c r="P11" s="1576">
        <f t="shared" si="1"/>
        <v>0</v>
      </c>
      <c r="Q11" s="1194" t="s">
        <v>594</v>
      </c>
      <c r="R11" s="1440" t="s">
        <v>594</v>
      </c>
      <c r="S11" s="1424"/>
      <c r="T11" s="1441">
        <v>2235</v>
      </c>
      <c r="U11" s="1194">
        <v>2235</v>
      </c>
      <c r="V11" s="1194"/>
    </row>
    <row r="12" spans="1:22" ht="12.75">
      <c r="A12" s="1442" t="s">
        <v>599</v>
      </c>
      <c r="B12" s="748" t="s">
        <v>600</v>
      </c>
      <c r="C12" s="1435" t="s">
        <v>601</v>
      </c>
      <c r="D12" s="1436">
        <v>-1168</v>
      </c>
      <c r="E12" s="1437">
        <v>-1177</v>
      </c>
      <c r="F12" s="1437">
        <v>1361</v>
      </c>
      <c r="G12" s="1194">
        <v>1504</v>
      </c>
      <c r="H12" s="1194">
        <v>1655</v>
      </c>
      <c r="I12" s="1194">
        <v>1801</v>
      </c>
      <c r="J12" s="1579">
        <f t="shared" si="0"/>
        <v>0</v>
      </c>
      <c r="K12" s="1397" t="s">
        <v>594</v>
      </c>
      <c r="L12" s="1397" t="s">
        <v>594</v>
      </c>
      <c r="M12" s="1197">
        <v>1958</v>
      </c>
      <c r="N12" s="1443">
        <f t="shared" si="1"/>
        <v>1958</v>
      </c>
      <c r="O12" s="1443">
        <f t="shared" si="1"/>
        <v>1958</v>
      </c>
      <c r="P12" s="1579">
        <f t="shared" si="1"/>
        <v>0</v>
      </c>
      <c r="Q12" s="1194" t="s">
        <v>594</v>
      </c>
      <c r="R12" s="1440" t="s">
        <v>594</v>
      </c>
      <c r="S12" s="1424"/>
      <c r="T12" s="1437">
        <v>1958</v>
      </c>
      <c r="U12" s="1194">
        <v>1958</v>
      </c>
      <c r="V12" s="1194"/>
    </row>
    <row r="13" spans="1:22" ht="12.75">
      <c r="A13" s="1442" t="s">
        <v>602</v>
      </c>
      <c r="B13" s="748" t="s">
        <v>762</v>
      </c>
      <c r="C13" s="1435" t="s">
        <v>604</v>
      </c>
      <c r="D13" s="1436"/>
      <c r="E13" s="1437">
        <v>0</v>
      </c>
      <c r="F13" s="1437">
        <v>0</v>
      </c>
      <c r="G13" s="1194">
        <v>0</v>
      </c>
      <c r="H13" s="1194">
        <v>0</v>
      </c>
      <c r="I13" s="1194">
        <v>0</v>
      </c>
      <c r="J13" s="1579">
        <f t="shared" si="0"/>
        <v>0</v>
      </c>
      <c r="K13" s="1397" t="s">
        <v>594</v>
      </c>
      <c r="L13" s="1397" t="s">
        <v>594</v>
      </c>
      <c r="M13" s="1197">
        <v>0</v>
      </c>
      <c r="N13" s="1443">
        <f t="shared" si="1"/>
        <v>0</v>
      </c>
      <c r="O13" s="1443">
        <f t="shared" si="1"/>
        <v>0</v>
      </c>
      <c r="P13" s="1579">
        <f t="shared" si="1"/>
        <v>0</v>
      </c>
      <c r="Q13" s="1194" t="s">
        <v>594</v>
      </c>
      <c r="R13" s="1440" t="s">
        <v>594</v>
      </c>
      <c r="S13" s="1424"/>
      <c r="T13" s="1437">
        <v>0</v>
      </c>
      <c r="U13" s="1194">
        <v>0</v>
      </c>
      <c r="V13" s="1194"/>
    </row>
    <row r="14" spans="1:22" ht="12.75">
      <c r="A14" s="1442" t="s">
        <v>605</v>
      </c>
      <c r="B14" s="748" t="s">
        <v>763</v>
      </c>
      <c r="C14" s="1435" t="s">
        <v>594</v>
      </c>
      <c r="D14" s="1436">
        <v>186</v>
      </c>
      <c r="E14" s="1437">
        <v>261</v>
      </c>
      <c r="F14" s="1437">
        <v>217</v>
      </c>
      <c r="G14" s="1194">
        <v>97</v>
      </c>
      <c r="H14" s="1194">
        <v>493</v>
      </c>
      <c r="I14" s="1194">
        <v>467</v>
      </c>
      <c r="J14" s="1579">
        <f t="shared" si="0"/>
        <v>0</v>
      </c>
      <c r="K14" s="1397" t="s">
        <v>594</v>
      </c>
      <c r="L14" s="1397" t="s">
        <v>594</v>
      </c>
      <c r="M14" s="1197">
        <v>2955</v>
      </c>
      <c r="N14" s="1443">
        <f t="shared" si="1"/>
        <v>1704</v>
      </c>
      <c r="O14" s="1443">
        <f t="shared" si="1"/>
        <v>1093</v>
      </c>
      <c r="P14" s="1579">
        <f t="shared" si="1"/>
        <v>0</v>
      </c>
      <c r="Q14" s="1194" t="s">
        <v>594</v>
      </c>
      <c r="R14" s="1440" t="s">
        <v>594</v>
      </c>
      <c r="S14" s="1424"/>
      <c r="T14" s="1437">
        <v>1704</v>
      </c>
      <c r="U14" s="1194">
        <v>1093</v>
      </c>
      <c r="V14" s="1194"/>
    </row>
    <row r="15" spans="1:22" ht="13.5" thickBot="1">
      <c r="A15" s="1416" t="s">
        <v>607</v>
      </c>
      <c r="B15" s="754" t="s">
        <v>764</v>
      </c>
      <c r="C15" s="1414" t="s">
        <v>609</v>
      </c>
      <c r="D15" s="1445">
        <v>313</v>
      </c>
      <c r="E15" s="1446">
        <v>436</v>
      </c>
      <c r="F15" s="1446">
        <v>425</v>
      </c>
      <c r="G15" s="1198">
        <v>667</v>
      </c>
      <c r="H15" s="1198">
        <v>290</v>
      </c>
      <c r="I15" s="1198">
        <v>514</v>
      </c>
      <c r="J15" s="1579">
        <f t="shared" si="0"/>
        <v>0</v>
      </c>
      <c r="K15" s="1447" t="s">
        <v>594</v>
      </c>
      <c r="L15" s="1447" t="s">
        <v>594</v>
      </c>
      <c r="M15" s="1199">
        <v>791</v>
      </c>
      <c r="N15" s="1448">
        <f t="shared" si="1"/>
        <v>974</v>
      </c>
      <c r="O15" s="1448">
        <f t="shared" si="1"/>
        <v>774</v>
      </c>
      <c r="P15" s="1579">
        <f t="shared" si="1"/>
        <v>0</v>
      </c>
      <c r="Q15" s="1198" t="s">
        <v>594</v>
      </c>
      <c r="R15" s="1423" t="s">
        <v>594</v>
      </c>
      <c r="S15" s="1424"/>
      <c r="T15" s="1429">
        <v>974</v>
      </c>
      <c r="U15" s="1198">
        <v>774</v>
      </c>
      <c r="V15" s="1198"/>
    </row>
    <row r="16" spans="1:22" ht="15" thickBot="1">
      <c r="A16" s="1449" t="s">
        <v>610</v>
      </c>
      <c r="B16" s="762"/>
      <c r="C16" s="775"/>
      <c r="D16" s="1450">
        <v>515</v>
      </c>
      <c r="E16" s="1451">
        <v>698</v>
      </c>
      <c r="F16" s="1451">
        <f>F11-F12+F14+F15</f>
        <v>642</v>
      </c>
      <c r="G16" s="1451">
        <f>G11-G12+G14+G15</f>
        <v>764</v>
      </c>
      <c r="H16" s="1454">
        <f>H11-H12+H13+H14+H15</f>
        <v>783</v>
      </c>
      <c r="I16" s="1454">
        <f>I11-I12+I13+I14+I15</f>
        <v>981</v>
      </c>
      <c r="J16" s="1580">
        <f>J11-J12+J13+J14+J15</f>
        <v>0</v>
      </c>
      <c r="K16" s="1454" t="s">
        <v>594</v>
      </c>
      <c r="L16" s="1454" t="s">
        <v>594</v>
      </c>
      <c r="M16" s="1556">
        <f>M11-M12+M13+M14+M15</f>
        <v>3746</v>
      </c>
      <c r="N16" s="1556">
        <f>N11-N12+N13+N14+N15</f>
        <v>2955</v>
      </c>
      <c r="O16" s="1581">
        <f>O11-O12+O13+O14+O15</f>
        <v>2144</v>
      </c>
      <c r="P16" s="1580">
        <f>P11-P12+P13+P14+P15</f>
        <v>0</v>
      </c>
      <c r="Q16" s="1452" t="s">
        <v>594</v>
      </c>
      <c r="R16" s="1526" t="s">
        <v>594</v>
      </c>
      <c r="S16" s="1424"/>
      <c r="T16" s="1453">
        <f>T11-T12+T13+T14+T15</f>
        <v>2955</v>
      </c>
      <c r="U16" s="1453">
        <f>U11-U12+U13+U14+U15</f>
        <v>2144</v>
      </c>
      <c r="V16" s="1453">
        <f>V11-V12+V13+V14+V15</f>
        <v>0</v>
      </c>
    </row>
    <row r="17" spans="1:22" ht="12.75">
      <c r="A17" s="1416" t="s">
        <v>611</v>
      </c>
      <c r="B17" s="734" t="s">
        <v>612</v>
      </c>
      <c r="C17" s="1414">
        <v>401</v>
      </c>
      <c r="D17" s="1445"/>
      <c r="E17" s="1446">
        <v>0</v>
      </c>
      <c r="F17" s="1446">
        <v>0</v>
      </c>
      <c r="G17" s="1198">
        <v>0</v>
      </c>
      <c r="H17" s="1198">
        <v>0</v>
      </c>
      <c r="I17" s="1198">
        <v>0</v>
      </c>
      <c r="J17" s="1579">
        <f t="shared" si="0"/>
        <v>0</v>
      </c>
      <c r="K17" s="1396" t="s">
        <v>594</v>
      </c>
      <c r="L17" s="1396" t="s">
        <v>594</v>
      </c>
      <c r="M17" s="1199">
        <v>0</v>
      </c>
      <c r="N17" s="1438">
        <f t="shared" si="1"/>
        <v>0</v>
      </c>
      <c r="O17" s="1438">
        <f t="shared" si="1"/>
        <v>0</v>
      </c>
      <c r="P17" s="1579">
        <f t="shared" si="1"/>
        <v>0</v>
      </c>
      <c r="Q17" s="1198" t="s">
        <v>594</v>
      </c>
      <c r="R17" s="1423" t="s">
        <v>594</v>
      </c>
      <c r="S17" s="1424"/>
      <c r="T17" s="1457">
        <v>0</v>
      </c>
      <c r="U17" s="1198">
        <v>0</v>
      </c>
      <c r="V17" s="1198"/>
    </row>
    <row r="18" spans="1:22" ht="12.75">
      <c r="A18" s="1442" t="s">
        <v>613</v>
      </c>
      <c r="B18" s="748" t="s">
        <v>614</v>
      </c>
      <c r="C18" s="1435" t="s">
        <v>615</v>
      </c>
      <c r="D18" s="1436">
        <v>101</v>
      </c>
      <c r="E18" s="1437">
        <v>120</v>
      </c>
      <c r="F18" s="1437">
        <v>226</v>
      </c>
      <c r="G18" s="1194">
        <v>189</v>
      </c>
      <c r="H18" s="1194">
        <v>103</v>
      </c>
      <c r="I18" s="1194">
        <v>100</v>
      </c>
      <c r="J18" s="1579">
        <f t="shared" si="0"/>
        <v>0</v>
      </c>
      <c r="K18" s="1397" t="s">
        <v>594</v>
      </c>
      <c r="L18" s="1397" t="s">
        <v>594</v>
      </c>
      <c r="M18" s="1197">
        <v>200</v>
      </c>
      <c r="N18" s="1443">
        <f t="shared" si="1"/>
        <v>192</v>
      </c>
      <c r="O18" s="1443">
        <f t="shared" si="1"/>
        <v>195</v>
      </c>
      <c r="P18" s="1579">
        <f t="shared" si="1"/>
        <v>0</v>
      </c>
      <c r="Q18" s="1194" t="s">
        <v>594</v>
      </c>
      <c r="R18" s="1440" t="s">
        <v>594</v>
      </c>
      <c r="S18" s="1424"/>
      <c r="T18" s="1437">
        <v>192</v>
      </c>
      <c r="U18" s="1194">
        <v>195</v>
      </c>
      <c r="V18" s="1194"/>
    </row>
    <row r="19" spans="1:22" ht="12.75">
      <c r="A19" s="1442" t="s">
        <v>616</v>
      </c>
      <c r="B19" s="748" t="s">
        <v>692</v>
      </c>
      <c r="C19" s="1435" t="s">
        <v>594</v>
      </c>
      <c r="D19" s="1436"/>
      <c r="E19" s="1437">
        <v>0</v>
      </c>
      <c r="F19" s="1437">
        <v>0</v>
      </c>
      <c r="G19" s="1194">
        <v>0</v>
      </c>
      <c r="H19" s="1194">
        <v>0</v>
      </c>
      <c r="I19" s="1194">
        <v>0</v>
      </c>
      <c r="J19" s="1579">
        <f t="shared" si="0"/>
        <v>0</v>
      </c>
      <c r="K19" s="1397" t="s">
        <v>594</v>
      </c>
      <c r="L19" s="1397" t="s">
        <v>594</v>
      </c>
      <c r="M19" s="1197">
        <v>0</v>
      </c>
      <c r="N19" s="1443">
        <f t="shared" si="1"/>
        <v>0</v>
      </c>
      <c r="O19" s="1443">
        <f t="shared" si="1"/>
        <v>0</v>
      </c>
      <c r="P19" s="1579">
        <f t="shared" si="1"/>
        <v>0</v>
      </c>
      <c r="Q19" s="1194" t="s">
        <v>594</v>
      </c>
      <c r="R19" s="1440" t="s">
        <v>594</v>
      </c>
      <c r="S19" s="1424"/>
      <c r="T19" s="1437">
        <v>0</v>
      </c>
      <c r="U19" s="1194">
        <v>0</v>
      </c>
      <c r="V19" s="1194"/>
    </row>
    <row r="20" spans="1:22" ht="12.75">
      <c r="A20" s="1442" t="s">
        <v>618</v>
      </c>
      <c r="B20" s="748" t="s">
        <v>617</v>
      </c>
      <c r="C20" s="1435" t="s">
        <v>594</v>
      </c>
      <c r="D20" s="1436">
        <v>162</v>
      </c>
      <c r="E20" s="1437">
        <v>241</v>
      </c>
      <c r="F20" s="1437">
        <v>416</v>
      </c>
      <c r="G20" s="1194">
        <v>435</v>
      </c>
      <c r="H20" s="1194">
        <v>656</v>
      </c>
      <c r="I20" s="1194">
        <v>699</v>
      </c>
      <c r="J20" s="1579">
        <f t="shared" si="0"/>
        <v>0</v>
      </c>
      <c r="K20" s="1397" t="s">
        <v>594</v>
      </c>
      <c r="L20" s="1397" t="s">
        <v>594</v>
      </c>
      <c r="M20" s="1197">
        <v>3106</v>
      </c>
      <c r="N20" s="1443">
        <f t="shared" si="1"/>
        <v>1773</v>
      </c>
      <c r="O20" s="1443">
        <f t="shared" si="1"/>
        <v>1116</v>
      </c>
      <c r="P20" s="1579">
        <f t="shared" si="1"/>
        <v>0</v>
      </c>
      <c r="Q20" s="1194" t="s">
        <v>594</v>
      </c>
      <c r="R20" s="1440" t="s">
        <v>594</v>
      </c>
      <c r="S20" s="1424"/>
      <c r="T20" s="1437">
        <v>1773</v>
      </c>
      <c r="U20" s="1194">
        <v>1116</v>
      </c>
      <c r="V20" s="1194"/>
    </row>
    <row r="21" spans="1:22" ht="13.5" thickBot="1">
      <c r="A21" s="1426" t="s">
        <v>620</v>
      </c>
      <c r="B21" s="776"/>
      <c r="C21" s="1458" t="s">
        <v>594</v>
      </c>
      <c r="D21" s="1436"/>
      <c r="E21" s="1437">
        <v>0</v>
      </c>
      <c r="F21" s="1437">
        <v>0</v>
      </c>
      <c r="G21" s="1200">
        <v>0</v>
      </c>
      <c r="H21" s="1200">
        <v>0</v>
      </c>
      <c r="I21" s="1200">
        <v>0</v>
      </c>
      <c r="J21" s="1577">
        <f t="shared" si="0"/>
        <v>0</v>
      </c>
      <c r="K21" s="1398" t="s">
        <v>594</v>
      </c>
      <c r="L21" s="1398" t="s">
        <v>594</v>
      </c>
      <c r="M21" s="1201">
        <v>0</v>
      </c>
      <c r="N21" s="1448">
        <f t="shared" si="1"/>
        <v>0</v>
      </c>
      <c r="O21" s="1448">
        <f t="shared" si="1"/>
        <v>0</v>
      </c>
      <c r="P21" s="1577">
        <f t="shared" si="1"/>
        <v>0</v>
      </c>
      <c r="Q21" s="1200" t="s">
        <v>594</v>
      </c>
      <c r="R21" s="1460" t="s">
        <v>594</v>
      </c>
      <c r="S21" s="1424"/>
      <c r="T21" s="1461">
        <v>0</v>
      </c>
      <c r="U21" s="1200">
        <v>0</v>
      </c>
      <c r="V21" s="1200"/>
    </row>
    <row r="22" spans="1:22" ht="14.25">
      <c r="A22" s="1462" t="s">
        <v>622</v>
      </c>
      <c r="B22" s="734" t="s">
        <v>623</v>
      </c>
      <c r="C22" s="649" t="s">
        <v>594</v>
      </c>
      <c r="D22" s="1463">
        <v>2886</v>
      </c>
      <c r="E22" s="1441">
        <v>3036</v>
      </c>
      <c r="F22" s="1441">
        <v>3517</v>
      </c>
      <c r="G22" s="1203">
        <v>3654</v>
      </c>
      <c r="H22" s="1203">
        <v>4308</v>
      </c>
      <c r="I22" s="1212">
        <v>4226</v>
      </c>
      <c r="J22" s="1212">
        <v>3842</v>
      </c>
      <c r="K22" s="1213">
        <f>K35</f>
        <v>3834</v>
      </c>
      <c r="L22" s="1213">
        <v>3843</v>
      </c>
      <c r="M22" s="1205">
        <v>965</v>
      </c>
      <c r="N22" s="1464">
        <f>T22-M22</f>
        <v>1562</v>
      </c>
      <c r="O22" s="1551">
        <f>U22-N22</f>
        <v>747</v>
      </c>
      <c r="P22" s="1558"/>
      <c r="Q22" s="1495">
        <f>SUM(M22:P22)</f>
        <v>3274</v>
      </c>
      <c r="R22" s="1468">
        <f>(Q22/L22)*100</f>
        <v>85.19385896435077</v>
      </c>
      <c r="S22" s="1424"/>
      <c r="T22" s="1441">
        <v>2527</v>
      </c>
      <c r="U22" s="1495">
        <v>2309</v>
      </c>
      <c r="V22" s="1203"/>
    </row>
    <row r="23" spans="1:22" ht="14.25">
      <c r="A23" s="1442" t="s">
        <v>624</v>
      </c>
      <c r="B23" s="748" t="s">
        <v>625</v>
      </c>
      <c r="C23" s="650" t="s">
        <v>594</v>
      </c>
      <c r="D23" s="1436"/>
      <c r="E23" s="1437">
        <v>0</v>
      </c>
      <c r="F23" s="1437">
        <v>0</v>
      </c>
      <c r="G23" s="1206">
        <v>0</v>
      </c>
      <c r="H23" s="1206">
        <v>0</v>
      </c>
      <c r="I23" s="1206"/>
      <c r="J23" s="1206">
        <v>0</v>
      </c>
      <c r="K23" s="1215"/>
      <c r="L23" s="1508">
        <v>127</v>
      </c>
      <c r="M23" s="1208"/>
      <c r="N23" s="1443">
        <f>T23-M23</f>
        <v>0</v>
      </c>
      <c r="O23" s="1555">
        <f aca="true" t="shared" si="2" ref="O23:O40">U23-N23</f>
        <v>0</v>
      </c>
      <c r="P23" s="1559"/>
      <c r="Q23" s="1207">
        <f aca="true" t="shared" si="3" ref="Q23:Q45">SUM(M23:P23)</f>
        <v>0</v>
      </c>
      <c r="R23" s="1472">
        <f aca="true" t="shared" si="4" ref="R23:R45">(Q23/L23)*100</f>
        <v>0</v>
      </c>
      <c r="S23" s="1424"/>
      <c r="T23" s="1437">
        <v>0</v>
      </c>
      <c r="U23" s="1207">
        <v>0</v>
      </c>
      <c r="V23" s="1206"/>
    </row>
    <row r="24" spans="1:22" ht="15" thickBot="1">
      <c r="A24" s="1426" t="s">
        <v>626</v>
      </c>
      <c r="B24" s="776" t="s">
        <v>625</v>
      </c>
      <c r="C24" s="651">
        <v>672</v>
      </c>
      <c r="D24" s="1473">
        <v>846</v>
      </c>
      <c r="E24" s="1474">
        <v>922</v>
      </c>
      <c r="F24" s="1474">
        <v>1090</v>
      </c>
      <c r="G24" s="1209">
        <v>1100</v>
      </c>
      <c r="H24" s="1209">
        <v>1300</v>
      </c>
      <c r="I24" s="1209">
        <v>1600</v>
      </c>
      <c r="J24" s="1209">
        <v>1100</v>
      </c>
      <c r="K24" s="1399">
        <f>SUM(K25:K29)</f>
        <v>1100</v>
      </c>
      <c r="L24" s="1399">
        <v>973</v>
      </c>
      <c r="M24" s="1211">
        <v>270</v>
      </c>
      <c r="N24" s="1459">
        <f>T24-M24</f>
        <v>382</v>
      </c>
      <c r="O24" s="1553">
        <f t="shared" si="2"/>
        <v>495</v>
      </c>
      <c r="P24" s="1560"/>
      <c r="Q24" s="1210">
        <f t="shared" si="3"/>
        <v>1147</v>
      </c>
      <c r="R24" s="1479">
        <f t="shared" si="4"/>
        <v>117.88283658787255</v>
      </c>
      <c r="S24" s="1424"/>
      <c r="T24" s="1429">
        <v>652</v>
      </c>
      <c r="U24" s="1210">
        <v>877</v>
      </c>
      <c r="V24" s="1209"/>
    </row>
    <row r="25" spans="1:22" ht="14.25">
      <c r="A25" s="1434" t="s">
        <v>627</v>
      </c>
      <c r="B25" s="1032" t="s">
        <v>765</v>
      </c>
      <c r="C25" s="649">
        <v>501</v>
      </c>
      <c r="D25" s="1436">
        <v>273</v>
      </c>
      <c r="E25" s="1437">
        <v>289</v>
      </c>
      <c r="F25" s="1437">
        <v>497</v>
      </c>
      <c r="G25" s="1212">
        <v>593</v>
      </c>
      <c r="H25" s="1212">
        <v>504</v>
      </c>
      <c r="I25" s="1212">
        <v>332</v>
      </c>
      <c r="J25" s="1212">
        <v>445</v>
      </c>
      <c r="K25" s="1213">
        <v>210</v>
      </c>
      <c r="L25" s="1213">
        <v>210</v>
      </c>
      <c r="M25" s="1214">
        <v>48</v>
      </c>
      <c r="N25" s="1438">
        <f>T25-M25</f>
        <v>59</v>
      </c>
      <c r="O25" s="1551">
        <f t="shared" si="2"/>
        <v>81</v>
      </c>
      <c r="P25" s="1470"/>
      <c r="Q25" s="1203">
        <f t="shared" si="3"/>
        <v>188</v>
      </c>
      <c r="R25" s="1468">
        <f t="shared" si="4"/>
        <v>89.52380952380953</v>
      </c>
      <c r="S25" s="1424"/>
      <c r="T25" s="1457">
        <v>107</v>
      </c>
      <c r="U25" s="1204">
        <v>140</v>
      </c>
      <c r="V25" s="1212"/>
    </row>
    <row r="26" spans="1:22" ht="14.25">
      <c r="A26" s="1442" t="s">
        <v>629</v>
      </c>
      <c r="B26" s="1048" t="s">
        <v>766</v>
      </c>
      <c r="C26" s="650">
        <v>502</v>
      </c>
      <c r="D26" s="1436">
        <v>337</v>
      </c>
      <c r="E26" s="1437">
        <v>374</v>
      </c>
      <c r="F26" s="1437">
        <v>367</v>
      </c>
      <c r="G26" s="1206">
        <v>439</v>
      </c>
      <c r="H26" s="1206">
        <v>345</v>
      </c>
      <c r="I26" s="1206">
        <v>397</v>
      </c>
      <c r="J26" s="1206">
        <v>332</v>
      </c>
      <c r="K26" s="1215">
        <v>360</v>
      </c>
      <c r="L26" s="1215">
        <v>360</v>
      </c>
      <c r="M26" s="1208">
        <v>58</v>
      </c>
      <c r="N26" s="1438">
        <f aca="true" t="shared" si="5" ref="N26:N34">T26-M26</f>
        <v>0</v>
      </c>
      <c r="O26" s="1555">
        <f t="shared" si="2"/>
        <v>59</v>
      </c>
      <c r="P26" s="1470"/>
      <c r="Q26" s="1206">
        <f t="shared" si="3"/>
        <v>117</v>
      </c>
      <c r="R26" s="1472">
        <f t="shared" si="4"/>
        <v>32.5</v>
      </c>
      <c r="S26" s="1424"/>
      <c r="T26" s="1437">
        <v>58</v>
      </c>
      <c r="U26" s="1207">
        <v>59</v>
      </c>
      <c r="V26" s="1206"/>
    </row>
    <row r="27" spans="1:22" ht="14.25">
      <c r="A27" s="1442" t="s">
        <v>631</v>
      </c>
      <c r="B27" s="1048" t="s">
        <v>767</v>
      </c>
      <c r="C27" s="650">
        <v>504</v>
      </c>
      <c r="D27" s="1436"/>
      <c r="E27" s="1437">
        <v>0</v>
      </c>
      <c r="F27" s="1437">
        <v>0</v>
      </c>
      <c r="G27" s="1206">
        <v>0</v>
      </c>
      <c r="H27" s="1206">
        <v>0</v>
      </c>
      <c r="I27" s="1206">
        <v>0</v>
      </c>
      <c r="J27" s="1206">
        <v>0</v>
      </c>
      <c r="K27" s="1215"/>
      <c r="L27" s="1215"/>
      <c r="M27" s="1208"/>
      <c r="N27" s="1438">
        <f t="shared" si="5"/>
        <v>0</v>
      </c>
      <c r="O27" s="1555">
        <f t="shared" si="2"/>
        <v>0</v>
      </c>
      <c r="P27" s="1470"/>
      <c r="Q27" s="1206">
        <f t="shared" si="3"/>
        <v>0</v>
      </c>
      <c r="R27" s="1472" t="e">
        <f t="shared" si="4"/>
        <v>#DIV/0!</v>
      </c>
      <c r="S27" s="1424"/>
      <c r="T27" s="1437">
        <v>0</v>
      </c>
      <c r="U27" s="1207">
        <v>0</v>
      </c>
      <c r="V27" s="1206"/>
    </row>
    <row r="28" spans="1:22" ht="14.25">
      <c r="A28" s="1442" t="s">
        <v>633</v>
      </c>
      <c r="B28" s="1048" t="s">
        <v>768</v>
      </c>
      <c r="C28" s="650">
        <v>511</v>
      </c>
      <c r="D28" s="1436">
        <v>323</v>
      </c>
      <c r="E28" s="1437">
        <v>86</v>
      </c>
      <c r="F28" s="1437">
        <v>424</v>
      </c>
      <c r="G28" s="1206">
        <v>66</v>
      </c>
      <c r="H28" s="1206">
        <v>464</v>
      </c>
      <c r="I28" s="1206">
        <v>374</v>
      </c>
      <c r="J28" s="1206">
        <v>284</v>
      </c>
      <c r="K28" s="1215">
        <v>300</v>
      </c>
      <c r="L28" s="1215">
        <v>173</v>
      </c>
      <c r="M28" s="1208">
        <v>15</v>
      </c>
      <c r="N28" s="1438">
        <f t="shared" si="5"/>
        <v>9</v>
      </c>
      <c r="O28" s="1555">
        <f t="shared" si="2"/>
        <v>21</v>
      </c>
      <c r="P28" s="1470"/>
      <c r="Q28" s="1206">
        <f t="shared" si="3"/>
        <v>45</v>
      </c>
      <c r="R28" s="1472">
        <f t="shared" si="4"/>
        <v>26.011560693641616</v>
      </c>
      <c r="S28" s="1424"/>
      <c r="T28" s="1437">
        <v>24</v>
      </c>
      <c r="U28" s="1207">
        <v>30</v>
      </c>
      <c r="V28" s="1206"/>
    </row>
    <row r="29" spans="1:22" ht="14.25">
      <c r="A29" s="1442" t="s">
        <v>635</v>
      </c>
      <c r="B29" s="1048" t="s">
        <v>769</v>
      </c>
      <c r="C29" s="650">
        <v>518</v>
      </c>
      <c r="D29" s="1436">
        <v>152</v>
      </c>
      <c r="E29" s="1437">
        <v>328</v>
      </c>
      <c r="F29" s="1437">
        <v>279</v>
      </c>
      <c r="G29" s="1206">
        <v>240</v>
      </c>
      <c r="H29" s="1206">
        <v>251</v>
      </c>
      <c r="I29" s="1206">
        <v>328</v>
      </c>
      <c r="J29" s="1206">
        <v>246</v>
      </c>
      <c r="K29" s="1215">
        <v>230</v>
      </c>
      <c r="L29" s="1215">
        <v>230</v>
      </c>
      <c r="M29" s="1208">
        <v>54</v>
      </c>
      <c r="N29" s="1438">
        <f t="shared" si="5"/>
        <v>98</v>
      </c>
      <c r="O29" s="1555">
        <f t="shared" si="2"/>
        <v>87</v>
      </c>
      <c r="P29" s="1470"/>
      <c r="Q29" s="1206">
        <f t="shared" si="3"/>
        <v>239</v>
      </c>
      <c r="R29" s="1472">
        <f t="shared" si="4"/>
        <v>103.91304347826087</v>
      </c>
      <c r="S29" s="1424"/>
      <c r="T29" s="1437">
        <v>152</v>
      </c>
      <c r="U29" s="1207">
        <v>185</v>
      </c>
      <c r="V29" s="1206"/>
    </row>
    <row r="30" spans="1:22" ht="14.25">
      <c r="A30" s="1442" t="s">
        <v>637</v>
      </c>
      <c r="B30" s="1137" t="s">
        <v>770</v>
      </c>
      <c r="C30" s="650">
        <v>521</v>
      </c>
      <c r="D30" s="1436">
        <v>1518</v>
      </c>
      <c r="E30" s="1437">
        <v>1553</v>
      </c>
      <c r="F30" s="1437">
        <v>1816</v>
      </c>
      <c r="G30" s="1206">
        <v>1907</v>
      </c>
      <c r="H30" s="1206">
        <v>2314</v>
      </c>
      <c r="I30" s="1206">
        <v>2220</v>
      </c>
      <c r="J30" s="1206">
        <v>2197</v>
      </c>
      <c r="K30" s="1215">
        <v>2000</v>
      </c>
      <c r="L30" s="1215">
        <v>2007</v>
      </c>
      <c r="M30" s="1208">
        <v>540</v>
      </c>
      <c r="N30" s="1438">
        <f t="shared" si="5"/>
        <v>530</v>
      </c>
      <c r="O30" s="1555">
        <f t="shared" si="2"/>
        <v>1116</v>
      </c>
      <c r="P30" s="1470"/>
      <c r="Q30" s="1206">
        <f t="shared" si="3"/>
        <v>2186</v>
      </c>
      <c r="R30" s="1472">
        <f t="shared" si="4"/>
        <v>108.91878425510713</v>
      </c>
      <c r="S30" s="1424"/>
      <c r="T30" s="1437">
        <v>1070</v>
      </c>
      <c r="U30" s="1207">
        <v>1646</v>
      </c>
      <c r="V30" s="1206"/>
    </row>
    <row r="31" spans="1:22" ht="14.25">
      <c r="A31" s="1442" t="s">
        <v>639</v>
      </c>
      <c r="B31" s="1137" t="s">
        <v>771</v>
      </c>
      <c r="C31" s="650" t="s">
        <v>641</v>
      </c>
      <c r="D31" s="1436">
        <v>586</v>
      </c>
      <c r="E31" s="1437">
        <v>571</v>
      </c>
      <c r="F31" s="1437">
        <v>643</v>
      </c>
      <c r="G31" s="1206">
        <v>658</v>
      </c>
      <c r="H31" s="1206">
        <v>810</v>
      </c>
      <c r="I31" s="1206">
        <v>782</v>
      </c>
      <c r="J31" s="1206">
        <v>772</v>
      </c>
      <c r="K31" s="1215">
        <v>700</v>
      </c>
      <c r="L31" s="1215">
        <v>703</v>
      </c>
      <c r="M31" s="1208">
        <v>191</v>
      </c>
      <c r="N31" s="1438">
        <f t="shared" si="5"/>
        <v>184</v>
      </c>
      <c r="O31" s="1555">
        <f t="shared" si="2"/>
        <v>393</v>
      </c>
      <c r="P31" s="1470"/>
      <c r="Q31" s="1206">
        <f t="shared" si="3"/>
        <v>768</v>
      </c>
      <c r="R31" s="1472">
        <f t="shared" si="4"/>
        <v>109.24608819345663</v>
      </c>
      <c r="S31" s="1424"/>
      <c r="T31" s="1437">
        <v>375</v>
      </c>
      <c r="U31" s="1207">
        <v>577</v>
      </c>
      <c r="V31" s="1206"/>
    </row>
    <row r="32" spans="1:22" ht="14.25">
      <c r="A32" s="1442" t="s">
        <v>642</v>
      </c>
      <c r="B32" s="1048" t="s">
        <v>772</v>
      </c>
      <c r="C32" s="650">
        <v>557</v>
      </c>
      <c r="D32" s="1436"/>
      <c r="E32" s="1437">
        <v>0</v>
      </c>
      <c r="F32" s="1437">
        <v>0</v>
      </c>
      <c r="G32" s="1206">
        <v>0</v>
      </c>
      <c r="H32" s="1206">
        <v>0</v>
      </c>
      <c r="I32" s="1206">
        <v>0</v>
      </c>
      <c r="J32" s="1206">
        <v>0</v>
      </c>
      <c r="K32" s="1215"/>
      <c r="L32" s="1215"/>
      <c r="M32" s="1208"/>
      <c r="N32" s="1438">
        <f t="shared" si="5"/>
        <v>0</v>
      </c>
      <c r="O32" s="1555">
        <f t="shared" si="2"/>
        <v>0</v>
      </c>
      <c r="P32" s="1470"/>
      <c r="Q32" s="1206">
        <f t="shared" si="3"/>
        <v>0</v>
      </c>
      <c r="R32" s="1472" t="e">
        <f t="shared" si="4"/>
        <v>#DIV/0!</v>
      </c>
      <c r="S32" s="1424"/>
      <c r="T32" s="1437">
        <v>0</v>
      </c>
      <c r="U32" s="1207">
        <v>0</v>
      </c>
      <c r="V32" s="1206"/>
    </row>
    <row r="33" spans="1:22" ht="14.25">
      <c r="A33" s="1442" t="s">
        <v>644</v>
      </c>
      <c r="B33" s="1048" t="s">
        <v>773</v>
      </c>
      <c r="C33" s="650">
        <v>551</v>
      </c>
      <c r="D33" s="1436"/>
      <c r="E33" s="1437">
        <v>0</v>
      </c>
      <c r="F33" s="1437">
        <v>0</v>
      </c>
      <c r="G33" s="1206">
        <v>0</v>
      </c>
      <c r="H33" s="1206">
        <v>0</v>
      </c>
      <c r="I33" s="1206">
        <v>0</v>
      </c>
      <c r="J33" s="1206">
        <v>0</v>
      </c>
      <c r="K33" s="1215"/>
      <c r="L33" s="1215"/>
      <c r="M33" s="1208"/>
      <c r="N33" s="1438">
        <f t="shared" si="5"/>
        <v>0</v>
      </c>
      <c r="O33" s="1555">
        <f t="shared" si="2"/>
        <v>0</v>
      </c>
      <c r="P33" s="1470"/>
      <c r="Q33" s="1206">
        <f t="shared" si="3"/>
        <v>0</v>
      </c>
      <c r="R33" s="1472" t="e">
        <f t="shared" si="4"/>
        <v>#DIV/0!</v>
      </c>
      <c r="S33" s="1424"/>
      <c r="T33" s="1437">
        <v>0</v>
      </c>
      <c r="U33" s="1207">
        <v>0</v>
      </c>
      <c r="V33" s="1206"/>
    </row>
    <row r="34" spans="1:22" ht="15" thickBot="1">
      <c r="A34" s="1416" t="s">
        <v>646</v>
      </c>
      <c r="B34" s="1057" t="s">
        <v>774</v>
      </c>
      <c r="C34" s="652" t="s">
        <v>647</v>
      </c>
      <c r="D34" s="1445">
        <v>9</v>
      </c>
      <c r="E34" s="1446">
        <v>11</v>
      </c>
      <c r="F34" s="1446">
        <v>16</v>
      </c>
      <c r="G34" s="1216">
        <v>18</v>
      </c>
      <c r="H34" s="1216">
        <v>18</v>
      </c>
      <c r="I34" s="1216">
        <v>14</v>
      </c>
      <c r="J34" s="1216">
        <v>15</v>
      </c>
      <c r="K34" s="1217">
        <v>34</v>
      </c>
      <c r="L34" s="1217">
        <v>33</v>
      </c>
      <c r="M34" s="1218">
        <v>2</v>
      </c>
      <c r="N34" s="1475">
        <f t="shared" si="5"/>
        <v>4</v>
      </c>
      <c r="O34" s="1553">
        <f t="shared" si="2"/>
        <v>2</v>
      </c>
      <c r="P34" s="1470"/>
      <c r="Q34" s="1209">
        <f t="shared" si="3"/>
        <v>8</v>
      </c>
      <c r="R34" s="1479">
        <f t="shared" si="4"/>
        <v>24.242424242424242</v>
      </c>
      <c r="S34" s="1424"/>
      <c r="T34" s="1461">
        <v>6</v>
      </c>
      <c r="U34" s="1509">
        <v>6</v>
      </c>
      <c r="V34" s="1216"/>
    </row>
    <row r="35" spans="1:22" ht="15" thickBot="1">
      <c r="A35" s="1485" t="s">
        <v>648</v>
      </c>
      <c r="B35" s="1563" t="s">
        <v>649</v>
      </c>
      <c r="C35" s="817"/>
      <c r="D35" s="1450">
        <f aca="true" t="shared" si="6" ref="D35:P35">SUM(D25:D34)</f>
        <v>3198</v>
      </c>
      <c r="E35" s="1451">
        <f t="shared" si="6"/>
        <v>3212</v>
      </c>
      <c r="F35" s="1451">
        <f t="shared" si="6"/>
        <v>4042</v>
      </c>
      <c r="G35" s="1451">
        <f t="shared" si="6"/>
        <v>3921</v>
      </c>
      <c r="H35" s="1451">
        <f>SUM(H25:H34)</f>
        <v>4706</v>
      </c>
      <c r="I35" s="1451">
        <f>SUM(I25:I34)</f>
        <v>4447</v>
      </c>
      <c r="J35" s="1451">
        <v>4291</v>
      </c>
      <c r="K35" s="1487">
        <f t="shared" si="6"/>
        <v>3834</v>
      </c>
      <c r="L35" s="1487">
        <f t="shared" si="6"/>
        <v>3716</v>
      </c>
      <c r="M35" s="1533">
        <f t="shared" si="6"/>
        <v>908</v>
      </c>
      <c r="N35" s="1533">
        <f t="shared" si="6"/>
        <v>884</v>
      </c>
      <c r="O35" s="1564">
        <f t="shared" si="2"/>
        <v>1759</v>
      </c>
      <c r="P35" s="1491">
        <f t="shared" si="6"/>
        <v>0</v>
      </c>
      <c r="Q35" s="1451">
        <f t="shared" si="3"/>
        <v>3551</v>
      </c>
      <c r="R35" s="1501">
        <f t="shared" si="4"/>
        <v>95.55974165769645</v>
      </c>
      <c r="S35" s="1424"/>
      <c r="T35" s="1451">
        <f>SUM(T25:T34)</f>
        <v>1792</v>
      </c>
      <c r="U35" s="1451">
        <f>SUM(U25:U34)</f>
        <v>2643</v>
      </c>
      <c r="V35" s="1451">
        <f>SUM(V25:V34)</f>
        <v>0</v>
      </c>
    </row>
    <row r="36" spans="1:22" ht="14.25">
      <c r="A36" s="1434" t="s">
        <v>650</v>
      </c>
      <c r="B36" s="1032" t="s">
        <v>775</v>
      </c>
      <c r="C36" s="649">
        <v>601</v>
      </c>
      <c r="D36" s="1493"/>
      <c r="E36" s="1457">
        <v>0</v>
      </c>
      <c r="F36" s="1457">
        <v>0</v>
      </c>
      <c r="G36" s="1212">
        <v>0</v>
      </c>
      <c r="H36" s="1212">
        <v>0</v>
      </c>
      <c r="I36" s="1212">
        <v>0</v>
      </c>
      <c r="J36" s="1212">
        <v>0</v>
      </c>
      <c r="K36" s="1213"/>
      <c r="L36" s="1510"/>
      <c r="M36" s="1205"/>
      <c r="N36" s="1438">
        <f>T36-M36</f>
        <v>0</v>
      </c>
      <c r="O36" s="1551">
        <f t="shared" si="2"/>
        <v>0</v>
      </c>
      <c r="P36" s="1470"/>
      <c r="Q36" s="1203">
        <f t="shared" si="3"/>
        <v>0</v>
      </c>
      <c r="R36" s="1468" t="e">
        <f t="shared" si="4"/>
        <v>#DIV/0!</v>
      </c>
      <c r="S36" s="1424"/>
      <c r="T36" s="1457">
        <v>0</v>
      </c>
      <c r="U36" s="1204">
        <v>0</v>
      </c>
      <c r="V36" s="1212"/>
    </row>
    <row r="37" spans="1:22" ht="14.25">
      <c r="A37" s="1442" t="s">
        <v>652</v>
      </c>
      <c r="B37" s="1048" t="s">
        <v>776</v>
      </c>
      <c r="C37" s="650">
        <v>602</v>
      </c>
      <c r="D37" s="1436">
        <v>167</v>
      </c>
      <c r="E37" s="1437">
        <v>189</v>
      </c>
      <c r="F37" s="1437">
        <v>288</v>
      </c>
      <c r="G37" s="1206">
        <v>403</v>
      </c>
      <c r="H37" s="1206">
        <v>380</v>
      </c>
      <c r="I37" s="1206">
        <v>375</v>
      </c>
      <c r="J37" s="1206">
        <v>342</v>
      </c>
      <c r="K37" s="1215"/>
      <c r="L37" s="1508"/>
      <c r="M37" s="1208">
        <v>113</v>
      </c>
      <c r="N37" s="1438">
        <f>T37-M37</f>
        <v>129</v>
      </c>
      <c r="O37" s="1555">
        <f t="shared" si="2"/>
        <v>147</v>
      </c>
      <c r="P37" s="1470"/>
      <c r="Q37" s="1206">
        <f t="shared" si="3"/>
        <v>389</v>
      </c>
      <c r="R37" s="1472" t="e">
        <f t="shared" si="4"/>
        <v>#DIV/0!</v>
      </c>
      <c r="S37" s="1424"/>
      <c r="T37" s="1437">
        <v>242</v>
      </c>
      <c r="U37" s="1207">
        <v>276</v>
      </c>
      <c r="V37" s="1206"/>
    </row>
    <row r="38" spans="1:22" ht="14.25">
      <c r="A38" s="1442" t="s">
        <v>654</v>
      </c>
      <c r="B38" s="1048" t="s">
        <v>777</v>
      </c>
      <c r="C38" s="650">
        <v>604</v>
      </c>
      <c r="D38" s="1436"/>
      <c r="E38" s="1437">
        <v>0</v>
      </c>
      <c r="F38" s="1437">
        <v>0</v>
      </c>
      <c r="G38" s="1206">
        <v>0</v>
      </c>
      <c r="H38" s="1206">
        <v>0</v>
      </c>
      <c r="I38" s="1206">
        <v>0</v>
      </c>
      <c r="J38" s="1206">
        <v>0</v>
      </c>
      <c r="K38" s="1215"/>
      <c r="L38" s="1508"/>
      <c r="M38" s="1208"/>
      <c r="N38" s="1438">
        <f>T38-M38</f>
        <v>0</v>
      </c>
      <c r="O38" s="1555">
        <f t="shared" si="2"/>
        <v>0</v>
      </c>
      <c r="P38" s="1470"/>
      <c r="Q38" s="1206">
        <f t="shared" si="3"/>
        <v>0</v>
      </c>
      <c r="R38" s="1472" t="e">
        <f t="shared" si="4"/>
        <v>#DIV/0!</v>
      </c>
      <c r="S38" s="1424"/>
      <c r="T38" s="1437">
        <v>0</v>
      </c>
      <c r="U38" s="1207">
        <v>0</v>
      </c>
      <c r="V38" s="1206"/>
    </row>
    <row r="39" spans="1:22" ht="14.25">
      <c r="A39" s="1442" t="s">
        <v>656</v>
      </c>
      <c r="B39" s="1048" t="s">
        <v>778</v>
      </c>
      <c r="C39" s="650" t="s">
        <v>658</v>
      </c>
      <c r="D39" s="1436">
        <v>2886</v>
      </c>
      <c r="E39" s="1437">
        <v>3036</v>
      </c>
      <c r="F39" s="1437">
        <v>3517</v>
      </c>
      <c r="G39" s="1206">
        <v>3654</v>
      </c>
      <c r="H39" s="1206">
        <v>4308</v>
      </c>
      <c r="I39" s="1206">
        <v>4226</v>
      </c>
      <c r="J39" s="1206">
        <v>3842</v>
      </c>
      <c r="K39" s="1215">
        <v>3834</v>
      </c>
      <c r="L39" s="1508">
        <v>3716</v>
      </c>
      <c r="M39" s="1208">
        <v>1235</v>
      </c>
      <c r="N39" s="1438">
        <f>T39-M39</f>
        <v>1292</v>
      </c>
      <c r="O39" s="1555">
        <f t="shared" si="2"/>
        <v>1894</v>
      </c>
      <c r="P39" s="1470"/>
      <c r="Q39" s="1206">
        <f t="shared" si="3"/>
        <v>4421</v>
      </c>
      <c r="R39" s="1472">
        <f t="shared" si="4"/>
        <v>118.9720129171152</v>
      </c>
      <c r="S39" s="1424"/>
      <c r="T39" s="1437">
        <v>2527</v>
      </c>
      <c r="U39" s="1207">
        <v>3186</v>
      </c>
      <c r="V39" s="1206"/>
    </row>
    <row r="40" spans="1:22" ht="15" thickBot="1">
      <c r="A40" s="1416" t="s">
        <v>659</v>
      </c>
      <c r="B40" s="1057" t="s">
        <v>774</v>
      </c>
      <c r="C40" s="652" t="s">
        <v>660</v>
      </c>
      <c r="D40" s="1445">
        <v>236</v>
      </c>
      <c r="E40" s="1446">
        <v>101</v>
      </c>
      <c r="F40" s="1446">
        <v>237</v>
      </c>
      <c r="G40" s="1216"/>
      <c r="H40" s="1216">
        <v>42</v>
      </c>
      <c r="I40" s="1216">
        <v>29</v>
      </c>
      <c r="J40" s="1216">
        <v>107</v>
      </c>
      <c r="K40" s="1217"/>
      <c r="L40" s="1511"/>
      <c r="M40" s="1218"/>
      <c r="N40" s="1438">
        <f>T40-M40</f>
        <v>13</v>
      </c>
      <c r="O40" s="1553">
        <f t="shared" si="2"/>
        <v>1</v>
      </c>
      <c r="P40" s="1470"/>
      <c r="Q40" s="1209">
        <f t="shared" si="3"/>
        <v>14</v>
      </c>
      <c r="R40" s="1479" t="e">
        <f t="shared" si="4"/>
        <v>#DIV/0!</v>
      </c>
      <c r="S40" s="1424"/>
      <c r="T40" s="1461">
        <v>13</v>
      </c>
      <c r="U40" s="1509">
        <v>14</v>
      </c>
      <c r="V40" s="1216"/>
    </row>
    <row r="41" spans="1:22" ht="15" thickBot="1">
      <c r="A41" s="1485" t="s">
        <v>661</v>
      </c>
      <c r="B41" s="1563" t="s">
        <v>662</v>
      </c>
      <c r="C41" s="817" t="s">
        <v>594</v>
      </c>
      <c r="D41" s="1450">
        <f aca="true" t="shared" si="7" ref="D41:P41">SUM(D36:D40)</f>
        <v>3289</v>
      </c>
      <c r="E41" s="1451">
        <f t="shared" si="7"/>
        <v>3326</v>
      </c>
      <c r="F41" s="1451">
        <f t="shared" si="7"/>
        <v>4042</v>
      </c>
      <c r="G41" s="1451">
        <f t="shared" si="7"/>
        <v>4057</v>
      </c>
      <c r="H41" s="1451">
        <f>SUM(H36:H40)</f>
        <v>4730</v>
      </c>
      <c r="I41" s="1451">
        <f>SUM(I36:I40)</f>
        <v>4630</v>
      </c>
      <c r="J41" s="1451">
        <v>4291</v>
      </c>
      <c r="K41" s="1487">
        <f t="shared" si="7"/>
        <v>3834</v>
      </c>
      <c r="L41" s="1488">
        <f t="shared" si="7"/>
        <v>3716</v>
      </c>
      <c r="M41" s="1451">
        <f t="shared" si="7"/>
        <v>1348</v>
      </c>
      <c r="N41" s="1451">
        <f t="shared" si="7"/>
        <v>1434</v>
      </c>
      <c r="O41" s="1582">
        <f t="shared" si="7"/>
        <v>2042</v>
      </c>
      <c r="P41" s="1451">
        <f t="shared" si="7"/>
        <v>0</v>
      </c>
      <c r="Q41" s="1451">
        <f t="shared" si="3"/>
        <v>4824</v>
      </c>
      <c r="R41" s="1481">
        <f t="shared" si="4"/>
        <v>129.81700753498387</v>
      </c>
      <c r="S41" s="1424"/>
      <c r="T41" s="1451">
        <f>SUM(T36:T40)</f>
        <v>2782</v>
      </c>
      <c r="U41" s="1451">
        <f>SUM(U36:U40)</f>
        <v>3476</v>
      </c>
      <c r="V41" s="1451">
        <f>SUM(V36:V40)</f>
        <v>0</v>
      </c>
    </row>
    <row r="42" spans="1:22" ht="15" thickBot="1">
      <c r="A42" s="1416"/>
      <c r="B42" s="832"/>
      <c r="C42" s="678"/>
      <c r="D42" s="1445"/>
      <c r="E42" s="1446"/>
      <c r="F42" s="1446"/>
      <c r="G42" s="1450"/>
      <c r="H42" s="1450"/>
      <c r="I42" s="1450"/>
      <c r="J42" s="1450"/>
      <c r="K42" s="1498"/>
      <c r="L42" s="1512"/>
      <c r="M42" s="1446"/>
      <c r="N42" s="1438"/>
      <c r="O42" s="1540"/>
      <c r="P42" s="1541"/>
      <c r="Q42" s="1537"/>
      <c r="R42" s="1468"/>
      <c r="S42" s="1424"/>
      <c r="T42" s="1446"/>
      <c r="U42" s="1446"/>
      <c r="V42" s="1446"/>
    </row>
    <row r="43" spans="1:22" ht="15" thickBot="1">
      <c r="A43" s="1500" t="s">
        <v>663</v>
      </c>
      <c r="B43" s="816" t="s">
        <v>625</v>
      </c>
      <c r="C43" s="817" t="s">
        <v>594</v>
      </c>
      <c r="D43" s="1450">
        <f aca="true" t="shared" si="8" ref="D43:P43">D41-D39</f>
        <v>403</v>
      </c>
      <c r="E43" s="1451">
        <f t="shared" si="8"/>
        <v>290</v>
      </c>
      <c r="F43" s="1451">
        <f t="shared" si="8"/>
        <v>525</v>
      </c>
      <c r="G43" s="1451">
        <f t="shared" si="8"/>
        <v>403</v>
      </c>
      <c r="H43" s="1451">
        <f>H41-H39</f>
        <v>422</v>
      </c>
      <c r="I43" s="1451">
        <f>I41-I39</f>
        <v>404</v>
      </c>
      <c r="J43" s="1451">
        <v>449</v>
      </c>
      <c r="K43" s="1451">
        <f>K41-K39</f>
        <v>0</v>
      </c>
      <c r="L43" s="1501">
        <f t="shared" si="8"/>
        <v>0</v>
      </c>
      <c r="M43" s="1451">
        <f>M41-M39</f>
        <v>113</v>
      </c>
      <c r="N43" s="1451">
        <f t="shared" si="8"/>
        <v>142</v>
      </c>
      <c r="O43" s="1451">
        <f t="shared" si="8"/>
        <v>148</v>
      </c>
      <c r="P43" s="1450">
        <f t="shared" si="8"/>
        <v>0</v>
      </c>
      <c r="Q43" s="1202">
        <f t="shared" si="3"/>
        <v>403</v>
      </c>
      <c r="R43" s="1468" t="e">
        <f t="shared" si="4"/>
        <v>#DIV/0!</v>
      </c>
      <c r="S43" s="1424"/>
      <c r="T43" s="1451">
        <f>T41-T39</f>
        <v>255</v>
      </c>
      <c r="U43" s="1451">
        <f>U41-U39</f>
        <v>290</v>
      </c>
      <c r="V43" s="1451">
        <f>V41-V39</f>
        <v>0</v>
      </c>
    </row>
    <row r="44" spans="1:22" ht="15" thickBot="1">
      <c r="A44" s="1485" t="s">
        <v>664</v>
      </c>
      <c r="B44" s="816" t="s">
        <v>665</v>
      </c>
      <c r="C44" s="817" t="s">
        <v>594</v>
      </c>
      <c r="D44" s="1450">
        <f aca="true" t="shared" si="9" ref="D44:P44">D41-D35</f>
        <v>91</v>
      </c>
      <c r="E44" s="1451">
        <f t="shared" si="9"/>
        <v>114</v>
      </c>
      <c r="F44" s="1451">
        <f t="shared" si="9"/>
        <v>0</v>
      </c>
      <c r="G44" s="1451">
        <f t="shared" si="9"/>
        <v>136</v>
      </c>
      <c r="H44" s="1451">
        <f>H41-H35</f>
        <v>24</v>
      </c>
      <c r="I44" s="1451">
        <f>I41-I35</f>
        <v>183</v>
      </c>
      <c r="J44" s="1451">
        <v>0</v>
      </c>
      <c r="K44" s="1451">
        <f>K41-K35</f>
        <v>0</v>
      </c>
      <c r="L44" s="1501">
        <f t="shared" si="9"/>
        <v>0</v>
      </c>
      <c r="M44" s="1451">
        <f t="shared" si="9"/>
        <v>440</v>
      </c>
      <c r="N44" s="1451">
        <f t="shared" si="9"/>
        <v>550</v>
      </c>
      <c r="O44" s="1451">
        <f t="shared" si="9"/>
        <v>283</v>
      </c>
      <c r="P44" s="1450">
        <f t="shared" si="9"/>
        <v>0</v>
      </c>
      <c r="Q44" s="1583">
        <f t="shared" si="3"/>
        <v>1273</v>
      </c>
      <c r="R44" s="1468" t="e">
        <f t="shared" si="4"/>
        <v>#DIV/0!</v>
      </c>
      <c r="S44" s="1424"/>
      <c r="T44" s="1451">
        <f>T41-T35</f>
        <v>990</v>
      </c>
      <c r="U44" s="1451">
        <f>U41-U35</f>
        <v>833</v>
      </c>
      <c r="V44" s="1451">
        <f>V41-V35</f>
        <v>0</v>
      </c>
    </row>
    <row r="45" spans="1:22" ht="15" thickBot="1">
      <c r="A45" s="1502" t="s">
        <v>666</v>
      </c>
      <c r="B45" s="839" t="s">
        <v>625</v>
      </c>
      <c r="C45" s="841" t="s">
        <v>594</v>
      </c>
      <c r="D45" s="1450">
        <f aca="true" t="shared" si="10" ref="D45:P45">D44-D39</f>
        <v>-2795</v>
      </c>
      <c r="E45" s="1451">
        <f t="shared" si="10"/>
        <v>-2922</v>
      </c>
      <c r="F45" s="1451">
        <f t="shared" si="10"/>
        <v>-3517</v>
      </c>
      <c r="G45" s="1451">
        <f t="shared" si="10"/>
        <v>-3518</v>
      </c>
      <c r="H45" s="1451">
        <f>H44-H39</f>
        <v>-4284</v>
      </c>
      <c r="I45" s="1451">
        <f>I44-I39</f>
        <v>-4043</v>
      </c>
      <c r="J45" s="1451">
        <v>-3842</v>
      </c>
      <c r="K45" s="1451">
        <f t="shared" si="10"/>
        <v>-3834</v>
      </c>
      <c r="L45" s="1501">
        <f t="shared" si="10"/>
        <v>-3716</v>
      </c>
      <c r="M45" s="1451">
        <f t="shared" si="10"/>
        <v>-795</v>
      </c>
      <c r="N45" s="1451">
        <f t="shared" si="10"/>
        <v>-742</v>
      </c>
      <c r="O45" s="1451">
        <f t="shared" si="10"/>
        <v>-1611</v>
      </c>
      <c r="P45" s="1568">
        <f t="shared" si="10"/>
        <v>0</v>
      </c>
      <c r="Q45" s="1584">
        <f t="shared" si="3"/>
        <v>-3148</v>
      </c>
      <c r="R45" s="1492">
        <f t="shared" si="4"/>
        <v>84.71474703982777</v>
      </c>
      <c r="S45" s="1424"/>
      <c r="T45" s="1451">
        <f>T44-T39</f>
        <v>-1537</v>
      </c>
      <c r="U45" s="1451">
        <f>U44-U39</f>
        <v>-2353</v>
      </c>
      <c r="V45" s="1451">
        <f>V44-V39</f>
        <v>0</v>
      </c>
    </row>
    <row r="46" ht="12.75">
      <c r="A46" s="1404"/>
    </row>
    <row r="47" ht="12.75">
      <c r="A47" s="1404"/>
    </row>
    <row r="48" spans="1:22" ht="14.25">
      <c r="A48" s="1503" t="s">
        <v>779</v>
      </c>
      <c r="Q48" s="40"/>
      <c r="R48" s="40"/>
      <c r="S48" s="40"/>
      <c r="T48" s="40"/>
      <c r="U48" s="40"/>
      <c r="V48" s="40"/>
    </row>
    <row r="49" spans="1:22" ht="14.25">
      <c r="A49" s="1585" t="s">
        <v>780</v>
      </c>
      <c r="Q49" s="40"/>
      <c r="R49" s="40"/>
      <c r="S49" s="40"/>
      <c r="T49" s="40"/>
      <c r="U49" s="40"/>
      <c r="V49" s="40"/>
    </row>
    <row r="50" spans="1:22" ht="14.25">
      <c r="A50" s="1586" t="s">
        <v>781</v>
      </c>
      <c r="Q50" s="40"/>
      <c r="R50" s="40"/>
      <c r="S50" s="40"/>
      <c r="T50" s="40"/>
      <c r="U50" s="40"/>
      <c r="V50" s="40"/>
    </row>
    <row r="51" spans="1:22" ht="14.25">
      <c r="A51" s="1189"/>
      <c r="Q51" s="40"/>
      <c r="R51" s="40"/>
      <c r="S51" s="40"/>
      <c r="T51" s="40"/>
      <c r="U51" s="40"/>
      <c r="V51" s="40"/>
    </row>
    <row r="52" spans="1:22" ht="12.75">
      <c r="A52" s="1404" t="s">
        <v>795</v>
      </c>
      <c r="Q52" s="40"/>
      <c r="R52" s="40"/>
      <c r="S52" s="40"/>
      <c r="T52" s="40"/>
      <c r="U52" s="40"/>
      <c r="V52" s="40"/>
    </row>
    <row r="53" spans="1:22" ht="12.75">
      <c r="A53" s="1404"/>
      <c r="Q53" s="40"/>
      <c r="R53" s="40"/>
      <c r="S53" s="40"/>
      <c r="T53" s="40"/>
      <c r="U53" s="40"/>
      <c r="V53" s="40"/>
    </row>
    <row r="54" spans="1:22" ht="12.75">
      <c r="A54" s="1404" t="s">
        <v>796</v>
      </c>
      <c r="Q54" s="40"/>
      <c r="R54" s="40"/>
      <c r="S54" s="40"/>
      <c r="T54" s="40"/>
      <c r="U54" s="40"/>
      <c r="V54" s="40"/>
    </row>
    <row r="55" ht="12.75">
      <c r="A55" s="1404"/>
    </row>
    <row r="56" ht="12.75">
      <c r="A56" s="1404" t="s">
        <v>800</v>
      </c>
    </row>
    <row r="57" ht="12.75">
      <c r="A57" s="1404" t="s">
        <v>801</v>
      </c>
    </row>
    <row r="58" ht="12.75">
      <c r="A58" s="1404"/>
    </row>
    <row r="59" ht="12.75">
      <c r="A59" s="40" t="s">
        <v>797</v>
      </c>
    </row>
    <row r="60" ht="12.75">
      <c r="A60" s="40" t="s">
        <v>798</v>
      </c>
    </row>
  </sheetData>
  <sheetProtection/>
  <mergeCells count="12"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  <mergeCell ref="M7:P7"/>
    <mergeCell ref="T7:V7"/>
  </mergeCells>
  <printOptions/>
  <pageMargins left="0.9055118110236221" right="0.511811023622047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6">
      <selection activeCell="L17" sqref="L17"/>
    </sheetView>
  </sheetViews>
  <sheetFormatPr defaultColWidth="9.140625" defaultRowHeight="12.75"/>
  <cols>
    <col min="1" max="1" width="40.57421875" style="149" customWidth="1"/>
    <col min="2" max="2" width="13.8515625" style="149" customWidth="1"/>
    <col min="3" max="3" width="9.140625" style="969" customWidth="1"/>
    <col min="4" max="6" width="0" style="149" hidden="1" customWidth="1"/>
    <col min="7" max="9" width="0" style="970" hidden="1" customWidth="1"/>
    <col min="10" max="10" width="9.140625" style="970" customWidth="1"/>
    <col min="11" max="11" width="10.421875" style="970" customWidth="1"/>
    <col min="12" max="12" width="10.00390625" style="970" customWidth="1"/>
    <col min="13" max="17" width="9.140625" style="970" customWidth="1"/>
    <col min="18" max="18" width="9.140625" style="1640" customWidth="1"/>
    <col min="19" max="22" width="9.140625" style="970" customWidth="1"/>
    <col min="23" max="16384" width="9.140625" style="149" customWidth="1"/>
  </cols>
  <sheetData>
    <row r="1" spans="1:22" s="43" customFormat="1" ht="15.75">
      <c r="A1" s="2361" t="s">
        <v>746</v>
      </c>
      <c r="B1" s="2362"/>
      <c r="C1" s="2362"/>
      <c r="D1" s="2362"/>
      <c r="E1" s="2362"/>
      <c r="F1" s="2362"/>
      <c r="G1" s="2362"/>
      <c r="H1" s="2362"/>
      <c r="I1" s="2362"/>
      <c r="J1" s="2362"/>
      <c r="K1" s="2362"/>
      <c r="L1" s="2362"/>
      <c r="M1" s="2362"/>
      <c r="N1" s="2362"/>
      <c r="O1" s="2362"/>
      <c r="P1" s="2362"/>
      <c r="Q1" s="2362"/>
      <c r="R1" s="2362"/>
      <c r="S1" s="2362"/>
      <c r="T1" s="2362"/>
      <c r="U1" s="2362"/>
      <c r="V1" s="2362"/>
    </row>
    <row r="2" spans="1:13" ht="18">
      <c r="A2" s="1639" t="s">
        <v>669</v>
      </c>
      <c r="B2" s="968"/>
      <c r="L2" s="971"/>
      <c r="M2" s="971"/>
    </row>
    <row r="3" spans="1:13" ht="12.75">
      <c r="A3" s="980"/>
      <c r="L3" s="971"/>
      <c r="M3" s="971"/>
    </row>
    <row r="4" spans="1:13" ht="13.5" thickBot="1">
      <c r="A4" s="1641"/>
      <c r="B4" s="973"/>
      <c r="C4" s="974"/>
      <c r="D4" s="973"/>
      <c r="E4" s="973"/>
      <c r="L4" s="971"/>
      <c r="M4" s="971"/>
    </row>
    <row r="5" spans="1:13" ht="16.5" thickBot="1">
      <c r="A5" s="1642" t="s">
        <v>790</v>
      </c>
      <c r="B5" s="976"/>
      <c r="C5" s="1643" t="s">
        <v>944</v>
      </c>
      <c r="D5" s="1644"/>
      <c r="E5" s="1645"/>
      <c r="F5" s="1644"/>
      <c r="G5" s="1646"/>
      <c r="H5" s="1572"/>
      <c r="I5" s="1572"/>
      <c r="J5" s="1572"/>
      <c r="K5" s="978"/>
      <c r="L5" s="979"/>
      <c r="M5" s="979"/>
    </row>
    <row r="6" spans="1:13" ht="13.5" thickBot="1">
      <c r="A6" s="980" t="s">
        <v>567</v>
      </c>
      <c r="L6" s="971"/>
      <c r="M6" s="971"/>
    </row>
    <row r="7" spans="1:22" ht="13.5" thickBot="1">
      <c r="A7" s="2363" t="s">
        <v>57</v>
      </c>
      <c r="B7" s="2365" t="s">
        <v>571</v>
      </c>
      <c r="C7" s="2365" t="s">
        <v>574</v>
      </c>
      <c r="D7" s="1647"/>
      <c r="E7" s="1647"/>
      <c r="F7" s="2365" t="s">
        <v>750</v>
      </c>
      <c r="G7" s="2367" t="s">
        <v>751</v>
      </c>
      <c r="H7" s="2367" t="s">
        <v>752</v>
      </c>
      <c r="I7" s="2367" t="s">
        <v>753</v>
      </c>
      <c r="J7" s="2367" t="s">
        <v>754</v>
      </c>
      <c r="K7" s="2355" t="s">
        <v>755</v>
      </c>
      <c r="L7" s="2360"/>
      <c r="M7" s="2355" t="s">
        <v>756</v>
      </c>
      <c r="N7" s="2356"/>
      <c r="O7" s="2356"/>
      <c r="P7" s="2357"/>
      <c r="Q7" s="1648" t="s">
        <v>757</v>
      </c>
      <c r="R7" s="1649" t="s">
        <v>570</v>
      </c>
      <c r="T7" s="2358" t="s">
        <v>758</v>
      </c>
      <c r="U7" s="2359"/>
      <c r="V7" s="2360"/>
    </row>
    <row r="8" spans="1:22" ht="13.5" thickBot="1">
      <c r="A8" s="2364"/>
      <c r="B8" s="2366"/>
      <c r="C8" s="2366"/>
      <c r="D8" s="1650" t="s">
        <v>748</v>
      </c>
      <c r="E8" s="1650" t="s">
        <v>749</v>
      </c>
      <c r="F8" s="2366"/>
      <c r="G8" s="2366"/>
      <c r="H8" s="2366"/>
      <c r="I8" s="2366"/>
      <c r="J8" s="2366"/>
      <c r="K8" s="1651" t="s">
        <v>53</v>
      </c>
      <c r="L8" s="1651" t="s">
        <v>52</v>
      </c>
      <c r="M8" s="1652" t="s">
        <v>581</v>
      </c>
      <c r="N8" s="1653" t="s">
        <v>584</v>
      </c>
      <c r="O8" s="1654" t="s">
        <v>587</v>
      </c>
      <c r="P8" s="1655" t="s">
        <v>590</v>
      </c>
      <c r="Q8" s="1651" t="s">
        <v>591</v>
      </c>
      <c r="R8" s="1656" t="s">
        <v>592</v>
      </c>
      <c r="T8" s="1657" t="s">
        <v>759</v>
      </c>
      <c r="U8" s="1657" t="s">
        <v>760</v>
      </c>
      <c r="V8" s="1657" t="s">
        <v>761</v>
      </c>
    </row>
    <row r="9" spans="1:22" ht="12.75">
      <c r="A9" s="1658" t="s">
        <v>593</v>
      </c>
      <c r="B9" s="1659"/>
      <c r="C9" s="1660"/>
      <c r="D9" s="1661">
        <v>36</v>
      </c>
      <c r="E9" s="1661">
        <v>35</v>
      </c>
      <c r="F9" s="1661">
        <v>33</v>
      </c>
      <c r="G9" s="1662">
        <v>32</v>
      </c>
      <c r="H9" s="1662">
        <v>32</v>
      </c>
      <c r="I9" s="1662">
        <v>35</v>
      </c>
      <c r="J9" s="1663">
        <f>P9</f>
        <v>0</v>
      </c>
      <c r="K9" s="1664"/>
      <c r="L9" s="1664"/>
      <c r="M9" s="1665">
        <v>36</v>
      </c>
      <c r="N9" s="1666">
        <f>T9</f>
        <v>36</v>
      </c>
      <c r="O9" s="1667">
        <f>U9</f>
        <v>36</v>
      </c>
      <c r="P9" s="1663">
        <f>V9</f>
        <v>0</v>
      </c>
      <c r="Q9" s="1668" t="s">
        <v>594</v>
      </c>
      <c r="R9" s="1669" t="s">
        <v>594</v>
      </c>
      <c r="S9" s="1670"/>
      <c r="T9" s="1671">
        <v>36</v>
      </c>
      <c r="U9" s="1672">
        <v>36</v>
      </c>
      <c r="V9" s="1672"/>
    </row>
    <row r="10" spans="1:22" ht="13.5" thickBot="1">
      <c r="A10" s="1673" t="s">
        <v>595</v>
      </c>
      <c r="B10" s="1674"/>
      <c r="C10" s="1675"/>
      <c r="D10" s="1676">
        <v>34</v>
      </c>
      <c r="E10" s="1676">
        <v>33</v>
      </c>
      <c r="F10" s="1676">
        <v>31</v>
      </c>
      <c r="G10" s="1677">
        <v>20</v>
      </c>
      <c r="H10" s="1677">
        <v>31</v>
      </c>
      <c r="I10" s="1677">
        <v>32</v>
      </c>
      <c r="J10" s="1678">
        <f aca="true" t="shared" si="0" ref="J10:J21">P10</f>
        <v>0</v>
      </c>
      <c r="K10" s="1679"/>
      <c r="L10" s="1679"/>
      <c r="M10" s="1680">
        <v>34</v>
      </c>
      <c r="N10" s="1681">
        <f aca="true" t="shared" si="1" ref="N10:P21">T10</f>
        <v>34</v>
      </c>
      <c r="O10" s="1682">
        <f t="shared" si="1"/>
        <v>34</v>
      </c>
      <c r="P10" s="1678">
        <f t="shared" si="1"/>
        <v>0</v>
      </c>
      <c r="Q10" s="1683" t="s">
        <v>594</v>
      </c>
      <c r="R10" s="1684" t="s">
        <v>594</v>
      </c>
      <c r="S10" s="1670"/>
      <c r="T10" s="1685">
        <v>34</v>
      </c>
      <c r="U10" s="1686">
        <v>34</v>
      </c>
      <c r="V10" s="1686"/>
    </row>
    <row r="11" spans="1:22" ht="12.75">
      <c r="A11" s="1687" t="s">
        <v>596</v>
      </c>
      <c r="B11" s="1688" t="s">
        <v>597</v>
      </c>
      <c r="C11" s="1689" t="s">
        <v>598</v>
      </c>
      <c r="D11" s="1690">
        <v>7222</v>
      </c>
      <c r="E11" s="1690">
        <v>7967</v>
      </c>
      <c r="F11" s="1690">
        <v>8446</v>
      </c>
      <c r="G11" s="1691">
        <v>9366</v>
      </c>
      <c r="H11" s="1691">
        <v>9946</v>
      </c>
      <c r="I11" s="1692">
        <v>10459</v>
      </c>
      <c r="J11" s="1693">
        <f t="shared" si="0"/>
        <v>0</v>
      </c>
      <c r="K11" s="1694" t="s">
        <v>594</v>
      </c>
      <c r="L11" s="1694" t="s">
        <v>594</v>
      </c>
      <c r="M11" s="1695">
        <v>11051</v>
      </c>
      <c r="N11" s="1696">
        <f t="shared" si="1"/>
        <v>11065</v>
      </c>
      <c r="O11" s="1697">
        <f t="shared" si="1"/>
        <v>11118</v>
      </c>
      <c r="P11" s="1693">
        <f t="shared" si="1"/>
        <v>0</v>
      </c>
      <c r="Q11" s="1698" t="s">
        <v>594</v>
      </c>
      <c r="R11" s="1699" t="s">
        <v>594</v>
      </c>
      <c r="S11" s="1670"/>
      <c r="T11" s="1700">
        <v>11065</v>
      </c>
      <c r="U11" s="1691">
        <v>11118</v>
      </c>
      <c r="V11" s="1691"/>
    </row>
    <row r="12" spans="1:22" ht="12.75">
      <c r="A12" s="1701" t="s">
        <v>599</v>
      </c>
      <c r="B12" s="1702" t="s">
        <v>600</v>
      </c>
      <c r="C12" s="1689" t="s">
        <v>601</v>
      </c>
      <c r="D12" s="1690">
        <v>-6890</v>
      </c>
      <c r="E12" s="1690">
        <v>-7363</v>
      </c>
      <c r="F12" s="1690">
        <v>8049</v>
      </c>
      <c r="G12" s="1691">
        <v>9072</v>
      </c>
      <c r="H12" s="1691">
        <v>9747</v>
      </c>
      <c r="I12" s="1691">
        <v>10149</v>
      </c>
      <c r="J12" s="1703">
        <f t="shared" si="0"/>
        <v>0</v>
      </c>
      <c r="K12" s="1704" t="s">
        <v>594</v>
      </c>
      <c r="L12" s="1704" t="s">
        <v>594</v>
      </c>
      <c r="M12" s="1705">
        <v>10824</v>
      </c>
      <c r="N12" s="1706">
        <f t="shared" si="1"/>
        <v>10855</v>
      </c>
      <c r="O12" s="1707">
        <f t="shared" si="1"/>
        <v>10925</v>
      </c>
      <c r="P12" s="1703">
        <f t="shared" si="1"/>
        <v>0</v>
      </c>
      <c r="Q12" s="1698" t="s">
        <v>594</v>
      </c>
      <c r="R12" s="1699" t="s">
        <v>594</v>
      </c>
      <c r="S12" s="1670"/>
      <c r="T12" s="1690">
        <v>10855</v>
      </c>
      <c r="U12" s="1691">
        <v>10925</v>
      </c>
      <c r="V12" s="1691"/>
    </row>
    <row r="13" spans="1:22" ht="12.75">
      <c r="A13" s="1701" t="s">
        <v>602</v>
      </c>
      <c r="B13" s="1702" t="s">
        <v>762</v>
      </c>
      <c r="C13" s="1689" t="s">
        <v>604</v>
      </c>
      <c r="D13" s="1690">
        <v>511</v>
      </c>
      <c r="E13" s="1690">
        <v>476</v>
      </c>
      <c r="F13" s="1690">
        <v>323</v>
      </c>
      <c r="G13" s="1691">
        <v>177</v>
      </c>
      <c r="H13" s="1691">
        <v>135</v>
      </c>
      <c r="I13" s="1691">
        <v>196</v>
      </c>
      <c r="J13" s="1703">
        <f t="shared" si="0"/>
        <v>0</v>
      </c>
      <c r="K13" s="1704" t="s">
        <v>594</v>
      </c>
      <c r="L13" s="1704" t="s">
        <v>594</v>
      </c>
      <c r="M13" s="1705">
        <v>222</v>
      </c>
      <c r="N13" s="1706">
        <f t="shared" si="1"/>
        <v>206</v>
      </c>
      <c r="O13" s="1707">
        <f t="shared" si="1"/>
        <v>264</v>
      </c>
      <c r="P13" s="1703">
        <f t="shared" si="1"/>
        <v>0</v>
      </c>
      <c r="Q13" s="1698" t="s">
        <v>594</v>
      </c>
      <c r="R13" s="1699" t="s">
        <v>594</v>
      </c>
      <c r="S13" s="1670"/>
      <c r="T13" s="1690">
        <v>206</v>
      </c>
      <c r="U13" s="1691">
        <v>264</v>
      </c>
      <c r="V13" s="1691"/>
    </row>
    <row r="14" spans="1:22" ht="12.75">
      <c r="A14" s="1701" t="s">
        <v>605</v>
      </c>
      <c r="B14" s="1702" t="s">
        <v>763</v>
      </c>
      <c r="C14" s="1689" t="s">
        <v>594</v>
      </c>
      <c r="D14" s="1690">
        <v>907</v>
      </c>
      <c r="E14" s="1690">
        <v>1398</v>
      </c>
      <c r="F14" s="1690">
        <v>962</v>
      </c>
      <c r="G14" s="1691">
        <v>470</v>
      </c>
      <c r="H14" s="1691">
        <v>494</v>
      </c>
      <c r="I14" s="1691">
        <v>449</v>
      </c>
      <c r="J14" s="1703">
        <f t="shared" si="0"/>
        <v>0</v>
      </c>
      <c r="K14" s="1704" t="s">
        <v>594</v>
      </c>
      <c r="L14" s="1704" t="s">
        <v>594</v>
      </c>
      <c r="M14" s="1705">
        <v>661</v>
      </c>
      <c r="N14" s="1706">
        <f t="shared" si="1"/>
        <v>2289</v>
      </c>
      <c r="O14" s="1707">
        <f t="shared" si="1"/>
        <v>1051</v>
      </c>
      <c r="P14" s="1703">
        <f t="shared" si="1"/>
        <v>0</v>
      </c>
      <c r="Q14" s="1698" t="s">
        <v>594</v>
      </c>
      <c r="R14" s="1699" t="s">
        <v>594</v>
      </c>
      <c r="S14" s="1670"/>
      <c r="T14" s="1690">
        <v>2289</v>
      </c>
      <c r="U14" s="1691">
        <v>1051</v>
      </c>
      <c r="V14" s="1691"/>
    </row>
    <row r="15" spans="1:22" ht="13.5" thickBot="1">
      <c r="A15" s="1658" t="s">
        <v>607</v>
      </c>
      <c r="B15" s="1708" t="s">
        <v>764</v>
      </c>
      <c r="C15" s="1709" t="s">
        <v>609</v>
      </c>
      <c r="D15" s="1710">
        <v>1671</v>
      </c>
      <c r="E15" s="1710">
        <v>975</v>
      </c>
      <c r="F15" s="1710">
        <v>1677</v>
      </c>
      <c r="G15" s="1711">
        <v>2159</v>
      </c>
      <c r="H15" s="1711">
        <v>2740</v>
      </c>
      <c r="I15" s="1711">
        <v>2194</v>
      </c>
      <c r="J15" s="1712">
        <f t="shared" si="0"/>
        <v>0</v>
      </c>
      <c r="K15" s="1713" t="s">
        <v>594</v>
      </c>
      <c r="L15" s="1713" t="s">
        <v>594</v>
      </c>
      <c r="M15" s="1714">
        <v>4197</v>
      </c>
      <c r="N15" s="1715">
        <f t="shared" si="1"/>
        <v>5684</v>
      </c>
      <c r="O15" s="1716">
        <f t="shared" si="1"/>
        <v>4785</v>
      </c>
      <c r="P15" s="1712">
        <f t="shared" si="1"/>
        <v>0</v>
      </c>
      <c r="Q15" s="1668" t="s">
        <v>594</v>
      </c>
      <c r="R15" s="1669" t="s">
        <v>594</v>
      </c>
      <c r="S15" s="1670"/>
      <c r="T15" s="1676">
        <v>5684</v>
      </c>
      <c r="U15" s="1711">
        <v>4785</v>
      </c>
      <c r="V15" s="1711"/>
    </row>
    <row r="16" spans="1:22" ht="15.75" thickBot="1">
      <c r="A16" s="1717" t="s">
        <v>610</v>
      </c>
      <c r="B16" s="1718"/>
      <c r="C16" s="1719"/>
      <c r="D16" s="1720">
        <v>3421</v>
      </c>
      <c r="E16" s="1720">
        <v>3453</v>
      </c>
      <c r="F16" s="1720">
        <f>F11-F12+F13+F14+F15</f>
        <v>3359</v>
      </c>
      <c r="G16" s="1720">
        <f>G11-G12+G13+G14+G15</f>
        <v>3100</v>
      </c>
      <c r="H16" s="1721">
        <f>H11-H12+H13+H14+H15</f>
        <v>3568</v>
      </c>
      <c r="I16" s="1721">
        <f>I11-I12+I13+I14+I15</f>
        <v>3149</v>
      </c>
      <c r="J16" s="1721">
        <f>J11-J12+J13+J14+J15</f>
        <v>0</v>
      </c>
      <c r="K16" s="1722" t="s">
        <v>594</v>
      </c>
      <c r="L16" s="1722" t="s">
        <v>594</v>
      </c>
      <c r="M16" s="1723">
        <f>M11-M12+M13+M14+M15</f>
        <v>5307</v>
      </c>
      <c r="N16" s="1723">
        <f>N11-N12+N13+N14+N15</f>
        <v>8389</v>
      </c>
      <c r="O16" s="1723">
        <f>O11-O12+O13+O14+O15</f>
        <v>6293</v>
      </c>
      <c r="P16" s="1721">
        <f>P11-P12+P13+P14+P15</f>
        <v>0</v>
      </c>
      <c r="Q16" s="1724" t="s">
        <v>594</v>
      </c>
      <c r="R16" s="1725" t="s">
        <v>594</v>
      </c>
      <c r="S16" s="1670"/>
      <c r="T16" s="1721">
        <f>T11-T12+T13+T14+T15</f>
        <v>8389</v>
      </c>
      <c r="U16" s="1721">
        <f>U11-U12+U13+U14+U15</f>
        <v>6293</v>
      </c>
      <c r="V16" s="1721">
        <f>V11-V12+V13+V14+V15</f>
        <v>0</v>
      </c>
    </row>
    <row r="17" spans="1:22" ht="12.75">
      <c r="A17" s="1658" t="s">
        <v>611</v>
      </c>
      <c r="B17" s="1688" t="s">
        <v>612</v>
      </c>
      <c r="C17" s="1709">
        <v>401</v>
      </c>
      <c r="D17" s="1710">
        <v>413</v>
      </c>
      <c r="E17" s="1710">
        <v>685</v>
      </c>
      <c r="F17" s="1710">
        <v>479</v>
      </c>
      <c r="G17" s="1711">
        <v>375</v>
      </c>
      <c r="H17" s="1711">
        <v>280</v>
      </c>
      <c r="I17" s="1711">
        <v>392</v>
      </c>
      <c r="J17" s="1693">
        <f t="shared" si="0"/>
        <v>0</v>
      </c>
      <c r="K17" s="1694" t="s">
        <v>594</v>
      </c>
      <c r="L17" s="1694" t="s">
        <v>594</v>
      </c>
      <c r="M17" s="1714">
        <v>308</v>
      </c>
      <c r="N17" s="1726">
        <f t="shared" si="1"/>
        <v>292</v>
      </c>
      <c r="O17" s="1727">
        <f>U17</f>
        <v>275</v>
      </c>
      <c r="P17" s="1693">
        <f t="shared" si="1"/>
        <v>0</v>
      </c>
      <c r="Q17" s="1668" t="s">
        <v>594</v>
      </c>
      <c r="R17" s="1669" t="s">
        <v>594</v>
      </c>
      <c r="S17" s="1670"/>
      <c r="T17" s="1728">
        <v>292</v>
      </c>
      <c r="U17" s="1711">
        <v>275</v>
      </c>
      <c r="V17" s="1711"/>
    </row>
    <row r="18" spans="1:22" ht="12.75">
      <c r="A18" s="1701" t="s">
        <v>613</v>
      </c>
      <c r="B18" s="1702" t="s">
        <v>614</v>
      </c>
      <c r="C18" s="1689" t="s">
        <v>615</v>
      </c>
      <c r="D18" s="1690">
        <v>781</v>
      </c>
      <c r="E18" s="1690">
        <v>349</v>
      </c>
      <c r="F18" s="1690">
        <v>835</v>
      </c>
      <c r="G18" s="1691">
        <v>704</v>
      </c>
      <c r="H18" s="1691">
        <v>1212</v>
      </c>
      <c r="I18" s="1691">
        <v>782</v>
      </c>
      <c r="J18" s="1703">
        <f t="shared" si="0"/>
        <v>0</v>
      </c>
      <c r="K18" s="1704" t="s">
        <v>594</v>
      </c>
      <c r="L18" s="1704" t="s">
        <v>594</v>
      </c>
      <c r="M18" s="1705">
        <v>910</v>
      </c>
      <c r="N18" s="1729">
        <f t="shared" si="1"/>
        <v>1374</v>
      </c>
      <c r="O18" s="1727">
        <f>U18</f>
        <v>798</v>
      </c>
      <c r="P18" s="1703">
        <f t="shared" si="1"/>
        <v>0</v>
      </c>
      <c r="Q18" s="1698" t="s">
        <v>594</v>
      </c>
      <c r="R18" s="1699" t="s">
        <v>594</v>
      </c>
      <c r="S18" s="1670"/>
      <c r="T18" s="1730">
        <v>1374</v>
      </c>
      <c r="U18" s="1691">
        <v>798</v>
      </c>
      <c r="V18" s="1691"/>
    </row>
    <row r="19" spans="1:22" ht="12.75">
      <c r="A19" s="1701" t="s">
        <v>616</v>
      </c>
      <c r="B19" s="1702" t="s">
        <v>692</v>
      </c>
      <c r="C19" s="1689" t="s">
        <v>594</v>
      </c>
      <c r="D19" s="1690">
        <v>0</v>
      </c>
      <c r="E19" s="1690">
        <v>0</v>
      </c>
      <c r="F19" s="1690">
        <v>0</v>
      </c>
      <c r="G19" s="1691">
        <v>0</v>
      </c>
      <c r="H19" s="1691">
        <v>0</v>
      </c>
      <c r="I19" s="1691">
        <v>0</v>
      </c>
      <c r="J19" s="1703">
        <f t="shared" si="0"/>
        <v>0</v>
      </c>
      <c r="K19" s="1704" t="s">
        <v>594</v>
      </c>
      <c r="L19" s="1704" t="s">
        <v>594</v>
      </c>
      <c r="M19" s="1705">
        <v>0</v>
      </c>
      <c r="N19" s="1729">
        <f t="shared" si="1"/>
        <v>0</v>
      </c>
      <c r="O19" s="1727">
        <f>U19</f>
        <v>0</v>
      </c>
      <c r="P19" s="1703">
        <f t="shared" si="1"/>
        <v>0</v>
      </c>
      <c r="Q19" s="1698" t="s">
        <v>594</v>
      </c>
      <c r="R19" s="1699" t="s">
        <v>594</v>
      </c>
      <c r="S19" s="1670"/>
      <c r="T19" s="1730">
        <v>0</v>
      </c>
      <c r="U19" s="1691">
        <v>0</v>
      </c>
      <c r="V19" s="1691"/>
    </row>
    <row r="20" spans="1:22" ht="12.75">
      <c r="A20" s="1701" t="s">
        <v>618</v>
      </c>
      <c r="B20" s="1702" t="s">
        <v>617</v>
      </c>
      <c r="C20" s="1689" t="s">
        <v>594</v>
      </c>
      <c r="D20" s="1690">
        <v>1685</v>
      </c>
      <c r="E20" s="1690">
        <v>1849</v>
      </c>
      <c r="F20" s="1690">
        <v>1975</v>
      </c>
      <c r="G20" s="1691">
        <v>1876</v>
      </c>
      <c r="H20" s="1691">
        <v>1894</v>
      </c>
      <c r="I20" s="1691">
        <v>1874</v>
      </c>
      <c r="J20" s="1703">
        <f t="shared" si="0"/>
        <v>0</v>
      </c>
      <c r="K20" s="1704" t="s">
        <v>594</v>
      </c>
      <c r="L20" s="1704" t="s">
        <v>594</v>
      </c>
      <c r="M20" s="1705">
        <v>3923</v>
      </c>
      <c r="N20" s="1729">
        <f t="shared" si="1"/>
        <v>6721</v>
      </c>
      <c r="O20" s="1727">
        <f>U20</f>
        <v>5218</v>
      </c>
      <c r="P20" s="1703">
        <f t="shared" si="1"/>
        <v>0</v>
      </c>
      <c r="Q20" s="1698" t="s">
        <v>594</v>
      </c>
      <c r="R20" s="1699" t="s">
        <v>594</v>
      </c>
      <c r="S20" s="1670"/>
      <c r="T20" s="1730">
        <v>6721</v>
      </c>
      <c r="U20" s="1691">
        <v>5218</v>
      </c>
      <c r="V20" s="1691"/>
    </row>
    <row r="21" spans="1:22" ht="13.5" thickBot="1">
      <c r="A21" s="1673" t="s">
        <v>620</v>
      </c>
      <c r="B21" s="1731"/>
      <c r="C21" s="1732" t="s">
        <v>594</v>
      </c>
      <c r="D21" s="1690">
        <v>0</v>
      </c>
      <c r="E21" s="1690">
        <v>0</v>
      </c>
      <c r="F21" s="1690">
        <v>0</v>
      </c>
      <c r="G21" s="1733">
        <v>0</v>
      </c>
      <c r="H21" s="1734"/>
      <c r="I21" s="1733">
        <v>0</v>
      </c>
      <c r="J21" s="1735">
        <f t="shared" si="0"/>
        <v>0</v>
      </c>
      <c r="K21" s="1679" t="s">
        <v>594</v>
      </c>
      <c r="L21" s="1679" t="s">
        <v>594</v>
      </c>
      <c r="M21" s="1736">
        <v>0</v>
      </c>
      <c r="N21" s="1737">
        <f t="shared" si="1"/>
        <v>0</v>
      </c>
      <c r="O21" s="1738">
        <f>U21</f>
        <v>0</v>
      </c>
      <c r="P21" s="1735">
        <f t="shared" si="1"/>
        <v>0</v>
      </c>
      <c r="Q21" s="1734" t="s">
        <v>594</v>
      </c>
      <c r="R21" s="1739" t="s">
        <v>594</v>
      </c>
      <c r="S21" s="1670"/>
      <c r="T21" s="1740">
        <v>0</v>
      </c>
      <c r="U21" s="1733">
        <v>0</v>
      </c>
      <c r="V21" s="1733"/>
    </row>
    <row r="22" spans="1:23" ht="15">
      <c r="A22" s="1741" t="s">
        <v>622</v>
      </c>
      <c r="B22" s="1688" t="s">
        <v>623</v>
      </c>
      <c r="C22" s="1742" t="s">
        <v>594</v>
      </c>
      <c r="D22" s="1700">
        <v>13454</v>
      </c>
      <c r="E22" s="1700">
        <v>13860</v>
      </c>
      <c r="F22" s="1700">
        <v>13442</v>
      </c>
      <c r="G22" s="1743">
        <v>14664</v>
      </c>
      <c r="H22" s="1743">
        <v>14584</v>
      </c>
      <c r="I22" s="1743">
        <v>15272</v>
      </c>
      <c r="J22" s="1744">
        <v>15545</v>
      </c>
      <c r="K22" s="1745">
        <f>K35</f>
        <v>15883</v>
      </c>
      <c r="L22" s="1813">
        <v>17206</v>
      </c>
      <c r="M22" s="1746">
        <v>3946</v>
      </c>
      <c r="N22" s="1747">
        <f>T22-M22</f>
        <v>3777</v>
      </c>
      <c r="O22" s="1693">
        <f>U22-N22</f>
        <v>8219</v>
      </c>
      <c r="P22" s="1748"/>
      <c r="Q22" s="1749">
        <f>SUM(M22:P22)</f>
        <v>15942</v>
      </c>
      <c r="R22" s="1750">
        <f>(Q22/L22)*100</f>
        <v>92.65372544461235</v>
      </c>
      <c r="S22" s="1670"/>
      <c r="T22" s="1700">
        <v>7723</v>
      </c>
      <c r="U22" s="1814">
        <v>11996</v>
      </c>
      <c r="V22" s="1743"/>
      <c r="W22" s="153"/>
    </row>
    <row r="23" spans="1:22" ht="15">
      <c r="A23" s="1701" t="s">
        <v>624</v>
      </c>
      <c r="B23" s="1702" t="s">
        <v>625</v>
      </c>
      <c r="C23" s="1751" t="s">
        <v>594</v>
      </c>
      <c r="D23" s="1690"/>
      <c r="E23" s="1690"/>
      <c r="F23" s="1690"/>
      <c r="G23" s="1752"/>
      <c r="H23" s="1752"/>
      <c r="I23" s="1752"/>
      <c r="J23" s="1752">
        <v>0</v>
      </c>
      <c r="K23" s="1753"/>
      <c r="L23" s="1815">
        <v>304</v>
      </c>
      <c r="M23" s="1754">
        <v>0</v>
      </c>
      <c r="N23" s="1755">
        <f>T23-M23</f>
        <v>304</v>
      </c>
      <c r="O23" s="1703">
        <f aca="true" t="shared" si="2" ref="O23:O40">U23-N23</f>
        <v>0</v>
      </c>
      <c r="P23" s="1756"/>
      <c r="Q23" s="1757">
        <f aca="true" t="shared" si="3" ref="Q23:Q45">SUM(M23:P23)</f>
        <v>304</v>
      </c>
      <c r="R23" s="1758">
        <f aca="true" t="shared" si="4" ref="R23:R45">(Q23/L23)*100</f>
        <v>100</v>
      </c>
      <c r="S23" s="1670"/>
      <c r="T23" s="1690">
        <v>304</v>
      </c>
      <c r="U23" s="1816">
        <v>304</v>
      </c>
      <c r="V23" s="1752"/>
    </row>
    <row r="24" spans="1:22" ht="15.75" thickBot="1">
      <c r="A24" s="1673" t="s">
        <v>626</v>
      </c>
      <c r="B24" s="1731" t="s">
        <v>625</v>
      </c>
      <c r="C24" s="1759">
        <v>672</v>
      </c>
      <c r="D24" s="1760">
        <v>2805</v>
      </c>
      <c r="E24" s="1760">
        <v>3030</v>
      </c>
      <c r="F24" s="1760">
        <v>3000</v>
      </c>
      <c r="G24" s="1761">
        <v>3400</v>
      </c>
      <c r="H24" s="1761">
        <v>3450</v>
      </c>
      <c r="I24" s="1761">
        <v>3500</v>
      </c>
      <c r="J24" s="1761">
        <v>3300</v>
      </c>
      <c r="K24" s="1762">
        <f>SUM(K25:K29)</f>
        <v>3400</v>
      </c>
      <c r="L24" s="1817">
        <v>3096</v>
      </c>
      <c r="M24" s="1763">
        <v>840</v>
      </c>
      <c r="N24" s="1764">
        <f aca="true" t="shared" si="5" ref="N24:N40">T24-M24</f>
        <v>756</v>
      </c>
      <c r="O24" s="1712">
        <f t="shared" si="2"/>
        <v>1590</v>
      </c>
      <c r="P24" s="1765"/>
      <c r="Q24" s="1766">
        <f t="shared" si="3"/>
        <v>3186</v>
      </c>
      <c r="R24" s="1767">
        <f t="shared" si="4"/>
        <v>102.90697674418605</v>
      </c>
      <c r="S24" s="1670"/>
      <c r="T24" s="1676">
        <v>1596</v>
      </c>
      <c r="U24" s="1818">
        <v>2346</v>
      </c>
      <c r="V24" s="1761"/>
    </row>
    <row r="25" spans="1:22" ht="15">
      <c r="A25" s="1687" t="s">
        <v>627</v>
      </c>
      <c r="B25" s="1768" t="s">
        <v>765</v>
      </c>
      <c r="C25" s="1769">
        <v>501</v>
      </c>
      <c r="D25" s="1690">
        <v>3042</v>
      </c>
      <c r="E25" s="1690">
        <v>2862</v>
      </c>
      <c r="F25" s="1690">
        <v>2431</v>
      </c>
      <c r="G25" s="1744">
        <v>3440</v>
      </c>
      <c r="H25" s="1744">
        <v>2922</v>
      </c>
      <c r="I25" s="1744">
        <v>2849</v>
      </c>
      <c r="J25" s="1744">
        <v>2182</v>
      </c>
      <c r="K25" s="1745">
        <v>800</v>
      </c>
      <c r="L25" s="1813">
        <v>800</v>
      </c>
      <c r="M25" s="1770">
        <v>549</v>
      </c>
      <c r="N25" s="1771">
        <f t="shared" si="5"/>
        <v>552</v>
      </c>
      <c r="O25" s="1693">
        <f t="shared" si="2"/>
        <v>974</v>
      </c>
      <c r="P25" s="1748"/>
      <c r="Q25" s="1772">
        <f t="shared" si="3"/>
        <v>2075</v>
      </c>
      <c r="R25" s="1750">
        <f t="shared" si="4"/>
        <v>259.375</v>
      </c>
      <c r="S25" s="1670"/>
      <c r="T25" s="1773">
        <v>1101</v>
      </c>
      <c r="U25" s="1819">
        <v>1526</v>
      </c>
      <c r="V25" s="1744"/>
    </row>
    <row r="26" spans="1:22" ht="15">
      <c r="A26" s="1701" t="s">
        <v>629</v>
      </c>
      <c r="B26" s="1774" t="s">
        <v>766</v>
      </c>
      <c r="C26" s="1775">
        <v>502</v>
      </c>
      <c r="D26" s="1690">
        <v>812</v>
      </c>
      <c r="E26" s="1690">
        <v>951</v>
      </c>
      <c r="F26" s="1690">
        <v>1318</v>
      </c>
      <c r="G26" s="1752">
        <v>1425</v>
      </c>
      <c r="H26" s="1752">
        <v>1283</v>
      </c>
      <c r="I26" s="1752">
        <v>1482</v>
      </c>
      <c r="J26" s="1752">
        <v>1107</v>
      </c>
      <c r="K26" s="1753">
        <v>1400</v>
      </c>
      <c r="L26" s="1815">
        <v>1400</v>
      </c>
      <c r="M26" s="1754">
        <v>417</v>
      </c>
      <c r="N26" s="1755">
        <f t="shared" si="5"/>
        <v>206</v>
      </c>
      <c r="O26" s="1703">
        <f t="shared" si="2"/>
        <v>414</v>
      </c>
      <c r="P26" s="1756"/>
      <c r="Q26" s="1776">
        <f t="shared" si="3"/>
        <v>1037</v>
      </c>
      <c r="R26" s="1777">
        <f t="shared" si="4"/>
        <v>74.07142857142858</v>
      </c>
      <c r="S26" s="1670"/>
      <c r="T26" s="1690">
        <v>623</v>
      </c>
      <c r="U26" s="1816">
        <v>620</v>
      </c>
      <c r="V26" s="1752"/>
    </row>
    <row r="27" spans="1:22" ht="15">
      <c r="A27" s="1701" t="s">
        <v>631</v>
      </c>
      <c r="B27" s="1774" t="s">
        <v>767</v>
      </c>
      <c r="C27" s="1775">
        <v>504</v>
      </c>
      <c r="D27" s="1690">
        <v>80</v>
      </c>
      <c r="E27" s="1690">
        <v>26</v>
      </c>
      <c r="F27" s="1690">
        <v>0</v>
      </c>
      <c r="G27" s="1752">
        <v>14</v>
      </c>
      <c r="H27" s="1752">
        <v>14</v>
      </c>
      <c r="I27" s="1752">
        <v>4</v>
      </c>
      <c r="J27" s="1752">
        <v>0</v>
      </c>
      <c r="K27" s="1753"/>
      <c r="L27" s="1815"/>
      <c r="M27" s="1754">
        <v>0</v>
      </c>
      <c r="N27" s="1755">
        <f t="shared" si="5"/>
        <v>0</v>
      </c>
      <c r="O27" s="1703">
        <f t="shared" si="2"/>
        <v>0</v>
      </c>
      <c r="P27" s="1756"/>
      <c r="Q27" s="1776">
        <f t="shared" si="3"/>
        <v>0</v>
      </c>
      <c r="R27" s="1777" t="e">
        <f t="shared" si="4"/>
        <v>#DIV/0!</v>
      </c>
      <c r="S27" s="1670"/>
      <c r="T27" s="1690">
        <v>0</v>
      </c>
      <c r="U27" s="1816">
        <v>0</v>
      </c>
      <c r="V27" s="1752"/>
    </row>
    <row r="28" spans="1:22" ht="15">
      <c r="A28" s="1701" t="s">
        <v>633</v>
      </c>
      <c r="B28" s="1774" t="s">
        <v>768</v>
      </c>
      <c r="C28" s="1775">
        <v>511</v>
      </c>
      <c r="D28" s="1690">
        <v>300</v>
      </c>
      <c r="E28" s="1690">
        <v>676</v>
      </c>
      <c r="F28" s="1690">
        <v>375</v>
      </c>
      <c r="G28" s="1752">
        <v>197</v>
      </c>
      <c r="H28" s="1752">
        <v>540</v>
      </c>
      <c r="I28" s="1752">
        <v>484</v>
      </c>
      <c r="J28" s="1752">
        <v>549</v>
      </c>
      <c r="K28" s="1753">
        <v>600</v>
      </c>
      <c r="L28" s="1815">
        <v>600</v>
      </c>
      <c r="M28" s="1754">
        <v>31</v>
      </c>
      <c r="N28" s="1755">
        <f t="shared" si="5"/>
        <v>97</v>
      </c>
      <c r="O28" s="1703">
        <f t="shared" si="2"/>
        <v>270</v>
      </c>
      <c r="P28" s="1756"/>
      <c r="Q28" s="1776">
        <f t="shared" si="3"/>
        <v>398</v>
      </c>
      <c r="R28" s="1777">
        <f t="shared" si="4"/>
        <v>66.33333333333333</v>
      </c>
      <c r="S28" s="1670"/>
      <c r="T28" s="1690">
        <v>128</v>
      </c>
      <c r="U28" s="1816">
        <v>367</v>
      </c>
      <c r="V28" s="1752"/>
    </row>
    <row r="29" spans="1:22" ht="15">
      <c r="A29" s="1701" t="s">
        <v>635</v>
      </c>
      <c r="B29" s="1774" t="s">
        <v>769</v>
      </c>
      <c r="C29" s="1775">
        <v>518</v>
      </c>
      <c r="D29" s="1690">
        <v>497</v>
      </c>
      <c r="E29" s="1690">
        <v>585</v>
      </c>
      <c r="F29" s="1690">
        <v>465</v>
      </c>
      <c r="G29" s="1752">
        <v>713</v>
      </c>
      <c r="H29" s="1752">
        <v>464</v>
      </c>
      <c r="I29" s="1752">
        <v>672</v>
      </c>
      <c r="J29" s="1752">
        <v>618</v>
      </c>
      <c r="K29" s="1753">
        <v>600</v>
      </c>
      <c r="L29" s="1815">
        <v>291</v>
      </c>
      <c r="M29" s="1754">
        <v>96</v>
      </c>
      <c r="N29" s="1755">
        <f t="shared" si="5"/>
        <v>153</v>
      </c>
      <c r="O29" s="1703">
        <f t="shared" si="2"/>
        <v>309</v>
      </c>
      <c r="P29" s="1756"/>
      <c r="Q29" s="1776">
        <f t="shared" si="3"/>
        <v>558</v>
      </c>
      <c r="R29" s="1777">
        <f t="shared" si="4"/>
        <v>191.75257731958763</v>
      </c>
      <c r="S29" s="1670"/>
      <c r="T29" s="1690">
        <v>249</v>
      </c>
      <c r="U29" s="1816">
        <v>462</v>
      </c>
      <c r="V29" s="1752"/>
    </row>
    <row r="30" spans="1:22" ht="15">
      <c r="A30" s="1701" t="s">
        <v>637</v>
      </c>
      <c r="B30" s="1778" t="s">
        <v>770</v>
      </c>
      <c r="C30" s="1775">
        <v>521</v>
      </c>
      <c r="D30" s="1690">
        <v>7861</v>
      </c>
      <c r="E30" s="1690">
        <v>7950</v>
      </c>
      <c r="F30" s="1690">
        <v>7842</v>
      </c>
      <c r="G30" s="1752">
        <v>7959</v>
      </c>
      <c r="H30" s="1752">
        <v>8264</v>
      </c>
      <c r="I30" s="1752">
        <v>8850</v>
      </c>
      <c r="J30" s="1752">
        <v>9203</v>
      </c>
      <c r="K30" s="1753">
        <v>9001</v>
      </c>
      <c r="L30" s="1815">
        <v>9457</v>
      </c>
      <c r="M30" s="1754">
        <v>2402</v>
      </c>
      <c r="N30" s="1755">
        <f t="shared" si="5"/>
        <v>2439</v>
      </c>
      <c r="O30" s="1703">
        <f t="shared" si="2"/>
        <v>4779</v>
      </c>
      <c r="P30" s="1756"/>
      <c r="Q30" s="1776">
        <f t="shared" si="3"/>
        <v>9620</v>
      </c>
      <c r="R30" s="1777">
        <f t="shared" si="4"/>
        <v>101.72359099080046</v>
      </c>
      <c r="S30" s="1670"/>
      <c r="T30" s="1690">
        <v>4841</v>
      </c>
      <c r="U30" s="1816">
        <v>7218</v>
      </c>
      <c r="V30" s="1752"/>
    </row>
    <row r="31" spans="1:22" ht="15">
      <c r="A31" s="1701" t="s">
        <v>639</v>
      </c>
      <c r="B31" s="1778" t="s">
        <v>771</v>
      </c>
      <c r="C31" s="1775" t="s">
        <v>641</v>
      </c>
      <c r="D31" s="1690">
        <v>2897</v>
      </c>
      <c r="E31" s="1690">
        <v>2910</v>
      </c>
      <c r="F31" s="1690">
        <v>2905</v>
      </c>
      <c r="G31" s="1752">
        <v>2848</v>
      </c>
      <c r="H31" s="1752">
        <v>2916</v>
      </c>
      <c r="I31" s="1752">
        <v>3073</v>
      </c>
      <c r="J31" s="1752">
        <v>3278</v>
      </c>
      <c r="K31" s="1753">
        <v>3150</v>
      </c>
      <c r="L31" s="1815">
        <v>3307</v>
      </c>
      <c r="M31" s="1754">
        <v>842</v>
      </c>
      <c r="N31" s="1755">
        <f t="shared" si="5"/>
        <v>865</v>
      </c>
      <c r="O31" s="1703">
        <f t="shared" si="2"/>
        <v>1935</v>
      </c>
      <c r="P31" s="1756"/>
      <c r="Q31" s="1776">
        <f t="shared" si="3"/>
        <v>3642</v>
      </c>
      <c r="R31" s="1777">
        <f t="shared" si="4"/>
        <v>110.13002721499849</v>
      </c>
      <c r="S31" s="1670"/>
      <c r="T31" s="1690">
        <v>1707</v>
      </c>
      <c r="U31" s="1816">
        <v>2800</v>
      </c>
      <c r="V31" s="1752"/>
    </row>
    <row r="32" spans="1:22" ht="15">
      <c r="A32" s="1701" t="s">
        <v>642</v>
      </c>
      <c r="B32" s="1774" t="s">
        <v>772</v>
      </c>
      <c r="C32" s="1775">
        <v>557</v>
      </c>
      <c r="D32" s="1690">
        <v>0</v>
      </c>
      <c r="E32" s="1690">
        <v>0</v>
      </c>
      <c r="F32" s="1690">
        <v>0</v>
      </c>
      <c r="G32" s="1752">
        <v>0</v>
      </c>
      <c r="H32" s="1752"/>
      <c r="I32" s="1752"/>
      <c r="J32" s="1752">
        <v>0</v>
      </c>
      <c r="K32" s="1753"/>
      <c r="L32" s="1815"/>
      <c r="M32" s="1754">
        <v>0</v>
      </c>
      <c r="N32" s="1755">
        <f t="shared" si="5"/>
        <v>0</v>
      </c>
      <c r="O32" s="1703">
        <f t="shared" si="2"/>
        <v>0</v>
      </c>
      <c r="P32" s="1756"/>
      <c r="Q32" s="1776">
        <f t="shared" si="3"/>
        <v>0</v>
      </c>
      <c r="R32" s="1777" t="e">
        <f t="shared" si="4"/>
        <v>#DIV/0!</v>
      </c>
      <c r="S32" s="1670"/>
      <c r="T32" s="1690">
        <v>0</v>
      </c>
      <c r="U32" s="1816">
        <v>0</v>
      </c>
      <c r="V32" s="1752"/>
    </row>
    <row r="33" spans="1:22" ht="15">
      <c r="A33" s="1701" t="s">
        <v>644</v>
      </c>
      <c r="B33" s="1774" t="s">
        <v>773</v>
      </c>
      <c r="C33" s="1775">
        <v>551</v>
      </c>
      <c r="D33" s="1690">
        <v>73</v>
      </c>
      <c r="E33" s="1690">
        <v>97</v>
      </c>
      <c r="F33" s="1690">
        <v>103</v>
      </c>
      <c r="G33" s="1752">
        <v>103</v>
      </c>
      <c r="H33" s="1752">
        <v>95</v>
      </c>
      <c r="I33" s="1752">
        <v>73</v>
      </c>
      <c r="J33" s="1752">
        <v>66</v>
      </c>
      <c r="K33" s="1753"/>
      <c r="L33" s="1815">
        <v>0</v>
      </c>
      <c r="M33" s="1754">
        <v>17</v>
      </c>
      <c r="N33" s="1755">
        <f t="shared" si="5"/>
        <v>16</v>
      </c>
      <c r="O33" s="1703">
        <f t="shared" si="2"/>
        <v>34</v>
      </c>
      <c r="P33" s="1756"/>
      <c r="Q33" s="1776">
        <f t="shared" si="3"/>
        <v>67</v>
      </c>
      <c r="R33" s="1777" t="e">
        <f t="shared" si="4"/>
        <v>#DIV/0!</v>
      </c>
      <c r="S33" s="1670"/>
      <c r="T33" s="1690">
        <v>33</v>
      </c>
      <c r="U33" s="1816">
        <v>50</v>
      </c>
      <c r="V33" s="1752"/>
    </row>
    <row r="34" spans="1:22" ht="15.75" thickBot="1">
      <c r="A34" s="1658" t="s">
        <v>945</v>
      </c>
      <c r="B34" s="1779" t="s">
        <v>774</v>
      </c>
      <c r="C34" s="1780" t="s">
        <v>647</v>
      </c>
      <c r="D34" s="1710">
        <v>449</v>
      </c>
      <c r="E34" s="1710">
        <v>210</v>
      </c>
      <c r="F34" s="1710">
        <v>221</v>
      </c>
      <c r="G34" s="1781">
        <v>173</v>
      </c>
      <c r="H34" s="1781">
        <v>96</v>
      </c>
      <c r="I34" s="1781">
        <v>91</v>
      </c>
      <c r="J34" s="1781">
        <v>497</v>
      </c>
      <c r="K34" s="1782">
        <v>332</v>
      </c>
      <c r="L34" s="1820">
        <v>1047</v>
      </c>
      <c r="M34" s="1783">
        <v>249</v>
      </c>
      <c r="N34" s="1755">
        <f t="shared" si="5"/>
        <v>43</v>
      </c>
      <c r="O34" s="1712">
        <f t="shared" si="2"/>
        <v>322</v>
      </c>
      <c r="P34" s="1765"/>
      <c r="Q34" s="1784">
        <f t="shared" si="3"/>
        <v>614</v>
      </c>
      <c r="R34" s="1767">
        <f t="shared" si="4"/>
        <v>58.64374403056352</v>
      </c>
      <c r="S34" s="1670"/>
      <c r="T34" s="1785">
        <v>292</v>
      </c>
      <c r="U34" s="1821">
        <v>365</v>
      </c>
      <c r="V34" s="1781"/>
    </row>
    <row r="35" spans="1:22" ht="15.75" thickBot="1">
      <c r="A35" s="1786" t="s">
        <v>648</v>
      </c>
      <c r="B35" s="1787" t="s">
        <v>649</v>
      </c>
      <c r="C35" s="1788"/>
      <c r="D35" s="1720">
        <f aca="true" t="shared" si="6" ref="D35:P35">SUM(D25:D34)</f>
        <v>16011</v>
      </c>
      <c r="E35" s="1720">
        <f t="shared" si="6"/>
        <v>16267</v>
      </c>
      <c r="F35" s="1720">
        <f t="shared" si="6"/>
        <v>15660</v>
      </c>
      <c r="G35" s="1720">
        <f t="shared" si="6"/>
        <v>16872</v>
      </c>
      <c r="H35" s="1720">
        <f>SUM(H25:H34)</f>
        <v>16594</v>
      </c>
      <c r="I35" s="1720">
        <f>SUM(I25:I34)</f>
        <v>17578</v>
      </c>
      <c r="J35" s="1720">
        <v>17500</v>
      </c>
      <c r="K35" s="1789">
        <f t="shared" si="6"/>
        <v>15883</v>
      </c>
      <c r="L35" s="1822">
        <f t="shared" si="6"/>
        <v>16902</v>
      </c>
      <c r="M35" s="1790">
        <f t="shared" si="6"/>
        <v>4603</v>
      </c>
      <c r="N35" s="1790">
        <f t="shared" si="6"/>
        <v>4371</v>
      </c>
      <c r="O35" s="1791">
        <f t="shared" si="2"/>
        <v>9037</v>
      </c>
      <c r="P35" s="1792">
        <f t="shared" si="6"/>
        <v>0</v>
      </c>
      <c r="Q35" s="1720">
        <f t="shared" si="3"/>
        <v>18011</v>
      </c>
      <c r="R35" s="1793">
        <f t="shared" si="4"/>
        <v>106.56135368595432</v>
      </c>
      <c r="S35" s="1670"/>
      <c r="T35" s="1720">
        <f>SUM(T25:T34)</f>
        <v>8974</v>
      </c>
      <c r="U35" s="1720">
        <f>SUM(U25:U34)</f>
        <v>13408</v>
      </c>
      <c r="V35" s="1720">
        <f>SUM(V25:V34)</f>
        <v>0</v>
      </c>
    </row>
    <row r="36" spans="1:22" ht="15">
      <c r="A36" s="1687" t="s">
        <v>650</v>
      </c>
      <c r="B36" s="1768" t="s">
        <v>775</v>
      </c>
      <c r="C36" s="1769">
        <v>601</v>
      </c>
      <c r="D36" s="1773">
        <v>1998</v>
      </c>
      <c r="E36" s="1773">
        <v>1958</v>
      </c>
      <c r="F36" s="1773">
        <v>2032</v>
      </c>
      <c r="G36" s="1744">
        <v>1931</v>
      </c>
      <c r="H36" s="1744">
        <v>2001</v>
      </c>
      <c r="I36" s="1744">
        <v>2039</v>
      </c>
      <c r="J36" s="1744">
        <v>1857</v>
      </c>
      <c r="K36" s="1745"/>
      <c r="L36" s="1813"/>
      <c r="M36" s="1746">
        <v>527</v>
      </c>
      <c r="N36" s="1755">
        <f t="shared" si="5"/>
        <v>533</v>
      </c>
      <c r="O36" s="1693">
        <f t="shared" si="2"/>
        <v>649</v>
      </c>
      <c r="P36" s="1748"/>
      <c r="Q36" s="1772">
        <f t="shared" si="3"/>
        <v>1709</v>
      </c>
      <c r="R36" s="1794" t="e">
        <f t="shared" si="4"/>
        <v>#DIV/0!</v>
      </c>
      <c r="S36" s="1670"/>
      <c r="T36" s="1773">
        <v>1060</v>
      </c>
      <c r="U36" s="1819">
        <v>1182</v>
      </c>
      <c r="V36" s="1744"/>
    </row>
    <row r="37" spans="1:22" ht="15">
      <c r="A37" s="1701" t="s">
        <v>652</v>
      </c>
      <c r="B37" s="1774" t="s">
        <v>776</v>
      </c>
      <c r="C37" s="1775">
        <v>602</v>
      </c>
      <c r="D37" s="1690">
        <v>112</v>
      </c>
      <c r="E37" s="1690">
        <v>100</v>
      </c>
      <c r="F37" s="1690">
        <v>50</v>
      </c>
      <c r="G37" s="1752">
        <v>53</v>
      </c>
      <c r="H37" s="1752">
        <v>49</v>
      </c>
      <c r="I37" s="1752">
        <v>57</v>
      </c>
      <c r="J37" s="1752">
        <v>61</v>
      </c>
      <c r="K37" s="1753"/>
      <c r="L37" s="1815"/>
      <c r="M37" s="1754">
        <v>0</v>
      </c>
      <c r="N37" s="1755">
        <f t="shared" si="5"/>
        <v>42</v>
      </c>
      <c r="O37" s="1703">
        <f t="shared" si="2"/>
        <v>0</v>
      </c>
      <c r="P37" s="1756"/>
      <c r="Q37" s="1776">
        <f t="shared" si="3"/>
        <v>42</v>
      </c>
      <c r="R37" s="1777" t="e">
        <f t="shared" si="4"/>
        <v>#DIV/0!</v>
      </c>
      <c r="S37" s="1670"/>
      <c r="T37" s="1690">
        <v>42</v>
      </c>
      <c r="U37" s="1816">
        <v>42</v>
      </c>
      <c r="V37" s="1752"/>
    </row>
    <row r="38" spans="1:22" ht="15">
      <c r="A38" s="1701" t="s">
        <v>654</v>
      </c>
      <c r="B38" s="1774" t="s">
        <v>777</v>
      </c>
      <c r="C38" s="1775">
        <v>604</v>
      </c>
      <c r="D38" s="1690">
        <v>87</v>
      </c>
      <c r="E38" s="1690">
        <v>28</v>
      </c>
      <c r="F38" s="1690">
        <v>0</v>
      </c>
      <c r="G38" s="1752">
        <v>15</v>
      </c>
      <c r="H38" s="1752">
        <v>14</v>
      </c>
      <c r="I38" s="1752">
        <v>5</v>
      </c>
      <c r="J38" s="1752">
        <v>0</v>
      </c>
      <c r="K38" s="1753"/>
      <c r="L38" s="1815"/>
      <c r="M38" s="1754">
        <v>0</v>
      </c>
      <c r="N38" s="1755">
        <f t="shared" si="5"/>
        <v>0</v>
      </c>
      <c r="O38" s="1703">
        <f t="shared" si="2"/>
        <v>0</v>
      </c>
      <c r="P38" s="1756"/>
      <c r="Q38" s="1776">
        <f t="shared" si="3"/>
        <v>0</v>
      </c>
      <c r="R38" s="1777" t="e">
        <f t="shared" si="4"/>
        <v>#DIV/0!</v>
      </c>
      <c r="S38" s="1670"/>
      <c r="T38" s="1690">
        <v>0</v>
      </c>
      <c r="U38" s="1816">
        <v>0</v>
      </c>
      <c r="V38" s="1752"/>
    </row>
    <row r="39" spans="1:22" ht="15">
      <c r="A39" s="1701" t="s">
        <v>656</v>
      </c>
      <c r="B39" s="1774" t="s">
        <v>778</v>
      </c>
      <c r="C39" s="1775" t="s">
        <v>658</v>
      </c>
      <c r="D39" s="1690">
        <v>13454</v>
      </c>
      <c r="E39" s="1690">
        <v>13860</v>
      </c>
      <c r="F39" s="1690">
        <v>13442</v>
      </c>
      <c r="G39" s="1752">
        <v>14664</v>
      </c>
      <c r="H39" s="1752">
        <v>14584</v>
      </c>
      <c r="I39" s="1752">
        <v>15272</v>
      </c>
      <c r="J39" s="1752">
        <v>15545</v>
      </c>
      <c r="K39" s="1753">
        <v>15883</v>
      </c>
      <c r="L39" s="1815">
        <v>16902</v>
      </c>
      <c r="M39" s="1754">
        <v>3946</v>
      </c>
      <c r="N39" s="1755">
        <f t="shared" si="5"/>
        <v>3777</v>
      </c>
      <c r="O39" s="1703">
        <f t="shared" si="2"/>
        <v>8219</v>
      </c>
      <c r="P39" s="1756"/>
      <c r="Q39" s="1776">
        <f t="shared" si="3"/>
        <v>15942</v>
      </c>
      <c r="R39" s="1777">
        <f t="shared" si="4"/>
        <v>94.32019879304224</v>
      </c>
      <c r="S39" s="1670"/>
      <c r="T39" s="1690">
        <v>7723</v>
      </c>
      <c r="U39" s="1816">
        <v>11996</v>
      </c>
      <c r="V39" s="1752"/>
    </row>
    <row r="40" spans="1:22" ht="15.75" thickBot="1">
      <c r="A40" s="1658" t="s">
        <v>659</v>
      </c>
      <c r="B40" s="1779" t="s">
        <v>774</v>
      </c>
      <c r="C40" s="1780" t="s">
        <v>660</v>
      </c>
      <c r="D40" s="1710">
        <v>399</v>
      </c>
      <c r="E40" s="1710">
        <v>331</v>
      </c>
      <c r="F40" s="1710">
        <v>206</v>
      </c>
      <c r="G40" s="1781">
        <v>354</v>
      </c>
      <c r="H40" s="1781">
        <v>129</v>
      </c>
      <c r="I40" s="1781">
        <v>303</v>
      </c>
      <c r="J40" s="1781">
        <v>200</v>
      </c>
      <c r="K40" s="1782"/>
      <c r="L40" s="1820"/>
      <c r="M40" s="1783">
        <v>130</v>
      </c>
      <c r="N40" s="1764">
        <f t="shared" si="5"/>
        <v>19</v>
      </c>
      <c r="O40" s="1712">
        <f t="shared" si="2"/>
        <v>169</v>
      </c>
      <c r="P40" s="1765"/>
      <c r="Q40" s="1766">
        <f t="shared" si="3"/>
        <v>318</v>
      </c>
      <c r="R40" s="1767" t="e">
        <f t="shared" si="4"/>
        <v>#DIV/0!</v>
      </c>
      <c r="S40" s="1670"/>
      <c r="T40" s="1785">
        <v>149</v>
      </c>
      <c r="U40" s="1821">
        <v>188</v>
      </c>
      <c r="V40" s="1781"/>
    </row>
    <row r="41" spans="1:22" ht="15.75" thickBot="1">
      <c r="A41" s="1786" t="s">
        <v>661</v>
      </c>
      <c r="B41" s="1787" t="s">
        <v>662</v>
      </c>
      <c r="C41" s="1788" t="s">
        <v>594</v>
      </c>
      <c r="D41" s="1720">
        <f aca="true" t="shared" si="7" ref="D41:P41">SUM(D36:D40)</f>
        <v>16050</v>
      </c>
      <c r="E41" s="1720">
        <f t="shared" si="7"/>
        <v>16277</v>
      </c>
      <c r="F41" s="1720">
        <f t="shared" si="7"/>
        <v>15730</v>
      </c>
      <c r="G41" s="1720">
        <f t="shared" si="7"/>
        <v>17017</v>
      </c>
      <c r="H41" s="1720">
        <f>SUM(H36:H40)</f>
        <v>16777</v>
      </c>
      <c r="I41" s="1720">
        <f>SUM(I36:I40)</f>
        <v>17676</v>
      </c>
      <c r="J41" s="1720">
        <v>17663</v>
      </c>
      <c r="K41" s="1789">
        <f t="shared" si="7"/>
        <v>15883</v>
      </c>
      <c r="L41" s="1822">
        <f t="shared" si="7"/>
        <v>16902</v>
      </c>
      <c r="M41" s="1720">
        <f t="shared" si="7"/>
        <v>4603</v>
      </c>
      <c r="N41" s="1795">
        <f t="shared" si="7"/>
        <v>4371</v>
      </c>
      <c r="O41" s="1795">
        <f t="shared" si="7"/>
        <v>9037</v>
      </c>
      <c r="P41" s="1795">
        <f t="shared" si="7"/>
        <v>0</v>
      </c>
      <c r="Q41" s="1796">
        <f t="shared" si="3"/>
        <v>18011</v>
      </c>
      <c r="R41" s="1794">
        <f t="shared" si="4"/>
        <v>106.56135368595432</v>
      </c>
      <c r="S41" s="1670"/>
      <c r="T41" s="1720">
        <f>SUM(T36:T40)</f>
        <v>8974</v>
      </c>
      <c r="U41" s="1720">
        <f>SUM(U36:U40)</f>
        <v>13408</v>
      </c>
      <c r="V41" s="1720">
        <f>SUM(V36:V40)</f>
        <v>0</v>
      </c>
    </row>
    <row r="42" spans="1:22" ht="15.75" thickBot="1">
      <c r="A42" s="1658"/>
      <c r="B42" s="1797"/>
      <c r="C42" s="1798"/>
      <c r="D42" s="1710"/>
      <c r="E42" s="1710"/>
      <c r="F42" s="1710"/>
      <c r="G42" s="1799"/>
      <c r="H42" s="1799"/>
      <c r="I42" s="1799"/>
      <c r="J42" s="1799"/>
      <c r="K42" s="1800"/>
      <c r="L42" s="1823"/>
      <c r="M42" s="1710"/>
      <c r="N42" s="1801"/>
      <c r="O42" s="1802"/>
      <c r="P42" s="1803"/>
      <c r="Q42" s="1804"/>
      <c r="R42" s="1750"/>
      <c r="S42" s="1670"/>
      <c r="T42" s="1710"/>
      <c r="U42" s="1710"/>
      <c r="V42" s="1710"/>
    </row>
    <row r="43" spans="1:22" ht="15.75" thickBot="1">
      <c r="A43" s="1805" t="s">
        <v>663</v>
      </c>
      <c r="B43" s="1806" t="s">
        <v>625</v>
      </c>
      <c r="C43" s="1788" t="s">
        <v>594</v>
      </c>
      <c r="D43" s="1720">
        <f aca="true" t="shared" si="8" ref="D43:P43">D41-D39</f>
        <v>2596</v>
      </c>
      <c r="E43" s="1720">
        <f t="shared" si="8"/>
        <v>2417</v>
      </c>
      <c r="F43" s="1720">
        <f t="shared" si="8"/>
        <v>2288</v>
      </c>
      <c r="G43" s="1720">
        <f t="shared" si="8"/>
        <v>2353</v>
      </c>
      <c r="H43" s="1720">
        <f>H41-H39</f>
        <v>2193</v>
      </c>
      <c r="I43" s="1720">
        <f>I41-I39</f>
        <v>2404</v>
      </c>
      <c r="J43" s="1720">
        <v>2118</v>
      </c>
      <c r="K43" s="1720">
        <f>K41-K39</f>
        <v>0</v>
      </c>
      <c r="L43" s="1793">
        <f t="shared" si="8"/>
        <v>0</v>
      </c>
      <c r="M43" s="1720">
        <f t="shared" si="8"/>
        <v>657</v>
      </c>
      <c r="N43" s="1720">
        <f t="shared" si="8"/>
        <v>594</v>
      </c>
      <c r="O43" s="1720">
        <f t="shared" si="8"/>
        <v>818</v>
      </c>
      <c r="P43" s="1799">
        <f t="shared" si="8"/>
        <v>0</v>
      </c>
      <c r="Q43" s="1804">
        <f t="shared" si="3"/>
        <v>2069</v>
      </c>
      <c r="R43" s="1750" t="e">
        <f t="shared" si="4"/>
        <v>#DIV/0!</v>
      </c>
      <c r="S43" s="1670"/>
      <c r="T43" s="1720">
        <f>T41-T39</f>
        <v>1251</v>
      </c>
      <c r="U43" s="1720">
        <f>U41-U39</f>
        <v>1412</v>
      </c>
      <c r="V43" s="1720">
        <f>V41-V39</f>
        <v>0</v>
      </c>
    </row>
    <row r="44" spans="1:22" ht="15.75" thickBot="1">
      <c r="A44" s="1786" t="s">
        <v>664</v>
      </c>
      <c r="B44" s="1806" t="s">
        <v>665</v>
      </c>
      <c r="C44" s="1788" t="s">
        <v>594</v>
      </c>
      <c r="D44" s="1720">
        <f aca="true" t="shared" si="9" ref="D44:P44">D41-D35</f>
        <v>39</v>
      </c>
      <c r="E44" s="1720">
        <f t="shared" si="9"/>
        <v>10</v>
      </c>
      <c r="F44" s="1720">
        <f t="shared" si="9"/>
        <v>70</v>
      </c>
      <c r="G44" s="1720">
        <f t="shared" si="9"/>
        <v>145</v>
      </c>
      <c r="H44" s="1720">
        <f>H41-H35</f>
        <v>183</v>
      </c>
      <c r="I44" s="1720">
        <f>I41-I35</f>
        <v>98</v>
      </c>
      <c r="J44" s="1720">
        <v>163</v>
      </c>
      <c r="K44" s="1720">
        <f>K41-K35</f>
        <v>0</v>
      </c>
      <c r="L44" s="1793">
        <f t="shared" si="9"/>
        <v>0</v>
      </c>
      <c r="M44" s="1720">
        <f t="shared" si="9"/>
        <v>0</v>
      </c>
      <c r="N44" s="1720">
        <f t="shared" si="9"/>
        <v>0</v>
      </c>
      <c r="O44" s="1720">
        <f t="shared" si="9"/>
        <v>0</v>
      </c>
      <c r="P44" s="1799">
        <f t="shared" si="9"/>
        <v>0</v>
      </c>
      <c r="Q44" s="1804">
        <f t="shared" si="3"/>
        <v>0</v>
      </c>
      <c r="R44" s="1750" t="e">
        <f t="shared" si="4"/>
        <v>#DIV/0!</v>
      </c>
      <c r="S44" s="1670"/>
      <c r="T44" s="1720">
        <f>T41-T35</f>
        <v>0</v>
      </c>
      <c r="U44" s="1720">
        <f>U41-U35</f>
        <v>0</v>
      </c>
      <c r="V44" s="1720">
        <f>V41-V35</f>
        <v>0</v>
      </c>
    </row>
    <row r="45" spans="1:22" ht="15.75" thickBot="1">
      <c r="A45" s="1807" t="s">
        <v>666</v>
      </c>
      <c r="B45" s="1808" t="s">
        <v>625</v>
      </c>
      <c r="C45" s="1809" t="s">
        <v>594</v>
      </c>
      <c r="D45" s="1720">
        <f aca="true" t="shared" si="10" ref="D45:P45">D44-D39</f>
        <v>-13415</v>
      </c>
      <c r="E45" s="1720">
        <f t="shared" si="10"/>
        <v>-13850</v>
      </c>
      <c r="F45" s="1720">
        <f t="shared" si="10"/>
        <v>-13372</v>
      </c>
      <c r="G45" s="1720">
        <f t="shared" si="10"/>
        <v>-14519</v>
      </c>
      <c r="H45" s="1720">
        <f>H44-H39</f>
        <v>-14401</v>
      </c>
      <c r="I45" s="1720">
        <f>I44-I39</f>
        <v>-15174</v>
      </c>
      <c r="J45" s="1720">
        <v>-15382</v>
      </c>
      <c r="K45" s="1720">
        <f t="shared" si="10"/>
        <v>-15883</v>
      </c>
      <c r="L45" s="1793">
        <f t="shared" si="10"/>
        <v>-16902</v>
      </c>
      <c r="M45" s="1720">
        <f t="shared" si="10"/>
        <v>-3946</v>
      </c>
      <c r="N45" s="1720">
        <f t="shared" si="10"/>
        <v>-3777</v>
      </c>
      <c r="O45" s="1720">
        <f t="shared" si="10"/>
        <v>-8219</v>
      </c>
      <c r="P45" s="1799">
        <f t="shared" si="10"/>
        <v>0</v>
      </c>
      <c r="Q45" s="1720">
        <f t="shared" si="3"/>
        <v>-15942</v>
      </c>
      <c r="R45" s="1793">
        <f t="shared" si="4"/>
        <v>94.32019879304224</v>
      </c>
      <c r="S45" s="1670"/>
      <c r="T45" s="1720">
        <f>T44-T39</f>
        <v>-7723</v>
      </c>
      <c r="U45" s="1720">
        <f>U44-U39</f>
        <v>-11996</v>
      </c>
      <c r="V45" s="1720">
        <f>V44-V39</f>
        <v>0</v>
      </c>
    </row>
    <row r="46" ht="12.75">
      <c r="A46" s="1641"/>
    </row>
    <row r="47" ht="12.75">
      <c r="A47" s="1641"/>
    </row>
    <row r="48" spans="1:3" ht="15">
      <c r="A48" s="153"/>
      <c r="B48" s="1810"/>
      <c r="C48" s="1824"/>
    </row>
    <row r="49" ht="12.75">
      <c r="A49" s="1641"/>
    </row>
    <row r="50" spans="1:22" ht="14.25">
      <c r="A50" s="1172" t="s">
        <v>779</v>
      </c>
      <c r="Q50" s="149"/>
      <c r="R50" s="149"/>
      <c r="S50" s="149"/>
      <c r="T50" s="149"/>
      <c r="U50" s="149"/>
      <c r="V50" s="149"/>
    </row>
    <row r="51" spans="1:22" ht="14.25">
      <c r="A51" s="1811" t="s">
        <v>780</v>
      </c>
      <c r="Q51" s="149"/>
      <c r="R51" s="149"/>
      <c r="S51" s="149"/>
      <c r="T51" s="149"/>
      <c r="U51" s="149"/>
      <c r="V51" s="149"/>
    </row>
    <row r="52" spans="1:22" ht="14.25">
      <c r="A52" s="1812" t="s">
        <v>781</v>
      </c>
      <c r="Q52" s="149"/>
      <c r="R52" s="149"/>
      <c r="S52" s="149"/>
      <c r="T52" s="149"/>
      <c r="U52" s="149"/>
      <c r="V52" s="149"/>
    </row>
    <row r="53" spans="1:22" ht="14.25">
      <c r="A53" s="1825"/>
      <c r="Q53" s="149"/>
      <c r="R53" s="149"/>
      <c r="S53" s="149"/>
      <c r="T53" s="149"/>
      <c r="U53" s="149"/>
      <c r="V53" s="149"/>
    </row>
    <row r="54" spans="1:22" ht="12.75">
      <c r="A54" s="1641" t="s">
        <v>946</v>
      </c>
      <c r="Q54" s="149"/>
      <c r="R54" s="149"/>
      <c r="S54" s="149"/>
      <c r="T54" s="149"/>
      <c r="U54" s="149"/>
      <c r="V54" s="149"/>
    </row>
    <row r="55" spans="1:22" ht="12.75">
      <c r="A55" s="1641"/>
      <c r="Q55" s="149"/>
      <c r="R55" s="149"/>
      <c r="S55" s="149"/>
      <c r="T55" s="149"/>
      <c r="U55" s="149"/>
      <c r="V55" s="149"/>
    </row>
    <row r="56" spans="1:22" ht="12.75">
      <c r="A56" s="1641" t="s">
        <v>947</v>
      </c>
      <c r="Q56" s="149"/>
      <c r="R56" s="149"/>
      <c r="S56" s="149"/>
      <c r="T56" s="149"/>
      <c r="U56" s="149"/>
      <c r="V56" s="149"/>
    </row>
    <row r="57" ht="12.75">
      <c r="A57" s="1641"/>
    </row>
    <row r="58" ht="12.75">
      <c r="A58" s="1641"/>
    </row>
    <row r="59" ht="12.75">
      <c r="A59" s="1641"/>
    </row>
    <row r="60" ht="12.75">
      <c r="A60" s="1641"/>
    </row>
    <row r="61" ht="12.75">
      <c r="A61" s="1641"/>
    </row>
    <row r="62" ht="12.75">
      <c r="A62" s="1641"/>
    </row>
    <row r="63" ht="12.75">
      <c r="A63" s="1641"/>
    </row>
    <row r="64" ht="12.75">
      <c r="A64" s="1641"/>
    </row>
    <row r="65" ht="12.75">
      <c r="A65" s="1641"/>
    </row>
    <row r="66" ht="12.75">
      <c r="A66" s="1641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6">
      <selection activeCell="A13" sqref="A13"/>
    </sheetView>
  </sheetViews>
  <sheetFormatPr defaultColWidth="9.140625" defaultRowHeight="12.75"/>
  <cols>
    <col min="1" max="1" width="38.421875" style="1844" customWidth="1"/>
    <col min="2" max="2" width="14.8515625" style="1844" customWidth="1"/>
    <col min="3" max="3" width="9.140625" style="1843" customWidth="1"/>
    <col min="4" max="7" width="0" style="1844" hidden="1" customWidth="1"/>
    <col min="8" max="10" width="0" style="1845" hidden="1" customWidth="1"/>
    <col min="11" max="12" width="9.140625" style="1845" customWidth="1"/>
    <col min="13" max="13" width="11.140625" style="1845" customWidth="1"/>
    <col min="14" max="18" width="9.140625" style="1845" customWidth="1"/>
    <col min="19" max="19" width="9.140625" style="1846" customWidth="1"/>
    <col min="20" max="23" width="9.140625" style="1845" customWidth="1"/>
    <col min="24" max="24" width="9.140625" style="1910" customWidth="1"/>
    <col min="25" max="16384" width="9.140625" style="1844" customWidth="1"/>
  </cols>
  <sheetData>
    <row r="1" spans="1:24" s="43" customFormat="1" ht="15">
      <c r="A1" s="2373" t="s">
        <v>746</v>
      </c>
      <c r="B1" s="2373"/>
      <c r="C1" s="2373"/>
      <c r="D1" s="2373"/>
      <c r="E1" s="2373"/>
      <c r="F1" s="2373"/>
      <c r="G1" s="2373"/>
      <c r="H1" s="2373"/>
      <c r="I1" s="2373"/>
      <c r="J1" s="2373"/>
      <c r="K1" s="2373"/>
      <c r="L1" s="2373"/>
      <c r="M1" s="2373"/>
      <c r="N1" s="2373"/>
      <c r="O1" s="2373"/>
      <c r="P1" s="2373"/>
      <c r="Q1" s="2373"/>
      <c r="R1" s="2373"/>
      <c r="S1" s="2373"/>
      <c r="T1" s="2373"/>
      <c r="U1" s="2373"/>
      <c r="V1" s="2373"/>
      <c r="W1" s="2373"/>
      <c r="X1" s="1959"/>
    </row>
    <row r="2" spans="1:14" ht="18">
      <c r="A2" s="1400" t="s">
        <v>669</v>
      </c>
      <c r="B2" s="1842"/>
      <c r="M2" s="1402"/>
      <c r="N2" s="1402"/>
    </row>
    <row r="3" spans="1:14" ht="12.75">
      <c r="A3" s="1403"/>
      <c r="M3" s="1402"/>
      <c r="N3" s="1402"/>
    </row>
    <row r="4" spans="1:14" ht="13.5" thickBot="1">
      <c r="A4" s="1847"/>
      <c r="B4" s="1848"/>
      <c r="C4" s="1849"/>
      <c r="D4" s="1848"/>
      <c r="E4" s="1848"/>
      <c r="M4" s="1402"/>
      <c r="N4" s="1402"/>
    </row>
    <row r="5" spans="1:14" ht="15.75" thickBot="1">
      <c r="A5" s="1850" t="s">
        <v>790</v>
      </c>
      <c r="B5" s="1319"/>
      <c r="C5" s="1851" t="s">
        <v>948</v>
      </c>
      <c r="D5" s="1644"/>
      <c r="E5" s="1645"/>
      <c r="F5" s="1644"/>
      <c r="G5" s="1644"/>
      <c r="H5" s="1646"/>
      <c r="I5" s="1572"/>
      <c r="J5" s="1572"/>
      <c r="K5" s="1572"/>
      <c r="L5" s="978"/>
      <c r="M5" s="1318"/>
      <c r="N5" s="1318"/>
    </row>
    <row r="6" spans="1:14" ht="13.5" thickBot="1">
      <c r="A6" s="1403" t="s">
        <v>567</v>
      </c>
      <c r="M6" s="1402"/>
      <c r="N6" s="1402"/>
    </row>
    <row r="7" spans="1:23" ht="13.5" thickBot="1">
      <c r="A7" s="2374" t="s">
        <v>57</v>
      </c>
      <c r="B7" s="2376" t="s">
        <v>571</v>
      </c>
      <c r="C7" s="2376" t="s">
        <v>574</v>
      </c>
      <c r="D7" s="1852"/>
      <c r="E7" s="1852"/>
      <c r="F7" s="2376" t="s">
        <v>949</v>
      </c>
      <c r="G7" s="2378" t="s">
        <v>750</v>
      </c>
      <c r="H7" s="2378" t="s">
        <v>751</v>
      </c>
      <c r="I7" s="2378" t="s">
        <v>752</v>
      </c>
      <c r="J7" s="2378" t="s">
        <v>753</v>
      </c>
      <c r="K7" s="2378" t="s">
        <v>754</v>
      </c>
      <c r="L7" s="2368" t="s">
        <v>755</v>
      </c>
      <c r="M7" s="2369"/>
      <c r="N7" s="2368" t="s">
        <v>756</v>
      </c>
      <c r="O7" s="2370"/>
      <c r="P7" s="2370"/>
      <c r="Q7" s="2371"/>
      <c r="R7" s="1853" t="s">
        <v>757</v>
      </c>
      <c r="S7" s="1854" t="s">
        <v>570</v>
      </c>
      <c r="U7" s="2372" t="s">
        <v>758</v>
      </c>
      <c r="V7" s="2370"/>
      <c r="W7" s="2371"/>
    </row>
    <row r="8" spans="1:23" ht="13.5" thickBot="1">
      <c r="A8" s="2375"/>
      <c r="B8" s="2377"/>
      <c r="C8" s="2377"/>
      <c r="D8" s="1855" t="s">
        <v>748</v>
      </c>
      <c r="E8" s="1855" t="s">
        <v>749</v>
      </c>
      <c r="F8" s="2377"/>
      <c r="G8" s="2377"/>
      <c r="H8" s="2377"/>
      <c r="I8" s="2377"/>
      <c r="J8" s="2377"/>
      <c r="K8" s="2377"/>
      <c r="L8" s="1856" t="s">
        <v>53</v>
      </c>
      <c r="M8" s="1856" t="s">
        <v>52</v>
      </c>
      <c r="N8" s="1857" t="s">
        <v>581</v>
      </c>
      <c r="O8" s="1858" t="s">
        <v>584</v>
      </c>
      <c r="P8" s="1858" t="s">
        <v>587</v>
      </c>
      <c r="Q8" s="1859" t="s">
        <v>590</v>
      </c>
      <c r="R8" s="1856" t="s">
        <v>591</v>
      </c>
      <c r="S8" s="1860" t="s">
        <v>592</v>
      </c>
      <c r="U8" s="1861" t="s">
        <v>759</v>
      </c>
      <c r="V8" s="1862" t="s">
        <v>760</v>
      </c>
      <c r="W8" s="1862" t="s">
        <v>761</v>
      </c>
    </row>
    <row r="9" spans="1:23" ht="12.75">
      <c r="A9" s="1863" t="s">
        <v>593</v>
      </c>
      <c r="B9" s="1864"/>
      <c r="C9" s="1865"/>
      <c r="D9" s="1866">
        <v>30</v>
      </c>
      <c r="E9" s="1866">
        <v>31</v>
      </c>
      <c r="F9" s="1866">
        <v>30</v>
      </c>
      <c r="G9" s="1826">
        <v>30</v>
      </c>
      <c r="H9" s="1662">
        <v>30</v>
      </c>
      <c r="I9" s="1662">
        <v>30</v>
      </c>
      <c r="J9" s="1662">
        <v>31</v>
      </c>
      <c r="K9" s="1867">
        <f>Q9</f>
        <v>0</v>
      </c>
      <c r="L9" s="1868"/>
      <c r="M9" s="1947"/>
      <c r="N9" s="1665">
        <v>31</v>
      </c>
      <c r="O9" s="1869">
        <f>U9</f>
        <v>31</v>
      </c>
      <c r="P9" s="1869">
        <f>V9</f>
        <v>31</v>
      </c>
      <c r="Q9" s="1867">
        <f>W9</f>
        <v>0</v>
      </c>
      <c r="R9" s="1711" t="s">
        <v>594</v>
      </c>
      <c r="S9" s="1870" t="s">
        <v>594</v>
      </c>
      <c r="T9" s="1871"/>
      <c r="U9" s="1872">
        <v>31</v>
      </c>
      <c r="V9" s="1672">
        <v>31</v>
      </c>
      <c r="W9" s="1672"/>
    </row>
    <row r="10" spans="1:23" ht="13.5" thickBot="1">
      <c r="A10" s="1873" t="s">
        <v>595</v>
      </c>
      <c r="B10" s="1874"/>
      <c r="C10" s="1875"/>
      <c r="D10" s="1835">
        <v>28</v>
      </c>
      <c r="E10" s="1835">
        <v>29</v>
      </c>
      <c r="F10" s="1835">
        <v>29</v>
      </c>
      <c r="G10" s="1827">
        <v>29</v>
      </c>
      <c r="H10" s="1677">
        <v>31</v>
      </c>
      <c r="I10" s="1677">
        <v>29</v>
      </c>
      <c r="J10" s="1677">
        <v>30</v>
      </c>
      <c r="K10" s="1876">
        <f aca="true" t="shared" si="0" ref="K10:K21">Q10</f>
        <v>0</v>
      </c>
      <c r="L10" s="1827"/>
      <c r="M10" s="1948"/>
      <c r="N10" s="1680">
        <v>29.681</v>
      </c>
      <c r="O10" s="1877">
        <f aca="true" t="shared" si="1" ref="O10:Q21">U10</f>
        <v>30.55</v>
      </c>
      <c r="P10" s="1877">
        <f t="shared" si="1"/>
        <v>30.544</v>
      </c>
      <c r="Q10" s="1876">
        <f t="shared" si="1"/>
        <v>0</v>
      </c>
      <c r="R10" s="1677" t="s">
        <v>594</v>
      </c>
      <c r="S10" s="1878" t="s">
        <v>594</v>
      </c>
      <c r="T10" s="1871"/>
      <c r="U10" s="1879">
        <v>30.55</v>
      </c>
      <c r="V10" s="1686">
        <v>30.544</v>
      </c>
      <c r="W10" s="1686"/>
    </row>
    <row r="11" spans="1:23" ht="12.75">
      <c r="A11" s="1880" t="s">
        <v>596</v>
      </c>
      <c r="B11" s="1881" t="s">
        <v>597</v>
      </c>
      <c r="C11" s="1882" t="s">
        <v>598</v>
      </c>
      <c r="D11" s="1830">
        <v>6049</v>
      </c>
      <c r="E11" s="1830">
        <v>6122</v>
      </c>
      <c r="F11" s="1830">
        <v>6544</v>
      </c>
      <c r="G11" s="1828">
        <v>6823</v>
      </c>
      <c r="H11" s="1691">
        <v>6905</v>
      </c>
      <c r="I11" s="1691">
        <v>7201</v>
      </c>
      <c r="J11" s="1692">
        <v>7604</v>
      </c>
      <c r="K11" s="1867">
        <f t="shared" si="0"/>
        <v>0</v>
      </c>
      <c r="L11" s="1832" t="s">
        <v>594</v>
      </c>
      <c r="M11" s="1949" t="s">
        <v>594</v>
      </c>
      <c r="N11" s="1695">
        <v>7732</v>
      </c>
      <c r="O11" s="1883">
        <f t="shared" si="1"/>
        <v>7753</v>
      </c>
      <c r="P11" s="1884">
        <f t="shared" si="1"/>
        <v>8073</v>
      </c>
      <c r="Q11" s="1867">
        <f t="shared" si="1"/>
        <v>0</v>
      </c>
      <c r="R11" s="1691" t="s">
        <v>594</v>
      </c>
      <c r="S11" s="1885" t="s">
        <v>594</v>
      </c>
      <c r="T11" s="1871"/>
      <c r="U11" s="1829">
        <v>7753</v>
      </c>
      <c r="V11" s="1691">
        <v>8073</v>
      </c>
      <c r="W11" s="1691"/>
    </row>
    <row r="12" spans="1:23" ht="12.75">
      <c r="A12" s="1886" t="s">
        <v>599</v>
      </c>
      <c r="B12" s="1887" t="s">
        <v>600</v>
      </c>
      <c r="C12" s="1882" t="s">
        <v>601</v>
      </c>
      <c r="D12" s="1830">
        <v>-5541</v>
      </c>
      <c r="E12" s="1830">
        <v>-5584</v>
      </c>
      <c r="F12" s="1830">
        <v>-6014</v>
      </c>
      <c r="G12" s="1828">
        <v>6351</v>
      </c>
      <c r="H12" s="1691">
        <v>6490</v>
      </c>
      <c r="I12" s="1691">
        <v>6792</v>
      </c>
      <c r="J12" s="1691">
        <v>7240</v>
      </c>
      <c r="K12" s="1888">
        <f t="shared" si="0"/>
        <v>0</v>
      </c>
      <c r="L12" s="1828" t="s">
        <v>594</v>
      </c>
      <c r="M12" s="1950" t="s">
        <v>594</v>
      </c>
      <c r="N12" s="1705">
        <v>7436</v>
      </c>
      <c r="O12" s="1889">
        <f t="shared" si="1"/>
        <v>7468</v>
      </c>
      <c r="P12" s="1889">
        <f t="shared" si="1"/>
        <v>7595</v>
      </c>
      <c r="Q12" s="1888">
        <f t="shared" si="1"/>
        <v>0</v>
      </c>
      <c r="R12" s="1691" t="s">
        <v>594</v>
      </c>
      <c r="S12" s="1885" t="s">
        <v>594</v>
      </c>
      <c r="T12" s="1871"/>
      <c r="U12" s="1830">
        <v>7468</v>
      </c>
      <c r="V12" s="1691">
        <v>7595</v>
      </c>
      <c r="W12" s="1691"/>
    </row>
    <row r="13" spans="1:23" ht="12.75">
      <c r="A13" s="1886" t="s">
        <v>602</v>
      </c>
      <c r="B13" s="1887" t="s">
        <v>762</v>
      </c>
      <c r="C13" s="1882" t="s">
        <v>604</v>
      </c>
      <c r="D13" s="1830">
        <v>116</v>
      </c>
      <c r="E13" s="1830">
        <v>96</v>
      </c>
      <c r="F13" s="1830">
        <v>113</v>
      </c>
      <c r="G13" s="1828">
        <v>92</v>
      </c>
      <c r="H13" s="1691">
        <v>154</v>
      </c>
      <c r="I13" s="1691">
        <v>78</v>
      </c>
      <c r="J13" s="1691">
        <v>112</v>
      </c>
      <c r="K13" s="1888">
        <f t="shared" si="0"/>
        <v>0</v>
      </c>
      <c r="L13" s="1828" t="s">
        <v>594</v>
      </c>
      <c r="M13" s="1950" t="s">
        <v>594</v>
      </c>
      <c r="N13" s="1705">
        <v>98</v>
      </c>
      <c r="O13" s="1889">
        <f t="shared" si="1"/>
        <v>63</v>
      </c>
      <c r="P13" s="1889">
        <f t="shared" si="1"/>
        <v>107</v>
      </c>
      <c r="Q13" s="1888">
        <f t="shared" si="1"/>
        <v>0</v>
      </c>
      <c r="R13" s="1691" t="s">
        <v>594</v>
      </c>
      <c r="S13" s="1885" t="s">
        <v>594</v>
      </c>
      <c r="T13" s="1871"/>
      <c r="U13" s="1830">
        <v>63</v>
      </c>
      <c r="V13" s="1691">
        <v>107</v>
      </c>
      <c r="W13" s="1691"/>
    </row>
    <row r="14" spans="1:23" ht="12.75">
      <c r="A14" s="1886" t="s">
        <v>605</v>
      </c>
      <c r="B14" s="1887" t="s">
        <v>763</v>
      </c>
      <c r="C14" s="1882" t="s">
        <v>594</v>
      </c>
      <c r="D14" s="1830">
        <v>468</v>
      </c>
      <c r="E14" s="1830">
        <v>594</v>
      </c>
      <c r="F14" s="1830">
        <v>719</v>
      </c>
      <c r="G14" s="1828">
        <v>673</v>
      </c>
      <c r="H14" s="1691">
        <v>542</v>
      </c>
      <c r="I14" s="1691">
        <v>353</v>
      </c>
      <c r="J14" s="1691">
        <v>296</v>
      </c>
      <c r="K14" s="1888">
        <f t="shared" si="0"/>
        <v>0</v>
      </c>
      <c r="L14" s="1828" t="s">
        <v>594</v>
      </c>
      <c r="M14" s="1950" t="s">
        <v>594</v>
      </c>
      <c r="N14" s="1705">
        <v>279</v>
      </c>
      <c r="O14" s="1889">
        <f t="shared" si="1"/>
        <v>1862</v>
      </c>
      <c r="P14" s="1889">
        <f t="shared" si="1"/>
        <v>1183</v>
      </c>
      <c r="Q14" s="1888">
        <f t="shared" si="1"/>
        <v>0</v>
      </c>
      <c r="R14" s="1691" t="s">
        <v>594</v>
      </c>
      <c r="S14" s="1885" t="s">
        <v>594</v>
      </c>
      <c r="T14" s="1871"/>
      <c r="U14" s="1830">
        <v>1862</v>
      </c>
      <c r="V14" s="1691">
        <v>1183</v>
      </c>
      <c r="W14" s="1691"/>
    </row>
    <row r="15" spans="1:23" ht="13.5" thickBot="1">
      <c r="A15" s="1863" t="s">
        <v>607</v>
      </c>
      <c r="B15" s="1890" t="s">
        <v>764</v>
      </c>
      <c r="C15" s="1891" t="s">
        <v>609</v>
      </c>
      <c r="D15" s="1841">
        <v>980</v>
      </c>
      <c r="E15" s="1841">
        <v>1183</v>
      </c>
      <c r="F15" s="1841">
        <v>976</v>
      </c>
      <c r="G15" s="1831">
        <v>1028</v>
      </c>
      <c r="H15" s="1711">
        <v>1046</v>
      </c>
      <c r="I15" s="1711">
        <v>1799</v>
      </c>
      <c r="J15" s="1711">
        <v>1270</v>
      </c>
      <c r="K15" s="1888">
        <f t="shared" si="0"/>
        <v>0</v>
      </c>
      <c r="L15" s="1892" t="s">
        <v>594</v>
      </c>
      <c r="M15" s="1951" t="s">
        <v>594</v>
      </c>
      <c r="N15" s="1714">
        <v>2889</v>
      </c>
      <c r="O15" s="1893">
        <f t="shared" si="1"/>
        <v>3942</v>
      </c>
      <c r="P15" s="1889">
        <f t="shared" si="1"/>
        <v>2925</v>
      </c>
      <c r="Q15" s="1888">
        <f t="shared" si="1"/>
        <v>0</v>
      </c>
      <c r="R15" s="1711" t="s">
        <v>594</v>
      </c>
      <c r="S15" s="1870" t="s">
        <v>594</v>
      </c>
      <c r="T15" s="1871"/>
      <c r="U15" s="1835">
        <v>3942</v>
      </c>
      <c r="V15" s="1711">
        <v>2925</v>
      </c>
      <c r="W15" s="1711"/>
    </row>
    <row r="16" spans="1:23" ht="15" thickBot="1">
      <c r="A16" s="1894" t="s">
        <v>610</v>
      </c>
      <c r="B16" s="1895"/>
      <c r="C16" s="612"/>
      <c r="D16" s="1584">
        <v>2081</v>
      </c>
      <c r="E16" s="1584">
        <v>2411</v>
      </c>
      <c r="F16" s="1584">
        <v>2340</v>
      </c>
      <c r="G16" s="1896">
        <v>2265</v>
      </c>
      <c r="H16" s="1897">
        <f>H11-H12+H13+H14+H15</f>
        <v>2157</v>
      </c>
      <c r="I16" s="1897">
        <f>I11-I12+I13+I14+I15</f>
        <v>2639</v>
      </c>
      <c r="J16" s="1897">
        <f>J11-J12+J13+J14+J15</f>
        <v>2042</v>
      </c>
      <c r="K16" s="1897">
        <f>K11-K12+K13+K14+K15</f>
        <v>0</v>
      </c>
      <c r="L16" s="1896" t="s">
        <v>594</v>
      </c>
      <c r="M16" s="1952" t="s">
        <v>594</v>
      </c>
      <c r="N16" s="1898">
        <f>N11-N12+N13+N14+N15</f>
        <v>3562</v>
      </c>
      <c r="O16" s="1898">
        <f>O11-O12+O13+O14+O15</f>
        <v>6152</v>
      </c>
      <c r="P16" s="1898">
        <f>P11-P12+P13+P14+P15</f>
        <v>4693</v>
      </c>
      <c r="Q16" s="1897">
        <f>Q11-Q12+Q13+Q14+Q15</f>
        <v>0</v>
      </c>
      <c r="R16" s="1899" t="s">
        <v>594</v>
      </c>
      <c r="S16" s="1900" t="s">
        <v>594</v>
      </c>
      <c r="T16" s="1871"/>
      <c r="U16" s="1897">
        <f>U11-U12+U13+U14+U15</f>
        <v>6152</v>
      </c>
      <c r="V16" s="1897">
        <f>V11-V12+V13+V14+V15</f>
        <v>4693</v>
      </c>
      <c r="W16" s="1897">
        <f>W11-W12+W13+W14+W15</f>
        <v>0</v>
      </c>
    </row>
    <row r="17" spans="1:23" ht="12.75">
      <c r="A17" s="1863" t="s">
        <v>611</v>
      </c>
      <c r="B17" s="1881" t="s">
        <v>612</v>
      </c>
      <c r="C17" s="1891">
        <v>401</v>
      </c>
      <c r="D17" s="1841">
        <v>508</v>
      </c>
      <c r="E17" s="1841">
        <v>537</v>
      </c>
      <c r="F17" s="1841">
        <v>530</v>
      </c>
      <c r="G17" s="1831">
        <v>472</v>
      </c>
      <c r="H17" s="1711">
        <v>429</v>
      </c>
      <c r="I17" s="1711">
        <v>409</v>
      </c>
      <c r="J17" s="1711">
        <v>364</v>
      </c>
      <c r="K17" s="1888">
        <f t="shared" si="0"/>
        <v>0</v>
      </c>
      <c r="L17" s="1832" t="s">
        <v>594</v>
      </c>
      <c r="M17" s="1949" t="s">
        <v>594</v>
      </c>
      <c r="N17" s="1714">
        <v>296</v>
      </c>
      <c r="O17" s="1883">
        <f t="shared" si="1"/>
        <v>285</v>
      </c>
      <c r="P17" s="1889">
        <f t="shared" si="1"/>
        <v>478</v>
      </c>
      <c r="Q17" s="1888">
        <f t="shared" si="1"/>
        <v>0</v>
      </c>
      <c r="R17" s="1711" t="s">
        <v>594</v>
      </c>
      <c r="S17" s="1870" t="s">
        <v>594</v>
      </c>
      <c r="T17" s="1871"/>
      <c r="U17" s="1836">
        <v>285</v>
      </c>
      <c r="V17" s="1711">
        <v>478</v>
      </c>
      <c r="W17" s="1711"/>
    </row>
    <row r="18" spans="1:23" ht="12.75">
      <c r="A18" s="1886" t="s">
        <v>613</v>
      </c>
      <c r="B18" s="1887" t="s">
        <v>614</v>
      </c>
      <c r="C18" s="1882" t="s">
        <v>615</v>
      </c>
      <c r="D18" s="1830">
        <v>112</v>
      </c>
      <c r="E18" s="1830">
        <v>106</v>
      </c>
      <c r="F18" s="1830">
        <v>160</v>
      </c>
      <c r="G18" s="1828">
        <v>85</v>
      </c>
      <c r="H18" s="1691">
        <v>432</v>
      </c>
      <c r="I18" s="1691">
        <v>595</v>
      </c>
      <c r="J18" s="1691">
        <v>267</v>
      </c>
      <c r="K18" s="1888">
        <f t="shared" si="0"/>
        <v>0</v>
      </c>
      <c r="L18" s="1828" t="s">
        <v>594</v>
      </c>
      <c r="M18" s="1950" t="s">
        <v>594</v>
      </c>
      <c r="N18" s="1705">
        <v>259</v>
      </c>
      <c r="O18" s="1889">
        <f t="shared" si="1"/>
        <v>438</v>
      </c>
      <c r="P18" s="1889">
        <f t="shared" si="1"/>
        <v>270</v>
      </c>
      <c r="Q18" s="1888">
        <f t="shared" si="1"/>
        <v>0</v>
      </c>
      <c r="R18" s="1691" t="s">
        <v>594</v>
      </c>
      <c r="S18" s="1885" t="s">
        <v>594</v>
      </c>
      <c r="T18" s="1871"/>
      <c r="U18" s="1830">
        <v>438</v>
      </c>
      <c r="V18" s="1691">
        <v>270</v>
      </c>
      <c r="W18" s="1691"/>
    </row>
    <row r="19" spans="1:23" ht="12.75">
      <c r="A19" s="1886" t="s">
        <v>616</v>
      </c>
      <c r="B19" s="1887" t="s">
        <v>692</v>
      </c>
      <c r="C19" s="1882" t="s">
        <v>594</v>
      </c>
      <c r="D19" s="1830"/>
      <c r="E19" s="1830"/>
      <c r="F19" s="1830"/>
      <c r="G19" s="1828"/>
      <c r="H19" s="1691"/>
      <c r="I19" s="1691"/>
      <c r="J19" s="1691"/>
      <c r="K19" s="1888">
        <f t="shared" si="0"/>
        <v>0</v>
      </c>
      <c r="L19" s="1828" t="s">
        <v>594</v>
      </c>
      <c r="M19" s="1950" t="s">
        <v>594</v>
      </c>
      <c r="N19" s="1705">
        <v>0</v>
      </c>
      <c r="O19" s="1889">
        <f t="shared" si="1"/>
        <v>0</v>
      </c>
      <c r="P19" s="1889">
        <f t="shared" si="1"/>
        <v>0</v>
      </c>
      <c r="Q19" s="1888">
        <f t="shared" si="1"/>
        <v>0</v>
      </c>
      <c r="R19" s="1691" t="s">
        <v>594</v>
      </c>
      <c r="S19" s="1885" t="s">
        <v>594</v>
      </c>
      <c r="T19" s="1871"/>
      <c r="U19" s="1830">
        <v>0</v>
      </c>
      <c r="V19" s="1691"/>
      <c r="W19" s="1691"/>
    </row>
    <row r="20" spans="1:23" ht="12.75">
      <c r="A20" s="1886" t="s">
        <v>618</v>
      </c>
      <c r="B20" s="1887" t="s">
        <v>617</v>
      </c>
      <c r="C20" s="1882" t="s">
        <v>594</v>
      </c>
      <c r="D20" s="1830">
        <v>894</v>
      </c>
      <c r="E20" s="1830">
        <v>1172</v>
      </c>
      <c r="F20" s="1830">
        <v>1069</v>
      </c>
      <c r="G20" s="1828">
        <v>1701</v>
      </c>
      <c r="H20" s="1691">
        <v>1296</v>
      </c>
      <c r="I20" s="1691">
        <v>1506</v>
      </c>
      <c r="J20" s="1691">
        <v>1411</v>
      </c>
      <c r="K20" s="1888">
        <f t="shared" si="0"/>
        <v>0</v>
      </c>
      <c r="L20" s="1828" t="s">
        <v>594</v>
      </c>
      <c r="M20" s="1950" t="s">
        <v>594</v>
      </c>
      <c r="N20" s="1705">
        <v>2840</v>
      </c>
      <c r="O20" s="1889">
        <f t="shared" si="1"/>
        <v>5430</v>
      </c>
      <c r="P20" s="1889">
        <f t="shared" si="1"/>
        <v>3945</v>
      </c>
      <c r="Q20" s="1888">
        <f t="shared" si="1"/>
        <v>0</v>
      </c>
      <c r="R20" s="1691" t="s">
        <v>594</v>
      </c>
      <c r="S20" s="1885" t="s">
        <v>594</v>
      </c>
      <c r="T20" s="1871"/>
      <c r="U20" s="1830">
        <v>5430</v>
      </c>
      <c r="V20" s="1691">
        <v>3945</v>
      </c>
      <c r="W20" s="1691"/>
    </row>
    <row r="21" spans="1:23" ht="13.5" thickBot="1">
      <c r="A21" s="1873" t="s">
        <v>620</v>
      </c>
      <c r="B21" s="1901"/>
      <c r="C21" s="1902" t="s">
        <v>594</v>
      </c>
      <c r="D21" s="1830"/>
      <c r="E21" s="1830"/>
      <c r="F21" s="1830"/>
      <c r="G21" s="1827"/>
      <c r="H21" s="1677"/>
      <c r="I21" s="1733"/>
      <c r="J21" s="1733"/>
      <c r="K21" s="1876">
        <f t="shared" si="0"/>
        <v>0</v>
      </c>
      <c r="L21" s="1827" t="s">
        <v>594</v>
      </c>
      <c r="M21" s="1948" t="s">
        <v>594</v>
      </c>
      <c r="N21" s="1736"/>
      <c r="O21" s="1893">
        <f t="shared" si="1"/>
        <v>0</v>
      </c>
      <c r="P21" s="1903">
        <f t="shared" si="1"/>
        <v>0</v>
      </c>
      <c r="Q21" s="1876">
        <f t="shared" si="1"/>
        <v>0</v>
      </c>
      <c r="R21" s="1733" t="s">
        <v>594</v>
      </c>
      <c r="S21" s="1904" t="s">
        <v>594</v>
      </c>
      <c r="T21" s="1871"/>
      <c r="U21" s="1905">
        <v>0</v>
      </c>
      <c r="V21" s="1733"/>
      <c r="W21" s="1733"/>
    </row>
    <row r="22" spans="1:23" ht="14.25">
      <c r="A22" s="1906" t="s">
        <v>622</v>
      </c>
      <c r="B22" s="1881" t="s">
        <v>623</v>
      </c>
      <c r="C22" s="1742" t="s">
        <v>594</v>
      </c>
      <c r="D22" s="1829">
        <v>11510</v>
      </c>
      <c r="E22" s="1829">
        <v>11943</v>
      </c>
      <c r="F22" s="1829">
        <v>13364</v>
      </c>
      <c r="G22" s="1743">
        <v>12980</v>
      </c>
      <c r="H22" s="1743">
        <v>12991</v>
      </c>
      <c r="I22" s="1743">
        <v>13186</v>
      </c>
      <c r="J22" s="1743">
        <v>13852</v>
      </c>
      <c r="K22" s="1744">
        <v>13813</v>
      </c>
      <c r="L22" s="1745">
        <f>L35</f>
        <v>13728</v>
      </c>
      <c r="M22" s="1813">
        <f>M35</f>
        <v>14430</v>
      </c>
      <c r="N22" s="1833">
        <v>3833</v>
      </c>
      <c r="O22" s="1883">
        <f>U22-N22</f>
        <v>3642</v>
      </c>
      <c r="P22" s="1907">
        <f>V22-O22</f>
        <v>6484</v>
      </c>
      <c r="Q22" s="1908"/>
      <c r="R22" s="1743">
        <f>SUM(N22:Q22)</f>
        <v>13959</v>
      </c>
      <c r="S22" s="1909">
        <f>(R22/M22)*100</f>
        <v>96.73596673596674</v>
      </c>
      <c r="T22" s="1871"/>
      <c r="U22" s="1829">
        <v>7475</v>
      </c>
      <c r="V22" s="1814">
        <v>10126</v>
      </c>
      <c r="W22" s="1743"/>
    </row>
    <row r="23" spans="1:23" ht="14.25">
      <c r="A23" s="1886" t="s">
        <v>624</v>
      </c>
      <c r="B23" s="1887" t="s">
        <v>625</v>
      </c>
      <c r="C23" s="1751" t="s">
        <v>594</v>
      </c>
      <c r="D23" s="1830">
        <v>200</v>
      </c>
      <c r="E23" s="1830"/>
      <c r="F23" s="1830"/>
      <c r="G23" s="1752"/>
      <c r="H23" s="1752">
        <v>0</v>
      </c>
      <c r="I23" s="1752">
        <v>1281</v>
      </c>
      <c r="J23" s="1752">
        <v>0</v>
      </c>
      <c r="K23" s="1752">
        <v>0</v>
      </c>
      <c r="L23" s="1753"/>
      <c r="M23" s="1815"/>
      <c r="N23" s="1753"/>
      <c r="O23" s="1884">
        <f aca="true" t="shared" si="2" ref="O23:P40">U23-N23</f>
        <v>0</v>
      </c>
      <c r="P23" s="1911">
        <f t="shared" si="2"/>
        <v>0</v>
      </c>
      <c r="Q23" s="1908"/>
      <c r="R23" s="1752">
        <f aca="true" t="shared" si="3" ref="R23:R45">SUM(N23:Q23)</f>
        <v>0</v>
      </c>
      <c r="S23" s="1912" t="e">
        <f aca="true" t="shared" si="4" ref="S23:S45">(R23/M23)*100</f>
        <v>#DIV/0!</v>
      </c>
      <c r="T23" s="1871"/>
      <c r="U23" s="1830">
        <v>0</v>
      </c>
      <c r="V23" s="1816"/>
      <c r="W23" s="1752"/>
    </row>
    <row r="24" spans="1:23" ht="15" thickBot="1">
      <c r="A24" s="1873" t="s">
        <v>626</v>
      </c>
      <c r="B24" s="1901" t="s">
        <v>625</v>
      </c>
      <c r="C24" s="1759">
        <v>672</v>
      </c>
      <c r="D24" s="1913">
        <v>2755</v>
      </c>
      <c r="E24" s="1913">
        <v>2972</v>
      </c>
      <c r="F24" s="1913">
        <v>3417</v>
      </c>
      <c r="G24" s="1761">
        <v>3050</v>
      </c>
      <c r="H24" s="1761">
        <v>2800</v>
      </c>
      <c r="I24" s="1761">
        <v>2850</v>
      </c>
      <c r="J24" s="1761">
        <v>2910</v>
      </c>
      <c r="K24" s="1761">
        <v>2900</v>
      </c>
      <c r="L24" s="1762">
        <f>SUM(L25:L29)</f>
        <v>3100</v>
      </c>
      <c r="M24" s="1817">
        <v>3100</v>
      </c>
      <c r="N24" s="1834">
        <v>780</v>
      </c>
      <c r="O24" s="1914">
        <f>U24-N24</f>
        <v>780</v>
      </c>
      <c r="P24" s="1915">
        <f t="shared" si="2"/>
        <v>1560</v>
      </c>
      <c r="Q24" s="1916"/>
      <c r="R24" s="1761">
        <f t="shared" si="3"/>
        <v>3120</v>
      </c>
      <c r="S24" s="1917">
        <f>(R24/M24)*100</f>
        <v>100.64516129032258</v>
      </c>
      <c r="T24" s="1871"/>
      <c r="U24" s="1835">
        <v>1560</v>
      </c>
      <c r="V24" s="1818">
        <v>2340</v>
      </c>
      <c r="W24" s="1761"/>
    </row>
    <row r="25" spans="1:23" ht="14.25">
      <c r="A25" s="1880" t="s">
        <v>627</v>
      </c>
      <c r="B25" s="1918" t="s">
        <v>765</v>
      </c>
      <c r="C25" s="1769">
        <v>501</v>
      </c>
      <c r="D25" s="1830">
        <v>1767</v>
      </c>
      <c r="E25" s="1830">
        <v>1661</v>
      </c>
      <c r="F25" s="1830">
        <v>1939</v>
      </c>
      <c r="G25" s="1744">
        <v>1685</v>
      </c>
      <c r="H25" s="1744">
        <v>1754</v>
      </c>
      <c r="I25" s="1744">
        <v>1448</v>
      </c>
      <c r="J25" s="1744">
        <v>1821</v>
      </c>
      <c r="K25" s="1744">
        <v>1771</v>
      </c>
      <c r="L25" s="1745">
        <v>1330</v>
      </c>
      <c r="M25" s="1813">
        <v>1330</v>
      </c>
      <c r="N25" s="1745">
        <v>401</v>
      </c>
      <c r="O25" s="1884">
        <f t="shared" si="2"/>
        <v>455</v>
      </c>
      <c r="P25" s="1907">
        <f t="shared" si="2"/>
        <v>646</v>
      </c>
      <c r="Q25" s="1919"/>
      <c r="R25" s="1743">
        <f t="shared" si="3"/>
        <v>1502</v>
      </c>
      <c r="S25" s="1909">
        <f t="shared" si="4"/>
        <v>112.93233082706766</v>
      </c>
      <c r="T25" s="1871"/>
      <c r="U25" s="1836">
        <v>856</v>
      </c>
      <c r="V25" s="1819">
        <v>1101</v>
      </c>
      <c r="W25" s="1744"/>
    </row>
    <row r="26" spans="1:23" ht="14.25">
      <c r="A26" s="1886" t="s">
        <v>629</v>
      </c>
      <c r="B26" s="1920" t="s">
        <v>766</v>
      </c>
      <c r="C26" s="1775">
        <v>502</v>
      </c>
      <c r="D26" s="1830">
        <v>943</v>
      </c>
      <c r="E26" s="1830">
        <v>1037</v>
      </c>
      <c r="F26" s="1830">
        <v>1072</v>
      </c>
      <c r="G26" s="1752">
        <v>1011</v>
      </c>
      <c r="H26" s="1752">
        <v>990</v>
      </c>
      <c r="I26" s="1752">
        <v>1334</v>
      </c>
      <c r="J26" s="1752">
        <v>999</v>
      </c>
      <c r="K26" s="1752">
        <v>848</v>
      </c>
      <c r="L26" s="1753">
        <v>900</v>
      </c>
      <c r="M26" s="1815">
        <v>900</v>
      </c>
      <c r="N26" s="1753">
        <v>467</v>
      </c>
      <c r="O26" s="1884">
        <f t="shared" si="2"/>
        <v>67</v>
      </c>
      <c r="P26" s="1911">
        <f t="shared" si="2"/>
        <v>555</v>
      </c>
      <c r="Q26" s="1908"/>
      <c r="R26" s="1752">
        <f t="shared" si="3"/>
        <v>1089</v>
      </c>
      <c r="S26" s="1912">
        <f t="shared" si="4"/>
        <v>121</v>
      </c>
      <c r="T26" s="1871"/>
      <c r="U26" s="1830">
        <v>534</v>
      </c>
      <c r="V26" s="1816">
        <v>622</v>
      </c>
      <c r="W26" s="1752"/>
    </row>
    <row r="27" spans="1:23" ht="14.25">
      <c r="A27" s="1886" t="s">
        <v>631</v>
      </c>
      <c r="B27" s="1920" t="s">
        <v>767</v>
      </c>
      <c r="C27" s="1775">
        <v>504</v>
      </c>
      <c r="D27" s="1830"/>
      <c r="E27" s="1830"/>
      <c r="F27" s="1830"/>
      <c r="G27" s="1752"/>
      <c r="H27" s="1752">
        <v>0</v>
      </c>
      <c r="I27" s="1752"/>
      <c r="J27" s="1752"/>
      <c r="K27" s="1752">
        <v>0</v>
      </c>
      <c r="L27" s="1753"/>
      <c r="M27" s="1815"/>
      <c r="N27" s="1753"/>
      <c r="O27" s="1884">
        <f t="shared" si="2"/>
        <v>0</v>
      </c>
      <c r="P27" s="1911">
        <f t="shared" si="2"/>
        <v>0</v>
      </c>
      <c r="Q27" s="1908"/>
      <c r="R27" s="1752">
        <f t="shared" si="3"/>
        <v>0</v>
      </c>
      <c r="S27" s="1912" t="e">
        <f t="shared" si="4"/>
        <v>#DIV/0!</v>
      </c>
      <c r="T27" s="1871"/>
      <c r="U27" s="1830">
        <v>0</v>
      </c>
      <c r="V27" s="1816"/>
      <c r="W27" s="1752"/>
    </row>
    <row r="28" spans="1:23" ht="14.25">
      <c r="A28" s="1886" t="s">
        <v>633</v>
      </c>
      <c r="B28" s="1920" t="s">
        <v>768</v>
      </c>
      <c r="C28" s="1775">
        <v>511</v>
      </c>
      <c r="D28" s="1830">
        <v>592</v>
      </c>
      <c r="E28" s="1830">
        <v>582</v>
      </c>
      <c r="F28" s="1830">
        <v>851</v>
      </c>
      <c r="G28" s="1752">
        <v>788</v>
      </c>
      <c r="H28" s="1752">
        <v>765</v>
      </c>
      <c r="I28" s="1752">
        <v>112</v>
      </c>
      <c r="J28" s="1752">
        <v>457</v>
      </c>
      <c r="K28" s="1752">
        <v>411</v>
      </c>
      <c r="L28" s="1753">
        <v>500</v>
      </c>
      <c r="M28" s="1815">
        <v>500</v>
      </c>
      <c r="N28" s="1753">
        <v>4</v>
      </c>
      <c r="O28" s="1884">
        <f t="shared" si="2"/>
        <v>26</v>
      </c>
      <c r="P28" s="1911">
        <f t="shared" si="2"/>
        <v>388</v>
      </c>
      <c r="Q28" s="1908"/>
      <c r="R28" s="1752">
        <f t="shared" si="3"/>
        <v>418</v>
      </c>
      <c r="S28" s="1912">
        <f t="shared" si="4"/>
        <v>83.6</v>
      </c>
      <c r="T28" s="1871"/>
      <c r="U28" s="1830">
        <v>30</v>
      </c>
      <c r="V28" s="1816">
        <v>414</v>
      </c>
      <c r="W28" s="1752"/>
    </row>
    <row r="29" spans="1:23" ht="14.25">
      <c r="A29" s="1886" t="s">
        <v>635</v>
      </c>
      <c r="B29" s="1920" t="s">
        <v>769</v>
      </c>
      <c r="C29" s="1775">
        <v>518</v>
      </c>
      <c r="D29" s="1830">
        <v>640</v>
      </c>
      <c r="E29" s="1830">
        <v>725</v>
      </c>
      <c r="F29" s="1830">
        <v>799</v>
      </c>
      <c r="G29" s="1752">
        <v>592</v>
      </c>
      <c r="H29" s="1752">
        <v>619</v>
      </c>
      <c r="I29" s="1752">
        <v>636</v>
      </c>
      <c r="J29" s="1752">
        <v>511</v>
      </c>
      <c r="K29" s="1752">
        <v>598</v>
      </c>
      <c r="L29" s="1753">
        <v>370</v>
      </c>
      <c r="M29" s="1815">
        <v>370</v>
      </c>
      <c r="N29" s="1753">
        <v>129</v>
      </c>
      <c r="O29" s="1884">
        <f t="shared" si="2"/>
        <v>262</v>
      </c>
      <c r="P29" s="1911">
        <f t="shared" si="2"/>
        <v>396</v>
      </c>
      <c r="Q29" s="1908"/>
      <c r="R29" s="1752">
        <f t="shared" si="3"/>
        <v>787</v>
      </c>
      <c r="S29" s="1912">
        <f t="shared" si="4"/>
        <v>212.70270270270268</v>
      </c>
      <c r="T29" s="1871"/>
      <c r="U29" s="1830">
        <v>391</v>
      </c>
      <c r="V29" s="1816">
        <v>658</v>
      </c>
      <c r="W29" s="1752"/>
    </row>
    <row r="30" spans="1:23" ht="14.25">
      <c r="A30" s="1886" t="s">
        <v>637</v>
      </c>
      <c r="B30" s="1778" t="s">
        <v>770</v>
      </c>
      <c r="C30" s="1775">
        <v>521</v>
      </c>
      <c r="D30" s="1830">
        <v>6236</v>
      </c>
      <c r="E30" s="1830">
        <v>6825</v>
      </c>
      <c r="F30" s="1830">
        <v>7396</v>
      </c>
      <c r="G30" s="1752">
        <v>7482</v>
      </c>
      <c r="H30" s="1752">
        <v>7565</v>
      </c>
      <c r="I30" s="1752">
        <v>7869</v>
      </c>
      <c r="J30" s="1752">
        <v>8214</v>
      </c>
      <c r="K30" s="1752">
        <v>8269</v>
      </c>
      <c r="L30" s="1753">
        <v>7708</v>
      </c>
      <c r="M30" s="1815">
        <v>7937</v>
      </c>
      <c r="N30" s="1753">
        <v>2039</v>
      </c>
      <c r="O30" s="1884">
        <f t="shared" si="2"/>
        <v>2019</v>
      </c>
      <c r="P30" s="1911">
        <f t="shared" si="2"/>
        <v>4143</v>
      </c>
      <c r="Q30" s="1908"/>
      <c r="R30" s="1752">
        <f t="shared" si="3"/>
        <v>8201</v>
      </c>
      <c r="S30" s="1912">
        <f t="shared" si="4"/>
        <v>103.32619377598589</v>
      </c>
      <c r="T30" s="1871"/>
      <c r="U30" s="1837">
        <v>4058</v>
      </c>
      <c r="V30" s="1816">
        <v>6162</v>
      </c>
      <c r="W30" s="1752"/>
    </row>
    <row r="31" spans="1:23" ht="14.25">
      <c r="A31" s="1886" t="s">
        <v>639</v>
      </c>
      <c r="B31" s="1778" t="s">
        <v>771</v>
      </c>
      <c r="C31" s="1775" t="s">
        <v>641</v>
      </c>
      <c r="D31" s="1830">
        <v>2438</v>
      </c>
      <c r="E31" s="1830">
        <v>2649</v>
      </c>
      <c r="F31" s="1830">
        <v>2738</v>
      </c>
      <c r="G31" s="1752">
        <v>2976</v>
      </c>
      <c r="H31" s="1752">
        <v>2862</v>
      </c>
      <c r="I31" s="1752">
        <v>2807</v>
      </c>
      <c r="J31" s="1752">
        <v>2991</v>
      </c>
      <c r="K31" s="1752">
        <v>3203</v>
      </c>
      <c r="L31" s="1753">
        <v>2698</v>
      </c>
      <c r="M31" s="1815">
        <v>2778</v>
      </c>
      <c r="N31" s="1753">
        <v>757</v>
      </c>
      <c r="O31" s="1884">
        <f t="shared" si="2"/>
        <v>753</v>
      </c>
      <c r="P31" s="1911">
        <f t="shared" si="2"/>
        <v>1526</v>
      </c>
      <c r="Q31" s="1908"/>
      <c r="R31" s="1752">
        <f t="shared" si="3"/>
        <v>3036</v>
      </c>
      <c r="S31" s="1912">
        <f t="shared" si="4"/>
        <v>109.28725701943844</v>
      </c>
      <c r="T31" s="1871"/>
      <c r="U31" s="1837">
        <v>1510</v>
      </c>
      <c r="V31" s="1816">
        <v>2279</v>
      </c>
      <c r="W31" s="1752"/>
    </row>
    <row r="32" spans="1:23" ht="14.25">
      <c r="A32" s="1886" t="s">
        <v>642</v>
      </c>
      <c r="B32" s="1920" t="s">
        <v>772</v>
      </c>
      <c r="C32" s="1775">
        <v>557</v>
      </c>
      <c r="D32" s="1830"/>
      <c r="E32" s="1830"/>
      <c r="F32" s="1830"/>
      <c r="G32" s="1752"/>
      <c r="H32" s="1752"/>
      <c r="I32" s="1752"/>
      <c r="J32" s="1752"/>
      <c r="K32" s="1752">
        <v>0</v>
      </c>
      <c r="L32" s="1753"/>
      <c r="M32" s="1815"/>
      <c r="N32" s="1753"/>
      <c r="O32" s="1884">
        <f t="shared" si="2"/>
        <v>0</v>
      </c>
      <c r="P32" s="1911">
        <f t="shared" si="2"/>
        <v>0</v>
      </c>
      <c r="Q32" s="1908"/>
      <c r="R32" s="1752">
        <f t="shared" si="3"/>
        <v>0</v>
      </c>
      <c r="S32" s="1912" t="e">
        <f t="shared" si="4"/>
        <v>#DIV/0!</v>
      </c>
      <c r="T32" s="1871"/>
      <c r="U32" s="1837">
        <v>0</v>
      </c>
      <c r="V32" s="1816"/>
      <c r="W32" s="1752"/>
    </row>
    <row r="33" spans="1:25" ht="14.25">
      <c r="A33" s="1886" t="s">
        <v>644</v>
      </c>
      <c r="B33" s="1920" t="s">
        <v>773</v>
      </c>
      <c r="C33" s="1775">
        <v>551</v>
      </c>
      <c r="D33" s="1830">
        <v>72</v>
      </c>
      <c r="E33" s="1830">
        <v>64</v>
      </c>
      <c r="F33" s="1830">
        <v>48</v>
      </c>
      <c r="G33" s="1752">
        <v>57</v>
      </c>
      <c r="H33" s="1752">
        <v>57</v>
      </c>
      <c r="I33" s="1752">
        <v>57</v>
      </c>
      <c r="J33" s="1752">
        <v>45</v>
      </c>
      <c r="K33" s="1752">
        <v>54</v>
      </c>
      <c r="L33" s="1753"/>
      <c r="M33" s="1815"/>
      <c r="N33" s="1753">
        <v>14</v>
      </c>
      <c r="O33" s="1884">
        <f t="shared" si="2"/>
        <v>10</v>
      </c>
      <c r="P33" s="1911">
        <f t="shared" si="2"/>
        <v>21</v>
      </c>
      <c r="Q33" s="1908"/>
      <c r="R33" s="1752">
        <f t="shared" si="3"/>
        <v>45</v>
      </c>
      <c r="S33" s="1912" t="e">
        <f t="shared" si="4"/>
        <v>#DIV/0!</v>
      </c>
      <c r="T33" s="1871"/>
      <c r="U33" s="1837">
        <v>24</v>
      </c>
      <c r="V33" s="1816">
        <v>31</v>
      </c>
      <c r="W33" s="1752"/>
      <c r="Y33" s="1953"/>
    </row>
    <row r="34" spans="1:25" ht="15" thickBot="1">
      <c r="A34" s="1863" t="s">
        <v>952</v>
      </c>
      <c r="B34" s="1921" t="s">
        <v>774</v>
      </c>
      <c r="C34" s="1780" t="s">
        <v>647</v>
      </c>
      <c r="D34" s="1841">
        <v>68</v>
      </c>
      <c r="E34" s="1841">
        <v>58</v>
      </c>
      <c r="F34" s="1841">
        <v>65</v>
      </c>
      <c r="G34" s="1781">
        <v>48</v>
      </c>
      <c r="H34" s="1781">
        <v>48</v>
      </c>
      <c r="I34" s="1781">
        <v>227</v>
      </c>
      <c r="J34" s="1781">
        <v>397</v>
      </c>
      <c r="K34" s="1781">
        <v>260</v>
      </c>
      <c r="L34" s="1782">
        <v>222</v>
      </c>
      <c r="M34" s="1820">
        <v>615</v>
      </c>
      <c r="N34" s="1838">
        <v>153</v>
      </c>
      <c r="O34" s="1884">
        <f t="shared" si="2"/>
        <v>5</v>
      </c>
      <c r="P34" s="1915">
        <f t="shared" si="2"/>
        <v>312</v>
      </c>
      <c r="Q34" s="1922"/>
      <c r="R34" s="1761">
        <f t="shared" si="3"/>
        <v>470</v>
      </c>
      <c r="S34" s="1917">
        <f t="shared" si="4"/>
        <v>76.42276422764228</v>
      </c>
      <c r="T34" s="1871"/>
      <c r="U34" s="1839">
        <v>158</v>
      </c>
      <c r="V34" s="1821">
        <v>317</v>
      </c>
      <c r="W34" s="1781"/>
      <c r="Y34" s="1953"/>
    </row>
    <row r="35" spans="1:25" ht="15" thickBot="1">
      <c r="A35" s="1923" t="s">
        <v>648</v>
      </c>
      <c r="B35" s="1924" t="s">
        <v>649</v>
      </c>
      <c r="C35" s="1925"/>
      <c r="D35" s="1584">
        <f aca="true" t="shared" si="5" ref="D35:Q35">SUM(D25:D34)</f>
        <v>12756</v>
      </c>
      <c r="E35" s="1584">
        <f t="shared" si="5"/>
        <v>13601</v>
      </c>
      <c r="F35" s="1584">
        <f t="shared" si="5"/>
        <v>14908</v>
      </c>
      <c r="G35" s="1584">
        <f t="shared" si="5"/>
        <v>14639</v>
      </c>
      <c r="H35" s="1584">
        <f>SUM(H25:H34)</f>
        <v>14660</v>
      </c>
      <c r="I35" s="1584">
        <f>SUM(I25:I34)</f>
        <v>14490</v>
      </c>
      <c r="J35" s="1584">
        <f>SUM(J25:J34)</f>
        <v>15435</v>
      </c>
      <c r="K35" s="1584">
        <v>15414</v>
      </c>
      <c r="L35" s="1926">
        <f t="shared" si="5"/>
        <v>13728</v>
      </c>
      <c r="M35" s="1566">
        <f t="shared" si="5"/>
        <v>14430</v>
      </c>
      <c r="N35" s="1566">
        <f t="shared" si="5"/>
        <v>3964</v>
      </c>
      <c r="O35" s="1927">
        <f t="shared" si="5"/>
        <v>3597</v>
      </c>
      <c r="P35" s="1928">
        <f t="shared" si="2"/>
        <v>7987</v>
      </c>
      <c r="Q35" s="1929">
        <f t="shared" si="5"/>
        <v>0</v>
      </c>
      <c r="R35" s="1584">
        <f t="shared" si="3"/>
        <v>15548</v>
      </c>
      <c r="S35" s="1930">
        <f t="shared" si="4"/>
        <v>107.74774774774775</v>
      </c>
      <c r="T35" s="1871"/>
      <c r="U35" s="1584">
        <f>SUM(U25:U34)</f>
        <v>7561</v>
      </c>
      <c r="V35" s="1584">
        <f>SUM(V25:V34)</f>
        <v>11584</v>
      </c>
      <c r="W35" s="1584">
        <f>SUM(W25:W34)</f>
        <v>0</v>
      </c>
      <c r="Y35" s="1953"/>
    </row>
    <row r="36" spans="1:25" ht="14.25">
      <c r="A36" s="1880" t="s">
        <v>650</v>
      </c>
      <c r="B36" s="1918" t="s">
        <v>775</v>
      </c>
      <c r="C36" s="1769">
        <v>601</v>
      </c>
      <c r="D36" s="1836">
        <v>811</v>
      </c>
      <c r="E36" s="1836">
        <v>932</v>
      </c>
      <c r="F36" s="1836">
        <v>857</v>
      </c>
      <c r="G36" s="1744">
        <v>844</v>
      </c>
      <c r="H36" s="1744">
        <v>933</v>
      </c>
      <c r="I36" s="1744">
        <v>934</v>
      </c>
      <c r="J36" s="1744"/>
      <c r="K36" s="1744">
        <v>0</v>
      </c>
      <c r="L36" s="1745"/>
      <c r="M36" s="1813"/>
      <c r="N36" s="1833"/>
      <c r="O36" s="1884">
        <f t="shared" si="2"/>
        <v>0</v>
      </c>
      <c r="P36" s="1907">
        <f t="shared" si="2"/>
        <v>0</v>
      </c>
      <c r="Q36" s="1908"/>
      <c r="R36" s="1743">
        <f t="shared" si="3"/>
        <v>0</v>
      </c>
      <c r="S36" s="1909" t="e">
        <f t="shared" si="4"/>
        <v>#DIV/0!</v>
      </c>
      <c r="T36" s="1871"/>
      <c r="U36" s="1840"/>
      <c r="V36" s="1819"/>
      <c r="W36" s="1744"/>
      <c r="Y36" s="1953"/>
    </row>
    <row r="37" spans="1:25" ht="14.25">
      <c r="A37" s="1886" t="s">
        <v>652</v>
      </c>
      <c r="B37" s="1920" t="s">
        <v>776</v>
      </c>
      <c r="C37" s="1775">
        <v>602</v>
      </c>
      <c r="D37" s="1830">
        <v>278</v>
      </c>
      <c r="E37" s="1830">
        <v>380</v>
      </c>
      <c r="F37" s="1830">
        <v>309</v>
      </c>
      <c r="G37" s="1752">
        <v>272</v>
      </c>
      <c r="H37" s="1752">
        <v>69</v>
      </c>
      <c r="I37" s="1752">
        <v>12</v>
      </c>
      <c r="J37" s="1752">
        <v>376</v>
      </c>
      <c r="K37" s="1752">
        <v>399</v>
      </c>
      <c r="L37" s="1753"/>
      <c r="M37" s="1815"/>
      <c r="N37" s="1753">
        <v>138</v>
      </c>
      <c r="O37" s="1884">
        <f t="shared" si="2"/>
        <v>116</v>
      </c>
      <c r="P37" s="1911">
        <f t="shared" si="2"/>
        <v>223</v>
      </c>
      <c r="Q37" s="1908"/>
      <c r="R37" s="1752">
        <f t="shared" si="3"/>
        <v>477</v>
      </c>
      <c r="S37" s="1912" t="e">
        <f t="shared" si="4"/>
        <v>#DIV/0!</v>
      </c>
      <c r="T37" s="1871"/>
      <c r="U37" s="1837">
        <v>254</v>
      </c>
      <c r="V37" s="1816">
        <v>339</v>
      </c>
      <c r="W37" s="1752"/>
      <c r="Y37" s="1953"/>
    </row>
    <row r="38" spans="1:25" ht="14.25">
      <c r="A38" s="1886" t="s">
        <v>654</v>
      </c>
      <c r="B38" s="1920" t="s">
        <v>777</v>
      </c>
      <c r="C38" s="1775">
        <v>604</v>
      </c>
      <c r="D38" s="1830"/>
      <c r="E38" s="1830">
        <v>5</v>
      </c>
      <c r="F38" s="1830"/>
      <c r="G38" s="1752"/>
      <c r="H38" s="1752"/>
      <c r="I38" s="1752"/>
      <c r="J38" s="1752"/>
      <c r="K38" s="1752">
        <v>0</v>
      </c>
      <c r="L38" s="1753"/>
      <c r="M38" s="1815"/>
      <c r="N38" s="1753"/>
      <c r="O38" s="1884">
        <f t="shared" si="2"/>
        <v>0</v>
      </c>
      <c r="P38" s="1911">
        <f t="shared" si="2"/>
        <v>0</v>
      </c>
      <c r="Q38" s="1908"/>
      <c r="R38" s="1752">
        <f t="shared" si="3"/>
        <v>0</v>
      </c>
      <c r="S38" s="1912" t="e">
        <f t="shared" si="4"/>
        <v>#DIV/0!</v>
      </c>
      <c r="T38" s="1871"/>
      <c r="U38" s="1837"/>
      <c r="V38" s="1816"/>
      <c r="W38" s="1752"/>
      <c r="Y38" s="1953"/>
    </row>
    <row r="39" spans="1:25" ht="14.25">
      <c r="A39" s="1886" t="s">
        <v>656</v>
      </c>
      <c r="B39" s="1920" t="s">
        <v>778</v>
      </c>
      <c r="C39" s="1775" t="s">
        <v>658</v>
      </c>
      <c r="D39" s="1830">
        <v>11310</v>
      </c>
      <c r="E39" s="1830">
        <v>11943</v>
      </c>
      <c r="F39" s="1830">
        <v>13364</v>
      </c>
      <c r="G39" s="1752">
        <v>12980</v>
      </c>
      <c r="H39" s="1752">
        <v>12991</v>
      </c>
      <c r="I39" s="1752">
        <v>13186</v>
      </c>
      <c r="J39" s="1752">
        <v>13852</v>
      </c>
      <c r="K39" s="1752">
        <v>13813</v>
      </c>
      <c r="L39" s="1753">
        <v>13728</v>
      </c>
      <c r="M39" s="1815">
        <v>14430</v>
      </c>
      <c r="N39" s="1753">
        <v>3308</v>
      </c>
      <c r="O39" s="1884">
        <f t="shared" si="2"/>
        <v>3024</v>
      </c>
      <c r="P39" s="1911">
        <f t="shared" si="2"/>
        <v>7102</v>
      </c>
      <c r="Q39" s="1908"/>
      <c r="R39" s="1752">
        <f t="shared" si="3"/>
        <v>13434</v>
      </c>
      <c r="S39" s="1912">
        <f t="shared" si="4"/>
        <v>93.0977130977131</v>
      </c>
      <c r="T39" s="1871"/>
      <c r="U39" s="1837">
        <v>6332</v>
      </c>
      <c r="V39" s="1816">
        <v>10126</v>
      </c>
      <c r="W39" s="1752"/>
      <c r="Y39" s="1953"/>
    </row>
    <row r="40" spans="1:25" ht="15" thickBot="1">
      <c r="A40" s="1863" t="s">
        <v>659</v>
      </c>
      <c r="B40" s="1921" t="s">
        <v>774</v>
      </c>
      <c r="C40" s="1780" t="s">
        <v>660</v>
      </c>
      <c r="D40" s="1841">
        <v>361</v>
      </c>
      <c r="E40" s="1841">
        <v>369</v>
      </c>
      <c r="F40" s="1841">
        <v>411</v>
      </c>
      <c r="G40" s="1781">
        <v>550</v>
      </c>
      <c r="H40" s="1781">
        <v>667</v>
      </c>
      <c r="I40" s="1781">
        <v>487</v>
      </c>
      <c r="J40" s="1781">
        <v>1207</v>
      </c>
      <c r="K40" s="1781">
        <v>1369</v>
      </c>
      <c r="L40" s="1782"/>
      <c r="M40" s="1820"/>
      <c r="N40" s="1838">
        <v>518</v>
      </c>
      <c r="O40" s="1884">
        <f t="shared" si="2"/>
        <v>457</v>
      </c>
      <c r="P40" s="1915">
        <f t="shared" si="2"/>
        <v>662</v>
      </c>
      <c r="Q40" s="1908"/>
      <c r="R40" s="1761">
        <f t="shared" si="3"/>
        <v>1637</v>
      </c>
      <c r="S40" s="1917" t="e">
        <f t="shared" si="4"/>
        <v>#DIV/0!</v>
      </c>
      <c r="T40" s="1871"/>
      <c r="U40" s="1839">
        <v>975</v>
      </c>
      <c r="V40" s="1821">
        <v>1119</v>
      </c>
      <c r="W40" s="1781"/>
      <c r="Y40" s="1953"/>
    </row>
    <row r="41" spans="1:25" ht="15" thickBot="1">
      <c r="A41" s="1923" t="s">
        <v>661</v>
      </c>
      <c r="B41" s="1924" t="s">
        <v>662</v>
      </c>
      <c r="C41" s="1925" t="s">
        <v>594</v>
      </c>
      <c r="D41" s="1584">
        <f aca="true" t="shared" si="6" ref="D41:P41">SUM(D36:D40)</f>
        <v>12760</v>
      </c>
      <c r="E41" s="1584">
        <f t="shared" si="6"/>
        <v>13629</v>
      </c>
      <c r="F41" s="1584">
        <f t="shared" si="6"/>
        <v>14941</v>
      </c>
      <c r="G41" s="1584">
        <f t="shared" si="6"/>
        <v>14646</v>
      </c>
      <c r="H41" s="1584">
        <f>SUM(H36:H40)</f>
        <v>14660</v>
      </c>
      <c r="I41" s="1584">
        <f>SUM(I36:I40)</f>
        <v>14619</v>
      </c>
      <c r="J41" s="1584">
        <f>SUM(J36:J40)</f>
        <v>15435</v>
      </c>
      <c r="K41" s="1584">
        <v>15581</v>
      </c>
      <c r="L41" s="1926">
        <f t="shared" si="6"/>
        <v>13728</v>
      </c>
      <c r="M41" s="1566">
        <f t="shared" si="6"/>
        <v>14430</v>
      </c>
      <c r="N41" s="1584">
        <f t="shared" si="6"/>
        <v>3964</v>
      </c>
      <c r="O41" s="1584">
        <f t="shared" si="6"/>
        <v>3597</v>
      </c>
      <c r="P41" s="1931">
        <f t="shared" si="6"/>
        <v>7987</v>
      </c>
      <c r="Q41" s="1931">
        <f>SUM(Q36:Q40)</f>
        <v>0</v>
      </c>
      <c r="R41" s="1932">
        <f t="shared" si="3"/>
        <v>15548</v>
      </c>
      <c r="S41" s="1930">
        <f t="shared" si="4"/>
        <v>107.74774774774775</v>
      </c>
      <c r="T41" s="1871"/>
      <c r="U41" s="1584">
        <f>SUM(U36:U40)</f>
        <v>7561</v>
      </c>
      <c r="V41" s="1584">
        <f>SUM(V36:V40)</f>
        <v>11584</v>
      </c>
      <c r="W41" s="1584">
        <f>SUM(W36:W40)</f>
        <v>0</v>
      </c>
      <c r="Y41" s="1953"/>
    </row>
    <row r="42" spans="1:23" ht="15" thickBot="1">
      <c r="A42" s="1863"/>
      <c r="B42" s="1933"/>
      <c r="C42" s="1934"/>
      <c r="D42" s="1841"/>
      <c r="E42" s="1841"/>
      <c r="F42" s="1841"/>
      <c r="G42" s="1935"/>
      <c r="H42" s="1935"/>
      <c r="I42" s="1935"/>
      <c r="J42" s="1935"/>
      <c r="K42" s="1935"/>
      <c r="L42" s="1936"/>
      <c r="M42" s="1954"/>
      <c r="N42" s="1841"/>
      <c r="O42" s="1937"/>
      <c r="P42" s="1938"/>
      <c r="Q42" s="1938"/>
      <c r="R42" s="1939"/>
      <c r="S42" s="1909"/>
      <c r="T42" s="1871"/>
      <c r="U42" s="1841"/>
      <c r="V42" s="1841"/>
      <c r="W42" s="1841"/>
    </row>
    <row r="43" spans="1:23" ht="15" thickBot="1">
      <c r="A43" s="1940" t="s">
        <v>663</v>
      </c>
      <c r="B43" s="1941" t="s">
        <v>625</v>
      </c>
      <c r="C43" s="1925" t="s">
        <v>594</v>
      </c>
      <c r="D43" s="1584">
        <f aca="true" t="shared" si="7" ref="D43:P43">D41-D39</f>
        <v>1450</v>
      </c>
      <c r="E43" s="1584">
        <f t="shared" si="7"/>
        <v>1686</v>
      </c>
      <c r="F43" s="1584">
        <f t="shared" si="7"/>
        <v>1577</v>
      </c>
      <c r="G43" s="1584">
        <f>G41-G39</f>
        <v>1666</v>
      </c>
      <c r="H43" s="1584">
        <f>H41-H39</f>
        <v>1669</v>
      </c>
      <c r="I43" s="1584">
        <f>I41-I39</f>
        <v>1433</v>
      </c>
      <c r="J43" s="1584">
        <f>J41-J39</f>
        <v>1583</v>
      </c>
      <c r="K43" s="1584">
        <v>1768</v>
      </c>
      <c r="L43" s="1584">
        <f>L41-L39</f>
        <v>0</v>
      </c>
      <c r="M43" s="1930">
        <f t="shared" si="7"/>
        <v>0</v>
      </c>
      <c r="N43" s="1584">
        <f t="shared" si="7"/>
        <v>656</v>
      </c>
      <c r="O43" s="1584">
        <f t="shared" si="7"/>
        <v>573</v>
      </c>
      <c r="P43" s="1584">
        <f t="shared" si="7"/>
        <v>885</v>
      </c>
      <c r="Q43" s="1584">
        <f>Q41-Q39</f>
        <v>0</v>
      </c>
      <c r="R43" s="1939">
        <f t="shared" si="3"/>
        <v>2114</v>
      </c>
      <c r="S43" s="1909" t="e">
        <f t="shared" si="4"/>
        <v>#DIV/0!</v>
      </c>
      <c r="T43" s="1871"/>
      <c r="U43" s="1584">
        <f>U41-U39</f>
        <v>1229</v>
      </c>
      <c r="V43" s="1584">
        <f>V41-V39</f>
        <v>1458</v>
      </c>
      <c r="W43" s="1584">
        <f>W41-W39</f>
        <v>0</v>
      </c>
    </row>
    <row r="44" spans="1:25" ht="15" thickBot="1">
      <c r="A44" s="1923" t="s">
        <v>664</v>
      </c>
      <c r="B44" s="1941" t="s">
        <v>665</v>
      </c>
      <c r="C44" s="1925" t="s">
        <v>594</v>
      </c>
      <c r="D44" s="1584">
        <f aca="true" t="shared" si="8" ref="D44:P44">D41-D35</f>
        <v>4</v>
      </c>
      <c r="E44" s="1584">
        <f t="shared" si="8"/>
        <v>28</v>
      </c>
      <c r="F44" s="1584">
        <f t="shared" si="8"/>
        <v>33</v>
      </c>
      <c r="G44" s="1584">
        <f>G41-G35</f>
        <v>7</v>
      </c>
      <c r="H44" s="1584">
        <f>H41-H35</f>
        <v>0</v>
      </c>
      <c r="I44" s="1584">
        <f>I41-I35</f>
        <v>129</v>
      </c>
      <c r="J44" s="1584"/>
      <c r="K44" s="1584">
        <v>167</v>
      </c>
      <c r="L44" s="1584">
        <f>L41-L35</f>
        <v>0</v>
      </c>
      <c r="M44" s="1930">
        <f t="shared" si="8"/>
        <v>0</v>
      </c>
      <c r="N44" s="1584">
        <f t="shared" si="8"/>
        <v>0</v>
      </c>
      <c r="O44" s="1584">
        <f t="shared" si="8"/>
        <v>0</v>
      </c>
      <c r="P44" s="1584">
        <f t="shared" si="8"/>
        <v>0</v>
      </c>
      <c r="Q44" s="1584">
        <f>Q41-Q35</f>
        <v>0</v>
      </c>
      <c r="R44" s="1939">
        <f t="shared" si="3"/>
        <v>0</v>
      </c>
      <c r="S44" s="1909" t="e">
        <f t="shared" si="4"/>
        <v>#DIV/0!</v>
      </c>
      <c r="T44" s="1871"/>
      <c r="U44" s="1584">
        <f>U41-U35</f>
        <v>0</v>
      </c>
      <c r="V44" s="1584">
        <f>V41-V35</f>
        <v>0</v>
      </c>
      <c r="W44" s="1584">
        <f>W41-W35</f>
        <v>0</v>
      </c>
      <c r="Y44" s="1953"/>
    </row>
    <row r="45" spans="1:23" ht="15" thickBot="1">
      <c r="A45" s="1942" t="s">
        <v>666</v>
      </c>
      <c r="B45" s="1943" t="s">
        <v>625</v>
      </c>
      <c r="C45" s="1944" t="s">
        <v>594</v>
      </c>
      <c r="D45" s="1584">
        <f aca="true" t="shared" si="9" ref="D45:P45">D44-D39</f>
        <v>-11306</v>
      </c>
      <c r="E45" s="1584">
        <f t="shared" si="9"/>
        <v>-11915</v>
      </c>
      <c r="F45" s="1584">
        <f t="shared" si="9"/>
        <v>-13331</v>
      </c>
      <c r="G45" s="1584">
        <f t="shared" si="9"/>
        <v>-12973</v>
      </c>
      <c r="H45" s="1584">
        <f>H44-H39</f>
        <v>-12991</v>
      </c>
      <c r="I45" s="1584">
        <f>I44-I39</f>
        <v>-13057</v>
      </c>
      <c r="J45" s="1584">
        <f>J44-J39</f>
        <v>-13852</v>
      </c>
      <c r="K45" s="1584">
        <v>-13646</v>
      </c>
      <c r="L45" s="1584">
        <f t="shared" si="9"/>
        <v>-13728</v>
      </c>
      <c r="M45" s="1930">
        <f t="shared" si="9"/>
        <v>-14430</v>
      </c>
      <c r="N45" s="1584">
        <f t="shared" si="9"/>
        <v>-3308</v>
      </c>
      <c r="O45" s="1584">
        <f t="shared" si="9"/>
        <v>-3024</v>
      </c>
      <c r="P45" s="1584">
        <f t="shared" si="9"/>
        <v>-7102</v>
      </c>
      <c r="Q45" s="1584">
        <f>Q44-Q39</f>
        <v>0</v>
      </c>
      <c r="R45" s="1939">
        <f t="shared" si="3"/>
        <v>-13434</v>
      </c>
      <c r="S45" s="1930">
        <f t="shared" si="4"/>
        <v>93.0977130977131</v>
      </c>
      <c r="T45" s="1871"/>
      <c r="U45" s="1584">
        <f>U44-U39</f>
        <v>-6332</v>
      </c>
      <c r="V45" s="1584">
        <f>V44-V39</f>
        <v>-10126</v>
      </c>
      <c r="W45" s="1584">
        <f>W44-W39</f>
        <v>0</v>
      </c>
    </row>
    <row r="46" ht="12.75">
      <c r="A46" s="1847"/>
    </row>
    <row r="47" spans="1:3" ht="12.75">
      <c r="A47" s="1945"/>
      <c r="B47" s="1955"/>
      <c r="C47" s="1956"/>
    </row>
    <row r="48" ht="12.75">
      <c r="A48" s="1847"/>
    </row>
    <row r="49" spans="1:23" ht="14.25">
      <c r="A49" s="1503" t="s">
        <v>779</v>
      </c>
      <c r="R49" s="1844"/>
      <c r="S49" s="1844"/>
      <c r="T49" s="1844"/>
      <c r="U49" s="1844"/>
      <c r="V49" s="1844"/>
      <c r="W49" s="1844"/>
    </row>
    <row r="50" spans="1:23" ht="14.25">
      <c r="A50" s="1946" t="s">
        <v>780</v>
      </c>
      <c r="R50" s="1844"/>
      <c r="S50" s="1844"/>
      <c r="T50" s="1844"/>
      <c r="U50" s="1844"/>
      <c r="V50" s="1844"/>
      <c r="W50" s="1844"/>
    </row>
    <row r="51" spans="1:23" ht="14.25">
      <c r="A51" s="1957" t="s">
        <v>781</v>
      </c>
      <c r="R51" s="1844"/>
      <c r="S51" s="1844"/>
      <c r="T51" s="1844"/>
      <c r="U51" s="1844"/>
      <c r="V51" s="1844"/>
      <c r="W51" s="1844"/>
    </row>
    <row r="52" spans="1:23" ht="14.25">
      <c r="A52" s="1189"/>
      <c r="R52" s="1844"/>
      <c r="S52" s="1844"/>
      <c r="T52" s="1844"/>
      <c r="U52" s="1844"/>
      <c r="V52" s="1844"/>
      <c r="W52" s="1844"/>
    </row>
    <row r="53" spans="1:23" ht="12.75">
      <c r="A53" s="1847" t="s">
        <v>950</v>
      </c>
      <c r="R53" s="1844"/>
      <c r="S53" s="1844"/>
      <c r="T53" s="1844"/>
      <c r="U53" s="1844"/>
      <c r="V53" s="1844"/>
      <c r="W53" s="1844"/>
    </row>
    <row r="54" spans="1:23" ht="12.75">
      <c r="A54" s="1847"/>
      <c r="R54" s="1844"/>
      <c r="S54" s="1844"/>
      <c r="T54" s="1844"/>
      <c r="U54" s="1844"/>
      <c r="V54" s="1844"/>
      <c r="W54" s="1844"/>
    </row>
    <row r="55" spans="1:23" ht="12.75">
      <c r="A55" s="1847" t="s">
        <v>951</v>
      </c>
      <c r="R55" s="1844"/>
      <c r="S55" s="1844"/>
      <c r="T55" s="1844"/>
      <c r="U55" s="1844"/>
      <c r="V55" s="1844"/>
      <c r="W55" s="1844"/>
    </row>
    <row r="56" spans="1:23" ht="12.75">
      <c r="A56" s="1847"/>
      <c r="R56" s="1844"/>
      <c r="S56" s="1844"/>
      <c r="T56" s="1844"/>
      <c r="U56" s="1844"/>
      <c r="V56" s="1844"/>
      <c r="W56" s="1844"/>
    </row>
    <row r="57" spans="1:23" ht="12.75">
      <c r="A57" s="1958"/>
      <c r="R57" s="1844"/>
      <c r="S57" s="1844"/>
      <c r="T57" s="1844"/>
      <c r="U57" s="1844"/>
      <c r="V57" s="1844"/>
      <c r="W57" s="1844"/>
    </row>
    <row r="58" ht="12.75">
      <c r="A58" s="1847"/>
    </row>
    <row r="59" ht="12.75">
      <c r="A59" s="1847"/>
    </row>
    <row r="60" spans="1:2" ht="12.75">
      <c r="A60" s="1847"/>
      <c r="B60" s="1845"/>
    </row>
    <row r="61" ht="12.75">
      <c r="A61" s="1847"/>
    </row>
    <row r="62" ht="12.75">
      <c r="A62" s="1847"/>
    </row>
    <row r="63" ht="12.75">
      <c r="A63" s="1847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0.9055118110236221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0">
      <selection activeCell="L18" sqref="L18"/>
    </sheetView>
  </sheetViews>
  <sheetFormatPr defaultColWidth="9.140625" defaultRowHeight="12.75"/>
  <cols>
    <col min="1" max="1" width="36.140625" style="1844" customWidth="1"/>
    <col min="2" max="2" width="9.140625" style="1843" customWidth="1"/>
    <col min="3" max="6" width="0" style="1842" hidden="1" customWidth="1"/>
    <col min="7" max="9" width="0" style="1871" hidden="1" customWidth="1"/>
    <col min="10" max="17" width="9.140625" style="1871" customWidth="1"/>
    <col min="18" max="18" width="9.140625" style="1977" customWidth="1"/>
    <col min="19" max="22" width="9.140625" style="1871" customWidth="1"/>
    <col min="23" max="32" width="9.140625" style="1845" customWidth="1"/>
    <col min="33" max="16384" width="9.140625" style="1844" customWidth="1"/>
  </cols>
  <sheetData>
    <row r="1" spans="1:22" s="43" customFormat="1" ht="15">
      <c r="A1" s="2362" t="s">
        <v>746</v>
      </c>
      <c r="B1" s="2362"/>
      <c r="C1" s="2362"/>
      <c r="D1" s="2362"/>
      <c r="E1" s="2362"/>
      <c r="F1" s="2362"/>
      <c r="G1" s="2362"/>
      <c r="H1" s="2362"/>
      <c r="I1" s="2362"/>
      <c r="J1" s="2362"/>
      <c r="K1" s="2362"/>
      <c r="L1" s="2362"/>
      <c r="M1" s="2362"/>
      <c r="N1" s="2362"/>
      <c r="O1" s="2362"/>
      <c r="P1" s="2362"/>
      <c r="Q1" s="2362"/>
      <c r="R1" s="2362"/>
      <c r="S1" s="2362"/>
      <c r="T1" s="2362"/>
      <c r="U1" s="2362"/>
      <c r="V1" s="2362"/>
    </row>
    <row r="2" spans="1:13" ht="18">
      <c r="A2" s="1400" t="s">
        <v>669</v>
      </c>
      <c r="L2" s="1976"/>
      <c r="M2" s="1976"/>
    </row>
    <row r="3" spans="1:13" ht="12.75">
      <c r="A3" s="1403"/>
      <c r="L3" s="1976"/>
      <c r="M3" s="1976"/>
    </row>
    <row r="4" spans="1:13" ht="13.5" thickBot="1">
      <c r="A4" s="1847"/>
      <c r="B4" s="1849"/>
      <c r="C4" s="1978"/>
      <c r="D4" s="1978"/>
      <c r="L4" s="1976"/>
      <c r="M4" s="1976"/>
    </row>
    <row r="5" spans="1:20" ht="15.75" thickBot="1">
      <c r="A5" s="1850" t="s">
        <v>790</v>
      </c>
      <c r="B5" s="1979" t="s">
        <v>953</v>
      </c>
      <c r="C5" s="1644"/>
      <c r="D5" s="1645"/>
      <c r="E5" s="1644"/>
      <c r="F5" s="1644"/>
      <c r="G5" s="1960"/>
      <c r="H5" s="1960"/>
      <c r="I5" s="1960"/>
      <c r="J5" s="1572"/>
      <c r="K5" s="1572"/>
      <c r="L5" s="1980"/>
      <c r="M5" s="1980"/>
      <c r="N5" s="1981"/>
      <c r="O5" s="1981"/>
      <c r="P5" s="1981"/>
      <c r="Q5" s="1981"/>
      <c r="R5" s="1982"/>
      <c r="S5" s="1981"/>
      <c r="T5" s="1981"/>
    </row>
    <row r="6" spans="1:13" ht="13.5" thickBot="1">
      <c r="A6" s="1403" t="s">
        <v>567</v>
      </c>
      <c r="L6" s="1976"/>
      <c r="M6" s="1976"/>
    </row>
    <row r="7" spans="1:32" s="1843" customFormat="1" ht="13.5" thickBot="1">
      <c r="A7" s="2379" t="s">
        <v>57</v>
      </c>
      <c r="B7" s="2381" t="s">
        <v>574</v>
      </c>
      <c r="C7" s="1983"/>
      <c r="D7" s="1983"/>
      <c r="E7" s="2381" t="s">
        <v>949</v>
      </c>
      <c r="F7" s="2383" t="s">
        <v>750</v>
      </c>
      <c r="G7" s="2383" t="s">
        <v>751</v>
      </c>
      <c r="H7" s="2383" t="s">
        <v>752</v>
      </c>
      <c r="I7" s="2383" t="s">
        <v>753</v>
      </c>
      <c r="J7" s="2383" t="s">
        <v>754</v>
      </c>
      <c r="K7" s="2368" t="s">
        <v>755</v>
      </c>
      <c r="L7" s="2371"/>
      <c r="M7" s="2368" t="s">
        <v>756</v>
      </c>
      <c r="N7" s="2370"/>
      <c r="O7" s="2370"/>
      <c r="P7" s="2371"/>
      <c r="Q7" s="1853" t="s">
        <v>757</v>
      </c>
      <c r="R7" s="1854" t="s">
        <v>570</v>
      </c>
      <c r="S7" s="1984"/>
      <c r="T7" s="2372" t="s">
        <v>758</v>
      </c>
      <c r="U7" s="2370"/>
      <c r="V7" s="2371"/>
      <c r="W7" s="1984"/>
      <c r="X7" s="1984"/>
      <c r="Y7" s="1984"/>
      <c r="Z7" s="1984"/>
      <c r="AA7" s="1984"/>
      <c r="AB7" s="1984"/>
      <c r="AC7" s="1984"/>
      <c r="AD7" s="1984"/>
      <c r="AE7" s="1984"/>
      <c r="AF7" s="1984"/>
    </row>
    <row r="8" spans="1:32" s="1843" customFormat="1" ht="13.5" thickBot="1">
      <c r="A8" s="2380"/>
      <c r="B8" s="2382"/>
      <c r="C8" s="1985" t="s">
        <v>748</v>
      </c>
      <c r="D8" s="1985" t="s">
        <v>749</v>
      </c>
      <c r="E8" s="2382"/>
      <c r="F8" s="2382"/>
      <c r="G8" s="2382"/>
      <c r="H8" s="2382"/>
      <c r="I8" s="2382"/>
      <c r="J8" s="2382"/>
      <c r="K8" s="1856" t="s">
        <v>53</v>
      </c>
      <c r="L8" s="1856" t="s">
        <v>52</v>
      </c>
      <c r="M8" s="1857" t="s">
        <v>581</v>
      </c>
      <c r="N8" s="1858" t="s">
        <v>584</v>
      </c>
      <c r="O8" s="1986" t="s">
        <v>587</v>
      </c>
      <c r="P8" s="1859" t="s">
        <v>590</v>
      </c>
      <c r="Q8" s="1856" t="s">
        <v>591</v>
      </c>
      <c r="R8" s="1860" t="s">
        <v>592</v>
      </c>
      <c r="S8" s="1984"/>
      <c r="T8" s="1861" t="s">
        <v>759</v>
      </c>
      <c r="U8" s="1862" t="s">
        <v>760</v>
      </c>
      <c r="V8" s="1862" t="s">
        <v>761</v>
      </c>
      <c r="W8" s="1984"/>
      <c r="X8" s="1984"/>
      <c r="Y8" s="1984"/>
      <c r="Z8" s="1984"/>
      <c r="AA8" s="1984"/>
      <c r="AB8" s="1984"/>
      <c r="AC8" s="1984"/>
      <c r="AD8" s="1984"/>
      <c r="AE8" s="1984"/>
      <c r="AF8" s="1984"/>
    </row>
    <row r="9" spans="1:22" ht="13.5" thickBot="1">
      <c r="A9" s="1987" t="s">
        <v>593</v>
      </c>
      <c r="B9" s="1961"/>
      <c r="C9" s="1962">
        <v>78</v>
      </c>
      <c r="D9" s="1962">
        <v>75</v>
      </c>
      <c r="E9" s="1962">
        <v>74</v>
      </c>
      <c r="F9" s="1962">
        <v>77</v>
      </c>
      <c r="G9" s="1662">
        <v>75</v>
      </c>
      <c r="H9" s="1662">
        <v>75</v>
      </c>
      <c r="I9" s="1662">
        <v>75</v>
      </c>
      <c r="J9" s="1867">
        <f>P9</f>
        <v>0</v>
      </c>
      <c r="K9" s="1868"/>
      <c r="L9" s="1868"/>
      <c r="M9" s="1665">
        <v>76.666</v>
      </c>
      <c r="N9" s="1867">
        <f>T9</f>
        <v>79</v>
      </c>
      <c r="O9" s="1988">
        <f aca="true" t="shared" si="0" ref="O9:P21">U9</f>
        <v>79</v>
      </c>
      <c r="P9" s="1867">
        <f>V9</f>
        <v>0</v>
      </c>
      <c r="Q9" s="1711" t="s">
        <v>594</v>
      </c>
      <c r="R9" s="1870" t="s">
        <v>594</v>
      </c>
      <c r="T9" s="1872">
        <v>79</v>
      </c>
      <c r="U9" s="1872">
        <v>79</v>
      </c>
      <c r="V9" s="1672"/>
    </row>
    <row r="10" spans="1:22" ht="13.5" thickBot="1">
      <c r="A10" s="1989" t="s">
        <v>595</v>
      </c>
      <c r="B10" s="1963"/>
      <c r="C10" s="1964">
        <v>73</v>
      </c>
      <c r="D10" s="1964">
        <v>71</v>
      </c>
      <c r="E10" s="1964">
        <v>70</v>
      </c>
      <c r="F10" s="1964">
        <v>69</v>
      </c>
      <c r="G10" s="1677">
        <v>67</v>
      </c>
      <c r="H10" s="1677">
        <v>64</v>
      </c>
      <c r="I10" s="1677">
        <v>63</v>
      </c>
      <c r="J10" s="1876">
        <f aca="true" t="shared" si="1" ref="J10:J21">P10</f>
        <v>0</v>
      </c>
      <c r="K10" s="1827"/>
      <c r="L10" s="1827"/>
      <c r="M10" s="1680">
        <v>64.531</v>
      </c>
      <c r="N10" s="1867">
        <f>T10</f>
        <v>64.552</v>
      </c>
      <c r="O10" s="1990">
        <f t="shared" si="0"/>
        <v>64.6</v>
      </c>
      <c r="P10" s="1876">
        <f t="shared" si="0"/>
        <v>0</v>
      </c>
      <c r="Q10" s="1677" t="s">
        <v>594</v>
      </c>
      <c r="R10" s="1878" t="s">
        <v>594</v>
      </c>
      <c r="T10" s="1879">
        <v>64.552</v>
      </c>
      <c r="U10" s="1879">
        <v>64.6</v>
      </c>
      <c r="V10" s="1686"/>
    </row>
    <row r="11" spans="1:22" ht="12.75">
      <c r="A11" s="1991" t="s">
        <v>596</v>
      </c>
      <c r="B11" s="1965" t="s">
        <v>598</v>
      </c>
      <c r="C11" s="1837">
        <v>15286</v>
      </c>
      <c r="D11" s="1837">
        <v>16458</v>
      </c>
      <c r="E11" s="1837">
        <v>15309</v>
      </c>
      <c r="F11" s="1837">
        <v>15839</v>
      </c>
      <c r="G11" s="1691">
        <v>15783</v>
      </c>
      <c r="H11" s="1691">
        <v>15465.37</v>
      </c>
      <c r="I11" s="1692">
        <v>15284</v>
      </c>
      <c r="J11" s="1907">
        <f t="shared" si="1"/>
        <v>0</v>
      </c>
      <c r="K11" s="1832" t="s">
        <v>594</v>
      </c>
      <c r="L11" s="1832" t="s">
        <v>594</v>
      </c>
      <c r="M11" s="1695">
        <v>16034</v>
      </c>
      <c r="N11" s="1907">
        <f aca="true" t="shared" si="2" ref="N11:N21">T11</f>
        <v>16282</v>
      </c>
      <c r="O11" s="1992">
        <f t="shared" si="0"/>
        <v>16619</v>
      </c>
      <c r="P11" s="1907">
        <f t="shared" si="0"/>
        <v>0</v>
      </c>
      <c r="Q11" s="1691" t="s">
        <v>594</v>
      </c>
      <c r="R11" s="1885" t="s">
        <v>594</v>
      </c>
      <c r="T11" s="1829">
        <v>16282</v>
      </c>
      <c r="U11" s="1969">
        <v>16619</v>
      </c>
      <c r="V11" s="1691"/>
    </row>
    <row r="12" spans="1:22" ht="12.75">
      <c r="A12" s="1993" t="s">
        <v>599</v>
      </c>
      <c r="B12" s="1965" t="s">
        <v>601</v>
      </c>
      <c r="C12" s="1837">
        <v>-14113</v>
      </c>
      <c r="D12" s="1837">
        <v>-15252</v>
      </c>
      <c r="E12" s="1837">
        <v>-14434</v>
      </c>
      <c r="F12" s="1837">
        <v>15278</v>
      </c>
      <c r="G12" s="1691">
        <v>15437</v>
      </c>
      <c r="H12" s="1691">
        <v>15081.57</v>
      </c>
      <c r="I12" s="1691">
        <v>14938</v>
      </c>
      <c r="J12" s="1911">
        <f t="shared" si="1"/>
        <v>0</v>
      </c>
      <c r="K12" s="1828" t="s">
        <v>594</v>
      </c>
      <c r="L12" s="1828" t="s">
        <v>594</v>
      </c>
      <c r="M12" s="1705">
        <v>15301</v>
      </c>
      <c r="N12" s="1911">
        <f t="shared" si="2"/>
        <v>15584</v>
      </c>
      <c r="O12" s="1992">
        <f t="shared" si="0"/>
        <v>15841</v>
      </c>
      <c r="P12" s="1911">
        <f t="shared" si="0"/>
        <v>0</v>
      </c>
      <c r="Q12" s="1691" t="s">
        <v>594</v>
      </c>
      <c r="R12" s="1885" t="s">
        <v>594</v>
      </c>
      <c r="T12" s="1830">
        <v>15584</v>
      </c>
      <c r="U12" s="1830">
        <v>15841</v>
      </c>
      <c r="V12" s="1691"/>
    </row>
    <row r="13" spans="1:22" ht="12.75">
      <c r="A13" s="1993" t="s">
        <v>602</v>
      </c>
      <c r="B13" s="1965" t="s">
        <v>604</v>
      </c>
      <c r="C13" s="1837">
        <v>865.85</v>
      </c>
      <c r="D13" s="1837">
        <v>976.33</v>
      </c>
      <c r="E13" s="1837">
        <v>491.49</v>
      </c>
      <c r="F13" s="1837">
        <v>436</v>
      </c>
      <c r="G13" s="1691">
        <v>439</v>
      </c>
      <c r="H13" s="1691">
        <v>505.6</v>
      </c>
      <c r="I13" s="1691">
        <v>540</v>
      </c>
      <c r="J13" s="1911">
        <f t="shared" si="1"/>
        <v>0</v>
      </c>
      <c r="K13" s="1828" t="s">
        <v>594</v>
      </c>
      <c r="L13" s="1828" t="s">
        <v>594</v>
      </c>
      <c r="M13" s="1705">
        <v>679</v>
      </c>
      <c r="N13" s="1911">
        <f t="shared" si="2"/>
        <v>498</v>
      </c>
      <c r="O13" s="1992">
        <f t="shared" si="0"/>
        <v>713</v>
      </c>
      <c r="P13" s="1911">
        <f t="shared" si="0"/>
        <v>0</v>
      </c>
      <c r="Q13" s="1691" t="s">
        <v>594</v>
      </c>
      <c r="R13" s="1885" t="s">
        <v>594</v>
      </c>
      <c r="T13" s="1830">
        <v>498</v>
      </c>
      <c r="U13" s="1830">
        <v>713</v>
      </c>
      <c r="V13" s="1691"/>
    </row>
    <row r="14" spans="1:22" ht="12.75">
      <c r="A14" s="1993" t="s">
        <v>605</v>
      </c>
      <c r="B14" s="1965" t="s">
        <v>594</v>
      </c>
      <c r="C14" s="1837">
        <v>3059</v>
      </c>
      <c r="D14" s="1837">
        <v>3285</v>
      </c>
      <c r="E14" s="1837">
        <v>3261</v>
      </c>
      <c r="F14" s="1837">
        <v>3513</v>
      </c>
      <c r="G14" s="1691">
        <v>2787</v>
      </c>
      <c r="H14" s="1691">
        <v>3527.8</v>
      </c>
      <c r="I14" s="1691">
        <v>4407</v>
      </c>
      <c r="J14" s="1911">
        <f t="shared" si="1"/>
        <v>0</v>
      </c>
      <c r="K14" s="1828" t="s">
        <v>594</v>
      </c>
      <c r="L14" s="1950" t="s">
        <v>594</v>
      </c>
      <c r="M14" s="1705">
        <v>8263</v>
      </c>
      <c r="N14" s="1911">
        <f t="shared" si="2"/>
        <v>6743</v>
      </c>
      <c r="O14" s="1992">
        <f t="shared" si="0"/>
        <v>4962</v>
      </c>
      <c r="P14" s="1911">
        <f t="shared" si="0"/>
        <v>0</v>
      </c>
      <c r="Q14" s="1691" t="s">
        <v>594</v>
      </c>
      <c r="R14" s="1885" t="s">
        <v>594</v>
      </c>
      <c r="T14" s="1830">
        <v>6743</v>
      </c>
      <c r="U14" s="1830">
        <v>4962</v>
      </c>
      <c r="V14" s="1691"/>
    </row>
    <row r="15" spans="1:22" ht="13.5" thickBot="1">
      <c r="A15" s="1987" t="s">
        <v>607</v>
      </c>
      <c r="B15" s="1861" t="s">
        <v>609</v>
      </c>
      <c r="C15" s="1966">
        <v>6163</v>
      </c>
      <c r="D15" s="1966">
        <v>5169</v>
      </c>
      <c r="E15" s="1966">
        <v>4914</v>
      </c>
      <c r="F15" s="1966">
        <v>5727</v>
      </c>
      <c r="G15" s="1711">
        <v>6338</v>
      </c>
      <c r="H15" s="1711">
        <v>6522</v>
      </c>
      <c r="I15" s="1711">
        <v>3790</v>
      </c>
      <c r="J15" s="1915">
        <f t="shared" si="1"/>
        <v>0</v>
      </c>
      <c r="K15" s="1892" t="s">
        <v>594</v>
      </c>
      <c r="L15" s="1951" t="s">
        <v>594</v>
      </c>
      <c r="M15" s="1714">
        <v>7419</v>
      </c>
      <c r="N15" s="1994">
        <f t="shared" si="2"/>
        <v>9702</v>
      </c>
      <c r="O15" s="1992">
        <f t="shared" si="0"/>
        <v>7971</v>
      </c>
      <c r="P15" s="1915">
        <f t="shared" si="0"/>
        <v>0</v>
      </c>
      <c r="Q15" s="1711" t="s">
        <v>594</v>
      </c>
      <c r="R15" s="1870" t="s">
        <v>594</v>
      </c>
      <c r="T15" s="1835">
        <v>9702</v>
      </c>
      <c r="U15" s="1835">
        <v>7971</v>
      </c>
      <c r="V15" s="1711"/>
    </row>
    <row r="16" spans="1:22" ht="13.5" thickBot="1">
      <c r="A16" s="1995" t="s">
        <v>610</v>
      </c>
      <c r="B16" s="1996"/>
      <c r="C16" s="1897">
        <v>11306</v>
      </c>
      <c r="D16" s="1897">
        <v>10667</v>
      </c>
      <c r="E16" s="1897">
        <v>9554</v>
      </c>
      <c r="F16" s="1897">
        <v>10237</v>
      </c>
      <c r="G16" s="1997">
        <f>G11-G12+G13+G14+G15</f>
        <v>9910</v>
      </c>
      <c r="H16" s="1997">
        <f>H11-H12+H13+H14+H15</f>
        <v>10939.2</v>
      </c>
      <c r="I16" s="1997">
        <f>I11-I12+I13+I14+I15</f>
        <v>9083</v>
      </c>
      <c r="J16" s="1997">
        <f>J11-J12+J13+J14+J15</f>
        <v>0</v>
      </c>
      <c r="K16" s="1896" t="s">
        <v>594</v>
      </c>
      <c r="L16" s="1952" t="s">
        <v>594</v>
      </c>
      <c r="M16" s="1998">
        <f>M11-M12+M13+M14+M15</f>
        <v>17094</v>
      </c>
      <c r="N16" s="1997">
        <f>N11-N12+N13+N14+N15</f>
        <v>17641</v>
      </c>
      <c r="O16" s="1997">
        <f>O11-O12+O13+O14+O15</f>
        <v>14424</v>
      </c>
      <c r="P16" s="1997">
        <f>P11-P12+P13+P14+P15</f>
        <v>0</v>
      </c>
      <c r="Q16" s="1899" t="s">
        <v>594</v>
      </c>
      <c r="R16" s="1900" t="s">
        <v>594</v>
      </c>
      <c r="T16" s="1997">
        <f>T11-T12+T13+T14+T15</f>
        <v>17641</v>
      </c>
      <c r="U16" s="1997">
        <f>U11-U12+U13+U14+U15</f>
        <v>14424</v>
      </c>
      <c r="V16" s="1997">
        <f>V11-V12+V13+V14+V15</f>
        <v>0</v>
      </c>
    </row>
    <row r="17" spans="1:24" ht="12.75">
      <c r="A17" s="1987" t="s">
        <v>611</v>
      </c>
      <c r="B17" s="1861">
        <v>401</v>
      </c>
      <c r="C17" s="1966">
        <v>1189</v>
      </c>
      <c r="D17" s="1966">
        <v>1223</v>
      </c>
      <c r="E17" s="1966">
        <v>890</v>
      </c>
      <c r="F17" s="1966">
        <v>588</v>
      </c>
      <c r="G17" s="1711">
        <v>372</v>
      </c>
      <c r="H17" s="1711">
        <v>410</v>
      </c>
      <c r="I17" s="1711">
        <v>372</v>
      </c>
      <c r="J17" s="1907">
        <f t="shared" si="1"/>
        <v>0</v>
      </c>
      <c r="K17" s="1832" t="s">
        <v>594</v>
      </c>
      <c r="L17" s="1949" t="s">
        <v>594</v>
      </c>
      <c r="M17" s="1714">
        <v>759</v>
      </c>
      <c r="N17" s="1937">
        <f t="shared" si="2"/>
        <v>724</v>
      </c>
      <c r="O17" s="1992">
        <f>U17</f>
        <v>804</v>
      </c>
      <c r="P17" s="1907">
        <f t="shared" si="0"/>
        <v>0</v>
      </c>
      <c r="Q17" s="1711" t="s">
        <v>594</v>
      </c>
      <c r="R17" s="1870" t="s">
        <v>594</v>
      </c>
      <c r="T17" s="1840">
        <v>724</v>
      </c>
      <c r="U17" s="1840">
        <v>804</v>
      </c>
      <c r="V17" s="1711"/>
      <c r="X17" s="2014"/>
    </row>
    <row r="18" spans="1:22" ht="12.75">
      <c r="A18" s="1993" t="s">
        <v>613</v>
      </c>
      <c r="B18" s="1965" t="s">
        <v>615</v>
      </c>
      <c r="C18" s="1837">
        <v>1816</v>
      </c>
      <c r="D18" s="1837">
        <v>2162</v>
      </c>
      <c r="E18" s="1837">
        <v>2060</v>
      </c>
      <c r="F18" s="1837">
        <v>2747</v>
      </c>
      <c r="G18" s="1691">
        <v>3107</v>
      </c>
      <c r="H18" s="1691">
        <v>3225</v>
      </c>
      <c r="I18" s="1691">
        <v>976</v>
      </c>
      <c r="J18" s="1911">
        <f t="shared" si="1"/>
        <v>0</v>
      </c>
      <c r="K18" s="1828" t="s">
        <v>594</v>
      </c>
      <c r="L18" s="1950" t="s">
        <v>594</v>
      </c>
      <c r="M18" s="1705">
        <v>480</v>
      </c>
      <c r="N18" s="1911">
        <f t="shared" si="2"/>
        <v>695</v>
      </c>
      <c r="O18" s="1992">
        <f>U18</f>
        <v>734</v>
      </c>
      <c r="P18" s="1911">
        <f t="shared" si="0"/>
        <v>0</v>
      </c>
      <c r="Q18" s="1691" t="s">
        <v>594</v>
      </c>
      <c r="R18" s="1885" t="s">
        <v>594</v>
      </c>
      <c r="T18" s="1830">
        <v>695</v>
      </c>
      <c r="U18" s="1830">
        <v>734</v>
      </c>
      <c r="V18" s="1691"/>
    </row>
    <row r="19" spans="1:22" ht="12.75">
      <c r="A19" s="1993" t="s">
        <v>616</v>
      </c>
      <c r="B19" s="1965" t="s">
        <v>594</v>
      </c>
      <c r="C19" s="1837">
        <v>0</v>
      </c>
      <c r="D19" s="1837">
        <v>0</v>
      </c>
      <c r="E19" s="1837">
        <v>0</v>
      </c>
      <c r="F19" s="1837">
        <v>0</v>
      </c>
      <c r="G19" s="1691">
        <v>0</v>
      </c>
      <c r="H19" s="1691">
        <v>0</v>
      </c>
      <c r="I19" s="1691"/>
      <c r="J19" s="1911">
        <f t="shared" si="1"/>
        <v>0</v>
      </c>
      <c r="K19" s="1828" t="s">
        <v>594</v>
      </c>
      <c r="L19" s="1950" t="s">
        <v>594</v>
      </c>
      <c r="M19" s="1705">
        <v>259</v>
      </c>
      <c r="N19" s="1911">
        <f t="shared" si="2"/>
        <v>296</v>
      </c>
      <c r="O19" s="1992">
        <f>U19</f>
        <v>535</v>
      </c>
      <c r="P19" s="1911">
        <f t="shared" si="0"/>
        <v>0</v>
      </c>
      <c r="Q19" s="1691" t="s">
        <v>594</v>
      </c>
      <c r="R19" s="1885" t="s">
        <v>594</v>
      </c>
      <c r="T19" s="1830">
        <v>296</v>
      </c>
      <c r="U19" s="1830">
        <v>535</v>
      </c>
      <c r="V19" s="1691"/>
    </row>
    <row r="20" spans="1:22" ht="12.75">
      <c r="A20" s="1993" t="s">
        <v>618</v>
      </c>
      <c r="B20" s="1965" t="s">
        <v>594</v>
      </c>
      <c r="C20" s="1837">
        <v>3966</v>
      </c>
      <c r="D20" s="1837">
        <v>3634</v>
      </c>
      <c r="E20" s="1837">
        <v>3171</v>
      </c>
      <c r="F20" s="1837">
        <v>6758</v>
      </c>
      <c r="G20" s="1691">
        <v>6354</v>
      </c>
      <c r="H20" s="1691">
        <v>7206</v>
      </c>
      <c r="I20" s="1691">
        <v>7731</v>
      </c>
      <c r="J20" s="1911">
        <f t="shared" si="1"/>
        <v>0</v>
      </c>
      <c r="K20" s="1828" t="s">
        <v>594</v>
      </c>
      <c r="L20" s="1950" t="s">
        <v>594</v>
      </c>
      <c r="M20" s="1705">
        <v>15404</v>
      </c>
      <c r="N20" s="1911">
        <f t="shared" si="2"/>
        <v>15809</v>
      </c>
      <c r="O20" s="1992">
        <f>U20</f>
        <v>12089</v>
      </c>
      <c r="P20" s="1911">
        <f t="shared" si="0"/>
        <v>0</v>
      </c>
      <c r="Q20" s="1691" t="s">
        <v>594</v>
      </c>
      <c r="R20" s="1885" t="s">
        <v>594</v>
      </c>
      <c r="T20" s="1830">
        <v>15809</v>
      </c>
      <c r="U20" s="1830">
        <v>12089</v>
      </c>
      <c r="V20" s="1691"/>
    </row>
    <row r="21" spans="1:22" ht="13.5" thickBot="1">
      <c r="A21" s="1989" t="s">
        <v>620</v>
      </c>
      <c r="B21" s="1967" t="s">
        <v>594</v>
      </c>
      <c r="C21" s="1837">
        <v>0</v>
      </c>
      <c r="D21" s="1837">
        <v>0</v>
      </c>
      <c r="E21" s="1837">
        <v>0</v>
      </c>
      <c r="F21" s="1964">
        <v>0</v>
      </c>
      <c r="G21" s="1733">
        <v>0</v>
      </c>
      <c r="H21" s="1733">
        <v>0</v>
      </c>
      <c r="I21" s="1733"/>
      <c r="J21" s="1915">
        <f t="shared" si="1"/>
        <v>0</v>
      </c>
      <c r="K21" s="1827" t="s">
        <v>594</v>
      </c>
      <c r="L21" s="1948" t="s">
        <v>594</v>
      </c>
      <c r="M21" s="1736">
        <v>0</v>
      </c>
      <c r="N21" s="1915">
        <f t="shared" si="2"/>
        <v>0</v>
      </c>
      <c r="O21" s="1999">
        <f>U21</f>
        <v>0</v>
      </c>
      <c r="P21" s="1915">
        <f t="shared" si="0"/>
        <v>0</v>
      </c>
      <c r="Q21" s="1733" t="s">
        <v>594</v>
      </c>
      <c r="R21" s="1904" t="s">
        <v>594</v>
      </c>
      <c r="T21" s="1905">
        <v>0</v>
      </c>
      <c r="U21" s="1905">
        <v>0</v>
      </c>
      <c r="V21" s="1733"/>
    </row>
    <row r="22" spans="1:22" ht="14.25">
      <c r="A22" s="2000" t="s">
        <v>622</v>
      </c>
      <c r="B22" s="1968" t="s">
        <v>594</v>
      </c>
      <c r="C22" s="1969">
        <v>34038</v>
      </c>
      <c r="D22" s="1969">
        <v>33242</v>
      </c>
      <c r="E22" s="1969">
        <v>33404</v>
      </c>
      <c r="F22" s="1969">
        <v>32231</v>
      </c>
      <c r="G22" s="1743">
        <v>31385</v>
      </c>
      <c r="H22" s="1743">
        <v>30771</v>
      </c>
      <c r="I22" s="1743">
        <v>31231</v>
      </c>
      <c r="J22" s="1744">
        <v>31152</v>
      </c>
      <c r="K22" s="1970">
        <f>K35</f>
        <v>30996</v>
      </c>
      <c r="L22" s="2015">
        <v>32100</v>
      </c>
      <c r="M22" s="1833">
        <v>7866</v>
      </c>
      <c r="N22" s="1883">
        <f>T22-M22</f>
        <v>23859</v>
      </c>
      <c r="O22" s="1907">
        <f>U22-N22</f>
        <v>469</v>
      </c>
      <c r="P22" s="1919"/>
      <c r="Q22" s="1814">
        <f>SUM(M22:P22)</f>
        <v>32194</v>
      </c>
      <c r="R22" s="1909">
        <f>(Q22/L22)*100</f>
        <v>100.29283489096574</v>
      </c>
      <c r="T22" s="1829">
        <v>31725</v>
      </c>
      <c r="U22" s="1829">
        <v>24328</v>
      </c>
      <c r="V22" s="1743"/>
    </row>
    <row r="23" spans="1:22" ht="14.25">
      <c r="A23" s="1993" t="s">
        <v>624</v>
      </c>
      <c r="B23" s="1965" t="s">
        <v>594</v>
      </c>
      <c r="C23" s="1837">
        <v>230</v>
      </c>
      <c r="D23" s="1837">
        <v>0</v>
      </c>
      <c r="E23" s="1837"/>
      <c r="F23" s="1837"/>
      <c r="G23" s="1752">
        <v>0</v>
      </c>
      <c r="H23" s="1752">
        <v>0</v>
      </c>
      <c r="I23" s="1752"/>
      <c r="J23" s="1752">
        <v>0</v>
      </c>
      <c r="K23" s="1971"/>
      <c r="L23" s="2016">
        <v>115</v>
      </c>
      <c r="M23" s="1753"/>
      <c r="N23" s="1884">
        <f aca="true" t="shared" si="3" ref="N23:O40">T23-M23</f>
        <v>0</v>
      </c>
      <c r="O23" s="1911">
        <f t="shared" si="3"/>
        <v>115</v>
      </c>
      <c r="P23" s="2001"/>
      <c r="Q23" s="1816">
        <f aca="true" t="shared" si="4" ref="Q23:Q45">SUM(M23:P23)</f>
        <v>115</v>
      </c>
      <c r="R23" s="1912">
        <f aca="true" t="shared" si="5" ref="R23:R45">(Q23/L23)*100</f>
        <v>100</v>
      </c>
      <c r="T23" s="1830"/>
      <c r="U23" s="1830">
        <v>115</v>
      </c>
      <c r="V23" s="1752"/>
    </row>
    <row r="24" spans="1:22" ht="15" thickBot="1">
      <c r="A24" s="1989" t="s">
        <v>626</v>
      </c>
      <c r="B24" s="1967">
        <v>672</v>
      </c>
      <c r="C24" s="1972">
        <v>10265</v>
      </c>
      <c r="D24" s="1972">
        <v>11176</v>
      </c>
      <c r="E24" s="1972">
        <v>10817</v>
      </c>
      <c r="F24" s="1964">
        <v>10900</v>
      </c>
      <c r="G24" s="1761">
        <v>9850</v>
      </c>
      <c r="H24" s="1761">
        <v>8800</v>
      </c>
      <c r="I24" s="1761">
        <v>8800</v>
      </c>
      <c r="J24" s="1761">
        <v>8400</v>
      </c>
      <c r="K24" s="1973">
        <f>SUM(K25:K29)</f>
        <v>8800</v>
      </c>
      <c r="L24" s="2017">
        <v>8695</v>
      </c>
      <c r="M24" s="1834">
        <v>2190</v>
      </c>
      <c r="N24" s="1914">
        <f t="shared" si="3"/>
        <v>10</v>
      </c>
      <c r="O24" s="1915">
        <f t="shared" si="3"/>
        <v>6495</v>
      </c>
      <c r="P24" s="2002"/>
      <c r="Q24" s="1818">
        <f t="shared" si="4"/>
        <v>8695</v>
      </c>
      <c r="R24" s="1917">
        <f t="shared" si="5"/>
        <v>100</v>
      </c>
      <c r="T24" s="1835">
        <v>2200</v>
      </c>
      <c r="U24" s="1835">
        <v>6505</v>
      </c>
      <c r="V24" s="1761"/>
    </row>
    <row r="25" spans="1:22" ht="14.25">
      <c r="A25" s="1991" t="s">
        <v>627</v>
      </c>
      <c r="B25" s="1968">
        <v>501</v>
      </c>
      <c r="C25" s="1837">
        <v>5346</v>
      </c>
      <c r="D25" s="1837">
        <v>6445</v>
      </c>
      <c r="E25" s="1837">
        <v>6094</v>
      </c>
      <c r="F25" s="1840">
        <v>5295</v>
      </c>
      <c r="G25" s="1744">
        <v>5297</v>
      </c>
      <c r="H25" s="1744">
        <v>4512</v>
      </c>
      <c r="I25" s="1744">
        <v>5142</v>
      </c>
      <c r="J25" s="1744">
        <v>5288</v>
      </c>
      <c r="K25" s="1970">
        <v>1100</v>
      </c>
      <c r="L25" s="2015">
        <v>1100</v>
      </c>
      <c r="M25" s="1745">
        <v>1137</v>
      </c>
      <c r="N25" s="1883">
        <f t="shared" si="3"/>
        <v>1577</v>
      </c>
      <c r="O25" s="1907">
        <f t="shared" si="3"/>
        <v>2182</v>
      </c>
      <c r="P25" s="1919"/>
      <c r="Q25" s="1814">
        <f t="shared" si="4"/>
        <v>4896</v>
      </c>
      <c r="R25" s="1909">
        <f t="shared" si="5"/>
        <v>445.0909090909091</v>
      </c>
      <c r="T25" s="1840">
        <v>2714</v>
      </c>
      <c r="U25" s="1836">
        <v>3759</v>
      </c>
      <c r="V25" s="1744"/>
    </row>
    <row r="26" spans="1:22" ht="14.25">
      <c r="A26" s="1993" t="s">
        <v>629</v>
      </c>
      <c r="B26" s="1965">
        <v>502</v>
      </c>
      <c r="C26" s="1837">
        <v>3410</v>
      </c>
      <c r="D26" s="1837">
        <v>3650</v>
      </c>
      <c r="E26" s="1837">
        <v>3802</v>
      </c>
      <c r="F26" s="1837">
        <v>3536</v>
      </c>
      <c r="G26" s="1752">
        <v>4465</v>
      </c>
      <c r="H26" s="1752">
        <v>3956</v>
      </c>
      <c r="I26" s="1752">
        <v>3421</v>
      </c>
      <c r="J26" s="1752">
        <v>3914</v>
      </c>
      <c r="K26" s="1971">
        <v>4300</v>
      </c>
      <c r="L26" s="2016">
        <v>4300</v>
      </c>
      <c r="M26" s="1753">
        <v>1484</v>
      </c>
      <c r="N26" s="1884">
        <f t="shared" si="3"/>
        <v>711</v>
      </c>
      <c r="O26" s="1911">
        <f t="shared" si="3"/>
        <v>2129</v>
      </c>
      <c r="P26" s="2001"/>
      <c r="Q26" s="1816">
        <f t="shared" si="4"/>
        <v>4324</v>
      </c>
      <c r="R26" s="1912">
        <f t="shared" si="5"/>
        <v>100.55813953488372</v>
      </c>
      <c r="T26" s="1830">
        <v>2195</v>
      </c>
      <c r="U26" s="1830">
        <v>2840</v>
      </c>
      <c r="V26" s="1752"/>
    </row>
    <row r="27" spans="1:22" ht="14.25">
      <c r="A27" s="1993" t="s">
        <v>631</v>
      </c>
      <c r="B27" s="1965">
        <v>504</v>
      </c>
      <c r="C27" s="1837">
        <v>320</v>
      </c>
      <c r="D27" s="1837">
        <v>253.75</v>
      </c>
      <c r="E27" s="1837">
        <v>184</v>
      </c>
      <c r="F27" s="1837">
        <v>155</v>
      </c>
      <c r="G27" s="1752">
        <v>189</v>
      </c>
      <c r="H27" s="1752">
        <v>153</v>
      </c>
      <c r="I27" s="1752">
        <v>112</v>
      </c>
      <c r="J27" s="1752">
        <v>121</v>
      </c>
      <c r="K27" s="1971"/>
      <c r="L27" s="2016"/>
      <c r="M27" s="1753">
        <v>23</v>
      </c>
      <c r="N27" s="1884">
        <f t="shared" si="3"/>
        <v>18</v>
      </c>
      <c r="O27" s="1911">
        <f t="shared" si="3"/>
        <v>42</v>
      </c>
      <c r="P27" s="2001"/>
      <c r="Q27" s="1816">
        <f t="shared" si="4"/>
        <v>83</v>
      </c>
      <c r="R27" s="1912" t="e">
        <f t="shared" si="5"/>
        <v>#DIV/0!</v>
      </c>
      <c r="T27" s="1830">
        <v>41</v>
      </c>
      <c r="U27" s="1830">
        <v>60</v>
      </c>
      <c r="V27" s="1752"/>
    </row>
    <row r="28" spans="1:22" ht="14.25">
      <c r="A28" s="1993" t="s">
        <v>633</v>
      </c>
      <c r="B28" s="1965">
        <v>511</v>
      </c>
      <c r="C28" s="1837">
        <v>698</v>
      </c>
      <c r="D28" s="1837">
        <v>1404</v>
      </c>
      <c r="E28" s="1837">
        <v>568</v>
      </c>
      <c r="F28" s="1837">
        <v>1119</v>
      </c>
      <c r="G28" s="1752">
        <v>1050</v>
      </c>
      <c r="H28" s="1752">
        <v>857</v>
      </c>
      <c r="I28" s="1752">
        <v>1187</v>
      </c>
      <c r="J28" s="1752">
        <v>654</v>
      </c>
      <c r="K28" s="1971">
        <v>1100</v>
      </c>
      <c r="L28" s="2016">
        <v>1100</v>
      </c>
      <c r="M28" s="1753">
        <v>110</v>
      </c>
      <c r="N28" s="1884">
        <f t="shared" si="3"/>
        <v>236</v>
      </c>
      <c r="O28" s="1911">
        <f t="shared" si="3"/>
        <v>613</v>
      </c>
      <c r="P28" s="2001"/>
      <c r="Q28" s="1816">
        <f t="shared" si="4"/>
        <v>959</v>
      </c>
      <c r="R28" s="1912">
        <f t="shared" si="5"/>
        <v>87.18181818181819</v>
      </c>
      <c r="T28" s="1830">
        <v>346</v>
      </c>
      <c r="U28" s="1830">
        <v>849</v>
      </c>
      <c r="V28" s="1752"/>
    </row>
    <row r="29" spans="1:22" ht="14.25">
      <c r="A29" s="1993" t="s">
        <v>635</v>
      </c>
      <c r="B29" s="1965">
        <v>518</v>
      </c>
      <c r="C29" s="1837">
        <v>2744</v>
      </c>
      <c r="D29" s="1837">
        <v>2465</v>
      </c>
      <c r="E29" s="1837">
        <v>3548</v>
      </c>
      <c r="F29" s="1837">
        <v>3195</v>
      </c>
      <c r="G29" s="1752">
        <v>1832</v>
      </c>
      <c r="H29" s="1752">
        <v>1877</v>
      </c>
      <c r="I29" s="1752">
        <v>1989</v>
      </c>
      <c r="J29" s="1752">
        <v>2002</v>
      </c>
      <c r="K29" s="1971">
        <v>2300</v>
      </c>
      <c r="L29" s="2016">
        <v>2190</v>
      </c>
      <c r="M29" s="1753">
        <v>350</v>
      </c>
      <c r="N29" s="1884">
        <f t="shared" si="3"/>
        <v>461</v>
      </c>
      <c r="O29" s="1911">
        <f t="shared" si="3"/>
        <v>976</v>
      </c>
      <c r="P29" s="2001"/>
      <c r="Q29" s="1816">
        <f t="shared" si="4"/>
        <v>1787</v>
      </c>
      <c r="R29" s="1912">
        <f t="shared" si="5"/>
        <v>81.59817351598173</v>
      </c>
      <c r="T29" s="1830">
        <v>811</v>
      </c>
      <c r="U29" s="1830">
        <v>1437</v>
      </c>
      <c r="V29" s="1752"/>
    </row>
    <row r="30" spans="1:22" ht="14.25">
      <c r="A30" s="1993" t="s">
        <v>637</v>
      </c>
      <c r="B30" s="1965">
        <v>521</v>
      </c>
      <c r="C30" s="1837">
        <v>17448</v>
      </c>
      <c r="D30" s="1837">
        <v>17077</v>
      </c>
      <c r="E30" s="1837">
        <v>16713</v>
      </c>
      <c r="F30" s="1837">
        <v>16245</v>
      </c>
      <c r="G30" s="1752">
        <v>16486</v>
      </c>
      <c r="H30" s="1752">
        <v>16926</v>
      </c>
      <c r="I30" s="1752">
        <v>17022</v>
      </c>
      <c r="J30" s="1752">
        <v>16937</v>
      </c>
      <c r="K30" s="1971">
        <v>16058</v>
      </c>
      <c r="L30" s="2016">
        <v>16865</v>
      </c>
      <c r="M30" s="1753">
        <v>4057</v>
      </c>
      <c r="N30" s="1884">
        <f t="shared" si="3"/>
        <v>4213</v>
      </c>
      <c r="O30" s="1911">
        <f t="shared" si="3"/>
        <v>8583</v>
      </c>
      <c r="P30" s="2001"/>
      <c r="Q30" s="1816">
        <f t="shared" si="4"/>
        <v>16853</v>
      </c>
      <c r="R30" s="1912">
        <f t="shared" si="5"/>
        <v>99.92884672398459</v>
      </c>
      <c r="T30" s="1830">
        <v>8270</v>
      </c>
      <c r="U30" s="1830">
        <v>12796</v>
      </c>
      <c r="V30" s="1752"/>
    </row>
    <row r="31" spans="1:22" ht="14.25">
      <c r="A31" s="1993" t="s">
        <v>639</v>
      </c>
      <c r="B31" s="1965" t="s">
        <v>641</v>
      </c>
      <c r="C31" s="1837">
        <v>6393</v>
      </c>
      <c r="D31" s="1837">
        <v>6173</v>
      </c>
      <c r="E31" s="1837">
        <v>5777</v>
      </c>
      <c r="F31" s="1837">
        <v>5864</v>
      </c>
      <c r="G31" s="1752">
        <v>5751</v>
      </c>
      <c r="H31" s="1752">
        <v>5680</v>
      </c>
      <c r="I31" s="1752">
        <v>5859</v>
      </c>
      <c r="J31" s="1752">
        <v>5896</v>
      </c>
      <c r="K31" s="1971">
        <v>5620</v>
      </c>
      <c r="L31" s="2016">
        <v>5901</v>
      </c>
      <c r="M31" s="1753">
        <v>1399</v>
      </c>
      <c r="N31" s="1884">
        <f t="shared" si="3"/>
        <v>1451</v>
      </c>
      <c r="O31" s="1911">
        <f t="shared" si="3"/>
        <v>2986</v>
      </c>
      <c r="P31" s="2001"/>
      <c r="Q31" s="1816">
        <f t="shared" si="4"/>
        <v>5836</v>
      </c>
      <c r="R31" s="1912">
        <f t="shared" si="5"/>
        <v>98.89849178105405</v>
      </c>
      <c r="T31" s="1837">
        <v>2850</v>
      </c>
      <c r="U31" s="1830">
        <v>4437</v>
      </c>
      <c r="V31" s="1752"/>
    </row>
    <row r="32" spans="1:22" ht="14.25">
      <c r="A32" s="1993" t="s">
        <v>642</v>
      </c>
      <c r="B32" s="1965">
        <v>557</v>
      </c>
      <c r="C32" s="1837">
        <v>0</v>
      </c>
      <c r="D32" s="1837">
        <v>0</v>
      </c>
      <c r="E32" s="1837">
        <v>7</v>
      </c>
      <c r="F32" s="1837">
        <v>0</v>
      </c>
      <c r="G32" s="1752">
        <v>0</v>
      </c>
      <c r="H32" s="1752">
        <v>0</v>
      </c>
      <c r="I32" s="1752"/>
      <c r="J32" s="1752">
        <v>0</v>
      </c>
      <c r="K32" s="1971"/>
      <c r="L32" s="2016"/>
      <c r="M32" s="1753"/>
      <c r="N32" s="1884">
        <f t="shared" si="3"/>
        <v>0</v>
      </c>
      <c r="O32" s="1911">
        <f t="shared" si="3"/>
        <v>0</v>
      </c>
      <c r="P32" s="2001"/>
      <c r="Q32" s="1816">
        <f t="shared" si="4"/>
        <v>0</v>
      </c>
      <c r="R32" s="1912" t="e">
        <f t="shared" si="5"/>
        <v>#DIV/0!</v>
      </c>
      <c r="T32" s="1830"/>
      <c r="U32" s="1830"/>
      <c r="V32" s="1752"/>
    </row>
    <row r="33" spans="1:22" ht="14.25">
      <c r="A33" s="1993" t="s">
        <v>644</v>
      </c>
      <c r="B33" s="1965">
        <v>551</v>
      </c>
      <c r="C33" s="1837">
        <v>367</v>
      </c>
      <c r="D33" s="1837">
        <v>377</v>
      </c>
      <c r="E33" s="1837">
        <v>441</v>
      </c>
      <c r="F33" s="1837">
        <v>313</v>
      </c>
      <c r="G33" s="1752">
        <v>215</v>
      </c>
      <c r="H33" s="1752">
        <v>147</v>
      </c>
      <c r="I33" s="1752">
        <v>132</v>
      </c>
      <c r="J33" s="1752">
        <v>110</v>
      </c>
      <c r="K33" s="1971"/>
      <c r="L33" s="2016"/>
      <c r="M33" s="1753">
        <v>34</v>
      </c>
      <c r="N33" s="1884">
        <f t="shared" si="3"/>
        <v>35</v>
      </c>
      <c r="O33" s="1911">
        <f t="shared" si="3"/>
        <v>69</v>
      </c>
      <c r="P33" s="2001"/>
      <c r="Q33" s="1816">
        <f t="shared" si="4"/>
        <v>138</v>
      </c>
      <c r="R33" s="1912" t="e">
        <f t="shared" si="5"/>
        <v>#DIV/0!</v>
      </c>
      <c r="T33" s="1837">
        <v>69</v>
      </c>
      <c r="U33" s="1830">
        <v>104</v>
      </c>
      <c r="V33" s="1752"/>
    </row>
    <row r="34" spans="1:22" ht="15" thickBot="1">
      <c r="A34" s="1987" t="s">
        <v>646</v>
      </c>
      <c r="B34" s="1974" t="s">
        <v>647</v>
      </c>
      <c r="C34" s="1966">
        <v>655</v>
      </c>
      <c r="D34" s="1966">
        <v>138</v>
      </c>
      <c r="E34" s="1966">
        <v>309</v>
      </c>
      <c r="F34" s="1839">
        <v>154</v>
      </c>
      <c r="G34" s="1781">
        <v>438</v>
      </c>
      <c r="H34" s="1781">
        <v>900</v>
      </c>
      <c r="I34" s="1781">
        <v>1805</v>
      </c>
      <c r="J34" s="1781">
        <v>1143</v>
      </c>
      <c r="K34" s="1975">
        <v>518</v>
      </c>
      <c r="L34" s="2018">
        <v>529</v>
      </c>
      <c r="M34" s="1838">
        <v>344</v>
      </c>
      <c r="N34" s="1914">
        <f t="shared" si="3"/>
        <v>301</v>
      </c>
      <c r="O34" s="1915">
        <f t="shared" si="3"/>
        <v>474</v>
      </c>
      <c r="P34" s="2002"/>
      <c r="Q34" s="1818">
        <f t="shared" si="4"/>
        <v>1119</v>
      </c>
      <c r="R34" s="1917">
        <f t="shared" si="5"/>
        <v>211.531190926276</v>
      </c>
      <c r="T34" s="1839">
        <v>645</v>
      </c>
      <c r="U34" s="1905">
        <v>775</v>
      </c>
      <c r="V34" s="1781"/>
    </row>
    <row r="35" spans="1:22" ht="15" thickBot="1">
      <c r="A35" s="1995" t="s">
        <v>648</v>
      </c>
      <c r="B35" s="1996"/>
      <c r="C35" s="1897">
        <f aca="true" t="shared" si="6" ref="C35:P35">SUM(C25:C34)</f>
        <v>37381</v>
      </c>
      <c r="D35" s="1897">
        <f t="shared" si="6"/>
        <v>37982.75</v>
      </c>
      <c r="E35" s="1897">
        <f t="shared" si="6"/>
        <v>37443</v>
      </c>
      <c r="F35" s="1897">
        <f t="shared" si="6"/>
        <v>35876</v>
      </c>
      <c r="G35" s="1584">
        <f>SUM(G25:G34)</f>
        <v>35723</v>
      </c>
      <c r="H35" s="1584">
        <f>SUM(H25:H34)</f>
        <v>35008</v>
      </c>
      <c r="I35" s="1584">
        <v>36670</v>
      </c>
      <c r="J35" s="1584">
        <v>36065</v>
      </c>
      <c r="K35" s="2003">
        <f t="shared" si="6"/>
        <v>30996</v>
      </c>
      <c r="L35" s="2003">
        <f t="shared" si="6"/>
        <v>31985</v>
      </c>
      <c r="M35" s="2004">
        <f t="shared" si="6"/>
        <v>8938</v>
      </c>
      <c r="N35" s="2005">
        <f t="shared" si="6"/>
        <v>9003</v>
      </c>
      <c r="O35" s="1928">
        <f t="shared" si="3"/>
        <v>18054</v>
      </c>
      <c r="P35" s="2006">
        <f t="shared" si="6"/>
        <v>0</v>
      </c>
      <c r="Q35" s="1584">
        <f t="shared" si="4"/>
        <v>35995</v>
      </c>
      <c r="R35" s="1930">
        <f t="shared" si="5"/>
        <v>112.53712677817727</v>
      </c>
      <c r="T35" s="1584">
        <f>SUM(T25:T34)</f>
        <v>17941</v>
      </c>
      <c r="U35" s="1584">
        <f>SUM(U25:U34)</f>
        <v>27057</v>
      </c>
      <c r="V35" s="1584">
        <f>SUM(V25:V34)</f>
        <v>0</v>
      </c>
    </row>
    <row r="36" spans="1:22" ht="14.25">
      <c r="A36" s="1991" t="s">
        <v>650</v>
      </c>
      <c r="B36" s="1968">
        <v>601</v>
      </c>
      <c r="C36" s="1840">
        <v>2877</v>
      </c>
      <c r="D36" s="1840">
        <v>3123</v>
      </c>
      <c r="E36" s="1840">
        <v>3105</v>
      </c>
      <c r="F36" s="1840">
        <v>2093</v>
      </c>
      <c r="G36" s="1744">
        <v>1973</v>
      </c>
      <c r="H36" s="1744">
        <v>1538</v>
      </c>
      <c r="I36" s="1744">
        <v>1688</v>
      </c>
      <c r="J36" s="1744">
        <v>1907</v>
      </c>
      <c r="K36" s="1970"/>
      <c r="L36" s="2015"/>
      <c r="M36" s="1833">
        <v>506</v>
      </c>
      <c r="N36" s="1884">
        <f t="shared" si="3"/>
        <v>560</v>
      </c>
      <c r="O36" s="1907">
        <f t="shared" si="3"/>
        <v>785</v>
      </c>
      <c r="P36" s="1919"/>
      <c r="Q36" s="1814">
        <f t="shared" si="4"/>
        <v>1851</v>
      </c>
      <c r="R36" s="1909" t="e">
        <f t="shared" si="5"/>
        <v>#DIV/0!</v>
      </c>
      <c r="T36" s="1836">
        <v>1066</v>
      </c>
      <c r="U36" s="1836">
        <v>1345</v>
      </c>
      <c r="V36" s="1744"/>
    </row>
    <row r="37" spans="1:22" ht="14.25">
      <c r="A37" s="1993" t="s">
        <v>652</v>
      </c>
      <c r="B37" s="1965">
        <v>602</v>
      </c>
      <c r="C37" s="1837">
        <v>763</v>
      </c>
      <c r="D37" s="1837">
        <v>489</v>
      </c>
      <c r="E37" s="1837">
        <v>687</v>
      </c>
      <c r="F37" s="1837">
        <v>1081</v>
      </c>
      <c r="G37" s="1752">
        <v>1393</v>
      </c>
      <c r="H37" s="1752">
        <v>1905</v>
      </c>
      <c r="I37" s="1752">
        <v>2600</v>
      </c>
      <c r="J37" s="1752">
        <v>2697</v>
      </c>
      <c r="K37" s="1971"/>
      <c r="L37" s="2016"/>
      <c r="M37" s="1753">
        <v>551</v>
      </c>
      <c r="N37" s="1884">
        <f t="shared" si="3"/>
        <v>562</v>
      </c>
      <c r="O37" s="1911">
        <f t="shared" si="3"/>
        <v>800</v>
      </c>
      <c r="P37" s="2001"/>
      <c r="Q37" s="1816">
        <f t="shared" si="4"/>
        <v>1913</v>
      </c>
      <c r="R37" s="1912" t="e">
        <f t="shared" si="5"/>
        <v>#DIV/0!</v>
      </c>
      <c r="T37" s="1830">
        <v>1113</v>
      </c>
      <c r="U37" s="1830">
        <v>1362</v>
      </c>
      <c r="V37" s="1752"/>
    </row>
    <row r="38" spans="1:22" ht="14.25">
      <c r="A38" s="1993" t="s">
        <v>654</v>
      </c>
      <c r="B38" s="1965">
        <v>604</v>
      </c>
      <c r="C38" s="1837">
        <v>405.61</v>
      </c>
      <c r="D38" s="1837">
        <v>342.28</v>
      </c>
      <c r="E38" s="1837">
        <v>251</v>
      </c>
      <c r="F38" s="1837">
        <v>205</v>
      </c>
      <c r="G38" s="1752">
        <v>255</v>
      </c>
      <c r="H38" s="1752">
        <v>200</v>
      </c>
      <c r="I38" s="1752">
        <v>181</v>
      </c>
      <c r="J38" s="1752">
        <v>178</v>
      </c>
      <c r="K38" s="1971"/>
      <c r="L38" s="2016"/>
      <c r="M38" s="1753">
        <v>21</v>
      </c>
      <c r="N38" s="1884">
        <f t="shared" si="3"/>
        <v>52</v>
      </c>
      <c r="O38" s="1911">
        <f t="shared" si="3"/>
        <v>33</v>
      </c>
      <c r="P38" s="2001"/>
      <c r="Q38" s="1816">
        <f t="shared" si="4"/>
        <v>106</v>
      </c>
      <c r="R38" s="1912" t="e">
        <f t="shared" si="5"/>
        <v>#DIV/0!</v>
      </c>
      <c r="T38" s="1830">
        <v>73</v>
      </c>
      <c r="U38" s="1830">
        <v>85</v>
      </c>
      <c r="V38" s="1752"/>
    </row>
    <row r="39" spans="1:22" ht="14.25">
      <c r="A39" s="1993" t="s">
        <v>656</v>
      </c>
      <c r="B39" s="1965" t="s">
        <v>658</v>
      </c>
      <c r="C39" s="1837">
        <v>33807</v>
      </c>
      <c r="D39" s="1837">
        <v>33241</v>
      </c>
      <c r="E39" s="1837">
        <v>33404</v>
      </c>
      <c r="F39" s="1837">
        <v>32231</v>
      </c>
      <c r="G39" s="1752">
        <v>31385</v>
      </c>
      <c r="H39" s="1752">
        <v>30771</v>
      </c>
      <c r="I39" s="1752">
        <v>31231</v>
      </c>
      <c r="J39" s="1752">
        <v>31152</v>
      </c>
      <c r="K39" s="1971">
        <v>30996</v>
      </c>
      <c r="L39" s="2016">
        <v>31985</v>
      </c>
      <c r="M39" s="1753">
        <v>7866</v>
      </c>
      <c r="N39" s="1884">
        <f t="shared" si="3"/>
        <v>7849</v>
      </c>
      <c r="O39" s="1911">
        <f t="shared" si="3"/>
        <v>16479</v>
      </c>
      <c r="P39" s="2001"/>
      <c r="Q39" s="1816">
        <f t="shared" si="4"/>
        <v>32194</v>
      </c>
      <c r="R39" s="1912">
        <f t="shared" si="5"/>
        <v>100.65343129591997</v>
      </c>
      <c r="T39" s="1830">
        <v>15715</v>
      </c>
      <c r="U39" s="1830">
        <v>24328</v>
      </c>
      <c r="V39" s="1752"/>
    </row>
    <row r="40" spans="1:22" ht="15" thickBot="1">
      <c r="A40" s="1987" t="s">
        <v>659</v>
      </c>
      <c r="B40" s="1974" t="s">
        <v>660</v>
      </c>
      <c r="C40" s="1966">
        <v>171</v>
      </c>
      <c r="D40" s="1966">
        <v>876</v>
      </c>
      <c r="E40" s="1966">
        <v>313</v>
      </c>
      <c r="F40" s="1839">
        <v>410</v>
      </c>
      <c r="G40" s="1781">
        <v>794</v>
      </c>
      <c r="H40" s="1781">
        <v>692</v>
      </c>
      <c r="I40" s="1781">
        <v>973</v>
      </c>
      <c r="J40" s="1781">
        <v>293</v>
      </c>
      <c r="K40" s="1975"/>
      <c r="L40" s="2018"/>
      <c r="M40" s="1838">
        <v>24</v>
      </c>
      <c r="N40" s="1884">
        <f t="shared" si="3"/>
        <v>67</v>
      </c>
      <c r="O40" s="1915">
        <f t="shared" si="3"/>
        <v>132</v>
      </c>
      <c r="P40" s="2002"/>
      <c r="Q40" s="1818">
        <f t="shared" si="4"/>
        <v>223</v>
      </c>
      <c r="R40" s="1917" t="e">
        <f t="shared" si="5"/>
        <v>#DIV/0!</v>
      </c>
      <c r="T40" s="1839">
        <v>91</v>
      </c>
      <c r="U40" s="1905">
        <v>199</v>
      </c>
      <c r="V40" s="1781"/>
    </row>
    <row r="41" spans="1:22" ht="15" thickBot="1">
      <c r="A41" s="1995" t="s">
        <v>661</v>
      </c>
      <c r="B41" s="1996" t="s">
        <v>594</v>
      </c>
      <c r="C41" s="1897">
        <f aca="true" t="shared" si="7" ref="C41:P41">SUM(C36:C40)</f>
        <v>38023.61</v>
      </c>
      <c r="D41" s="1897">
        <f t="shared" si="7"/>
        <v>38071.28</v>
      </c>
      <c r="E41" s="1897">
        <f t="shared" si="7"/>
        <v>37760</v>
      </c>
      <c r="F41" s="1897">
        <f t="shared" si="7"/>
        <v>36020</v>
      </c>
      <c r="G41" s="1584">
        <f>SUM(G36:G40)</f>
        <v>35800</v>
      </c>
      <c r="H41" s="1584">
        <f>SUM(H36:H40)</f>
        <v>35106</v>
      </c>
      <c r="I41" s="1584">
        <v>36674</v>
      </c>
      <c r="J41" s="1584">
        <v>36227</v>
      </c>
      <c r="K41" s="2003">
        <f t="shared" si="7"/>
        <v>30996</v>
      </c>
      <c r="L41" s="2004">
        <f t="shared" si="7"/>
        <v>31985</v>
      </c>
      <c r="M41" s="1584">
        <f t="shared" si="7"/>
        <v>8968</v>
      </c>
      <c r="N41" s="1584">
        <f t="shared" si="7"/>
        <v>9090</v>
      </c>
      <c r="O41" s="1931">
        <f t="shared" si="7"/>
        <v>18229</v>
      </c>
      <c r="P41" s="2007">
        <f t="shared" si="7"/>
        <v>0</v>
      </c>
      <c r="Q41" s="1584">
        <f t="shared" si="4"/>
        <v>36287</v>
      </c>
      <c r="R41" s="1930">
        <f t="shared" si="5"/>
        <v>113.4500547131468</v>
      </c>
      <c r="T41" s="1584">
        <f>SUM(T36:T40)</f>
        <v>18058</v>
      </c>
      <c r="U41" s="1584">
        <f>SUM(U36:U40)</f>
        <v>27319</v>
      </c>
      <c r="V41" s="1584">
        <f>SUM(V36:V40)</f>
        <v>0</v>
      </c>
    </row>
    <row r="42" spans="1:22" ht="15" thickBot="1">
      <c r="A42" s="1987"/>
      <c r="B42" s="1861"/>
      <c r="C42" s="1966"/>
      <c r="D42" s="1966"/>
      <c r="E42" s="1966"/>
      <c r="F42" s="2008"/>
      <c r="G42" s="1935"/>
      <c r="H42" s="1935"/>
      <c r="I42" s="1935"/>
      <c r="J42" s="1935"/>
      <c r="K42" s="2009"/>
      <c r="L42" s="2019"/>
      <c r="M42" s="1841"/>
      <c r="N42" s="1937"/>
      <c r="O42" s="1938"/>
      <c r="P42" s="2010"/>
      <c r="Q42" s="1939"/>
      <c r="R42" s="1909"/>
      <c r="T42" s="1841"/>
      <c r="U42" s="1841"/>
      <c r="V42" s="1841"/>
    </row>
    <row r="43" spans="1:22" ht="15" thickBot="1">
      <c r="A43" s="2011" t="s">
        <v>663</v>
      </c>
      <c r="B43" s="1996" t="s">
        <v>594</v>
      </c>
      <c r="C43" s="1897">
        <f aca="true" t="shared" si="8" ref="C43:P43">C41-C39</f>
        <v>4216.610000000001</v>
      </c>
      <c r="D43" s="1897">
        <f t="shared" si="8"/>
        <v>4830.279999999999</v>
      </c>
      <c r="E43" s="1897">
        <f t="shared" si="8"/>
        <v>4356</v>
      </c>
      <c r="F43" s="1897">
        <f>F41-F39</f>
        <v>3789</v>
      </c>
      <c r="G43" s="1584">
        <f>G41-G39</f>
        <v>4415</v>
      </c>
      <c r="H43" s="1584">
        <f>H41-H39</f>
        <v>4335</v>
      </c>
      <c r="I43" s="1584">
        <v>5443</v>
      </c>
      <c r="J43" s="1584">
        <v>5075</v>
      </c>
      <c r="K43" s="1896">
        <f>K41-K39</f>
        <v>0</v>
      </c>
      <c r="L43" s="1952">
        <f t="shared" si="8"/>
        <v>0</v>
      </c>
      <c r="M43" s="1584">
        <f t="shared" si="8"/>
        <v>1102</v>
      </c>
      <c r="N43" s="1584">
        <f t="shared" si="8"/>
        <v>1241</v>
      </c>
      <c r="O43" s="1584">
        <f t="shared" si="8"/>
        <v>1750</v>
      </c>
      <c r="P43" s="1584">
        <f t="shared" si="8"/>
        <v>0</v>
      </c>
      <c r="Q43" s="1939">
        <f t="shared" si="4"/>
        <v>4093</v>
      </c>
      <c r="R43" s="1909" t="e">
        <f t="shared" si="5"/>
        <v>#DIV/0!</v>
      </c>
      <c r="T43" s="1584">
        <f>T41-T39</f>
        <v>2343</v>
      </c>
      <c r="U43" s="1584">
        <f>U41-U39</f>
        <v>2991</v>
      </c>
      <c r="V43" s="1584">
        <f>V41-V39</f>
        <v>0</v>
      </c>
    </row>
    <row r="44" spans="1:22" ht="15" thickBot="1">
      <c r="A44" s="1995" t="s">
        <v>664</v>
      </c>
      <c r="B44" s="1996" t="s">
        <v>594</v>
      </c>
      <c r="C44" s="1897">
        <f aca="true" t="shared" si="9" ref="C44:P44">C41-C35</f>
        <v>642.6100000000006</v>
      </c>
      <c r="D44" s="1897">
        <f t="shared" si="9"/>
        <v>88.52999999999884</v>
      </c>
      <c r="E44" s="1897">
        <f t="shared" si="9"/>
        <v>317</v>
      </c>
      <c r="F44" s="1897">
        <f>F41-F35</f>
        <v>144</v>
      </c>
      <c r="G44" s="1584">
        <f>G41-G35</f>
        <v>77</v>
      </c>
      <c r="H44" s="1584">
        <f>H41-H35</f>
        <v>98</v>
      </c>
      <c r="I44" s="1584">
        <v>4</v>
      </c>
      <c r="J44" s="1584">
        <v>162</v>
      </c>
      <c r="K44" s="1896">
        <f>K41-K35</f>
        <v>0</v>
      </c>
      <c r="L44" s="1952">
        <f t="shared" si="9"/>
        <v>0</v>
      </c>
      <c r="M44" s="1584">
        <f t="shared" si="9"/>
        <v>30</v>
      </c>
      <c r="N44" s="1584">
        <f t="shared" si="9"/>
        <v>87</v>
      </c>
      <c r="O44" s="1584">
        <f t="shared" si="9"/>
        <v>175</v>
      </c>
      <c r="P44" s="1584">
        <f t="shared" si="9"/>
        <v>0</v>
      </c>
      <c r="Q44" s="1939">
        <f t="shared" si="4"/>
        <v>292</v>
      </c>
      <c r="R44" s="1909" t="e">
        <f t="shared" si="5"/>
        <v>#DIV/0!</v>
      </c>
      <c r="T44" s="1584">
        <f>T41-T35</f>
        <v>117</v>
      </c>
      <c r="U44" s="1584">
        <f>U41-U35</f>
        <v>262</v>
      </c>
      <c r="V44" s="1584">
        <f>V41-V35</f>
        <v>0</v>
      </c>
    </row>
    <row r="45" spans="1:22" ht="15" thickBot="1">
      <c r="A45" s="2012" t="s">
        <v>666</v>
      </c>
      <c r="B45" s="1862" t="s">
        <v>594</v>
      </c>
      <c r="C45" s="1897">
        <f aca="true" t="shared" si="10" ref="C45:P45">C44-C39</f>
        <v>-33164.39</v>
      </c>
      <c r="D45" s="1897">
        <f t="shared" si="10"/>
        <v>-33152.47</v>
      </c>
      <c r="E45" s="1897">
        <f t="shared" si="10"/>
        <v>-33087</v>
      </c>
      <c r="F45" s="1897">
        <f t="shared" si="10"/>
        <v>-32087</v>
      </c>
      <c r="G45" s="1584">
        <f>G44-G39</f>
        <v>-31308</v>
      </c>
      <c r="H45" s="1584">
        <f>H44-H39</f>
        <v>-30673</v>
      </c>
      <c r="I45" s="1584">
        <v>31227</v>
      </c>
      <c r="J45" s="1584">
        <v>-30990</v>
      </c>
      <c r="K45" s="1896">
        <f t="shared" si="10"/>
        <v>-30996</v>
      </c>
      <c r="L45" s="1952">
        <f t="shared" si="10"/>
        <v>-31985</v>
      </c>
      <c r="M45" s="1584">
        <f t="shared" si="10"/>
        <v>-7836</v>
      </c>
      <c r="N45" s="1584">
        <f t="shared" si="10"/>
        <v>-7762</v>
      </c>
      <c r="O45" s="1584">
        <f t="shared" si="10"/>
        <v>-16304</v>
      </c>
      <c r="P45" s="1584">
        <f t="shared" si="10"/>
        <v>0</v>
      </c>
      <c r="Q45" s="2013">
        <f t="shared" si="4"/>
        <v>-31902</v>
      </c>
      <c r="R45" s="1930">
        <f t="shared" si="5"/>
        <v>99.74050336095046</v>
      </c>
      <c r="T45" s="1584">
        <f>T44-T39</f>
        <v>-15598</v>
      </c>
      <c r="U45" s="1584">
        <f>U44-U39</f>
        <v>-24066</v>
      </c>
      <c r="V45" s="1584">
        <f>V44-V39</f>
        <v>0</v>
      </c>
    </row>
    <row r="46" ht="12.75">
      <c r="A46" s="1847"/>
    </row>
    <row r="47" spans="1:2" ht="12.75">
      <c r="A47" s="1945"/>
      <c r="B47" s="1956"/>
    </row>
    <row r="48" ht="12.75">
      <c r="A48" s="1847"/>
    </row>
    <row r="49" spans="1:32" ht="14.25">
      <c r="A49" s="1503" t="s">
        <v>779</v>
      </c>
      <c r="C49" s="1844"/>
      <c r="D49" s="1844"/>
      <c r="E49" s="1844"/>
      <c r="F49" s="1844"/>
      <c r="G49" s="1845"/>
      <c r="H49" s="1845"/>
      <c r="I49" s="1845"/>
      <c r="J49" s="1845"/>
      <c r="K49" s="1845"/>
      <c r="L49" s="1845"/>
      <c r="M49" s="1845"/>
      <c r="N49" s="1845"/>
      <c r="O49" s="1845"/>
      <c r="P49" s="1845"/>
      <c r="Q49" s="1844"/>
      <c r="R49" s="1844"/>
      <c r="S49" s="1844"/>
      <c r="T49" s="1844"/>
      <c r="U49" s="1844"/>
      <c r="V49" s="1844"/>
      <c r="W49" s="1844"/>
      <c r="X49" s="1844"/>
      <c r="Y49" s="1844"/>
      <c r="Z49" s="1844"/>
      <c r="AA49" s="1844"/>
      <c r="AB49" s="1844"/>
      <c r="AC49" s="1844"/>
      <c r="AD49" s="1844"/>
      <c r="AE49" s="1844"/>
      <c r="AF49" s="1844"/>
    </row>
    <row r="50" spans="1:32" ht="14.25">
      <c r="A50" s="1504" t="s">
        <v>780</v>
      </c>
      <c r="C50" s="1844"/>
      <c r="D50" s="1844"/>
      <c r="E50" s="1844"/>
      <c r="F50" s="1844"/>
      <c r="G50" s="1845"/>
      <c r="H50" s="1845"/>
      <c r="I50" s="1845"/>
      <c r="J50" s="1845"/>
      <c r="K50" s="1845"/>
      <c r="L50" s="1845"/>
      <c r="M50" s="1845"/>
      <c r="N50" s="1845"/>
      <c r="O50" s="1845"/>
      <c r="P50" s="1845"/>
      <c r="Q50" s="1844"/>
      <c r="R50" s="1844"/>
      <c r="S50" s="1844"/>
      <c r="T50" s="1844"/>
      <c r="U50" s="1844"/>
      <c r="V50" s="1844"/>
      <c r="W50" s="1844"/>
      <c r="X50" s="1844"/>
      <c r="Y50" s="1844"/>
      <c r="Z50" s="1844"/>
      <c r="AA50" s="1844"/>
      <c r="AB50" s="1844"/>
      <c r="AC50" s="1844"/>
      <c r="AD50" s="1844"/>
      <c r="AE50" s="1844"/>
      <c r="AF50" s="1844"/>
    </row>
    <row r="51" spans="1:32" ht="14.25">
      <c r="A51" s="2020" t="s">
        <v>781</v>
      </c>
      <c r="C51" s="1844"/>
      <c r="D51" s="1844"/>
      <c r="E51" s="1844"/>
      <c r="F51" s="1844"/>
      <c r="G51" s="1845"/>
      <c r="H51" s="1845"/>
      <c r="I51" s="1845"/>
      <c r="J51" s="1845"/>
      <c r="K51" s="1845"/>
      <c r="L51" s="1845"/>
      <c r="M51" s="1845"/>
      <c r="N51" s="1845"/>
      <c r="O51" s="1845"/>
      <c r="P51" s="1845"/>
      <c r="Q51" s="1844"/>
      <c r="R51" s="1844"/>
      <c r="S51" s="1844"/>
      <c r="T51" s="1844"/>
      <c r="U51" s="1844"/>
      <c r="V51" s="1844"/>
      <c r="W51" s="1844"/>
      <c r="X51" s="1844"/>
      <c r="Y51" s="1844"/>
      <c r="Z51" s="1844"/>
      <c r="AA51" s="1844"/>
      <c r="AB51" s="1844"/>
      <c r="AC51" s="1844"/>
      <c r="AD51" s="1844"/>
      <c r="AE51" s="1844"/>
      <c r="AF51" s="1844"/>
    </row>
    <row r="52" spans="1:32" ht="14.25">
      <c r="A52" s="1189"/>
      <c r="C52" s="1844"/>
      <c r="D52" s="1844"/>
      <c r="E52" s="1844"/>
      <c r="F52" s="1844"/>
      <c r="G52" s="1845"/>
      <c r="H52" s="1845"/>
      <c r="I52" s="1845"/>
      <c r="J52" s="1845"/>
      <c r="K52" s="1845"/>
      <c r="L52" s="1845"/>
      <c r="M52" s="1845"/>
      <c r="N52" s="1845"/>
      <c r="O52" s="1845"/>
      <c r="P52" s="1845"/>
      <c r="Q52" s="1844"/>
      <c r="R52" s="1844"/>
      <c r="S52" s="1844"/>
      <c r="T52" s="1844"/>
      <c r="U52" s="1844"/>
      <c r="V52" s="1844"/>
      <c r="W52" s="1844"/>
      <c r="X52" s="1844"/>
      <c r="Y52" s="1844"/>
      <c r="Z52" s="1844"/>
      <c r="AA52" s="1844"/>
      <c r="AB52" s="1844"/>
      <c r="AC52" s="1844"/>
      <c r="AD52" s="1844"/>
      <c r="AE52" s="1844"/>
      <c r="AF52" s="1844"/>
    </row>
    <row r="53" spans="1:32" ht="12.75">
      <c r="A53" s="1847" t="s">
        <v>946</v>
      </c>
      <c r="C53" s="1844"/>
      <c r="D53" s="1844"/>
      <c r="E53" s="1844"/>
      <c r="F53" s="1844"/>
      <c r="G53" s="1845"/>
      <c r="H53" s="1845"/>
      <c r="I53" s="1845"/>
      <c r="J53" s="1845"/>
      <c r="K53" s="1845"/>
      <c r="L53" s="1845"/>
      <c r="M53" s="1845"/>
      <c r="N53" s="1845"/>
      <c r="O53" s="1845"/>
      <c r="P53" s="1845"/>
      <c r="Q53" s="1844"/>
      <c r="R53" s="1844"/>
      <c r="S53" s="1844"/>
      <c r="T53" s="1844"/>
      <c r="U53" s="1844"/>
      <c r="V53" s="1844"/>
      <c r="W53" s="1844"/>
      <c r="X53" s="1844"/>
      <c r="Y53" s="1844"/>
      <c r="Z53" s="1844"/>
      <c r="AA53" s="1844"/>
      <c r="AB53" s="1844"/>
      <c r="AC53" s="1844"/>
      <c r="AD53" s="1844"/>
      <c r="AE53" s="1844"/>
      <c r="AF53" s="1844"/>
    </row>
    <row r="54" spans="1:32" ht="12.75">
      <c r="A54" s="1847"/>
      <c r="C54" s="1844"/>
      <c r="D54" s="1844"/>
      <c r="E54" s="1844"/>
      <c r="F54" s="1844"/>
      <c r="G54" s="1845"/>
      <c r="H54" s="1845"/>
      <c r="I54" s="1845"/>
      <c r="J54" s="1845"/>
      <c r="K54" s="1845"/>
      <c r="L54" s="1845"/>
      <c r="M54" s="1845"/>
      <c r="N54" s="1845"/>
      <c r="O54" s="1845"/>
      <c r="P54" s="1845"/>
      <c r="Q54" s="1844"/>
      <c r="R54" s="1844"/>
      <c r="S54" s="1844"/>
      <c r="T54" s="1844"/>
      <c r="U54" s="1844"/>
      <c r="V54" s="1844"/>
      <c r="W54" s="1844"/>
      <c r="X54" s="1844"/>
      <c r="Y54" s="1844"/>
      <c r="Z54" s="1844"/>
      <c r="AA54" s="1844"/>
      <c r="AB54" s="1844"/>
      <c r="AC54" s="1844"/>
      <c r="AD54" s="1844"/>
      <c r="AE54" s="1844"/>
      <c r="AF54" s="1844"/>
    </row>
    <row r="55" spans="1:32" ht="12.75">
      <c r="A55" s="1847" t="s">
        <v>954</v>
      </c>
      <c r="C55" s="1844"/>
      <c r="D55" s="1844"/>
      <c r="E55" s="1844"/>
      <c r="F55" s="1844"/>
      <c r="G55" s="1845"/>
      <c r="H55" s="1845"/>
      <c r="I55" s="1845"/>
      <c r="J55" s="1845"/>
      <c r="K55" s="1845"/>
      <c r="L55" s="1845"/>
      <c r="M55" s="1845"/>
      <c r="N55" s="1845"/>
      <c r="O55" s="1845"/>
      <c r="P55" s="1845"/>
      <c r="Q55" s="1844"/>
      <c r="R55" s="1844"/>
      <c r="S55" s="1844"/>
      <c r="T55" s="1844"/>
      <c r="U55" s="1844"/>
      <c r="V55" s="1844"/>
      <c r="W55" s="1844"/>
      <c r="X55" s="1844"/>
      <c r="Y55" s="1844"/>
      <c r="Z55" s="1844"/>
      <c r="AA55" s="1844"/>
      <c r="AB55" s="1844"/>
      <c r="AC55" s="1844"/>
      <c r="AD55" s="1844"/>
      <c r="AE55" s="1844"/>
      <c r="AF55" s="1844"/>
    </row>
    <row r="56" ht="12.75">
      <c r="A56" s="1847"/>
    </row>
    <row r="57" ht="12.75">
      <c r="A57" s="1847"/>
    </row>
    <row r="58" ht="12.75">
      <c r="A58" s="1847"/>
    </row>
    <row r="59" ht="12.75">
      <c r="A59" s="1847"/>
    </row>
  </sheetData>
  <sheetProtection/>
  <mergeCells count="12">
    <mergeCell ref="J7:J8"/>
    <mergeCell ref="K7:L7"/>
    <mergeCell ref="M7:P7"/>
    <mergeCell ref="T7:V7"/>
    <mergeCell ref="A1:V1"/>
    <mergeCell ref="A7:A8"/>
    <mergeCell ref="B7:B8"/>
    <mergeCell ref="E7:E8"/>
    <mergeCell ref="F7:F8"/>
    <mergeCell ref="G7:G8"/>
    <mergeCell ref="H7:H8"/>
    <mergeCell ref="I7:I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22">
      <selection activeCell="K28" sqref="K28"/>
    </sheetView>
  </sheetViews>
  <sheetFormatPr defaultColWidth="9.140625" defaultRowHeight="12.75"/>
  <cols>
    <col min="1" max="1" width="37.28125" style="1844" customWidth="1"/>
    <col min="2" max="2" width="14.57421875" style="1844" customWidth="1"/>
    <col min="3" max="3" width="9.140625" style="1843" customWidth="1"/>
    <col min="4" max="7" width="0" style="1844" hidden="1" customWidth="1"/>
    <col min="8" max="10" width="0" style="1845" hidden="1" customWidth="1"/>
    <col min="11" max="18" width="9.140625" style="1845" customWidth="1"/>
    <col min="19" max="19" width="9.140625" style="1846" customWidth="1"/>
    <col min="20" max="23" width="9.140625" style="1845" customWidth="1"/>
    <col min="24" max="16384" width="9.140625" style="1844" customWidth="1"/>
  </cols>
  <sheetData>
    <row r="1" spans="1:23" s="43" customFormat="1" ht="15">
      <c r="A1" s="2362" t="s">
        <v>746</v>
      </c>
      <c r="B1" s="2362"/>
      <c r="C1" s="2362"/>
      <c r="D1" s="2362"/>
      <c r="E1" s="2362"/>
      <c r="F1" s="2362"/>
      <c r="G1" s="2362"/>
      <c r="H1" s="2362"/>
      <c r="I1" s="2362"/>
      <c r="J1" s="2362"/>
      <c r="K1" s="2362"/>
      <c r="L1" s="2362"/>
      <c r="M1" s="2362"/>
      <c r="N1" s="2362"/>
      <c r="O1" s="2362"/>
      <c r="P1" s="2362"/>
      <c r="Q1" s="2362"/>
      <c r="R1" s="2362"/>
      <c r="S1" s="2362"/>
      <c r="T1" s="2362"/>
      <c r="U1" s="2362"/>
      <c r="V1" s="2362"/>
      <c r="W1" s="2362"/>
    </row>
    <row r="2" spans="1:14" ht="18">
      <c r="A2" s="1400" t="s">
        <v>669</v>
      </c>
      <c r="B2" s="1842"/>
      <c r="M2" s="1402"/>
      <c r="N2" s="1402"/>
    </row>
    <row r="3" spans="1:14" ht="12.75">
      <c r="A3" s="1403"/>
      <c r="M3" s="1402"/>
      <c r="N3" s="1402"/>
    </row>
    <row r="4" spans="1:14" ht="12.75">
      <c r="A4" s="1847"/>
      <c r="B4" s="1848"/>
      <c r="C4" s="1849"/>
      <c r="D4" s="1848"/>
      <c r="E4" s="1848"/>
      <c r="M4" s="1402"/>
      <c r="N4" s="1402"/>
    </row>
    <row r="5" spans="1:14" ht="15">
      <c r="A5" s="2023" t="s">
        <v>790</v>
      </c>
      <c r="B5" s="1319"/>
      <c r="C5" s="1851" t="s">
        <v>955</v>
      </c>
      <c r="D5" s="2022"/>
      <c r="E5" s="2022"/>
      <c r="F5" s="2022"/>
      <c r="G5" s="2022"/>
      <c r="H5" s="1572"/>
      <c r="I5" s="1572"/>
      <c r="J5" s="1572"/>
      <c r="K5" s="1572"/>
      <c r="L5" s="978"/>
      <c r="M5" s="1391"/>
      <c r="N5" s="1391"/>
    </row>
    <row r="6" spans="1:14" ht="13.5" thickBot="1">
      <c r="A6" s="1403" t="s">
        <v>567</v>
      </c>
      <c r="M6" s="1402"/>
      <c r="N6" s="1402"/>
    </row>
    <row r="7" spans="1:23" ht="13.5" thickBot="1">
      <c r="A7" s="2374" t="s">
        <v>57</v>
      </c>
      <c r="B7" s="2376" t="s">
        <v>571</v>
      </c>
      <c r="C7" s="2376" t="s">
        <v>574</v>
      </c>
      <c r="D7" s="1852"/>
      <c r="E7" s="1852"/>
      <c r="F7" s="2376" t="s">
        <v>956</v>
      </c>
      <c r="G7" s="2378" t="s">
        <v>750</v>
      </c>
      <c r="H7" s="2378" t="s">
        <v>751</v>
      </c>
      <c r="I7" s="2378" t="s">
        <v>752</v>
      </c>
      <c r="J7" s="2378" t="s">
        <v>753</v>
      </c>
      <c r="K7" s="2378" t="s">
        <v>754</v>
      </c>
      <c r="L7" s="2368" t="s">
        <v>755</v>
      </c>
      <c r="M7" s="2371"/>
      <c r="N7" s="2368" t="s">
        <v>756</v>
      </c>
      <c r="O7" s="2370"/>
      <c r="P7" s="2370"/>
      <c r="Q7" s="2371"/>
      <c r="R7" s="1853" t="s">
        <v>757</v>
      </c>
      <c r="S7" s="1854" t="s">
        <v>570</v>
      </c>
      <c r="U7" s="2372" t="s">
        <v>758</v>
      </c>
      <c r="V7" s="2370"/>
      <c r="W7" s="2371"/>
    </row>
    <row r="8" spans="1:23" ht="13.5" thickBot="1">
      <c r="A8" s="2375"/>
      <c r="B8" s="2377"/>
      <c r="C8" s="2377"/>
      <c r="D8" s="1855" t="s">
        <v>748</v>
      </c>
      <c r="E8" s="1855" t="s">
        <v>749</v>
      </c>
      <c r="F8" s="2377"/>
      <c r="G8" s="2377"/>
      <c r="H8" s="2377"/>
      <c r="I8" s="2377"/>
      <c r="J8" s="2377"/>
      <c r="K8" s="2377"/>
      <c r="L8" s="1856" t="s">
        <v>53</v>
      </c>
      <c r="M8" s="1856" t="s">
        <v>52</v>
      </c>
      <c r="N8" s="1857" t="s">
        <v>581</v>
      </c>
      <c r="O8" s="1858" t="s">
        <v>584</v>
      </c>
      <c r="P8" s="1986" t="s">
        <v>587</v>
      </c>
      <c r="Q8" s="1859" t="s">
        <v>590</v>
      </c>
      <c r="R8" s="1856" t="s">
        <v>591</v>
      </c>
      <c r="S8" s="1860" t="s">
        <v>592</v>
      </c>
      <c r="U8" s="1861" t="s">
        <v>759</v>
      </c>
      <c r="V8" s="1862" t="s">
        <v>760</v>
      </c>
      <c r="W8" s="1862" t="s">
        <v>761</v>
      </c>
    </row>
    <row r="9" spans="1:23" ht="12.75">
      <c r="A9" s="1863" t="s">
        <v>593</v>
      </c>
      <c r="B9" s="1864"/>
      <c r="C9" s="1865"/>
      <c r="D9" s="1866">
        <v>36</v>
      </c>
      <c r="E9" s="1866">
        <v>33</v>
      </c>
      <c r="F9" s="1866">
        <v>32</v>
      </c>
      <c r="G9" s="1826">
        <v>32</v>
      </c>
      <c r="H9" s="1662">
        <v>35</v>
      </c>
      <c r="I9" s="1662">
        <v>32</v>
      </c>
      <c r="J9" s="1662">
        <v>33</v>
      </c>
      <c r="K9" s="1867">
        <f>Q9</f>
        <v>0</v>
      </c>
      <c r="L9" s="1868"/>
      <c r="M9" s="1868"/>
      <c r="N9" s="1665">
        <v>36</v>
      </c>
      <c r="O9" s="1867">
        <f>U9</f>
        <v>36</v>
      </c>
      <c r="P9" s="1988">
        <f>V9</f>
        <v>35</v>
      </c>
      <c r="Q9" s="1867">
        <f>W9</f>
        <v>0</v>
      </c>
      <c r="R9" s="1711" t="s">
        <v>594</v>
      </c>
      <c r="S9" s="1870" t="s">
        <v>594</v>
      </c>
      <c r="T9" s="1871"/>
      <c r="U9" s="1872">
        <v>36</v>
      </c>
      <c r="V9" s="1872">
        <v>35</v>
      </c>
      <c r="W9" s="1672"/>
    </row>
    <row r="10" spans="1:23" ht="13.5" thickBot="1">
      <c r="A10" s="1873" t="s">
        <v>595</v>
      </c>
      <c r="B10" s="1874"/>
      <c r="C10" s="1875"/>
      <c r="D10" s="1835">
        <v>36</v>
      </c>
      <c r="E10" s="1835">
        <v>33</v>
      </c>
      <c r="F10" s="1835">
        <v>32</v>
      </c>
      <c r="G10" s="1827">
        <v>32</v>
      </c>
      <c r="H10" s="1677">
        <v>34</v>
      </c>
      <c r="I10" s="1677">
        <v>33.7</v>
      </c>
      <c r="J10" s="1677">
        <v>32</v>
      </c>
      <c r="K10" s="2024">
        <f aca="true" t="shared" si="0" ref="K10:K21">Q10</f>
        <v>0</v>
      </c>
      <c r="L10" s="1827"/>
      <c r="M10" s="1827"/>
      <c r="N10" s="1680">
        <v>34.483</v>
      </c>
      <c r="O10" s="1876">
        <f aca="true" t="shared" si="1" ref="O10:Q21">U10</f>
        <v>34.86</v>
      </c>
      <c r="P10" s="1990">
        <f t="shared" si="1"/>
        <v>34.063</v>
      </c>
      <c r="Q10" s="2024">
        <f t="shared" si="1"/>
        <v>0</v>
      </c>
      <c r="R10" s="1677" t="s">
        <v>594</v>
      </c>
      <c r="S10" s="1878" t="s">
        <v>594</v>
      </c>
      <c r="T10" s="1871"/>
      <c r="U10" s="1879">
        <v>34.86</v>
      </c>
      <c r="V10" s="1879">
        <v>34.063</v>
      </c>
      <c r="W10" s="1686"/>
    </row>
    <row r="11" spans="1:23" ht="12.75">
      <c r="A11" s="1880" t="s">
        <v>596</v>
      </c>
      <c r="B11" s="1881" t="s">
        <v>597</v>
      </c>
      <c r="C11" s="1882" t="s">
        <v>598</v>
      </c>
      <c r="D11" s="1830">
        <v>9128</v>
      </c>
      <c r="E11" s="1830">
        <v>9847</v>
      </c>
      <c r="F11" s="1830">
        <v>10246</v>
      </c>
      <c r="G11" s="1828">
        <v>9923</v>
      </c>
      <c r="H11" s="1691">
        <v>10193</v>
      </c>
      <c r="I11" s="1691">
        <v>10562</v>
      </c>
      <c r="J11" s="1692">
        <v>10907</v>
      </c>
      <c r="K11" s="1907">
        <f t="shared" si="0"/>
        <v>0</v>
      </c>
      <c r="L11" s="1832" t="s">
        <v>594</v>
      </c>
      <c r="M11" s="1832" t="s">
        <v>594</v>
      </c>
      <c r="N11" s="1695">
        <v>11219</v>
      </c>
      <c r="O11" s="1907">
        <f t="shared" si="1"/>
        <v>11293</v>
      </c>
      <c r="P11" s="1992">
        <f t="shared" si="1"/>
        <v>11387</v>
      </c>
      <c r="Q11" s="1907">
        <f t="shared" si="1"/>
        <v>0</v>
      </c>
      <c r="R11" s="1691" t="s">
        <v>594</v>
      </c>
      <c r="S11" s="1885" t="s">
        <v>594</v>
      </c>
      <c r="T11" s="1871"/>
      <c r="U11" s="1829">
        <v>11293</v>
      </c>
      <c r="V11" s="1829">
        <v>11387</v>
      </c>
      <c r="W11" s="1691"/>
    </row>
    <row r="12" spans="1:23" ht="12.75">
      <c r="A12" s="1886" t="s">
        <v>599</v>
      </c>
      <c r="B12" s="1887" t="s">
        <v>600</v>
      </c>
      <c r="C12" s="1882" t="s">
        <v>601</v>
      </c>
      <c r="D12" s="1830">
        <v>-8254</v>
      </c>
      <c r="E12" s="1830">
        <v>-9049</v>
      </c>
      <c r="F12" s="1830">
        <v>-9430</v>
      </c>
      <c r="G12" s="1828">
        <v>8973</v>
      </c>
      <c r="H12" s="1691">
        <v>9341</v>
      </c>
      <c r="I12" s="1691">
        <v>9745</v>
      </c>
      <c r="J12" s="1691">
        <v>10084</v>
      </c>
      <c r="K12" s="1937">
        <f t="shared" si="0"/>
        <v>0</v>
      </c>
      <c r="L12" s="1828" t="s">
        <v>594</v>
      </c>
      <c r="M12" s="1828" t="s">
        <v>594</v>
      </c>
      <c r="N12" s="1705">
        <v>10464</v>
      </c>
      <c r="O12" s="1911">
        <f t="shared" si="1"/>
        <v>10565</v>
      </c>
      <c r="P12" s="1992">
        <f t="shared" si="1"/>
        <v>10670</v>
      </c>
      <c r="Q12" s="1937">
        <f t="shared" si="1"/>
        <v>0</v>
      </c>
      <c r="R12" s="1691" t="s">
        <v>594</v>
      </c>
      <c r="S12" s="1885" t="s">
        <v>594</v>
      </c>
      <c r="T12" s="1871"/>
      <c r="U12" s="1830">
        <v>10565</v>
      </c>
      <c r="V12" s="1830">
        <v>10670</v>
      </c>
      <c r="W12" s="1691"/>
    </row>
    <row r="13" spans="1:23" ht="12.75">
      <c r="A13" s="1886" t="s">
        <v>602</v>
      </c>
      <c r="B13" s="1887" t="s">
        <v>762</v>
      </c>
      <c r="C13" s="1882" t="s">
        <v>604</v>
      </c>
      <c r="D13" s="1830">
        <v>155</v>
      </c>
      <c r="E13" s="1830">
        <v>171</v>
      </c>
      <c r="F13" s="1830">
        <v>231</v>
      </c>
      <c r="G13" s="1828">
        <v>222</v>
      </c>
      <c r="H13" s="1691">
        <v>127</v>
      </c>
      <c r="I13" s="1691">
        <v>114</v>
      </c>
      <c r="J13" s="1691">
        <v>82</v>
      </c>
      <c r="K13" s="1911">
        <f t="shared" si="0"/>
        <v>0</v>
      </c>
      <c r="L13" s="1828" t="s">
        <v>594</v>
      </c>
      <c r="M13" s="1828" t="s">
        <v>594</v>
      </c>
      <c r="N13" s="1705">
        <v>78</v>
      </c>
      <c r="O13" s="1911">
        <f t="shared" si="1"/>
        <v>49</v>
      </c>
      <c r="P13" s="1992">
        <f t="shared" si="1"/>
        <v>91</v>
      </c>
      <c r="Q13" s="1911">
        <f t="shared" si="1"/>
        <v>0</v>
      </c>
      <c r="R13" s="1691" t="s">
        <v>594</v>
      </c>
      <c r="S13" s="1885" t="s">
        <v>594</v>
      </c>
      <c r="T13" s="1871"/>
      <c r="U13" s="1830">
        <v>49</v>
      </c>
      <c r="V13" s="1830">
        <v>91</v>
      </c>
      <c r="W13" s="1691"/>
    </row>
    <row r="14" spans="1:23" ht="12.75">
      <c r="A14" s="1886" t="s">
        <v>605</v>
      </c>
      <c r="B14" s="1887" t="s">
        <v>763</v>
      </c>
      <c r="C14" s="1882" t="s">
        <v>594</v>
      </c>
      <c r="D14" s="1830">
        <v>1778</v>
      </c>
      <c r="E14" s="1830">
        <v>1611</v>
      </c>
      <c r="F14" s="1830">
        <v>1677</v>
      </c>
      <c r="G14" s="1828">
        <v>1597</v>
      </c>
      <c r="H14" s="1691">
        <v>1651</v>
      </c>
      <c r="I14" s="1691">
        <v>1722</v>
      </c>
      <c r="J14" s="1691">
        <v>1525</v>
      </c>
      <c r="K14" s="1911">
        <f t="shared" si="0"/>
        <v>0</v>
      </c>
      <c r="L14" s="1828" t="s">
        <v>594</v>
      </c>
      <c r="M14" s="1828" t="s">
        <v>594</v>
      </c>
      <c r="N14" s="1705">
        <v>3738</v>
      </c>
      <c r="O14" s="1911">
        <f t="shared" si="1"/>
        <v>2895</v>
      </c>
      <c r="P14" s="1992">
        <f t="shared" si="1"/>
        <v>1998</v>
      </c>
      <c r="Q14" s="1911">
        <f t="shared" si="1"/>
        <v>0</v>
      </c>
      <c r="R14" s="1691" t="s">
        <v>594</v>
      </c>
      <c r="S14" s="1885" t="s">
        <v>594</v>
      </c>
      <c r="T14" s="1871"/>
      <c r="U14" s="1830">
        <v>2895</v>
      </c>
      <c r="V14" s="1830">
        <v>1998</v>
      </c>
      <c r="W14" s="1691"/>
    </row>
    <row r="15" spans="1:23" ht="13.5" thickBot="1">
      <c r="A15" s="1863" t="s">
        <v>607</v>
      </c>
      <c r="B15" s="1890" t="s">
        <v>764</v>
      </c>
      <c r="C15" s="1891" t="s">
        <v>609</v>
      </c>
      <c r="D15" s="1841">
        <v>2151</v>
      </c>
      <c r="E15" s="1841">
        <v>1665</v>
      </c>
      <c r="F15" s="1841">
        <v>1411</v>
      </c>
      <c r="G15" s="1831">
        <v>1629</v>
      </c>
      <c r="H15" s="1711">
        <v>2235</v>
      </c>
      <c r="I15" s="1711">
        <v>2199</v>
      </c>
      <c r="J15" s="1711">
        <v>1554</v>
      </c>
      <c r="K15" s="1915">
        <f t="shared" si="0"/>
        <v>0</v>
      </c>
      <c r="L15" s="1892" t="s">
        <v>594</v>
      </c>
      <c r="M15" s="1892" t="s">
        <v>594</v>
      </c>
      <c r="N15" s="1714">
        <v>3594</v>
      </c>
      <c r="O15" s="1994">
        <f t="shared" si="1"/>
        <v>4754</v>
      </c>
      <c r="P15" s="1992">
        <f t="shared" si="1"/>
        <v>4478</v>
      </c>
      <c r="Q15" s="1915">
        <f t="shared" si="1"/>
        <v>0</v>
      </c>
      <c r="R15" s="1711" t="s">
        <v>594</v>
      </c>
      <c r="S15" s="1870" t="s">
        <v>594</v>
      </c>
      <c r="T15" s="1871"/>
      <c r="U15" s="1835">
        <v>4754</v>
      </c>
      <c r="V15" s="1835">
        <v>4478</v>
      </c>
      <c r="W15" s="1711"/>
    </row>
    <row r="16" spans="1:23" ht="15" thickBot="1">
      <c r="A16" s="1894" t="s">
        <v>610</v>
      </c>
      <c r="B16" s="1895"/>
      <c r="C16" s="612"/>
      <c r="D16" s="1584">
        <v>4978</v>
      </c>
      <c r="E16" s="1584">
        <v>4288</v>
      </c>
      <c r="F16" s="1584">
        <v>4157</v>
      </c>
      <c r="G16" s="1896">
        <v>4398</v>
      </c>
      <c r="H16" s="1897">
        <f>H11-H12+H13+H14+H15</f>
        <v>4865</v>
      </c>
      <c r="I16" s="1897">
        <f>I11-I12+I13+I14+I15</f>
        <v>4852</v>
      </c>
      <c r="J16" s="1897">
        <f>J11-J12+J13+J14+J15</f>
        <v>3984</v>
      </c>
      <c r="K16" s="1897">
        <f>K11-K12+K13+K14+K15</f>
        <v>0</v>
      </c>
      <c r="L16" s="1896" t="s">
        <v>594</v>
      </c>
      <c r="M16" s="1896" t="s">
        <v>594</v>
      </c>
      <c r="N16" s="1898">
        <f>N11-N12+N13+N14+N15</f>
        <v>8165</v>
      </c>
      <c r="O16" s="1898">
        <f>O11-O12+O13+O14+O15</f>
        <v>8426</v>
      </c>
      <c r="P16" s="1898">
        <f>P11-P12+P13+P14+P15</f>
        <v>7284</v>
      </c>
      <c r="Q16" s="1897">
        <f>Q11-Q12+Q13+Q14+Q15</f>
        <v>0</v>
      </c>
      <c r="R16" s="1899" t="s">
        <v>594</v>
      </c>
      <c r="S16" s="1900" t="s">
        <v>594</v>
      </c>
      <c r="T16" s="1871"/>
      <c r="U16" s="1897">
        <f>U11-U12+U13+U14+U15</f>
        <v>8426</v>
      </c>
      <c r="V16" s="1897">
        <f>V11-V12+V13+V14+V15</f>
        <v>7284</v>
      </c>
      <c r="W16" s="1897">
        <f>W11-W12+W13+W14+W15</f>
        <v>0</v>
      </c>
    </row>
    <row r="17" spans="1:23" ht="12.75">
      <c r="A17" s="1863" t="s">
        <v>611</v>
      </c>
      <c r="B17" s="1881" t="s">
        <v>612</v>
      </c>
      <c r="C17" s="1891">
        <v>401</v>
      </c>
      <c r="D17" s="1841">
        <v>919</v>
      </c>
      <c r="E17" s="1841">
        <v>843</v>
      </c>
      <c r="F17" s="1841">
        <v>861</v>
      </c>
      <c r="G17" s="1831">
        <v>994</v>
      </c>
      <c r="H17" s="1711">
        <v>897</v>
      </c>
      <c r="I17" s="1711">
        <v>861</v>
      </c>
      <c r="J17" s="1711">
        <v>868</v>
      </c>
      <c r="K17" s="1907">
        <f t="shared" si="0"/>
        <v>0</v>
      </c>
      <c r="L17" s="1832" t="s">
        <v>594</v>
      </c>
      <c r="M17" s="1832" t="s">
        <v>594</v>
      </c>
      <c r="N17" s="1714">
        <v>800</v>
      </c>
      <c r="O17" s="1937">
        <f t="shared" si="1"/>
        <v>773</v>
      </c>
      <c r="P17" s="1992">
        <f>V17</f>
        <v>762</v>
      </c>
      <c r="Q17" s="1907">
        <f t="shared" si="1"/>
        <v>0</v>
      </c>
      <c r="R17" s="1711" t="s">
        <v>594</v>
      </c>
      <c r="S17" s="1870" t="s">
        <v>594</v>
      </c>
      <c r="T17" s="1871"/>
      <c r="U17" s="1836">
        <v>773</v>
      </c>
      <c r="V17" s="1836">
        <v>762</v>
      </c>
      <c r="W17" s="1711"/>
    </row>
    <row r="18" spans="1:23" ht="12.75">
      <c r="A18" s="1886" t="s">
        <v>613</v>
      </c>
      <c r="B18" s="1887" t="s">
        <v>614</v>
      </c>
      <c r="C18" s="1882" t="s">
        <v>615</v>
      </c>
      <c r="D18" s="1830">
        <v>366</v>
      </c>
      <c r="E18" s="1830">
        <v>428</v>
      </c>
      <c r="F18" s="1830">
        <v>383</v>
      </c>
      <c r="G18" s="1828">
        <v>285</v>
      </c>
      <c r="H18" s="1691">
        <v>736</v>
      </c>
      <c r="I18" s="1691">
        <v>310</v>
      </c>
      <c r="J18" s="1691">
        <v>315</v>
      </c>
      <c r="K18" s="1911">
        <f t="shared" si="0"/>
        <v>0</v>
      </c>
      <c r="L18" s="1828" t="s">
        <v>594</v>
      </c>
      <c r="M18" s="1828" t="s">
        <v>594</v>
      </c>
      <c r="N18" s="1705">
        <v>402</v>
      </c>
      <c r="O18" s="1911">
        <f t="shared" si="1"/>
        <v>427</v>
      </c>
      <c r="P18" s="1992">
        <f>V18</f>
        <v>454</v>
      </c>
      <c r="Q18" s="1911">
        <f t="shared" si="1"/>
        <v>0</v>
      </c>
      <c r="R18" s="1691" t="s">
        <v>594</v>
      </c>
      <c r="S18" s="1885" t="s">
        <v>594</v>
      </c>
      <c r="T18" s="1871"/>
      <c r="U18" s="1830">
        <v>427</v>
      </c>
      <c r="V18" s="1830">
        <v>454</v>
      </c>
      <c r="W18" s="1691"/>
    </row>
    <row r="19" spans="1:23" ht="12.75">
      <c r="A19" s="1886" t="s">
        <v>616</v>
      </c>
      <c r="B19" s="1887" t="s">
        <v>692</v>
      </c>
      <c r="C19" s="1882" t="s">
        <v>594</v>
      </c>
      <c r="D19" s="1830">
        <v>0</v>
      </c>
      <c r="E19" s="1830">
        <v>0</v>
      </c>
      <c r="F19" s="1830">
        <v>0</v>
      </c>
      <c r="G19" s="1828">
        <v>0</v>
      </c>
      <c r="H19" s="1691">
        <v>0</v>
      </c>
      <c r="I19" s="1691">
        <v>534</v>
      </c>
      <c r="J19" s="1691"/>
      <c r="K19" s="1911">
        <f t="shared" si="0"/>
        <v>0</v>
      </c>
      <c r="L19" s="1828" t="s">
        <v>594</v>
      </c>
      <c r="M19" s="1828" t="s">
        <v>594</v>
      </c>
      <c r="N19" s="1705">
        <v>0</v>
      </c>
      <c r="O19" s="1911">
        <f t="shared" si="1"/>
        <v>0</v>
      </c>
      <c r="P19" s="1992">
        <f>V19</f>
        <v>0</v>
      </c>
      <c r="Q19" s="1911">
        <f t="shared" si="1"/>
        <v>0</v>
      </c>
      <c r="R19" s="1691" t="s">
        <v>594</v>
      </c>
      <c r="S19" s="1885" t="s">
        <v>594</v>
      </c>
      <c r="T19" s="1871"/>
      <c r="U19" s="1830">
        <v>0</v>
      </c>
      <c r="V19" s="1830">
        <v>0</v>
      </c>
      <c r="W19" s="1691"/>
    </row>
    <row r="20" spans="1:23" ht="12.75">
      <c r="A20" s="1886" t="s">
        <v>618</v>
      </c>
      <c r="B20" s="1887" t="s">
        <v>617</v>
      </c>
      <c r="C20" s="1882" t="s">
        <v>594</v>
      </c>
      <c r="D20" s="1830">
        <v>2121</v>
      </c>
      <c r="E20" s="1830">
        <v>1263</v>
      </c>
      <c r="F20" s="1830">
        <v>1314</v>
      </c>
      <c r="G20" s="1828">
        <v>3005</v>
      </c>
      <c r="H20" s="1691">
        <v>3165</v>
      </c>
      <c r="I20" s="1691">
        <v>3109</v>
      </c>
      <c r="J20" s="1691">
        <v>2750</v>
      </c>
      <c r="K20" s="1911">
        <f t="shared" si="0"/>
        <v>0</v>
      </c>
      <c r="L20" s="1828" t="s">
        <v>594</v>
      </c>
      <c r="M20" s="1828" t="s">
        <v>594</v>
      </c>
      <c r="N20" s="1705">
        <v>6949</v>
      </c>
      <c r="O20" s="1911">
        <f t="shared" si="1"/>
        <v>6908</v>
      </c>
      <c r="P20" s="1992">
        <f>V20</f>
        <v>5450</v>
      </c>
      <c r="Q20" s="1911">
        <f t="shared" si="1"/>
        <v>0</v>
      </c>
      <c r="R20" s="1691" t="s">
        <v>594</v>
      </c>
      <c r="S20" s="1885" t="s">
        <v>594</v>
      </c>
      <c r="T20" s="1871"/>
      <c r="U20" s="1830">
        <v>6908</v>
      </c>
      <c r="V20" s="1830">
        <v>5450</v>
      </c>
      <c r="W20" s="1691"/>
    </row>
    <row r="21" spans="1:23" ht="13.5" thickBot="1">
      <c r="A21" s="1873" t="s">
        <v>620</v>
      </c>
      <c r="B21" s="1901"/>
      <c r="C21" s="1902" t="s">
        <v>594</v>
      </c>
      <c r="D21" s="1830">
        <v>0</v>
      </c>
      <c r="E21" s="1830">
        <v>0</v>
      </c>
      <c r="F21" s="1830">
        <v>0</v>
      </c>
      <c r="G21" s="1827">
        <v>0</v>
      </c>
      <c r="H21" s="1733">
        <v>0</v>
      </c>
      <c r="I21" s="1733">
        <v>0</v>
      </c>
      <c r="J21" s="1733"/>
      <c r="K21" s="1994">
        <f t="shared" si="0"/>
        <v>0</v>
      </c>
      <c r="L21" s="1827" t="s">
        <v>594</v>
      </c>
      <c r="M21" s="1827" t="s">
        <v>594</v>
      </c>
      <c r="N21" s="1736">
        <v>0</v>
      </c>
      <c r="O21" s="1915">
        <f t="shared" si="1"/>
        <v>0</v>
      </c>
      <c r="P21" s="1999">
        <f>V21</f>
        <v>0</v>
      </c>
      <c r="Q21" s="1994">
        <f t="shared" si="1"/>
        <v>0</v>
      </c>
      <c r="R21" s="1733" t="s">
        <v>594</v>
      </c>
      <c r="S21" s="1904" t="s">
        <v>594</v>
      </c>
      <c r="T21" s="1871"/>
      <c r="U21" s="1905">
        <v>0</v>
      </c>
      <c r="V21" s="1905">
        <v>0</v>
      </c>
      <c r="W21" s="1733"/>
    </row>
    <row r="22" spans="1:24" ht="14.25">
      <c r="A22" s="1906" t="s">
        <v>622</v>
      </c>
      <c r="B22" s="1881"/>
      <c r="C22" s="1742" t="s">
        <v>594</v>
      </c>
      <c r="D22" s="1829">
        <v>16044</v>
      </c>
      <c r="E22" s="1829">
        <v>16453</v>
      </c>
      <c r="F22" s="1829">
        <v>15723</v>
      </c>
      <c r="G22" s="1743">
        <v>15041</v>
      </c>
      <c r="H22" s="1743">
        <v>15699</v>
      </c>
      <c r="I22" s="1743">
        <v>16448</v>
      </c>
      <c r="J22" s="1743">
        <v>16959</v>
      </c>
      <c r="K22" s="1744">
        <v>16477</v>
      </c>
      <c r="L22" s="1745">
        <f>L35</f>
        <v>16847</v>
      </c>
      <c r="M22" s="1813">
        <v>18091</v>
      </c>
      <c r="N22" s="1833">
        <v>3977</v>
      </c>
      <c r="O22" s="1884">
        <f>U22-N22</f>
        <v>4291</v>
      </c>
      <c r="P22" s="1907">
        <f>V22-O22</f>
        <v>8592</v>
      </c>
      <c r="Q22" s="1919"/>
      <c r="R22" s="2025">
        <f>SUM(N22:Q22)</f>
        <v>16860</v>
      </c>
      <c r="S22" s="1909">
        <f>(R22/M22)*100</f>
        <v>93.19551158034382</v>
      </c>
      <c r="T22" s="1871"/>
      <c r="U22" s="1829">
        <v>8268</v>
      </c>
      <c r="V22" s="1829">
        <v>12883</v>
      </c>
      <c r="W22" s="1743"/>
      <c r="X22" s="1945"/>
    </row>
    <row r="23" spans="1:23" ht="14.25">
      <c r="A23" s="1886" t="s">
        <v>624</v>
      </c>
      <c r="B23" s="1887" t="s">
        <v>625</v>
      </c>
      <c r="C23" s="1751" t="s">
        <v>594</v>
      </c>
      <c r="D23" s="1830">
        <v>0</v>
      </c>
      <c r="E23" s="1830">
        <v>0</v>
      </c>
      <c r="F23" s="1830">
        <v>0</v>
      </c>
      <c r="G23" s="1752">
        <v>0</v>
      </c>
      <c r="H23" s="1752">
        <v>0</v>
      </c>
      <c r="I23" s="1752">
        <v>0</v>
      </c>
      <c r="J23" s="1752">
        <v>0</v>
      </c>
      <c r="K23" s="1752">
        <v>0</v>
      </c>
      <c r="L23" s="1753"/>
      <c r="M23" s="1815"/>
      <c r="N23" s="1753">
        <v>0</v>
      </c>
      <c r="O23" s="1884">
        <f aca="true" t="shared" si="2" ref="O23:P40">U23-N23</f>
        <v>0</v>
      </c>
      <c r="P23" s="1911">
        <f t="shared" si="2"/>
        <v>0</v>
      </c>
      <c r="Q23" s="2001"/>
      <c r="R23" s="2026">
        <f aca="true" t="shared" si="3" ref="R23:R45">SUM(N23:Q23)</f>
        <v>0</v>
      </c>
      <c r="S23" s="1912" t="e">
        <f aca="true" t="shared" si="4" ref="S23:S45">(R23/M23)*100</f>
        <v>#DIV/0!</v>
      </c>
      <c r="T23" s="1871"/>
      <c r="U23" s="1830">
        <v>0</v>
      </c>
      <c r="V23" s="1830">
        <v>0</v>
      </c>
      <c r="W23" s="1752"/>
    </row>
    <row r="24" spans="1:23" ht="15" thickBot="1">
      <c r="A24" s="1873" t="s">
        <v>626</v>
      </c>
      <c r="B24" s="1901" t="s">
        <v>625</v>
      </c>
      <c r="C24" s="1759">
        <v>672</v>
      </c>
      <c r="D24" s="1913">
        <v>4494</v>
      </c>
      <c r="E24" s="1913">
        <v>5315</v>
      </c>
      <c r="F24" s="1913">
        <v>4983</v>
      </c>
      <c r="G24" s="1761">
        <v>4700</v>
      </c>
      <c r="H24" s="1761">
        <v>4400</v>
      </c>
      <c r="I24" s="1761">
        <v>4500</v>
      </c>
      <c r="J24" s="1761">
        <v>4510</v>
      </c>
      <c r="K24" s="1761">
        <v>4250</v>
      </c>
      <c r="L24" s="1762">
        <f>SUM(L25:L29)</f>
        <v>4200</v>
      </c>
      <c r="M24" s="1817">
        <v>4200</v>
      </c>
      <c r="N24" s="1834">
        <v>1050</v>
      </c>
      <c r="O24" s="1884">
        <f t="shared" si="2"/>
        <v>1050</v>
      </c>
      <c r="P24" s="1915">
        <f t="shared" si="2"/>
        <v>2100</v>
      </c>
      <c r="Q24" s="2002"/>
      <c r="R24" s="2027">
        <f t="shared" si="3"/>
        <v>4200</v>
      </c>
      <c r="S24" s="1917">
        <f t="shared" si="4"/>
        <v>100</v>
      </c>
      <c r="T24" s="1871"/>
      <c r="U24" s="1835">
        <v>2100</v>
      </c>
      <c r="V24" s="1835">
        <v>3150</v>
      </c>
      <c r="W24" s="1761"/>
    </row>
    <row r="25" spans="1:23" ht="14.25">
      <c r="A25" s="1880" t="s">
        <v>627</v>
      </c>
      <c r="B25" s="1918" t="s">
        <v>765</v>
      </c>
      <c r="C25" s="1769">
        <v>501</v>
      </c>
      <c r="D25" s="1830">
        <v>2712</v>
      </c>
      <c r="E25" s="1830">
        <v>3239</v>
      </c>
      <c r="F25" s="1830">
        <v>2518</v>
      </c>
      <c r="G25" s="1744">
        <v>2062</v>
      </c>
      <c r="H25" s="1744">
        <v>2587</v>
      </c>
      <c r="I25" s="1744">
        <v>2208</v>
      </c>
      <c r="J25" s="1744">
        <v>2632</v>
      </c>
      <c r="K25" s="1744">
        <v>2529</v>
      </c>
      <c r="L25" s="1745">
        <v>830</v>
      </c>
      <c r="M25" s="1813">
        <v>830</v>
      </c>
      <c r="N25" s="1745">
        <v>615</v>
      </c>
      <c r="O25" s="1884">
        <f t="shared" si="2"/>
        <v>671</v>
      </c>
      <c r="P25" s="1907">
        <f t="shared" si="2"/>
        <v>1142</v>
      </c>
      <c r="Q25" s="1919"/>
      <c r="R25" s="1814">
        <f t="shared" si="3"/>
        <v>2428</v>
      </c>
      <c r="S25" s="2028">
        <f t="shared" si="4"/>
        <v>292.5301204819277</v>
      </c>
      <c r="T25" s="1871"/>
      <c r="U25" s="1836">
        <v>1286</v>
      </c>
      <c r="V25" s="1836">
        <v>1813</v>
      </c>
      <c r="W25" s="1744"/>
    </row>
    <row r="26" spans="1:23" ht="14.25">
      <c r="A26" s="1886" t="s">
        <v>629</v>
      </c>
      <c r="B26" s="1920" t="s">
        <v>766</v>
      </c>
      <c r="C26" s="1775">
        <v>502</v>
      </c>
      <c r="D26" s="1830">
        <v>1777</v>
      </c>
      <c r="E26" s="1830">
        <v>1284</v>
      </c>
      <c r="F26" s="1830">
        <v>1847</v>
      </c>
      <c r="G26" s="1752">
        <v>1950</v>
      </c>
      <c r="H26" s="1752">
        <v>1731</v>
      </c>
      <c r="I26" s="1752">
        <v>1777</v>
      </c>
      <c r="J26" s="1752">
        <v>1929</v>
      </c>
      <c r="K26" s="1752">
        <v>1565</v>
      </c>
      <c r="L26" s="1753">
        <v>1920</v>
      </c>
      <c r="M26" s="1815">
        <v>1920</v>
      </c>
      <c r="N26" s="1753">
        <v>734</v>
      </c>
      <c r="O26" s="1884">
        <f t="shared" si="2"/>
        <v>309</v>
      </c>
      <c r="P26" s="1911">
        <f t="shared" si="2"/>
        <v>849</v>
      </c>
      <c r="Q26" s="2001"/>
      <c r="R26" s="1816">
        <f t="shared" si="3"/>
        <v>1892</v>
      </c>
      <c r="S26" s="2029">
        <f t="shared" si="4"/>
        <v>98.54166666666667</v>
      </c>
      <c r="T26" s="1871"/>
      <c r="U26" s="1830">
        <v>1043</v>
      </c>
      <c r="V26" s="1830">
        <v>1158</v>
      </c>
      <c r="W26" s="1752"/>
    </row>
    <row r="27" spans="1:23" ht="14.25">
      <c r="A27" s="1886" t="s">
        <v>631</v>
      </c>
      <c r="B27" s="1920" t="s">
        <v>767</v>
      </c>
      <c r="C27" s="1775">
        <v>504</v>
      </c>
      <c r="D27" s="1830">
        <v>173</v>
      </c>
      <c r="E27" s="1830">
        <v>145</v>
      </c>
      <c r="F27" s="1830">
        <v>109</v>
      </c>
      <c r="G27" s="1752">
        <v>108</v>
      </c>
      <c r="H27" s="1752">
        <v>12</v>
      </c>
      <c r="I27" s="1752">
        <v>0</v>
      </c>
      <c r="J27" s="1752"/>
      <c r="K27" s="1752">
        <v>0</v>
      </c>
      <c r="L27" s="1753"/>
      <c r="M27" s="1815"/>
      <c r="N27" s="1753">
        <v>0</v>
      </c>
      <c r="O27" s="1884">
        <f t="shared" si="2"/>
        <v>0</v>
      </c>
      <c r="P27" s="1911">
        <f t="shared" si="2"/>
        <v>0</v>
      </c>
      <c r="Q27" s="2001"/>
      <c r="R27" s="1816">
        <f t="shared" si="3"/>
        <v>0</v>
      </c>
      <c r="S27" s="2029" t="e">
        <f t="shared" si="4"/>
        <v>#DIV/0!</v>
      </c>
      <c r="T27" s="1871"/>
      <c r="U27" s="1830">
        <v>0</v>
      </c>
      <c r="V27" s="1830">
        <v>0</v>
      </c>
      <c r="W27" s="1752"/>
    </row>
    <row r="28" spans="1:23" ht="14.25">
      <c r="A28" s="1886" t="s">
        <v>633</v>
      </c>
      <c r="B28" s="1920" t="s">
        <v>768</v>
      </c>
      <c r="C28" s="1775">
        <v>511</v>
      </c>
      <c r="D28" s="1830">
        <v>1044</v>
      </c>
      <c r="E28" s="1830">
        <v>1388</v>
      </c>
      <c r="F28" s="1830">
        <v>2056</v>
      </c>
      <c r="G28" s="1752">
        <v>1213</v>
      </c>
      <c r="H28" s="1752">
        <v>985</v>
      </c>
      <c r="I28" s="1752">
        <v>813</v>
      </c>
      <c r="J28" s="1752">
        <v>886</v>
      </c>
      <c r="K28" s="1752">
        <v>622</v>
      </c>
      <c r="L28" s="1753">
        <v>650</v>
      </c>
      <c r="M28" s="1815">
        <v>650</v>
      </c>
      <c r="N28" s="1753">
        <v>102</v>
      </c>
      <c r="O28" s="1884">
        <f t="shared" si="2"/>
        <v>61</v>
      </c>
      <c r="P28" s="1911">
        <f t="shared" si="2"/>
        <v>336</v>
      </c>
      <c r="Q28" s="2001"/>
      <c r="R28" s="1816">
        <f t="shared" si="3"/>
        <v>499</v>
      </c>
      <c r="S28" s="2029">
        <f t="shared" si="4"/>
        <v>76.76923076923077</v>
      </c>
      <c r="T28" s="1871"/>
      <c r="U28" s="1830">
        <v>163</v>
      </c>
      <c r="V28" s="1830">
        <v>397</v>
      </c>
      <c r="W28" s="1752"/>
    </row>
    <row r="29" spans="1:23" ht="14.25">
      <c r="A29" s="1886" t="s">
        <v>635</v>
      </c>
      <c r="B29" s="1920" t="s">
        <v>769</v>
      </c>
      <c r="C29" s="1775">
        <v>518</v>
      </c>
      <c r="D29" s="1830">
        <v>589</v>
      </c>
      <c r="E29" s="1830">
        <v>715</v>
      </c>
      <c r="F29" s="1830">
        <v>566</v>
      </c>
      <c r="G29" s="1752">
        <v>630</v>
      </c>
      <c r="H29" s="1752">
        <v>716</v>
      </c>
      <c r="I29" s="1752">
        <v>773</v>
      </c>
      <c r="J29" s="1752">
        <v>672</v>
      </c>
      <c r="K29" s="1752">
        <v>701</v>
      </c>
      <c r="L29" s="1753">
        <v>800</v>
      </c>
      <c r="M29" s="1815">
        <v>790</v>
      </c>
      <c r="N29" s="1753">
        <v>155</v>
      </c>
      <c r="O29" s="1884">
        <f t="shared" si="2"/>
        <v>196</v>
      </c>
      <c r="P29" s="1911">
        <f t="shared" si="2"/>
        <v>489</v>
      </c>
      <c r="Q29" s="2001"/>
      <c r="R29" s="1816">
        <f t="shared" si="3"/>
        <v>840</v>
      </c>
      <c r="S29" s="2029">
        <f t="shared" si="4"/>
        <v>106.32911392405062</v>
      </c>
      <c r="T29" s="1871"/>
      <c r="U29" s="1830">
        <v>351</v>
      </c>
      <c r="V29" s="1830">
        <v>685</v>
      </c>
      <c r="W29" s="1752"/>
    </row>
    <row r="30" spans="1:23" ht="14.25">
      <c r="A30" s="1886" t="s">
        <v>637</v>
      </c>
      <c r="B30" s="1778" t="s">
        <v>770</v>
      </c>
      <c r="C30" s="1775">
        <v>521</v>
      </c>
      <c r="D30" s="1830">
        <v>8361</v>
      </c>
      <c r="E30" s="1830">
        <v>8126</v>
      </c>
      <c r="F30" s="1830">
        <v>7842</v>
      </c>
      <c r="G30" s="1752">
        <v>7812</v>
      </c>
      <c r="H30" s="1752">
        <v>8393</v>
      </c>
      <c r="I30" s="1752">
        <v>9158</v>
      </c>
      <c r="J30" s="1752">
        <v>9223</v>
      </c>
      <c r="K30" s="1752">
        <v>9151</v>
      </c>
      <c r="L30" s="1753">
        <v>9129</v>
      </c>
      <c r="M30" s="1815">
        <v>9447</v>
      </c>
      <c r="N30" s="1753">
        <v>2233</v>
      </c>
      <c r="O30" s="1884">
        <f t="shared" si="2"/>
        <v>2437</v>
      </c>
      <c r="P30" s="1911">
        <f t="shared" si="2"/>
        <v>4658</v>
      </c>
      <c r="Q30" s="2001"/>
      <c r="R30" s="1816">
        <f t="shared" si="3"/>
        <v>9328</v>
      </c>
      <c r="S30" s="2029">
        <f t="shared" si="4"/>
        <v>98.74034084894674</v>
      </c>
      <c r="T30" s="1871"/>
      <c r="U30" s="1830">
        <v>4670</v>
      </c>
      <c r="V30" s="1830">
        <v>7095</v>
      </c>
      <c r="W30" s="1752"/>
    </row>
    <row r="31" spans="1:23" ht="14.25">
      <c r="A31" s="1886" t="s">
        <v>639</v>
      </c>
      <c r="B31" s="1778" t="s">
        <v>771</v>
      </c>
      <c r="C31" s="1775" t="s">
        <v>641</v>
      </c>
      <c r="D31" s="1830">
        <v>3075</v>
      </c>
      <c r="E31" s="1830">
        <v>2969</v>
      </c>
      <c r="F31" s="1830">
        <v>2737</v>
      </c>
      <c r="G31" s="1752">
        <v>2860</v>
      </c>
      <c r="H31" s="1752">
        <v>2965</v>
      </c>
      <c r="I31" s="1752">
        <v>3153</v>
      </c>
      <c r="J31" s="1752">
        <v>3211</v>
      </c>
      <c r="K31" s="1752">
        <v>3227</v>
      </c>
      <c r="L31" s="1753">
        <v>3195</v>
      </c>
      <c r="M31" s="1815">
        <v>3303</v>
      </c>
      <c r="N31" s="1753">
        <v>787</v>
      </c>
      <c r="O31" s="1884">
        <f t="shared" si="2"/>
        <v>861</v>
      </c>
      <c r="P31" s="1911">
        <f t="shared" si="2"/>
        <v>1644</v>
      </c>
      <c r="Q31" s="2001"/>
      <c r="R31" s="1816">
        <f t="shared" si="3"/>
        <v>3292</v>
      </c>
      <c r="S31" s="2029">
        <f t="shared" si="4"/>
        <v>99.66696942173782</v>
      </c>
      <c r="T31" s="1871"/>
      <c r="U31" s="1830">
        <v>1648</v>
      </c>
      <c r="V31" s="1830">
        <v>2505</v>
      </c>
      <c r="W31" s="1752"/>
    </row>
    <row r="32" spans="1:23" ht="14.25">
      <c r="A32" s="1886" t="s">
        <v>642</v>
      </c>
      <c r="B32" s="1920" t="s">
        <v>772</v>
      </c>
      <c r="C32" s="1775">
        <v>557</v>
      </c>
      <c r="D32" s="1830">
        <v>0</v>
      </c>
      <c r="E32" s="1830">
        <v>0</v>
      </c>
      <c r="F32" s="1830">
        <v>0</v>
      </c>
      <c r="G32" s="1752">
        <v>0</v>
      </c>
      <c r="H32" s="1752">
        <v>0</v>
      </c>
      <c r="I32" s="1752">
        <v>0</v>
      </c>
      <c r="J32" s="1752"/>
      <c r="K32" s="1752">
        <v>0</v>
      </c>
      <c r="L32" s="1753"/>
      <c r="M32" s="1815"/>
      <c r="N32" s="1753">
        <v>0</v>
      </c>
      <c r="O32" s="1884">
        <f t="shared" si="2"/>
        <v>0</v>
      </c>
      <c r="P32" s="1911">
        <f t="shared" si="2"/>
        <v>0</v>
      </c>
      <c r="Q32" s="2001"/>
      <c r="R32" s="1816">
        <f t="shared" si="3"/>
        <v>0</v>
      </c>
      <c r="S32" s="2029" t="e">
        <f t="shared" si="4"/>
        <v>#DIV/0!</v>
      </c>
      <c r="T32" s="1871"/>
      <c r="U32" s="1830"/>
      <c r="V32" s="1830">
        <v>0</v>
      </c>
      <c r="W32" s="1752"/>
    </row>
    <row r="33" spans="1:23" ht="14.25">
      <c r="A33" s="1886" t="s">
        <v>644</v>
      </c>
      <c r="B33" s="1920" t="s">
        <v>773</v>
      </c>
      <c r="C33" s="1775">
        <v>551</v>
      </c>
      <c r="D33" s="1830">
        <v>80</v>
      </c>
      <c r="E33" s="1830">
        <v>73</v>
      </c>
      <c r="F33" s="1830">
        <v>95</v>
      </c>
      <c r="G33" s="1752">
        <v>97</v>
      </c>
      <c r="H33" s="1752">
        <v>97</v>
      </c>
      <c r="I33" s="1752">
        <v>93</v>
      </c>
      <c r="J33" s="1752">
        <v>83</v>
      </c>
      <c r="K33" s="1752">
        <v>97</v>
      </c>
      <c r="L33" s="1753"/>
      <c r="M33" s="1815"/>
      <c r="N33" s="1753">
        <v>27</v>
      </c>
      <c r="O33" s="1884">
        <f t="shared" si="2"/>
        <v>27</v>
      </c>
      <c r="P33" s="1911">
        <f t="shared" si="2"/>
        <v>54</v>
      </c>
      <c r="Q33" s="2001"/>
      <c r="R33" s="1816">
        <f t="shared" si="3"/>
        <v>108</v>
      </c>
      <c r="S33" s="2029" t="e">
        <f t="shared" si="4"/>
        <v>#DIV/0!</v>
      </c>
      <c r="T33" s="1871"/>
      <c r="U33" s="1830">
        <v>54</v>
      </c>
      <c r="V33" s="1830">
        <v>81</v>
      </c>
      <c r="W33" s="1752"/>
    </row>
    <row r="34" spans="1:23" ht="15" thickBot="1">
      <c r="A34" s="1863" t="s">
        <v>960</v>
      </c>
      <c r="B34" s="1921" t="s">
        <v>774</v>
      </c>
      <c r="C34" s="1780" t="s">
        <v>647</v>
      </c>
      <c r="D34" s="1841">
        <v>88</v>
      </c>
      <c r="E34" s="1841">
        <v>138</v>
      </c>
      <c r="F34" s="1841">
        <v>106</v>
      </c>
      <c r="G34" s="1781">
        <v>37</v>
      </c>
      <c r="H34" s="1781">
        <v>46</v>
      </c>
      <c r="I34" s="1781">
        <v>540</v>
      </c>
      <c r="J34" s="1781">
        <v>555</v>
      </c>
      <c r="K34" s="1781">
        <v>823</v>
      </c>
      <c r="L34" s="1782">
        <v>323</v>
      </c>
      <c r="M34" s="1820">
        <v>1151</v>
      </c>
      <c r="N34" s="1838">
        <v>22</v>
      </c>
      <c r="O34" s="1884">
        <f t="shared" si="2"/>
        <v>85</v>
      </c>
      <c r="P34" s="1915">
        <f t="shared" si="2"/>
        <v>152</v>
      </c>
      <c r="Q34" s="2002"/>
      <c r="R34" s="1821">
        <f t="shared" si="3"/>
        <v>259</v>
      </c>
      <c r="S34" s="2030">
        <f t="shared" si="4"/>
        <v>22.502172024326672</v>
      </c>
      <c r="T34" s="1871"/>
      <c r="U34" s="1905">
        <v>107</v>
      </c>
      <c r="V34" s="1905">
        <v>237</v>
      </c>
      <c r="W34" s="1781"/>
    </row>
    <row r="35" spans="1:23" ht="15" thickBot="1">
      <c r="A35" s="1923" t="s">
        <v>648</v>
      </c>
      <c r="B35" s="1924" t="s">
        <v>649</v>
      </c>
      <c r="C35" s="1925"/>
      <c r="D35" s="1584">
        <f>SUM(D25:D34)</f>
        <v>17899</v>
      </c>
      <c r="E35" s="1584">
        <f>SUM(E25:E34)</f>
        <v>18077</v>
      </c>
      <c r="F35" s="1584">
        <f>SUM(F25:F34)</f>
        <v>17876</v>
      </c>
      <c r="G35" s="1584">
        <v>16769</v>
      </c>
      <c r="H35" s="1584">
        <f aca="true" t="shared" si="5" ref="H35:Q35">SUM(H25:H34)</f>
        <v>17532</v>
      </c>
      <c r="I35" s="1584">
        <f t="shared" si="5"/>
        <v>18515</v>
      </c>
      <c r="J35" s="1584">
        <f t="shared" si="5"/>
        <v>19191</v>
      </c>
      <c r="K35" s="1584">
        <v>18715</v>
      </c>
      <c r="L35" s="1926">
        <f t="shared" si="5"/>
        <v>16847</v>
      </c>
      <c r="M35" s="1566">
        <f t="shared" si="5"/>
        <v>18091</v>
      </c>
      <c r="N35" s="1566">
        <f t="shared" si="5"/>
        <v>4675</v>
      </c>
      <c r="O35" s="1927">
        <f t="shared" si="5"/>
        <v>4647</v>
      </c>
      <c r="P35" s="1928">
        <f t="shared" si="2"/>
        <v>9324</v>
      </c>
      <c r="Q35" s="2031">
        <f t="shared" si="5"/>
        <v>0</v>
      </c>
      <c r="R35" s="1584">
        <f t="shared" si="3"/>
        <v>18646</v>
      </c>
      <c r="S35" s="2032">
        <f t="shared" si="4"/>
        <v>103.06782377978001</v>
      </c>
      <c r="T35" s="1871"/>
      <c r="U35" s="1584">
        <f>SUM(U25:U34)</f>
        <v>9322</v>
      </c>
      <c r="V35" s="1584">
        <f>SUM(V25:V34)</f>
        <v>13971</v>
      </c>
      <c r="W35" s="1584">
        <f>SUM(W25:W34)</f>
        <v>0</v>
      </c>
    </row>
    <row r="36" spans="1:23" ht="14.25">
      <c r="A36" s="1880" t="s">
        <v>650</v>
      </c>
      <c r="B36" s="1918" t="s">
        <v>775</v>
      </c>
      <c r="C36" s="1769">
        <v>601</v>
      </c>
      <c r="D36" s="1836">
        <v>0</v>
      </c>
      <c r="E36" s="1836">
        <v>0</v>
      </c>
      <c r="F36" s="1836">
        <v>0</v>
      </c>
      <c r="G36" s="1744">
        <v>0</v>
      </c>
      <c r="H36" s="1744">
        <v>0</v>
      </c>
      <c r="I36" s="1744">
        <v>0</v>
      </c>
      <c r="J36" s="1744">
        <v>0</v>
      </c>
      <c r="K36" s="1744">
        <v>0</v>
      </c>
      <c r="L36" s="1745"/>
      <c r="M36" s="1813"/>
      <c r="N36" s="1833">
        <v>0</v>
      </c>
      <c r="O36" s="1884">
        <f t="shared" si="2"/>
        <v>0</v>
      </c>
      <c r="P36" s="1907">
        <f t="shared" si="2"/>
        <v>0</v>
      </c>
      <c r="Q36" s="1919"/>
      <c r="R36" s="1814">
        <f t="shared" si="3"/>
        <v>0</v>
      </c>
      <c r="S36" s="1909" t="e">
        <f t="shared" si="4"/>
        <v>#DIV/0!</v>
      </c>
      <c r="T36" s="1871"/>
      <c r="U36" s="1836">
        <v>0</v>
      </c>
      <c r="V36" s="1836">
        <v>0</v>
      </c>
      <c r="W36" s="1744"/>
    </row>
    <row r="37" spans="1:23" ht="14.25">
      <c r="A37" s="1886" t="s">
        <v>652</v>
      </c>
      <c r="B37" s="1920" t="s">
        <v>776</v>
      </c>
      <c r="C37" s="1775">
        <v>602</v>
      </c>
      <c r="D37" s="1830">
        <v>1507</v>
      </c>
      <c r="E37" s="1830">
        <v>1622</v>
      </c>
      <c r="F37" s="1830">
        <v>1604</v>
      </c>
      <c r="G37" s="1752">
        <v>1461</v>
      </c>
      <c r="H37" s="1752">
        <v>1519</v>
      </c>
      <c r="I37" s="1752">
        <v>1866</v>
      </c>
      <c r="J37" s="1752">
        <v>2078</v>
      </c>
      <c r="K37" s="1752">
        <v>2055</v>
      </c>
      <c r="L37" s="1753"/>
      <c r="M37" s="1815"/>
      <c r="N37" s="1753">
        <v>625</v>
      </c>
      <c r="O37" s="1884">
        <f t="shared" si="2"/>
        <v>624</v>
      </c>
      <c r="P37" s="1911">
        <f t="shared" si="2"/>
        <v>939</v>
      </c>
      <c r="Q37" s="2001"/>
      <c r="R37" s="1816">
        <f t="shared" si="3"/>
        <v>2188</v>
      </c>
      <c r="S37" s="1912" t="e">
        <f t="shared" si="4"/>
        <v>#DIV/0!</v>
      </c>
      <c r="T37" s="1871"/>
      <c r="U37" s="1830">
        <v>1249</v>
      </c>
      <c r="V37" s="1830">
        <v>1563</v>
      </c>
      <c r="W37" s="1752"/>
    </row>
    <row r="38" spans="1:23" ht="14.25">
      <c r="A38" s="1886" t="s">
        <v>654</v>
      </c>
      <c r="B38" s="1920" t="s">
        <v>777</v>
      </c>
      <c r="C38" s="1775">
        <v>604</v>
      </c>
      <c r="D38" s="1830">
        <v>193</v>
      </c>
      <c r="E38" s="1830">
        <v>163</v>
      </c>
      <c r="F38" s="1830">
        <v>124</v>
      </c>
      <c r="G38" s="1752">
        <v>124</v>
      </c>
      <c r="H38" s="1752">
        <v>14</v>
      </c>
      <c r="I38" s="1752">
        <v>0</v>
      </c>
      <c r="J38" s="1752">
        <v>0</v>
      </c>
      <c r="K38" s="1752">
        <v>0</v>
      </c>
      <c r="L38" s="1753"/>
      <c r="M38" s="1815"/>
      <c r="N38" s="1753">
        <v>0</v>
      </c>
      <c r="O38" s="1884">
        <f t="shared" si="2"/>
        <v>0</v>
      </c>
      <c r="P38" s="1911">
        <f t="shared" si="2"/>
        <v>0</v>
      </c>
      <c r="Q38" s="2001"/>
      <c r="R38" s="1816">
        <f t="shared" si="3"/>
        <v>0</v>
      </c>
      <c r="S38" s="1912" t="e">
        <f t="shared" si="4"/>
        <v>#DIV/0!</v>
      </c>
      <c r="T38" s="1871"/>
      <c r="U38" s="1830">
        <v>0</v>
      </c>
      <c r="V38" s="1830">
        <v>0</v>
      </c>
      <c r="W38" s="1752"/>
    </row>
    <row r="39" spans="1:23" ht="14.25">
      <c r="A39" s="1886" t="s">
        <v>656</v>
      </c>
      <c r="B39" s="1920" t="s">
        <v>778</v>
      </c>
      <c r="C39" s="1775" t="s">
        <v>658</v>
      </c>
      <c r="D39" s="1830">
        <v>16044</v>
      </c>
      <c r="E39" s="1830">
        <v>16453</v>
      </c>
      <c r="F39" s="1830">
        <v>15723</v>
      </c>
      <c r="G39" s="1752">
        <v>15041</v>
      </c>
      <c r="H39" s="1752">
        <v>15699</v>
      </c>
      <c r="I39" s="1752">
        <v>16448</v>
      </c>
      <c r="J39" s="1752">
        <v>16959</v>
      </c>
      <c r="K39" s="1752">
        <v>16477</v>
      </c>
      <c r="L39" s="1753">
        <v>16847</v>
      </c>
      <c r="M39" s="1815">
        <v>18091</v>
      </c>
      <c r="N39" s="1753">
        <v>3977</v>
      </c>
      <c r="O39" s="1884">
        <f t="shared" si="2"/>
        <v>4291</v>
      </c>
      <c r="P39" s="1911">
        <f t="shared" si="2"/>
        <v>8592</v>
      </c>
      <c r="Q39" s="2001"/>
      <c r="R39" s="1816">
        <f t="shared" si="3"/>
        <v>16860</v>
      </c>
      <c r="S39" s="1912">
        <f t="shared" si="4"/>
        <v>93.19551158034382</v>
      </c>
      <c r="T39" s="1871"/>
      <c r="U39" s="1830">
        <v>8268</v>
      </c>
      <c r="V39" s="1830">
        <v>12883</v>
      </c>
      <c r="W39" s="1752"/>
    </row>
    <row r="40" spans="1:23" ht="15" thickBot="1">
      <c r="A40" s="1863" t="s">
        <v>659</v>
      </c>
      <c r="B40" s="1921" t="s">
        <v>774</v>
      </c>
      <c r="C40" s="1780" t="s">
        <v>660</v>
      </c>
      <c r="D40" s="1841">
        <v>198</v>
      </c>
      <c r="E40" s="1841">
        <v>138</v>
      </c>
      <c r="F40" s="1841">
        <v>452</v>
      </c>
      <c r="G40" s="1781">
        <v>257</v>
      </c>
      <c r="H40" s="1781">
        <v>366</v>
      </c>
      <c r="I40" s="1781">
        <v>239</v>
      </c>
      <c r="J40" s="1781">
        <v>204</v>
      </c>
      <c r="K40" s="1781">
        <v>183</v>
      </c>
      <c r="L40" s="1782"/>
      <c r="M40" s="1820"/>
      <c r="N40" s="1838">
        <v>87</v>
      </c>
      <c r="O40" s="2033">
        <f t="shared" si="2"/>
        <v>35</v>
      </c>
      <c r="P40" s="1915">
        <f t="shared" si="2"/>
        <v>108</v>
      </c>
      <c r="Q40" s="2034"/>
      <c r="R40" s="1821">
        <f t="shared" si="3"/>
        <v>230</v>
      </c>
      <c r="S40" s="2035" t="e">
        <f t="shared" si="4"/>
        <v>#DIV/0!</v>
      </c>
      <c r="T40" s="1871"/>
      <c r="U40" s="1905">
        <v>122</v>
      </c>
      <c r="V40" s="1905">
        <v>143</v>
      </c>
      <c r="W40" s="1781"/>
    </row>
    <row r="41" spans="1:23" ht="15" thickBot="1">
      <c r="A41" s="1923" t="s">
        <v>661</v>
      </c>
      <c r="B41" s="1924" t="s">
        <v>662</v>
      </c>
      <c r="C41" s="1925" t="s">
        <v>594</v>
      </c>
      <c r="D41" s="1584">
        <f aca="true" t="shared" si="6" ref="D41:Q41">SUM(D36:D40)</f>
        <v>17942</v>
      </c>
      <c r="E41" s="1584">
        <f t="shared" si="6"/>
        <v>18376</v>
      </c>
      <c r="F41" s="1584">
        <f t="shared" si="6"/>
        <v>17903</v>
      </c>
      <c r="G41" s="1584">
        <f t="shared" si="6"/>
        <v>16883</v>
      </c>
      <c r="H41" s="1584">
        <f>SUM(H36:H40)</f>
        <v>17598</v>
      </c>
      <c r="I41" s="1584">
        <f>SUM(I36:I40)</f>
        <v>18553</v>
      </c>
      <c r="J41" s="1584">
        <f>SUM(J36:J40)</f>
        <v>19241</v>
      </c>
      <c r="K41" s="1584">
        <v>18715</v>
      </c>
      <c r="L41" s="1926">
        <f t="shared" si="6"/>
        <v>16847</v>
      </c>
      <c r="M41" s="1566">
        <f t="shared" si="6"/>
        <v>18091</v>
      </c>
      <c r="N41" s="1584">
        <f t="shared" si="6"/>
        <v>4689</v>
      </c>
      <c r="O41" s="1584">
        <f t="shared" si="6"/>
        <v>4950</v>
      </c>
      <c r="P41" s="2036">
        <f t="shared" si="6"/>
        <v>9639</v>
      </c>
      <c r="Q41" s="1584">
        <f t="shared" si="6"/>
        <v>0</v>
      </c>
      <c r="R41" s="1935">
        <f t="shared" si="3"/>
        <v>19278</v>
      </c>
      <c r="S41" s="1930">
        <f t="shared" si="4"/>
        <v>106.56127356143938</v>
      </c>
      <c r="T41" s="1871"/>
      <c r="U41" s="1584">
        <f>SUM(U36:U40)</f>
        <v>9639</v>
      </c>
      <c r="V41" s="1584">
        <f>SUM(V36:V40)</f>
        <v>14589</v>
      </c>
      <c r="W41" s="1584">
        <f>SUM(W36:W40)</f>
        <v>0</v>
      </c>
    </row>
    <row r="42" spans="1:23" ht="15" thickBot="1">
      <c r="A42" s="1863"/>
      <c r="B42" s="1933"/>
      <c r="C42" s="1934"/>
      <c r="D42" s="1841"/>
      <c r="E42" s="1841"/>
      <c r="F42" s="1841"/>
      <c r="G42" s="1935"/>
      <c r="H42" s="1935"/>
      <c r="I42" s="1935"/>
      <c r="J42" s="1935"/>
      <c r="K42" s="1935"/>
      <c r="L42" s="1936"/>
      <c r="M42" s="1954"/>
      <c r="N42" s="1841"/>
      <c r="O42" s="1937"/>
      <c r="P42" s="1938"/>
      <c r="Q42" s="2010"/>
      <c r="R42" s="1939"/>
      <c r="S42" s="1909"/>
      <c r="T42" s="1871"/>
      <c r="U42" s="1841"/>
      <c r="V42" s="1841"/>
      <c r="W42" s="1841"/>
    </row>
    <row r="43" spans="1:23" ht="15" thickBot="1">
      <c r="A43" s="1940" t="s">
        <v>663</v>
      </c>
      <c r="B43" s="1941" t="s">
        <v>625</v>
      </c>
      <c r="C43" s="1925" t="s">
        <v>594</v>
      </c>
      <c r="D43" s="1930">
        <f aca="true" t="shared" si="7" ref="D43:Q43">D41-D39</f>
        <v>1898</v>
      </c>
      <c r="E43" s="1930">
        <f t="shared" si="7"/>
        <v>1923</v>
      </c>
      <c r="F43" s="1930">
        <f t="shared" si="7"/>
        <v>2180</v>
      </c>
      <c r="G43" s="1584">
        <f>G41-G39</f>
        <v>1842</v>
      </c>
      <c r="H43" s="1584">
        <f>H41-H39</f>
        <v>1899</v>
      </c>
      <c r="I43" s="1584">
        <f>I41-I39</f>
        <v>2105</v>
      </c>
      <c r="J43" s="1584">
        <f>J41-J39</f>
        <v>2282</v>
      </c>
      <c r="K43" s="1584">
        <v>2238</v>
      </c>
      <c r="L43" s="1584">
        <f>L41-L39</f>
        <v>0</v>
      </c>
      <c r="M43" s="1930">
        <f t="shared" si="7"/>
        <v>0</v>
      </c>
      <c r="N43" s="1584">
        <f t="shared" si="7"/>
        <v>712</v>
      </c>
      <c r="O43" s="1584">
        <f t="shared" si="7"/>
        <v>659</v>
      </c>
      <c r="P43" s="1584">
        <f t="shared" si="7"/>
        <v>1047</v>
      </c>
      <c r="Q43" s="1935">
        <f t="shared" si="7"/>
        <v>0</v>
      </c>
      <c r="R43" s="1939">
        <f t="shared" si="3"/>
        <v>2418</v>
      </c>
      <c r="S43" s="1909" t="e">
        <f t="shared" si="4"/>
        <v>#DIV/0!</v>
      </c>
      <c r="T43" s="1871"/>
      <c r="U43" s="1584">
        <f>U41-U39</f>
        <v>1371</v>
      </c>
      <c r="V43" s="1584">
        <f>V41-V39</f>
        <v>1706</v>
      </c>
      <c r="W43" s="1584">
        <f>W41-W39</f>
        <v>0</v>
      </c>
    </row>
    <row r="44" spans="1:23" ht="15" thickBot="1">
      <c r="A44" s="1923" t="s">
        <v>664</v>
      </c>
      <c r="B44" s="1941" t="s">
        <v>665</v>
      </c>
      <c r="C44" s="1925" t="s">
        <v>594</v>
      </c>
      <c r="D44" s="1930">
        <f aca="true" t="shared" si="8" ref="D44:Q44">D41-D35</f>
        <v>43</v>
      </c>
      <c r="E44" s="1930">
        <f t="shared" si="8"/>
        <v>299</v>
      </c>
      <c r="F44" s="1930">
        <f t="shared" si="8"/>
        <v>27</v>
      </c>
      <c r="G44" s="1584">
        <f t="shared" si="8"/>
        <v>114</v>
      </c>
      <c r="H44" s="1584">
        <f t="shared" si="8"/>
        <v>66</v>
      </c>
      <c r="I44" s="1584">
        <f t="shared" si="8"/>
        <v>38</v>
      </c>
      <c r="J44" s="1584">
        <f t="shared" si="8"/>
        <v>50</v>
      </c>
      <c r="K44" s="1584">
        <v>0</v>
      </c>
      <c r="L44" s="1584">
        <f t="shared" si="8"/>
        <v>0</v>
      </c>
      <c r="M44" s="1930">
        <f t="shared" si="8"/>
        <v>0</v>
      </c>
      <c r="N44" s="1584">
        <f t="shared" si="8"/>
        <v>14</v>
      </c>
      <c r="O44" s="1584">
        <f t="shared" si="8"/>
        <v>303</v>
      </c>
      <c r="P44" s="1584">
        <f t="shared" si="8"/>
        <v>315</v>
      </c>
      <c r="Q44" s="1584">
        <f t="shared" si="8"/>
        <v>0</v>
      </c>
      <c r="R44" s="1939">
        <f t="shared" si="3"/>
        <v>632</v>
      </c>
      <c r="S44" s="1909" t="e">
        <f t="shared" si="4"/>
        <v>#DIV/0!</v>
      </c>
      <c r="T44" s="1871"/>
      <c r="U44" s="1584">
        <f>U41-U35</f>
        <v>317</v>
      </c>
      <c r="V44" s="1584">
        <f>V41-V35</f>
        <v>618</v>
      </c>
      <c r="W44" s="1584">
        <f>W41-W35</f>
        <v>0</v>
      </c>
    </row>
    <row r="45" spans="1:23" ht="15" thickBot="1">
      <c r="A45" s="1942" t="s">
        <v>666</v>
      </c>
      <c r="B45" s="1943" t="s">
        <v>625</v>
      </c>
      <c r="C45" s="1944" t="s">
        <v>594</v>
      </c>
      <c r="D45" s="1930">
        <f aca="true" t="shared" si="9" ref="D45:Q45">D44-D39</f>
        <v>-16001</v>
      </c>
      <c r="E45" s="1930">
        <f t="shared" si="9"/>
        <v>-16154</v>
      </c>
      <c r="F45" s="1930">
        <f t="shared" si="9"/>
        <v>-15696</v>
      </c>
      <c r="G45" s="1584">
        <f t="shared" si="9"/>
        <v>-14927</v>
      </c>
      <c r="H45" s="1584">
        <f>H44-H39</f>
        <v>-15633</v>
      </c>
      <c r="I45" s="1584">
        <f>I44-I39</f>
        <v>-16410</v>
      </c>
      <c r="J45" s="1584">
        <f>J44-J39</f>
        <v>-16909</v>
      </c>
      <c r="K45" s="1584">
        <v>-16477</v>
      </c>
      <c r="L45" s="1584">
        <f t="shared" si="9"/>
        <v>-16847</v>
      </c>
      <c r="M45" s="1930">
        <f t="shared" si="9"/>
        <v>-18091</v>
      </c>
      <c r="N45" s="1584">
        <f t="shared" si="9"/>
        <v>-3963</v>
      </c>
      <c r="O45" s="1584">
        <f t="shared" si="9"/>
        <v>-3988</v>
      </c>
      <c r="P45" s="1584">
        <f t="shared" si="9"/>
        <v>-8277</v>
      </c>
      <c r="Q45" s="1935">
        <f t="shared" si="9"/>
        <v>0</v>
      </c>
      <c r="R45" s="2013">
        <f t="shared" si="3"/>
        <v>-16228</v>
      </c>
      <c r="S45" s="1930">
        <f t="shared" si="4"/>
        <v>89.70206179868443</v>
      </c>
      <c r="T45" s="1871"/>
      <c r="U45" s="1584">
        <f>U44-U39</f>
        <v>-7951</v>
      </c>
      <c r="V45" s="1584">
        <f>V44-V39</f>
        <v>-12265</v>
      </c>
      <c r="W45" s="1584">
        <f>W44-W39</f>
        <v>0</v>
      </c>
    </row>
    <row r="46" ht="12.75">
      <c r="A46" s="1847"/>
    </row>
    <row r="47" spans="1:3" ht="12.75">
      <c r="A47" s="1945"/>
      <c r="B47" s="1955"/>
      <c r="C47" s="1956"/>
    </row>
    <row r="48" ht="12.75">
      <c r="A48" s="1847"/>
    </row>
    <row r="49" spans="1:23" ht="14.25">
      <c r="A49" s="1503" t="s">
        <v>779</v>
      </c>
      <c r="R49" s="1844"/>
      <c r="S49" s="1844"/>
      <c r="T49" s="1844"/>
      <c r="U49" s="1844"/>
      <c r="V49" s="1844"/>
      <c r="W49" s="1844"/>
    </row>
    <row r="50" spans="1:23" ht="14.25">
      <c r="A50" s="1946" t="s">
        <v>780</v>
      </c>
      <c r="R50" s="1844"/>
      <c r="S50" s="1844"/>
      <c r="T50" s="1844"/>
      <c r="U50" s="1844"/>
      <c r="V50" s="1844"/>
      <c r="W50" s="1844"/>
    </row>
    <row r="51" spans="1:23" ht="14.25">
      <c r="A51" s="1957" t="s">
        <v>781</v>
      </c>
      <c r="R51" s="1844"/>
      <c r="S51" s="1844"/>
      <c r="T51" s="1844"/>
      <c r="U51" s="1844"/>
      <c r="V51" s="1844"/>
      <c r="W51" s="1844"/>
    </row>
    <row r="52" spans="1:23" ht="14.25">
      <c r="A52" s="1189"/>
      <c r="R52" s="1844"/>
      <c r="S52" s="1844"/>
      <c r="T52" s="1844"/>
      <c r="U52" s="1844"/>
      <c r="V52" s="1844"/>
      <c r="W52" s="1844"/>
    </row>
    <row r="53" spans="1:23" ht="12.75">
      <c r="A53" s="1847" t="s">
        <v>957</v>
      </c>
      <c r="R53" s="1844"/>
      <c r="S53" s="1844"/>
      <c r="T53" s="1844"/>
      <c r="U53" s="1844"/>
      <c r="V53" s="1844"/>
      <c r="W53" s="1844"/>
    </row>
    <row r="54" spans="1:23" ht="12.75">
      <c r="A54" s="1847"/>
      <c r="R54" s="1844"/>
      <c r="S54" s="1844"/>
      <c r="T54" s="1844"/>
      <c r="U54" s="1844"/>
      <c r="V54" s="1844"/>
      <c r="W54" s="1844"/>
    </row>
    <row r="55" spans="1:23" ht="12.75">
      <c r="A55" s="1847" t="s">
        <v>958</v>
      </c>
      <c r="R55" s="1844"/>
      <c r="S55" s="1844"/>
      <c r="T55" s="1844"/>
      <c r="U55" s="1844"/>
      <c r="V55" s="1844"/>
      <c r="W55" s="1844"/>
    </row>
    <row r="56" ht="12.75">
      <c r="A56" s="1847"/>
    </row>
    <row r="57" spans="1:14" ht="12.75">
      <c r="A57" s="1847"/>
      <c r="N57" s="1845" t="s">
        <v>959</v>
      </c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6"/>
  <sheetViews>
    <sheetView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7.57421875" style="40" customWidth="1"/>
    <col min="2" max="3" width="10.28125" style="40" customWidth="1"/>
    <col min="4" max="4" width="76.8515625" style="40" customWidth="1"/>
    <col min="5" max="5" width="16.7109375" style="41" customWidth="1"/>
    <col min="6" max="7" width="16.7109375" style="271" customWidth="1"/>
    <col min="8" max="8" width="11.421875" style="327" customWidth="1"/>
    <col min="9" max="9" width="9.140625" style="40" customWidth="1"/>
    <col min="10" max="10" width="24.8515625" style="40" customWidth="1"/>
    <col min="11" max="16384" width="9.140625" style="40" customWidth="1"/>
  </cols>
  <sheetData>
    <row r="1" spans="1:8" ht="21.75" customHeight="1">
      <c r="A1" s="2313" t="s">
        <v>354</v>
      </c>
      <c r="B1" s="2310"/>
      <c r="C1" s="2310"/>
      <c r="D1" s="145"/>
      <c r="E1" s="143"/>
      <c r="F1" s="230"/>
      <c r="G1" s="231"/>
      <c r="H1" s="300"/>
    </row>
    <row r="2" spans="1:8" ht="12.75" customHeight="1">
      <c r="A2" s="144"/>
      <c r="B2" s="140"/>
      <c r="C2" s="144"/>
      <c r="D2" s="55"/>
      <c r="E2" s="143"/>
      <c r="F2" s="230"/>
      <c r="G2" s="230"/>
      <c r="H2" s="301"/>
    </row>
    <row r="3" spans="1:8" s="140" customFormat="1" ht="24" customHeight="1">
      <c r="A3" s="2314" t="s">
        <v>353</v>
      </c>
      <c r="B3" s="2314"/>
      <c r="C3" s="2314"/>
      <c r="D3" s="2310"/>
      <c r="E3" s="2310"/>
      <c r="F3" s="232"/>
      <c r="G3" s="232"/>
      <c r="H3" s="302"/>
    </row>
    <row r="4" spans="1:8" s="140" customFormat="1" ht="15" customHeight="1" thickBot="1">
      <c r="A4" s="142"/>
      <c r="B4" s="142"/>
      <c r="C4" s="142"/>
      <c r="D4" s="142"/>
      <c r="E4" s="141"/>
      <c r="F4" s="233"/>
      <c r="G4" s="234" t="s">
        <v>4</v>
      </c>
      <c r="H4" s="303"/>
    </row>
    <row r="5" spans="1:8" ht="15.75">
      <c r="A5" s="79" t="s">
        <v>59</v>
      </c>
      <c r="B5" s="79" t="s">
        <v>58</v>
      </c>
      <c r="C5" s="79" t="s">
        <v>57</v>
      </c>
      <c r="D5" s="78" t="s">
        <v>56</v>
      </c>
      <c r="E5" s="77" t="s">
        <v>55</v>
      </c>
      <c r="F5" s="235" t="s">
        <v>55</v>
      </c>
      <c r="G5" s="235" t="s">
        <v>8</v>
      </c>
      <c r="H5" s="304" t="s">
        <v>54</v>
      </c>
    </row>
    <row r="6" spans="1:8" ht="15.75" customHeight="1" thickBot="1">
      <c r="A6" s="76"/>
      <c r="B6" s="76"/>
      <c r="C6" s="76"/>
      <c r="D6" s="75"/>
      <c r="E6" s="74" t="s">
        <v>53</v>
      </c>
      <c r="F6" s="236" t="s">
        <v>52</v>
      </c>
      <c r="G6" s="237" t="s">
        <v>51</v>
      </c>
      <c r="H6" s="305" t="s">
        <v>11</v>
      </c>
    </row>
    <row r="7" spans="1:8" ht="16.5" customHeight="1" thickTop="1">
      <c r="A7" s="94">
        <v>10</v>
      </c>
      <c r="B7" s="94"/>
      <c r="C7" s="94"/>
      <c r="D7" s="93" t="s">
        <v>352</v>
      </c>
      <c r="E7" s="92"/>
      <c r="F7" s="238"/>
      <c r="G7" s="238"/>
      <c r="H7" s="306"/>
    </row>
    <row r="8" spans="1:8" ht="15" customHeight="1">
      <c r="A8" s="94"/>
      <c r="B8" s="94"/>
      <c r="C8" s="94"/>
      <c r="D8" s="93"/>
      <c r="E8" s="92"/>
      <c r="F8" s="238"/>
      <c r="G8" s="238"/>
      <c r="H8" s="306"/>
    </row>
    <row r="9" spans="1:9" ht="15">
      <c r="A9" s="63"/>
      <c r="B9" s="63"/>
      <c r="C9" s="63">
        <v>1361</v>
      </c>
      <c r="D9" s="63" t="s">
        <v>99</v>
      </c>
      <c r="E9" s="50">
        <v>5</v>
      </c>
      <c r="F9" s="239">
        <v>4</v>
      </c>
      <c r="G9" s="239">
        <v>4</v>
      </c>
      <c r="H9" s="307">
        <f>(G9/F9)*100</f>
        <v>100</v>
      </c>
      <c r="I9" s="41"/>
    </row>
    <row r="10" spans="1:8" ht="15" hidden="1">
      <c r="A10" s="62"/>
      <c r="B10" s="63"/>
      <c r="C10" s="63">
        <v>2459</v>
      </c>
      <c r="D10" s="63" t="s">
        <v>351</v>
      </c>
      <c r="E10" s="99">
        <v>0</v>
      </c>
      <c r="F10" s="239"/>
      <c r="G10" s="239"/>
      <c r="H10" s="307" t="e">
        <f>(#REF!/F10)*100</f>
        <v>#REF!</v>
      </c>
    </row>
    <row r="11" spans="1:8" ht="15">
      <c r="A11" s="98">
        <v>34053</v>
      </c>
      <c r="B11" s="98"/>
      <c r="C11" s="98">
        <v>4116</v>
      </c>
      <c r="D11" s="63" t="s">
        <v>350</v>
      </c>
      <c r="E11" s="64">
        <v>0</v>
      </c>
      <c r="F11" s="240">
        <v>93</v>
      </c>
      <c r="G11" s="240">
        <v>93</v>
      </c>
      <c r="H11" s="307">
        <f aca="true" t="shared" si="0" ref="H11:H50">(G11/F11)*100</f>
        <v>100</v>
      </c>
    </row>
    <row r="12" spans="1:8" ht="15">
      <c r="A12" s="98">
        <v>34070</v>
      </c>
      <c r="B12" s="98"/>
      <c r="C12" s="98">
        <v>4116</v>
      </c>
      <c r="D12" s="63" t="s">
        <v>349</v>
      </c>
      <c r="E12" s="64">
        <v>0</v>
      </c>
      <c r="F12" s="240">
        <v>10</v>
      </c>
      <c r="G12" s="240">
        <v>10</v>
      </c>
      <c r="H12" s="307">
        <f t="shared" si="0"/>
        <v>100</v>
      </c>
    </row>
    <row r="13" spans="1:8" ht="15" hidden="1">
      <c r="A13" s="98">
        <v>33123</v>
      </c>
      <c r="B13" s="98"/>
      <c r="C13" s="98">
        <v>4116</v>
      </c>
      <c r="D13" s="63" t="s">
        <v>348</v>
      </c>
      <c r="E13" s="50">
        <v>0</v>
      </c>
      <c r="F13" s="239">
        <v>0</v>
      </c>
      <c r="G13" s="239"/>
      <c r="H13" s="307" t="e">
        <f t="shared" si="0"/>
        <v>#DIV/0!</v>
      </c>
    </row>
    <row r="14" spans="1:8" ht="15" hidden="1">
      <c r="A14" s="98">
        <v>339</v>
      </c>
      <c r="B14" s="98"/>
      <c r="C14" s="98">
        <v>4122</v>
      </c>
      <c r="D14" s="98" t="s">
        <v>347</v>
      </c>
      <c r="E14" s="139">
        <v>0</v>
      </c>
      <c r="F14" s="241"/>
      <c r="G14" s="240"/>
      <c r="H14" s="307" t="e">
        <f t="shared" si="0"/>
        <v>#DIV/0!</v>
      </c>
    </row>
    <row r="15" spans="1:9" ht="15" hidden="1">
      <c r="A15" s="98">
        <v>341</v>
      </c>
      <c r="B15" s="98"/>
      <c r="C15" s="98">
        <v>4122</v>
      </c>
      <c r="D15" s="98" t="s">
        <v>346</v>
      </c>
      <c r="E15" s="139">
        <v>0</v>
      </c>
      <c r="F15" s="241"/>
      <c r="G15" s="240"/>
      <c r="H15" s="307" t="e">
        <f t="shared" si="0"/>
        <v>#DIV/0!</v>
      </c>
      <c r="I15" s="41"/>
    </row>
    <row r="16" spans="1:8" ht="15" hidden="1">
      <c r="A16" s="98">
        <v>359</v>
      </c>
      <c r="B16" s="98"/>
      <c r="C16" s="98">
        <v>4122</v>
      </c>
      <c r="D16" s="98" t="s">
        <v>345</v>
      </c>
      <c r="E16" s="139">
        <v>0</v>
      </c>
      <c r="F16" s="241"/>
      <c r="G16" s="240"/>
      <c r="H16" s="307" t="e">
        <f t="shared" si="0"/>
        <v>#DIV/0!</v>
      </c>
    </row>
    <row r="17" spans="1:8" ht="15" customHeight="1" hidden="1">
      <c r="A17" s="63">
        <v>214</v>
      </c>
      <c r="B17" s="63"/>
      <c r="C17" s="63">
        <v>4122</v>
      </c>
      <c r="D17" s="98" t="s">
        <v>344</v>
      </c>
      <c r="E17" s="50">
        <v>0</v>
      </c>
      <c r="F17" s="239"/>
      <c r="G17" s="239"/>
      <c r="H17" s="307" t="e">
        <f t="shared" si="0"/>
        <v>#DIV/0!</v>
      </c>
    </row>
    <row r="18" spans="1:8" ht="15" hidden="1">
      <c r="A18" s="98">
        <v>33030</v>
      </c>
      <c r="B18" s="98"/>
      <c r="C18" s="98">
        <v>4122</v>
      </c>
      <c r="D18" s="98" t="s">
        <v>343</v>
      </c>
      <c r="E18" s="139">
        <v>0</v>
      </c>
      <c r="F18" s="241">
        <v>0</v>
      </c>
      <c r="G18" s="240"/>
      <c r="H18" s="307" t="e">
        <f t="shared" si="0"/>
        <v>#DIV/0!</v>
      </c>
    </row>
    <row r="19" spans="1:8" ht="15" hidden="1">
      <c r="A19" s="98">
        <v>33926</v>
      </c>
      <c r="B19" s="98"/>
      <c r="C19" s="98">
        <v>4222</v>
      </c>
      <c r="D19" s="98" t="s">
        <v>342</v>
      </c>
      <c r="E19" s="139"/>
      <c r="F19" s="241"/>
      <c r="G19" s="240"/>
      <c r="H19" s="307" t="e">
        <f t="shared" si="0"/>
        <v>#DIV/0!</v>
      </c>
    </row>
    <row r="20" spans="1:8" ht="15">
      <c r="A20" s="98"/>
      <c r="B20" s="98">
        <v>2143</v>
      </c>
      <c r="C20" s="98">
        <v>2111</v>
      </c>
      <c r="D20" s="98" t="s">
        <v>341</v>
      </c>
      <c r="E20" s="64">
        <v>600</v>
      </c>
      <c r="F20" s="240">
        <v>354.2</v>
      </c>
      <c r="G20" s="240">
        <v>355.3</v>
      </c>
      <c r="H20" s="307">
        <f t="shared" si="0"/>
        <v>100.3105590062112</v>
      </c>
    </row>
    <row r="21" spans="1:8" ht="15">
      <c r="A21" s="98"/>
      <c r="B21" s="98">
        <v>2143</v>
      </c>
      <c r="C21" s="98">
        <v>2112</v>
      </c>
      <c r="D21" s="98" t="s">
        <v>340</v>
      </c>
      <c r="E21" s="64">
        <v>250</v>
      </c>
      <c r="F21" s="240">
        <v>70.5</v>
      </c>
      <c r="G21" s="240">
        <v>71.6</v>
      </c>
      <c r="H21" s="307">
        <f t="shared" si="0"/>
        <v>101.56028368794325</v>
      </c>
    </row>
    <row r="22" spans="1:8" ht="15" hidden="1">
      <c r="A22" s="98"/>
      <c r="B22" s="98">
        <v>2143</v>
      </c>
      <c r="C22" s="98">
        <v>2212</v>
      </c>
      <c r="D22" s="98" t="s">
        <v>339</v>
      </c>
      <c r="E22" s="64">
        <v>0</v>
      </c>
      <c r="F22" s="240">
        <v>0</v>
      </c>
      <c r="G22" s="240"/>
      <c r="H22" s="307" t="e">
        <f t="shared" si="0"/>
        <v>#DIV/0!</v>
      </c>
    </row>
    <row r="23" spans="1:8" ht="15" hidden="1">
      <c r="A23" s="98"/>
      <c r="B23" s="98">
        <v>2143</v>
      </c>
      <c r="C23" s="98">
        <v>2324</v>
      </c>
      <c r="D23" s="98" t="s">
        <v>338</v>
      </c>
      <c r="E23" s="64">
        <v>0</v>
      </c>
      <c r="F23" s="240">
        <v>0</v>
      </c>
      <c r="G23" s="240"/>
      <c r="H23" s="307" t="e">
        <f t="shared" si="0"/>
        <v>#DIV/0!</v>
      </c>
    </row>
    <row r="24" spans="1:8" ht="15" hidden="1">
      <c r="A24" s="98"/>
      <c r="B24" s="98">
        <v>2143</v>
      </c>
      <c r="C24" s="98">
        <v>2329</v>
      </c>
      <c r="D24" s="98" t="s">
        <v>337</v>
      </c>
      <c r="E24" s="64"/>
      <c r="F24" s="240"/>
      <c r="G24" s="240"/>
      <c r="H24" s="307" t="e">
        <f t="shared" si="0"/>
        <v>#DIV/0!</v>
      </c>
    </row>
    <row r="25" spans="1:8" ht="15">
      <c r="A25" s="98"/>
      <c r="B25" s="98">
        <v>3111</v>
      </c>
      <c r="C25" s="98">
        <v>2122</v>
      </c>
      <c r="D25" s="98" t="s">
        <v>336</v>
      </c>
      <c r="E25" s="64">
        <v>0</v>
      </c>
      <c r="F25" s="240">
        <v>0</v>
      </c>
      <c r="G25" s="240">
        <v>0</v>
      </c>
      <c r="H25" s="307" t="e">
        <f t="shared" si="0"/>
        <v>#DIV/0!</v>
      </c>
    </row>
    <row r="26" spans="1:8" ht="15">
      <c r="A26" s="98"/>
      <c r="B26" s="98">
        <v>3113</v>
      </c>
      <c r="C26" s="98">
        <v>2119</v>
      </c>
      <c r="D26" s="98" t="s">
        <v>335</v>
      </c>
      <c r="E26" s="64">
        <v>138</v>
      </c>
      <c r="F26" s="240">
        <v>138</v>
      </c>
      <c r="G26" s="240">
        <v>136.8</v>
      </c>
      <c r="H26" s="307">
        <f t="shared" si="0"/>
        <v>99.1304347826087</v>
      </c>
    </row>
    <row r="27" spans="1:8" ht="15" hidden="1">
      <c r="A27" s="98"/>
      <c r="B27" s="98">
        <v>3113</v>
      </c>
      <c r="C27" s="98">
        <v>2122</v>
      </c>
      <c r="D27" s="98" t="s">
        <v>334</v>
      </c>
      <c r="E27" s="64">
        <v>0</v>
      </c>
      <c r="F27" s="240">
        <v>0</v>
      </c>
      <c r="G27" s="240"/>
      <c r="H27" s="307" t="e">
        <f t="shared" si="0"/>
        <v>#DIV/0!</v>
      </c>
    </row>
    <row r="28" spans="1:8" ht="15" hidden="1">
      <c r="A28" s="98"/>
      <c r="B28" s="98">
        <v>3113</v>
      </c>
      <c r="C28" s="98">
        <v>2229</v>
      </c>
      <c r="D28" s="98" t="s">
        <v>333</v>
      </c>
      <c r="E28" s="64">
        <v>0</v>
      </c>
      <c r="F28" s="240"/>
      <c r="G28" s="240"/>
      <c r="H28" s="307" t="e">
        <f t="shared" si="0"/>
        <v>#DIV/0!</v>
      </c>
    </row>
    <row r="29" spans="1:9" ht="15">
      <c r="A29" s="98"/>
      <c r="B29" s="98">
        <v>3313</v>
      </c>
      <c r="C29" s="98">
        <v>2132</v>
      </c>
      <c r="D29" s="98" t="s">
        <v>332</v>
      </c>
      <c r="E29" s="64">
        <v>332</v>
      </c>
      <c r="F29" s="240">
        <v>94.8</v>
      </c>
      <c r="G29" s="240">
        <v>94.8</v>
      </c>
      <c r="H29" s="307">
        <f t="shared" si="0"/>
        <v>100</v>
      </c>
      <c r="I29" s="41"/>
    </row>
    <row r="30" spans="1:8" ht="15">
      <c r="A30" s="63"/>
      <c r="B30" s="63">
        <v>3313</v>
      </c>
      <c r="C30" s="63">
        <v>2133</v>
      </c>
      <c r="D30" s="63" t="s">
        <v>331</v>
      </c>
      <c r="E30" s="50">
        <v>18</v>
      </c>
      <c r="F30" s="239">
        <v>5.2</v>
      </c>
      <c r="G30" s="240">
        <v>5.2</v>
      </c>
      <c r="H30" s="307">
        <f t="shared" si="0"/>
        <v>100</v>
      </c>
    </row>
    <row r="31" spans="1:8" ht="15" hidden="1">
      <c r="A31" s="63"/>
      <c r="B31" s="63">
        <v>3313</v>
      </c>
      <c r="C31" s="63">
        <v>2324</v>
      </c>
      <c r="D31" s="63" t="s">
        <v>330</v>
      </c>
      <c r="E31" s="50">
        <v>0</v>
      </c>
      <c r="F31" s="239">
        <v>0</v>
      </c>
      <c r="G31" s="239"/>
      <c r="H31" s="307" t="e">
        <f t="shared" si="0"/>
        <v>#DIV/0!</v>
      </c>
    </row>
    <row r="32" spans="1:8" ht="15" hidden="1">
      <c r="A32" s="63"/>
      <c r="B32" s="63">
        <v>3392</v>
      </c>
      <c r="C32" s="63">
        <v>2329</v>
      </c>
      <c r="D32" s="63" t="s">
        <v>329</v>
      </c>
      <c r="E32" s="50"/>
      <c r="F32" s="239"/>
      <c r="G32" s="239"/>
      <c r="H32" s="307" t="e">
        <f t="shared" si="0"/>
        <v>#DIV/0!</v>
      </c>
    </row>
    <row r="33" spans="1:8" ht="15" hidden="1">
      <c r="A33" s="98"/>
      <c r="B33" s="98">
        <v>3314</v>
      </c>
      <c r="C33" s="98">
        <v>2229</v>
      </c>
      <c r="D33" s="98" t="s">
        <v>328</v>
      </c>
      <c r="E33" s="64"/>
      <c r="F33" s="240"/>
      <c r="G33" s="240"/>
      <c r="H33" s="307" t="e">
        <f t="shared" si="0"/>
        <v>#DIV/0!</v>
      </c>
    </row>
    <row r="34" spans="1:8" ht="15" hidden="1">
      <c r="A34" s="98"/>
      <c r="B34" s="98">
        <v>3315</v>
      </c>
      <c r="C34" s="98">
        <v>2322</v>
      </c>
      <c r="D34" s="98" t="s">
        <v>327</v>
      </c>
      <c r="E34" s="64"/>
      <c r="F34" s="240"/>
      <c r="G34" s="240"/>
      <c r="H34" s="307" t="e">
        <f t="shared" si="0"/>
        <v>#DIV/0!</v>
      </c>
    </row>
    <row r="35" spans="1:8" ht="15" hidden="1">
      <c r="A35" s="98"/>
      <c r="B35" s="98">
        <v>3319</v>
      </c>
      <c r="C35" s="98">
        <v>2324</v>
      </c>
      <c r="D35" s="98" t="s">
        <v>326</v>
      </c>
      <c r="E35" s="64">
        <v>0</v>
      </c>
      <c r="F35" s="240">
        <v>0</v>
      </c>
      <c r="G35" s="240"/>
      <c r="H35" s="307" t="e">
        <f t="shared" si="0"/>
        <v>#DIV/0!</v>
      </c>
    </row>
    <row r="36" spans="1:9" ht="15" customHeight="1" hidden="1">
      <c r="A36" s="63"/>
      <c r="B36" s="63">
        <v>3319</v>
      </c>
      <c r="C36" s="63">
        <v>2329</v>
      </c>
      <c r="D36" s="63" t="s">
        <v>325</v>
      </c>
      <c r="E36" s="50"/>
      <c r="F36" s="239"/>
      <c r="G36" s="239"/>
      <c r="H36" s="307" t="e">
        <f t="shared" si="0"/>
        <v>#DIV/0!</v>
      </c>
      <c r="I36" s="41"/>
    </row>
    <row r="37" spans="1:8" ht="15">
      <c r="A37" s="98"/>
      <c r="B37" s="98">
        <v>3326</v>
      </c>
      <c r="C37" s="98">
        <v>2212</v>
      </c>
      <c r="D37" s="98" t="s">
        <v>324</v>
      </c>
      <c r="E37" s="64">
        <v>30</v>
      </c>
      <c r="F37" s="240">
        <v>22</v>
      </c>
      <c r="G37" s="240">
        <v>24</v>
      </c>
      <c r="H37" s="307">
        <f t="shared" si="0"/>
        <v>109.09090909090908</v>
      </c>
    </row>
    <row r="38" spans="1:8" ht="15">
      <c r="A38" s="98"/>
      <c r="B38" s="98">
        <v>3326</v>
      </c>
      <c r="C38" s="98">
        <v>2324</v>
      </c>
      <c r="D38" s="98" t="s">
        <v>323</v>
      </c>
      <c r="E38" s="64">
        <v>2</v>
      </c>
      <c r="F38" s="240">
        <v>2</v>
      </c>
      <c r="G38" s="240">
        <v>2</v>
      </c>
      <c r="H38" s="307">
        <f t="shared" si="0"/>
        <v>100</v>
      </c>
    </row>
    <row r="39" spans="1:8" ht="15">
      <c r="A39" s="98"/>
      <c r="B39" s="98">
        <v>3399</v>
      </c>
      <c r="C39" s="98">
        <v>2111</v>
      </c>
      <c r="D39" s="98" t="s">
        <v>322</v>
      </c>
      <c r="E39" s="64">
        <v>200</v>
      </c>
      <c r="F39" s="240">
        <v>298</v>
      </c>
      <c r="G39" s="240">
        <v>298.4</v>
      </c>
      <c r="H39" s="307">
        <f t="shared" si="0"/>
        <v>100.13422818791946</v>
      </c>
    </row>
    <row r="40" spans="1:8" ht="15" hidden="1">
      <c r="A40" s="98"/>
      <c r="B40" s="98">
        <v>3399</v>
      </c>
      <c r="C40" s="98">
        <v>2112</v>
      </c>
      <c r="D40" s="98" t="s">
        <v>321</v>
      </c>
      <c r="E40" s="64">
        <v>0</v>
      </c>
      <c r="F40" s="240"/>
      <c r="G40" s="240"/>
      <c r="H40" s="307" t="e">
        <f t="shared" si="0"/>
        <v>#DIV/0!</v>
      </c>
    </row>
    <row r="41" spans="1:8" ht="15">
      <c r="A41" s="98"/>
      <c r="B41" s="98">
        <v>3399</v>
      </c>
      <c r="C41" s="98">
        <v>2133</v>
      </c>
      <c r="D41" s="98" t="s">
        <v>320</v>
      </c>
      <c r="E41" s="64">
        <v>100</v>
      </c>
      <c r="F41" s="240">
        <v>26.3</v>
      </c>
      <c r="G41" s="240">
        <v>26.3</v>
      </c>
      <c r="H41" s="307">
        <f t="shared" si="0"/>
        <v>100</v>
      </c>
    </row>
    <row r="42" spans="1:9" ht="15" hidden="1">
      <c r="A42" s="98"/>
      <c r="B42" s="98">
        <v>3399</v>
      </c>
      <c r="C42" s="98">
        <v>2322</v>
      </c>
      <c r="D42" s="98" t="s">
        <v>319</v>
      </c>
      <c r="E42" s="64">
        <v>0</v>
      </c>
      <c r="F42" s="240"/>
      <c r="G42" s="240"/>
      <c r="H42" s="307" t="e">
        <f t="shared" si="0"/>
        <v>#DIV/0!</v>
      </c>
      <c r="I42" s="41"/>
    </row>
    <row r="43" spans="1:8" ht="15">
      <c r="A43" s="63"/>
      <c r="B43" s="63">
        <v>3399</v>
      </c>
      <c r="C43" s="63">
        <v>2321</v>
      </c>
      <c r="D43" s="63" t="s">
        <v>318</v>
      </c>
      <c r="E43" s="50">
        <v>0</v>
      </c>
      <c r="F43" s="239">
        <v>50</v>
      </c>
      <c r="G43" s="239">
        <v>50</v>
      </c>
      <c r="H43" s="307">
        <f t="shared" si="0"/>
        <v>100</v>
      </c>
    </row>
    <row r="44" spans="1:8" ht="15">
      <c r="A44" s="98"/>
      <c r="B44" s="98">
        <v>3399</v>
      </c>
      <c r="C44" s="98">
        <v>2324</v>
      </c>
      <c r="D44" s="98" t="s">
        <v>72</v>
      </c>
      <c r="E44" s="64">
        <v>170</v>
      </c>
      <c r="F44" s="240">
        <v>15.4</v>
      </c>
      <c r="G44" s="240">
        <v>15.5</v>
      </c>
      <c r="H44" s="307">
        <f t="shared" si="0"/>
        <v>100.64935064935065</v>
      </c>
    </row>
    <row r="45" spans="1:8" ht="15">
      <c r="A45" s="63"/>
      <c r="B45" s="63">
        <v>3399</v>
      </c>
      <c r="C45" s="63">
        <v>2329</v>
      </c>
      <c r="D45" s="63" t="s">
        <v>70</v>
      </c>
      <c r="E45" s="64">
        <v>0</v>
      </c>
      <c r="F45" s="240">
        <v>36.6</v>
      </c>
      <c r="G45" s="240">
        <v>36.6</v>
      </c>
      <c r="H45" s="307">
        <f t="shared" si="0"/>
        <v>100</v>
      </c>
    </row>
    <row r="46" spans="1:8" ht="15" hidden="1">
      <c r="A46" s="98"/>
      <c r="B46" s="98">
        <v>3412</v>
      </c>
      <c r="C46" s="98">
        <v>2324</v>
      </c>
      <c r="D46" s="98" t="s">
        <v>317</v>
      </c>
      <c r="E46" s="64">
        <v>0</v>
      </c>
      <c r="F46" s="240"/>
      <c r="G46" s="240"/>
      <c r="H46" s="307" t="e">
        <f t="shared" si="0"/>
        <v>#DIV/0!</v>
      </c>
    </row>
    <row r="47" spans="1:8" ht="15">
      <c r="A47" s="98"/>
      <c r="B47" s="98">
        <v>3419</v>
      </c>
      <c r="C47" s="98">
        <v>2229</v>
      </c>
      <c r="D47" s="98" t="s">
        <v>316</v>
      </c>
      <c r="E47" s="64">
        <v>0</v>
      </c>
      <c r="F47" s="240">
        <v>0.5</v>
      </c>
      <c r="G47" s="240">
        <v>0.5</v>
      </c>
      <c r="H47" s="307">
        <f t="shared" si="0"/>
        <v>100</v>
      </c>
    </row>
    <row r="48" spans="1:8" ht="15">
      <c r="A48" s="98"/>
      <c r="B48" s="98">
        <v>3421</v>
      </c>
      <c r="C48" s="98">
        <v>2229</v>
      </c>
      <c r="D48" s="98" t="s">
        <v>315</v>
      </c>
      <c r="E48" s="64">
        <v>0</v>
      </c>
      <c r="F48" s="240">
        <v>6.8</v>
      </c>
      <c r="G48" s="240">
        <v>6.8</v>
      </c>
      <c r="H48" s="307">
        <f t="shared" si="0"/>
        <v>100</v>
      </c>
    </row>
    <row r="49" spans="1:8" ht="15">
      <c r="A49" s="63"/>
      <c r="B49" s="63">
        <v>3429</v>
      </c>
      <c r="C49" s="63">
        <v>2229</v>
      </c>
      <c r="D49" s="63" t="s">
        <v>314</v>
      </c>
      <c r="E49" s="50">
        <v>0</v>
      </c>
      <c r="F49" s="239">
        <v>0.2</v>
      </c>
      <c r="G49" s="239">
        <v>0.3</v>
      </c>
      <c r="H49" s="307">
        <f t="shared" si="0"/>
        <v>149.99999999999997</v>
      </c>
    </row>
    <row r="50" spans="1:8" ht="15">
      <c r="A50" s="63"/>
      <c r="B50" s="63">
        <v>6402</v>
      </c>
      <c r="C50" s="63">
        <v>2229</v>
      </c>
      <c r="D50" s="63" t="s">
        <v>313</v>
      </c>
      <c r="E50" s="50">
        <v>0</v>
      </c>
      <c r="F50" s="239">
        <v>23.2</v>
      </c>
      <c r="G50" s="239">
        <v>23.3</v>
      </c>
      <c r="H50" s="307">
        <f t="shared" si="0"/>
        <v>100.43103448275863</v>
      </c>
    </row>
    <row r="51" spans="1:8" ht="15" hidden="1">
      <c r="A51" s="98"/>
      <c r="B51" s="98">
        <v>6171</v>
      </c>
      <c r="C51" s="98">
        <v>2212</v>
      </c>
      <c r="D51" s="98" t="s">
        <v>312</v>
      </c>
      <c r="E51" s="64"/>
      <c r="F51" s="240"/>
      <c r="G51" s="240"/>
      <c r="H51" s="307" t="e">
        <f>(#REF!/F51)*100</f>
        <v>#REF!</v>
      </c>
    </row>
    <row r="52" spans="1:8" ht="15" customHeight="1" hidden="1">
      <c r="A52" s="63"/>
      <c r="B52" s="63">
        <v>6409</v>
      </c>
      <c r="C52" s="63">
        <v>2328</v>
      </c>
      <c r="D52" s="63" t="s">
        <v>311</v>
      </c>
      <c r="E52" s="50">
        <v>0</v>
      </c>
      <c r="F52" s="239">
        <v>0</v>
      </c>
      <c r="G52" s="239"/>
      <c r="H52" s="307" t="e">
        <f>(#REF!/F52)*100</f>
        <v>#REF!</v>
      </c>
    </row>
    <row r="53" spans="1:8" ht="15" customHeight="1" thickBot="1">
      <c r="A53" s="67"/>
      <c r="B53" s="67"/>
      <c r="C53" s="67"/>
      <c r="D53" s="67"/>
      <c r="E53" s="65"/>
      <c r="F53" s="242"/>
      <c r="G53" s="242"/>
      <c r="H53" s="308"/>
    </row>
    <row r="54" spans="1:8" s="52" customFormat="1" ht="21.75" customHeight="1" thickBot="1" thickTop="1">
      <c r="A54" s="124"/>
      <c r="B54" s="124"/>
      <c r="C54" s="124"/>
      <c r="D54" s="123" t="s">
        <v>310</v>
      </c>
      <c r="E54" s="91">
        <f>SUM(E9:E52)</f>
        <v>1845</v>
      </c>
      <c r="F54" s="243">
        <f>SUM(F9:F52)</f>
        <v>1250.7</v>
      </c>
      <c r="G54" s="243">
        <f>SUM(G9:G52)</f>
        <v>1254.3999999999996</v>
      </c>
      <c r="H54" s="309">
        <f>(G54/F54)*100</f>
        <v>100.29583433277361</v>
      </c>
    </row>
    <row r="55" spans="1:8" ht="15" customHeight="1">
      <c r="A55" s="52"/>
      <c r="B55" s="52"/>
      <c r="C55" s="52"/>
      <c r="D55" s="52"/>
      <c r="E55" s="51"/>
      <c r="F55" s="244"/>
      <c r="G55" s="244"/>
      <c r="H55" s="310"/>
    </row>
    <row r="56" spans="1:8" ht="15" customHeight="1">
      <c r="A56" s="52"/>
      <c r="B56" s="52"/>
      <c r="C56" s="52"/>
      <c r="D56" s="52"/>
      <c r="E56" s="51"/>
      <c r="F56" s="244"/>
      <c r="G56" s="244"/>
      <c r="H56" s="310"/>
    </row>
    <row r="57" spans="1:8" ht="15" customHeight="1" thickBot="1">
      <c r="A57" s="52"/>
      <c r="B57" s="52"/>
      <c r="C57" s="52"/>
      <c r="D57" s="52"/>
      <c r="E57" s="51"/>
      <c r="F57" s="244"/>
      <c r="G57" s="244"/>
      <c r="H57" s="310"/>
    </row>
    <row r="58" spans="1:8" ht="15.75">
      <c r="A58" s="79" t="s">
        <v>59</v>
      </c>
      <c r="B58" s="79" t="s">
        <v>58</v>
      </c>
      <c r="C58" s="79" t="s">
        <v>57</v>
      </c>
      <c r="D58" s="78" t="s">
        <v>56</v>
      </c>
      <c r="E58" s="77" t="s">
        <v>55</v>
      </c>
      <c r="F58" s="235" t="s">
        <v>55</v>
      </c>
      <c r="G58" s="235" t="s">
        <v>8</v>
      </c>
      <c r="H58" s="304" t="s">
        <v>54</v>
      </c>
    </row>
    <row r="59" spans="1:8" ht="15.75" customHeight="1" thickBot="1">
      <c r="A59" s="76"/>
      <c r="B59" s="76"/>
      <c r="C59" s="76"/>
      <c r="D59" s="75"/>
      <c r="E59" s="74" t="s">
        <v>53</v>
      </c>
      <c r="F59" s="236" t="s">
        <v>52</v>
      </c>
      <c r="G59" s="237" t="s">
        <v>51</v>
      </c>
      <c r="H59" s="305" t="s">
        <v>11</v>
      </c>
    </row>
    <row r="60" spans="1:8" ht="15.75" customHeight="1" thickTop="1">
      <c r="A60" s="122">
        <v>20</v>
      </c>
      <c r="B60" s="94"/>
      <c r="C60" s="94"/>
      <c r="D60" s="93" t="s">
        <v>309</v>
      </c>
      <c r="E60" s="92"/>
      <c r="F60" s="238"/>
      <c r="G60" s="238"/>
      <c r="H60" s="306"/>
    </row>
    <row r="61" spans="1:8" ht="15.75" customHeight="1">
      <c r="A61" s="122"/>
      <c r="B61" s="94"/>
      <c r="C61" s="94"/>
      <c r="D61" s="93"/>
      <c r="E61" s="92"/>
      <c r="F61" s="238"/>
      <c r="G61" s="238"/>
      <c r="H61" s="306"/>
    </row>
    <row r="62" spans="1:8" ht="15.75" customHeight="1" hidden="1">
      <c r="A62" s="122"/>
      <c r="B62" s="94"/>
      <c r="C62" s="136">
        <v>2420</v>
      </c>
      <c r="D62" s="108" t="s">
        <v>308</v>
      </c>
      <c r="E62" s="50">
        <v>0</v>
      </c>
      <c r="F62" s="239">
        <v>0</v>
      </c>
      <c r="G62" s="239"/>
      <c r="H62" s="307" t="e">
        <f>(#REF!/F62)*100</f>
        <v>#REF!</v>
      </c>
    </row>
    <row r="63" spans="1:8" ht="15.75" customHeight="1">
      <c r="A63" s="137">
        <v>1069</v>
      </c>
      <c r="B63" s="94"/>
      <c r="C63" s="136">
        <v>4113</v>
      </c>
      <c r="D63" s="108" t="s">
        <v>305</v>
      </c>
      <c r="E63" s="50">
        <v>18</v>
      </c>
      <c r="F63" s="239">
        <v>51.1</v>
      </c>
      <c r="G63" s="239">
        <v>41.9</v>
      </c>
      <c r="H63" s="307">
        <f aca="true" t="shared" si="1" ref="H63:H125">(G63/F63)*100</f>
        <v>81.99608610567513</v>
      </c>
    </row>
    <row r="64" spans="1:8" ht="15.75" customHeight="1">
      <c r="A64" s="137">
        <v>1070</v>
      </c>
      <c r="B64" s="94"/>
      <c r="C64" s="136">
        <v>4113</v>
      </c>
      <c r="D64" s="108" t="s">
        <v>304</v>
      </c>
      <c r="E64" s="50">
        <v>1</v>
      </c>
      <c r="F64" s="239">
        <v>1</v>
      </c>
      <c r="G64" s="239">
        <v>0</v>
      </c>
      <c r="H64" s="307">
        <f t="shared" si="1"/>
        <v>0</v>
      </c>
    </row>
    <row r="65" spans="1:8" ht="15.75" customHeight="1" hidden="1">
      <c r="A65" s="137">
        <v>7001</v>
      </c>
      <c r="B65" s="94"/>
      <c r="C65" s="136">
        <v>4116</v>
      </c>
      <c r="D65" s="108" t="s">
        <v>307</v>
      </c>
      <c r="E65" s="50">
        <v>0</v>
      </c>
      <c r="F65" s="239"/>
      <c r="G65" s="239"/>
      <c r="H65" s="307" t="e">
        <f t="shared" si="1"/>
        <v>#DIV/0!</v>
      </c>
    </row>
    <row r="66" spans="1:10" ht="15.75" hidden="1">
      <c r="A66" s="137"/>
      <c r="B66" s="94"/>
      <c r="C66" s="138">
        <v>4116</v>
      </c>
      <c r="D66" s="63" t="s">
        <v>306</v>
      </c>
      <c r="E66" s="50">
        <v>0</v>
      </c>
      <c r="F66" s="239"/>
      <c r="G66" s="240"/>
      <c r="H66" s="307" t="e">
        <f t="shared" si="1"/>
        <v>#DIV/0!</v>
      </c>
      <c r="J66" s="41"/>
    </row>
    <row r="67" spans="1:8" ht="15.75" customHeight="1">
      <c r="A67" s="137">
        <v>1069</v>
      </c>
      <c r="B67" s="94"/>
      <c r="C67" s="136">
        <v>4116</v>
      </c>
      <c r="D67" s="108" t="s">
        <v>305</v>
      </c>
      <c r="E67" s="50">
        <v>249</v>
      </c>
      <c r="F67" s="239">
        <v>715.5</v>
      </c>
      <c r="G67" s="239">
        <v>586.5</v>
      </c>
      <c r="H67" s="307">
        <f t="shared" si="1"/>
        <v>81.9706498951782</v>
      </c>
    </row>
    <row r="68" spans="1:8" ht="15.75" customHeight="1">
      <c r="A68" s="137">
        <v>1070</v>
      </c>
      <c r="B68" s="94"/>
      <c r="C68" s="136">
        <v>4116</v>
      </c>
      <c r="D68" s="108" t="s">
        <v>304</v>
      </c>
      <c r="E68" s="50">
        <v>7</v>
      </c>
      <c r="F68" s="239">
        <v>7</v>
      </c>
      <c r="G68" s="239">
        <v>0</v>
      </c>
      <c r="H68" s="307">
        <f t="shared" si="1"/>
        <v>0</v>
      </c>
    </row>
    <row r="69" spans="1:8" ht="15.75" customHeight="1">
      <c r="A69" s="137">
        <v>1078</v>
      </c>
      <c r="B69" s="94"/>
      <c r="C69" s="136">
        <v>4116</v>
      </c>
      <c r="D69" s="135" t="s">
        <v>303</v>
      </c>
      <c r="E69" s="92">
        <v>0</v>
      </c>
      <c r="F69" s="238">
        <v>4.7</v>
      </c>
      <c r="G69" s="240">
        <v>4.7</v>
      </c>
      <c r="H69" s="307">
        <f t="shared" si="1"/>
        <v>100</v>
      </c>
    </row>
    <row r="70" spans="1:8" ht="15">
      <c r="A70" s="130">
        <v>1111</v>
      </c>
      <c r="B70" s="129"/>
      <c r="C70" s="128">
        <v>4116</v>
      </c>
      <c r="D70" s="135" t="s">
        <v>302</v>
      </c>
      <c r="E70" s="50">
        <v>0</v>
      </c>
      <c r="F70" s="239">
        <v>2414.9</v>
      </c>
      <c r="G70" s="240">
        <v>2414.9</v>
      </c>
      <c r="H70" s="307">
        <f t="shared" si="1"/>
        <v>100</v>
      </c>
    </row>
    <row r="71" spans="1:8" ht="15.75" hidden="1">
      <c r="A71" s="137">
        <v>221</v>
      </c>
      <c r="B71" s="94"/>
      <c r="C71" s="136">
        <v>4122</v>
      </c>
      <c r="D71" s="97" t="s">
        <v>300</v>
      </c>
      <c r="E71" s="50">
        <v>0</v>
      </c>
      <c r="F71" s="239"/>
      <c r="G71" s="240"/>
      <c r="H71" s="307" t="e">
        <f t="shared" si="1"/>
        <v>#DIV/0!</v>
      </c>
    </row>
    <row r="72" spans="1:8" ht="15">
      <c r="A72" s="130">
        <v>1123</v>
      </c>
      <c r="B72" s="129"/>
      <c r="C72" s="128">
        <v>4116</v>
      </c>
      <c r="D72" s="127" t="s">
        <v>301</v>
      </c>
      <c r="E72" s="50">
        <v>0</v>
      </c>
      <c r="F72" s="239">
        <v>1072.3</v>
      </c>
      <c r="G72" s="239">
        <v>0</v>
      </c>
      <c r="H72" s="307">
        <f t="shared" si="1"/>
        <v>0</v>
      </c>
    </row>
    <row r="73" spans="1:10" ht="15.75" customHeight="1">
      <c r="A73" s="137">
        <v>1072</v>
      </c>
      <c r="B73" s="94"/>
      <c r="C73" s="136">
        <v>4122</v>
      </c>
      <c r="D73" s="135" t="s">
        <v>300</v>
      </c>
      <c r="E73" s="92">
        <v>0</v>
      </c>
      <c r="F73" s="238">
        <v>0</v>
      </c>
      <c r="G73" s="240">
        <v>70</v>
      </c>
      <c r="H73" s="307" t="e">
        <f t="shared" si="1"/>
        <v>#DIV/0!</v>
      </c>
      <c r="J73" s="41"/>
    </row>
    <row r="74" spans="1:8" ht="15.75">
      <c r="A74" s="137">
        <v>1078</v>
      </c>
      <c r="B74" s="94"/>
      <c r="C74" s="136">
        <v>4152</v>
      </c>
      <c r="D74" s="97" t="s">
        <v>299</v>
      </c>
      <c r="E74" s="50">
        <v>0</v>
      </c>
      <c r="F74" s="239">
        <v>78.4</v>
      </c>
      <c r="G74" s="240">
        <v>78.4</v>
      </c>
      <c r="H74" s="307">
        <f t="shared" si="1"/>
        <v>100</v>
      </c>
    </row>
    <row r="75" spans="1:10" ht="15.75" customHeight="1">
      <c r="A75" s="137">
        <v>1046</v>
      </c>
      <c r="B75" s="94"/>
      <c r="C75" s="136">
        <v>4213</v>
      </c>
      <c r="D75" s="135" t="s">
        <v>298</v>
      </c>
      <c r="E75" s="92">
        <v>31</v>
      </c>
      <c r="F75" s="238">
        <v>0</v>
      </c>
      <c r="G75" s="240">
        <v>0</v>
      </c>
      <c r="H75" s="307" t="e">
        <f t="shared" si="1"/>
        <v>#DIV/0!</v>
      </c>
      <c r="J75" s="41"/>
    </row>
    <row r="76" spans="1:10" ht="15.75" customHeight="1">
      <c r="A76" s="137">
        <v>1047</v>
      </c>
      <c r="B76" s="94"/>
      <c r="C76" s="136">
        <v>4213</v>
      </c>
      <c r="D76" s="135" t="s">
        <v>297</v>
      </c>
      <c r="E76" s="92">
        <v>45</v>
      </c>
      <c r="F76" s="238">
        <v>0</v>
      </c>
      <c r="G76" s="240">
        <v>0</v>
      </c>
      <c r="H76" s="307" t="e">
        <f t="shared" si="1"/>
        <v>#DIV/0!</v>
      </c>
      <c r="J76" s="41"/>
    </row>
    <row r="77" spans="1:9" ht="15.75" customHeight="1">
      <c r="A77" s="137">
        <v>1048</v>
      </c>
      <c r="B77" s="94"/>
      <c r="C77" s="136">
        <v>4213</v>
      </c>
      <c r="D77" s="135" t="s">
        <v>296</v>
      </c>
      <c r="E77" s="92">
        <v>87</v>
      </c>
      <c r="F77" s="238">
        <v>0</v>
      </c>
      <c r="G77" s="240">
        <v>0</v>
      </c>
      <c r="H77" s="307" t="e">
        <f t="shared" si="1"/>
        <v>#DIV/0!</v>
      </c>
      <c r="I77" s="41"/>
    </row>
    <row r="78" spans="1:9" ht="15.75" customHeight="1" hidden="1">
      <c r="A78" s="137"/>
      <c r="B78" s="94"/>
      <c r="C78" s="136">
        <v>4213</v>
      </c>
      <c r="D78" s="135" t="s">
        <v>295</v>
      </c>
      <c r="E78" s="92">
        <v>0</v>
      </c>
      <c r="F78" s="238"/>
      <c r="G78" s="240"/>
      <c r="H78" s="307" t="e">
        <f t="shared" si="1"/>
        <v>#DIV/0!</v>
      </c>
      <c r="I78" s="41"/>
    </row>
    <row r="79" spans="1:9" ht="15.75" customHeight="1">
      <c r="A79" s="137">
        <v>1054</v>
      </c>
      <c r="B79" s="94"/>
      <c r="C79" s="136">
        <v>4213</v>
      </c>
      <c r="D79" s="135" t="s">
        <v>294</v>
      </c>
      <c r="E79" s="92">
        <v>0</v>
      </c>
      <c r="F79" s="238">
        <v>1377</v>
      </c>
      <c r="G79" s="240">
        <v>806.6</v>
      </c>
      <c r="H79" s="307">
        <f t="shared" si="1"/>
        <v>58.5766158315178</v>
      </c>
      <c r="I79" s="41"/>
    </row>
    <row r="80" spans="1:8" ht="15.75" customHeight="1">
      <c r="A80" s="137">
        <v>1083</v>
      </c>
      <c r="B80" s="94"/>
      <c r="C80" s="136">
        <v>4213</v>
      </c>
      <c r="D80" s="135" t="s">
        <v>293</v>
      </c>
      <c r="E80" s="92">
        <v>38</v>
      </c>
      <c r="F80" s="238">
        <v>0</v>
      </c>
      <c r="G80" s="240">
        <v>0</v>
      </c>
      <c r="H80" s="307" t="e">
        <f t="shared" si="1"/>
        <v>#DIV/0!</v>
      </c>
    </row>
    <row r="81" spans="1:8" ht="15" customHeight="1">
      <c r="A81" s="128">
        <v>1084</v>
      </c>
      <c r="B81" s="63"/>
      <c r="C81" s="63">
        <v>4213</v>
      </c>
      <c r="D81" s="63" t="s">
        <v>292</v>
      </c>
      <c r="E81" s="50">
        <v>22</v>
      </c>
      <c r="F81" s="239">
        <v>26.9</v>
      </c>
      <c r="G81" s="239">
        <v>26.9</v>
      </c>
      <c r="H81" s="307">
        <f t="shared" si="1"/>
        <v>100</v>
      </c>
    </row>
    <row r="82" spans="1:8" ht="15.75" customHeight="1">
      <c r="A82" s="137">
        <v>1092</v>
      </c>
      <c r="B82" s="94"/>
      <c r="C82" s="136">
        <v>4213</v>
      </c>
      <c r="D82" s="135" t="s">
        <v>291</v>
      </c>
      <c r="E82" s="92">
        <v>55</v>
      </c>
      <c r="F82" s="238">
        <v>73.6</v>
      </c>
      <c r="G82" s="240">
        <v>73.6</v>
      </c>
      <c r="H82" s="307">
        <f t="shared" si="1"/>
        <v>100</v>
      </c>
    </row>
    <row r="83" spans="1:8" ht="15.75" customHeight="1">
      <c r="A83" s="137">
        <v>1093</v>
      </c>
      <c r="B83" s="94"/>
      <c r="C83" s="136">
        <v>4213</v>
      </c>
      <c r="D83" s="135" t="s">
        <v>290</v>
      </c>
      <c r="E83" s="92">
        <v>70</v>
      </c>
      <c r="F83" s="238">
        <v>100.7</v>
      </c>
      <c r="G83" s="240">
        <v>100.6</v>
      </c>
      <c r="H83" s="307">
        <f t="shared" si="1"/>
        <v>99.90069513406155</v>
      </c>
    </row>
    <row r="84" spans="1:8" ht="15" hidden="1">
      <c r="A84" s="62"/>
      <c r="B84" s="63"/>
      <c r="C84" s="63">
        <v>4213</v>
      </c>
      <c r="D84" s="63" t="s">
        <v>289</v>
      </c>
      <c r="E84" s="99"/>
      <c r="F84" s="239"/>
      <c r="G84" s="239"/>
      <c r="H84" s="307" t="e">
        <f t="shared" si="1"/>
        <v>#DIV/0!</v>
      </c>
    </row>
    <row r="85" spans="1:8" ht="15" hidden="1">
      <c r="A85" s="62"/>
      <c r="B85" s="63"/>
      <c r="C85" s="63">
        <v>4213</v>
      </c>
      <c r="D85" s="63" t="s">
        <v>289</v>
      </c>
      <c r="E85" s="99"/>
      <c r="F85" s="239"/>
      <c r="G85" s="239"/>
      <c r="H85" s="307" t="e">
        <f t="shared" si="1"/>
        <v>#DIV/0!</v>
      </c>
    </row>
    <row r="86" spans="1:8" ht="15" hidden="1">
      <c r="A86" s="62"/>
      <c r="B86" s="63"/>
      <c r="C86" s="63">
        <v>4213</v>
      </c>
      <c r="D86" s="63" t="s">
        <v>289</v>
      </c>
      <c r="E86" s="99"/>
      <c r="F86" s="239"/>
      <c r="G86" s="239"/>
      <c r="H86" s="307" t="e">
        <f t="shared" si="1"/>
        <v>#DIV/0!</v>
      </c>
    </row>
    <row r="87" spans="1:10" ht="15.75" customHeight="1">
      <c r="A87" s="137">
        <v>1045</v>
      </c>
      <c r="B87" s="94"/>
      <c r="C87" s="136">
        <v>4216</v>
      </c>
      <c r="D87" s="135" t="s">
        <v>288</v>
      </c>
      <c r="E87" s="92">
        <v>3201</v>
      </c>
      <c r="F87" s="238">
        <v>2850.4</v>
      </c>
      <c r="G87" s="240">
        <v>2850.4</v>
      </c>
      <c r="H87" s="307">
        <f t="shared" si="1"/>
        <v>100</v>
      </c>
      <c r="J87" s="41"/>
    </row>
    <row r="88" spans="1:10" ht="15.75" customHeight="1">
      <c r="A88" s="137">
        <v>1046</v>
      </c>
      <c r="B88" s="94"/>
      <c r="C88" s="136">
        <v>4216</v>
      </c>
      <c r="D88" s="135" t="s">
        <v>287</v>
      </c>
      <c r="E88" s="92">
        <v>522</v>
      </c>
      <c r="F88" s="238">
        <v>0</v>
      </c>
      <c r="G88" s="240">
        <v>0</v>
      </c>
      <c r="H88" s="307" t="e">
        <f t="shared" si="1"/>
        <v>#DIV/0!</v>
      </c>
      <c r="J88" s="41"/>
    </row>
    <row r="89" spans="1:10" ht="15.75" customHeight="1">
      <c r="A89" s="137">
        <v>1047</v>
      </c>
      <c r="B89" s="94"/>
      <c r="C89" s="136">
        <v>4216</v>
      </c>
      <c r="D89" s="135" t="s">
        <v>286</v>
      </c>
      <c r="E89" s="92">
        <v>761</v>
      </c>
      <c r="F89" s="238">
        <v>0</v>
      </c>
      <c r="G89" s="240">
        <v>0</v>
      </c>
      <c r="H89" s="307" t="e">
        <f t="shared" si="1"/>
        <v>#DIV/0!</v>
      </c>
      <c r="J89" s="41"/>
    </row>
    <row r="90" spans="1:9" ht="15.75" customHeight="1">
      <c r="A90" s="137">
        <v>1048</v>
      </c>
      <c r="B90" s="94"/>
      <c r="C90" s="136">
        <v>4216</v>
      </c>
      <c r="D90" s="135" t="s">
        <v>285</v>
      </c>
      <c r="E90" s="92">
        <v>1473</v>
      </c>
      <c r="F90" s="238">
        <v>0</v>
      </c>
      <c r="G90" s="240">
        <v>0</v>
      </c>
      <c r="H90" s="307" t="e">
        <f t="shared" si="1"/>
        <v>#DIV/0!</v>
      </c>
      <c r="I90" s="41"/>
    </row>
    <row r="91" spans="1:9" ht="15.75" customHeight="1">
      <c r="A91" s="137">
        <v>1059</v>
      </c>
      <c r="B91" s="94"/>
      <c r="C91" s="136">
        <v>4216</v>
      </c>
      <c r="D91" s="135" t="s">
        <v>284</v>
      </c>
      <c r="E91" s="92">
        <v>3470</v>
      </c>
      <c r="F91" s="239">
        <v>0</v>
      </c>
      <c r="G91" s="240">
        <v>0</v>
      </c>
      <c r="H91" s="307" t="e">
        <f t="shared" si="1"/>
        <v>#DIV/0!</v>
      </c>
      <c r="I91" s="41"/>
    </row>
    <row r="92" spans="1:8" ht="15.75" customHeight="1">
      <c r="A92" s="137">
        <v>1075</v>
      </c>
      <c r="B92" s="94"/>
      <c r="C92" s="136">
        <v>4216</v>
      </c>
      <c r="D92" s="135" t="s">
        <v>283</v>
      </c>
      <c r="E92" s="92">
        <v>788</v>
      </c>
      <c r="F92" s="238">
        <v>228</v>
      </c>
      <c r="G92" s="240">
        <v>227.9</v>
      </c>
      <c r="H92" s="307">
        <f t="shared" si="1"/>
        <v>99.95614035087719</v>
      </c>
    </row>
    <row r="93" spans="1:8" ht="15.75" customHeight="1">
      <c r="A93" s="137">
        <v>1078</v>
      </c>
      <c r="B93" s="94"/>
      <c r="C93" s="136">
        <v>4216</v>
      </c>
      <c r="D93" s="135" t="s">
        <v>282</v>
      </c>
      <c r="E93" s="92">
        <v>62</v>
      </c>
      <c r="F93" s="238">
        <v>55.6</v>
      </c>
      <c r="G93" s="240">
        <v>55.5</v>
      </c>
      <c r="H93" s="307">
        <f t="shared" si="1"/>
        <v>99.82014388489209</v>
      </c>
    </row>
    <row r="94" spans="1:8" ht="15.75" customHeight="1">
      <c r="A94" s="137">
        <v>1083</v>
      </c>
      <c r="B94" s="94"/>
      <c r="C94" s="136">
        <v>4216</v>
      </c>
      <c r="D94" s="135" t="s">
        <v>281</v>
      </c>
      <c r="E94" s="92">
        <v>585</v>
      </c>
      <c r="F94" s="238">
        <v>0</v>
      </c>
      <c r="G94" s="240">
        <v>0</v>
      </c>
      <c r="H94" s="307" t="e">
        <f t="shared" si="1"/>
        <v>#DIV/0!</v>
      </c>
    </row>
    <row r="95" spans="1:8" ht="15" customHeight="1">
      <c r="A95" s="128">
        <v>1084</v>
      </c>
      <c r="B95" s="63"/>
      <c r="C95" s="63">
        <v>4216</v>
      </c>
      <c r="D95" s="63" t="s">
        <v>280</v>
      </c>
      <c r="E95" s="50">
        <v>755</v>
      </c>
      <c r="F95" s="239">
        <v>456.7</v>
      </c>
      <c r="G95" s="239">
        <v>456.6</v>
      </c>
      <c r="H95" s="307">
        <f t="shared" si="1"/>
        <v>99.97810378804468</v>
      </c>
    </row>
    <row r="96" spans="1:8" ht="15.75" customHeight="1">
      <c r="A96" s="137">
        <v>1092</v>
      </c>
      <c r="B96" s="94"/>
      <c r="C96" s="136">
        <v>4216</v>
      </c>
      <c r="D96" s="135" t="s">
        <v>279</v>
      </c>
      <c r="E96" s="92">
        <v>931</v>
      </c>
      <c r="F96" s="238">
        <v>1251.2</v>
      </c>
      <c r="G96" s="240">
        <v>1251.1</v>
      </c>
      <c r="H96" s="307">
        <f t="shared" si="1"/>
        <v>99.99200767263426</v>
      </c>
    </row>
    <row r="97" spans="1:8" ht="15.75" hidden="1">
      <c r="A97" s="137"/>
      <c r="B97" s="94"/>
      <c r="C97" s="138">
        <v>4216</v>
      </c>
      <c r="D97" s="97" t="s">
        <v>277</v>
      </c>
      <c r="E97" s="50"/>
      <c r="F97" s="239"/>
      <c r="G97" s="240"/>
      <c r="H97" s="307" t="e">
        <f t="shared" si="1"/>
        <v>#DIV/0!</v>
      </c>
    </row>
    <row r="98" spans="1:8" ht="15.75" hidden="1">
      <c r="A98" s="137"/>
      <c r="B98" s="94"/>
      <c r="C98" s="138">
        <v>4216</v>
      </c>
      <c r="D98" s="97" t="s">
        <v>278</v>
      </c>
      <c r="E98" s="50"/>
      <c r="F98" s="239"/>
      <c r="G98" s="240"/>
      <c r="H98" s="307" t="e">
        <f t="shared" si="1"/>
        <v>#DIV/0!</v>
      </c>
    </row>
    <row r="99" spans="1:8" ht="15.75" hidden="1">
      <c r="A99" s="137"/>
      <c r="B99" s="94"/>
      <c r="C99" s="138">
        <v>4216</v>
      </c>
      <c r="D99" s="127" t="s">
        <v>277</v>
      </c>
      <c r="E99" s="50"/>
      <c r="F99" s="239"/>
      <c r="G99" s="240"/>
      <c r="H99" s="307" t="e">
        <f t="shared" si="1"/>
        <v>#DIV/0!</v>
      </c>
    </row>
    <row r="100" spans="1:8" ht="15" hidden="1">
      <c r="A100" s="129"/>
      <c r="B100" s="129"/>
      <c r="C100" s="138">
        <v>4216</v>
      </c>
      <c r="D100" s="127" t="s">
        <v>277</v>
      </c>
      <c r="E100" s="50"/>
      <c r="F100" s="239"/>
      <c r="G100" s="240"/>
      <c r="H100" s="307" t="e">
        <f t="shared" si="1"/>
        <v>#DIV/0!</v>
      </c>
    </row>
    <row r="101" spans="1:8" ht="15" hidden="1">
      <c r="A101" s="133"/>
      <c r="B101" s="132"/>
      <c r="C101" s="128">
        <v>4216</v>
      </c>
      <c r="D101" s="127" t="s">
        <v>277</v>
      </c>
      <c r="E101" s="64"/>
      <c r="F101" s="240"/>
      <c r="G101" s="240"/>
      <c r="H101" s="307" t="e">
        <f t="shared" si="1"/>
        <v>#DIV/0!</v>
      </c>
    </row>
    <row r="102" spans="1:8" ht="15" hidden="1">
      <c r="A102" s="133">
        <v>433</v>
      </c>
      <c r="B102" s="132"/>
      <c r="C102" s="128">
        <v>4222</v>
      </c>
      <c r="D102" s="127" t="s">
        <v>276</v>
      </c>
      <c r="E102" s="64"/>
      <c r="F102" s="240"/>
      <c r="G102" s="240"/>
      <c r="H102" s="307" t="e">
        <f t="shared" si="1"/>
        <v>#DIV/0!</v>
      </c>
    </row>
    <row r="103" spans="1:8" ht="15" hidden="1">
      <c r="A103" s="133">
        <v>342</v>
      </c>
      <c r="B103" s="132"/>
      <c r="C103" s="128">
        <v>4222</v>
      </c>
      <c r="D103" s="127" t="s">
        <v>276</v>
      </c>
      <c r="E103" s="64"/>
      <c r="F103" s="240"/>
      <c r="G103" s="240"/>
      <c r="H103" s="307" t="e">
        <f t="shared" si="1"/>
        <v>#DIV/0!</v>
      </c>
    </row>
    <row r="104" spans="1:8" ht="15.75" customHeight="1">
      <c r="A104" s="137">
        <v>1093</v>
      </c>
      <c r="B104" s="94"/>
      <c r="C104" s="136">
        <v>4216</v>
      </c>
      <c r="D104" s="135" t="s">
        <v>275</v>
      </c>
      <c r="E104" s="92">
        <v>1181</v>
      </c>
      <c r="F104" s="238">
        <v>1710.5</v>
      </c>
      <c r="G104" s="240">
        <v>1710.5</v>
      </c>
      <c r="H104" s="307">
        <f t="shared" si="1"/>
        <v>100</v>
      </c>
    </row>
    <row r="105" spans="1:8" ht="15">
      <c r="A105" s="62">
        <v>1094</v>
      </c>
      <c r="B105" s="63"/>
      <c r="C105" s="63">
        <v>4216</v>
      </c>
      <c r="D105" s="135" t="s">
        <v>274</v>
      </c>
      <c r="E105" s="99">
        <v>24</v>
      </c>
      <c r="F105" s="239">
        <v>24</v>
      </c>
      <c r="G105" s="239">
        <v>0</v>
      </c>
      <c r="H105" s="307">
        <f t="shared" si="1"/>
        <v>0</v>
      </c>
    </row>
    <row r="106" spans="1:8" ht="15">
      <c r="A106" s="133">
        <v>1097</v>
      </c>
      <c r="B106" s="132"/>
      <c r="C106" s="128">
        <v>4216</v>
      </c>
      <c r="D106" s="135" t="s">
        <v>273</v>
      </c>
      <c r="E106" s="64">
        <v>0</v>
      </c>
      <c r="F106" s="240">
        <v>300</v>
      </c>
      <c r="G106" s="240">
        <v>300</v>
      </c>
      <c r="H106" s="307">
        <f t="shared" si="1"/>
        <v>100</v>
      </c>
    </row>
    <row r="107" spans="1:8" ht="15">
      <c r="A107" s="133">
        <v>1111</v>
      </c>
      <c r="B107" s="132"/>
      <c r="C107" s="128">
        <v>4216</v>
      </c>
      <c r="D107" s="135" t="s">
        <v>272</v>
      </c>
      <c r="E107" s="64">
        <v>2381</v>
      </c>
      <c r="F107" s="240">
        <v>0</v>
      </c>
      <c r="G107" s="240">
        <v>0</v>
      </c>
      <c r="H107" s="307" t="e">
        <f t="shared" si="1"/>
        <v>#DIV/0!</v>
      </c>
    </row>
    <row r="108" spans="1:8" ht="15">
      <c r="A108" s="133">
        <v>1106</v>
      </c>
      <c r="B108" s="132"/>
      <c r="C108" s="128">
        <v>4222</v>
      </c>
      <c r="D108" s="127" t="s">
        <v>271</v>
      </c>
      <c r="E108" s="64">
        <v>332</v>
      </c>
      <c r="F108" s="240">
        <v>333.6</v>
      </c>
      <c r="G108" s="240">
        <v>0</v>
      </c>
      <c r="H108" s="307">
        <f t="shared" si="1"/>
        <v>0</v>
      </c>
    </row>
    <row r="109" spans="1:8" ht="15">
      <c r="A109" s="133">
        <v>10030</v>
      </c>
      <c r="B109" s="132"/>
      <c r="C109" s="128">
        <v>4223</v>
      </c>
      <c r="D109" s="127" t="s">
        <v>270</v>
      </c>
      <c r="E109" s="64">
        <v>24347</v>
      </c>
      <c r="F109" s="240">
        <v>26001.8</v>
      </c>
      <c r="G109" s="240">
        <v>26001.8</v>
      </c>
      <c r="H109" s="307">
        <f t="shared" si="1"/>
        <v>100</v>
      </c>
    </row>
    <row r="110" spans="1:8" ht="15">
      <c r="A110" s="133">
        <v>1078</v>
      </c>
      <c r="B110" s="132"/>
      <c r="C110" s="128">
        <v>4232</v>
      </c>
      <c r="D110" s="127" t="s">
        <v>269</v>
      </c>
      <c r="E110" s="64">
        <v>1048</v>
      </c>
      <c r="F110" s="240">
        <v>942.6</v>
      </c>
      <c r="G110" s="240">
        <v>942.6</v>
      </c>
      <c r="H110" s="307">
        <f t="shared" si="1"/>
        <v>100</v>
      </c>
    </row>
    <row r="111" spans="1:8" ht="15">
      <c r="A111" s="133">
        <v>1094</v>
      </c>
      <c r="B111" s="132"/>
      <c r="C111" s="128">
        <v>4232</v>
      </c>
      <c r="D111" s="127" t="s">
        <v>268</v>
      </c>
      <c r="E111" s="64">
        <v>407</v>
      </c>
      <c r="F111" s="240">
        <v>407</v>
      </c>
      <c r="G111" s="240">
        <v>0</v>
      </c>
      <c r="H111" s="307">
        <f t="shared" si="1"/>
        <v>0</v>
      </c>
    </row>
    <row r="112" spans="1:8" ht="15">
      <c r="A112" s="133"/>
      <c r="B112" s="132">
        <v>2212</v>
      </c>
      <c r="C112" s="128">
        <v>2322</v>
      </c>
      <c r="D112" s="127" t="s">
        <v>267</v>
      </c>
      <c r="E112" s="64">
        <v>0</v>
      </c>
      <c r="F112" s="240">
        <v>0</v>
      </c>
      <c r="G112" s="240">
        <v>1.7</v>
      </c>
      <c r="H112" s="307" t="e">
        <f t="shared" si="1"/>
        <v>#DIV/0!</v>
      </c>
    </row>
    <row r="113" spans="1:8" ht="15" customHeight="1" hidden="1">
      <c r="A113" s="133"/>
      <c r="B113" s="132">
        <v>2212</v>
      </c>
      <c r="C113" s="128">
        <v>2324</v>
      </c>
      <c r="D113" s="127" t="s">
        <v>266</v>
      </c>
      <c r="E113" s="64">
        <v>0</v>
      </c>
      <c r="F113" s="240"/>
      <c r="G113" s="240"/>
      <c r="H113" s="307" t="e">
        <f t="shared" si="1"/>
        <v>#DIV/0!</v>
      </c>
    </row>
    <row r="114" spans="1:8" ht="15" customHeight="1" hidden="1">
      <c r="A114" s="133"/>
      <c r="B114" s="132">
        <v>2219</v>
      </c>
      <c r="C114" s="134">
        <v>2321</v>
      </c>
      <c r="D114" s="127" t="s">
        <v>265</v>
      </c>
      <c r="E114" s="64"/>
      <c r="F114" s="240"/>
      <c r="G114" s="240"/>
      <c r="H114" s="307" t="e">
        <f t="shared" si="1"/>
        <v>#DIV/0!</v>
      </c>
    </row>
    <row r="115" spans="1:8" ht="15" customHeight="1" hidden="1">
      <c r="A115" s="133"/>
      <c r="B115" s="132">
        <v>2219</v>
      </c>
      <c r="C115" s="128">
        <v>2324</v>
      </c>
      <c r="D115" s="127" t="s">
        <v>264</v>
      </c>
      <c r="E115" s="64"/>
      <c r="F115" s="240"/>
      <c r="G115" s="240"/>
      <c r="H115" s="307" t="e">
        <f t="shared" si="1"/>
        <v>#DIV/0!</v>
      </c>
    </row>
    <row r="116" spans="1:8" ht="15" customHeight="1">
      <c r="A116" s="133"/>
      <c r="B116" s="132">
        <v>2221</v>
      </c>
      <c r="C116" s="134">
        <v>2329</v>
      </c>
      <c r="D116" s="127" t="s">
        <v>263</v>
      </c>
      <c r="E116" s="64">
        <v>0</v>
      </c>
      <c r="F116" s="240">
        <v>0</v>
      </c>
      <c r="G116" s="240">
        <v>0.4</v>
      </c>
      <c r="H116" s="307" t="e">
        <f t="shared" si="1"/>
        <v>#DIV/0!</v>
      </c>
    </row>
    <row r="117" spans="1:8" ht="15" customHeight="1" hidden="1">
      <c r="A117" s="62"/>
      <c r="B117" s="63">
        <v>3421</v>
      </c>
      <c r="C117" s="63">
        <v>2111</v>
      </c>
      <c r="D117" s="63" t="s">
        <v>262</v>
      </c>
      <c r="E117" s="99"/>
      <c r="F117" s="239"/>
      <c r="G117" s="239"/>
      <c r="H117" s="307" t="e">
        <f t="shared" si="1"/>
        <v>#DIV/0!</v>
      </c>
    </row>
    <row r="118" spans="1:8" ht="15" customHeight="1" hidden="1">
      <c r="A118" s="62"/>
      <c r="B118" s="63">
        <v>3421</v>
      </c>
      <c r="C118" s="63">
        <v>3121</v>
      </c>
      <c r="D118" s="63" t="s">
        <v>261</v>
      </c>
      <c r="E118" s="99">
        <v>0</v>
      </c>
      <c r="F118" s="239"/>
      <c r="G118" s="240"/>
      <c r="H118" s="307" t="e">
        <f t="shared" si="1"/>
        <v>#DIV/0!</v>
      </c>
    </row>
    <row r="119" spans="1:8" ht="15" customHeight="1" hidden="1">
      <c r="A119" s="62"/>
      <c r="B119" s="63">
        <v>3631</v>
      </c>
      <c r="C119" s="63">
        <v>2322</v>
      </c>
      <c r="D119" s="63" t="s">
        <v>260</v>
      </c>
      <c r="E119" s="99">
        <v>0</v>
      </c>
      <c r="F119" s="239"/>
      <c r="G119" s="240"/>
      <c r="H119" s="307" t="e">
        <f t="shared" si="1"/>
        <v>#DIV/0!</v>
      </c>
    </row>
    <row r="120" spans="1:8" ht="15" customHeight="1" hidden="1">
      <c r="A120" s="131"/>
      <c r="B120" s="128">
        <v>3631</v>
      </c>
      <c r="C120" s="63">
        <v>2324</v>
      </c>
      <c r="D120" s="63" t="s">
        <v>259</v>
      </c>
      <c r="E120" s="99">
        <v>0</v>
      </c>
      <c r="F120" s="239"/>
      <c r="G120" s="239"/>
      <c r="H120" s="307" t="e">
        <f t="shared" si="1"/>
        <v>#DIV/0!</v>
      </c>
    </row>
    <row r="121" spans="1:8" ht="15">
      <c r="A121" s="62"/>
      <c r="B121" s="63">
        <v>3412</v>
      </c>
      <c r="C121" s="63">
        <v>2321</v>
      </c>
      <c r="D121" s="63" t="s">
        <v>258</v>
      </c>
      <c r="E121" s="99">
        <v>0</v>
      </c>
      <c r="F121" s="239">
        <v>350</v>
      </c>
      <c r="G121" s="239">
        <v>350</v>
      </c>
      <c r="H121" s="307">
        <f t="shared" si="1"/>
        <v>100</v>
      </c>
    </row>
    <row r="122" spans="1:8" ht="15">
      <c r="A122" s="133"/>
      <c r="B122" s="132">
        <v>3635</v>
      </c>
      <c r="C122" s="128">
        <v>3122</v>
      </c>
      <c r="D122" s="127" t="s">
        <v>257</v>
      </c>
      <c r="E122" s="64">
        <v>0</v>
      </c>
      <c r="F122" s="240">
        <v>0</v>
      </c>
      <c r="G122" s="240">
        <v>43.5</v>
      </c>
      <c r="H122" s="307" t="e">
        <f t="shared" si="1"/>
        <v>#DIV/0!</v>
      </c>
    </row>
    <row r="123" spans="1:8" ht="15">
      <c r="A123" s="133"/>
      <c r="B123" s="132">
        <v>3699</v>
      </c>
      <c r="C123" s="128">
        <v>2111</v>
      </c>
      <c r="D123" s="127" t="s">
        <v>256</v>
      </c>
      <c r="E123" s="64">
        <v>0</v>
      </c>
      <c r="F123" s="240">
        <v>0</v>
      </c>
      <c r="G123" s="240">
        <v>12.1</v>
      </c>
      <c r="H123" s="307" t="e">
        <f t="shared" si="1"/>
        <v>#DIV/0!</v>
      </c>
    </row>
    <row r="124" spans="1:8" ht="15">
      <c r="A124" s="131"/>
      <c r="B124" s="128">
        <v>3725</v>
      </c>
      <c r="C124" s="63">
        <v>2324</v>
      </c>
      <c r="D124" s="63" t="s">
        <v>255</v>
      </c>
      <c r="E124" s="99">
        <v>2000</v>
      </c>
      <c r="F124" s="239">
        <v>2000</v>
      </c>
      <c r="G124" s="239">
        <v>1521.3</v>
      </c>
      <c r="H124" s="307">
        <f t="shared" si="1"/>
        <v>76.065</v>
      </c>
    </row>
    <row r="125" spans="1:8" ht="15">
      <c r="A125" s="130"/>
      <c r="B125" s="129">
        <v>6399</v>
      </c>
      <c r="C125" s="128">
        <v>2222</v>
      </c>
      <c r="D125" s="127" t="s">
        <v>254</v>
      </c>
      <c r="E125" s="50">
        <v>0</v>
      </c>
      <c r="F125" s="239">
        <v>0</v>
      </c>
      <c r="G125" s="239">
        <v>1547</v>
      </c>
      <c r="H125" s="307" t="e">
        <f t="shared" si="1"/>
        <v>#DIV/0!</v>
      </c>
    </row>
    <row r="126" spans="1:8" ht="15.75" thickBot="1">
      <c r="A126" s="126"/>
      <c r="B126" s="67"/>
      <c r="C126" s="67"/>
      <c r="D126" s="67"/>
      <c r="E126" s="65"/>
      <c r="F126" s="242"/>
      <c r="G126" s="242"/>
      <c r="H126" s="308"/>
    </row>
    <row r="127" spans="1:8" s="52" customFormat="1" ht="21.75" customHeight="1" thickBot="1" thickTop="1">
      <c r="A127" s="125"/>
      <c r="B127" s="124"/>
      <c r="C127" s="124"/>
      <c r="D127" s="123" t="s">
        <v>253</v>
      </c>
      <c r="E127" s="91">
        <f>SUM(E62:E126)</f>
        <v>44891</v>
      </c>
      <c r="F127" s="243">
        <f>SUM(F62:F126)</f>
        <v>42834.5</v>
      </c>
      <c r="G127" s="243">
        <f>SUM(G62:G126)</f>
        <v>41476.5</v>
      </c>
      <c r="H127" s="309">
        <f>(G127/F127)*100</f>
        <v>96.82965833615427</v>
      </c>
    </row>
    <row r="128" spans="1:8" ht="15" customHeight="1">
      <c r="A128" s="53"/>
      <c r="B128" s="53"/>
      <c r="C128" s="53"/>
      <c r="D128" s="55"/>
      <c r="E128" s="54"/>
      <c r="F128" s="245"/>
      <c r="G128" s="231"/>
      <c r="H128" s="300"/>
    </row>
    <row r="129" spans="1:8" ht="15" customHeight="1">
      <c r="A129" s="53"/>
      <c r="B129" s="53"/>
      <c r="C129" s="53"/>
      <c r="D129" s="55"/>
      <c r="E129" s="54"/>
      <c r="F129" s="245"/>
      <c r="G129" s="231"/>
      <c r="H129" s="300"/>
    </row>
    <row r="130" spans="1:8" ht="15" customHeight="1">
      <c r="A130" s="53"/>
      <c r="B130" s="53"/>
      <c r="C130" s="53"/>
      <c r="D130" s="55"/>
      <c r="E130" s="54"/>
      <c r="F130" s="245"/>
      <c r="G130" s="231"/>
      <c r="H130" s="300"/>
    </row>
    <row r="131" spans="1:8" ht="15" customHeight="1">
      <c r="A131" s="53"/>
      <c r="B131" s="53"/>
      <c r="C131" s="53"/>
      <c r="D131" s="55"/>
      <c r="E131" s="54"/>
      <c r="F131" s="245"/>
      <c r="G131" s="231"/>
      <c r="H131" s="300"/>
    </row>
    <row r="132" spans="1:8" ht="15" customHeight="1">
      <c r="A132" s="53"/>
      <c r="B132" s="53"/>
      <c r="C132" s="53"/>
      <c r="D132" s="55"/>
      <c r="E132" s="54"/>
      <c r="F132" s="245"/>
      <c r="G132" s="231"/>
      <c r="H132" s="300"/>
    </row>
    <row r="133" spans="1:8" ht="15" customHeight="1">
      <c r="A133" s="53"/>
      <c r="B133" s="53"/>
      <c r="C133" s="53"/>
      <c r="D133" s="55"/>
      <c r="E133" s="54"/>
      <c r="F133" s="245"/>
      <c r="G133" s="245"/>
      <c r="H133" s="311"/>
    </row>
    <row r="134" spans="1:8" ht="15" customHeight="1">
      <c r="A134" s="53"/>
      <c r="B134" s="53"/>
      <c r="C134" s="53"/>
      <c r="D134" s="55"/>
      <c r="E134" s="54"/>
      <c r="F134" s="245"/>
      <c r="G134" s="245"/>
      <c r="H134" s="311"/>
    </row>
    <row r="135" spans="1:8" ht="15" customHeight="1">
      <c r="A135" s="53"/>
      <c r="B135" s="53"/>
      <c r="C135" s="53"/>
      <c r="D135" s="55"/>
      <c r="E135" s="54"/>
      <c r="F135" s="245"/>
      <c r="G135" s="245"/>
      <c r="H135" s="311"/>
    </row>
    <row r="136" spans="1:8" ht="15" customHeight="1">
      <c r="A136" s="53"/>
      <c r="B136" s="53"/>
      <c r="C136" s="53"/>
      <c r="D136" s="55"/>
      <c r="E136" s="54"/>
      <c r="F136" s="245"/>
      <c r="G136" s="245"/>
      <c r="H136" s="311"/>
    </row>
    <row r="137" spans="1:8" ht="15" customHeight="1">
      <c r="A137" s="53"/>
      <c r="B137" s="53"/>
      <c r="C137" s="53"/>
      <c r="D137" s="55"/>
      <c r="E137" s="54"/>
      <c r="F137" s="245"/>
      <c r="G137" s="245"/>
      <c r="H137" s="311"/>
    </row>
    <row r="138" spans="1:8" ht="15" customHeight="1">
      <c r="A138" s="53"/>
      <c r="B138" s="53"/>
      <c r="C138" s="53"/>
      <c r="D138" s="55"/>
      <c r="E138" s="54"/>
      <c r="F138" s="245"/>
      <c r="G138" s="245"/>
      <c r="H138" s="311"/>
    </row>
    <row r="139" spans="1:8" ht="15" customHeight="1" thickBot="1">
      <c r="A139" s="53"/>
      <c r="B139" s="53"/>
      <c r="C139" s="53"/>
      <c r="D139" s="55"/>
      <c r="E139" s="54"/>
      <c r="F139" s="245"/>
      <c r="G139" s="245"/>
      <c r="H139" s="311"/>
    </row>
    <row r="140" spans="1:8" ht="15.75">
      <c r="A140" s="79" t="s">
        <v>59</v>
      </c>
      <c r="B140" s="79" t="s">
        <v>58</v>
      </c>
      <c r="C140" s="79" t="s">
        <v>57</v>
      </c>
      <c r="D140" s="78" t="s">
        <v>56</v>
      </c>
      <c r="E140" s="77" t="s">
        <v>55</v>
      </c>
      <c r="F140" s="235" t="s">
        <v>55</v>
      </c>
      <c r="G140" s="235" t="s">
        <v>8</v>
      </c>
      <c r="H140" s="304" t="s">
        <v>54</v>
      </c>
    </row>
    <row r="141" spans="1:8" ht="15.75" customHeight="1" thickBot="1">
      <c r="A141" s="76"/>
      <c r="B141" s="76"/>
      <c r="C141" s="76"/>
      <c r="D141" s="75"/>
      <c r="E141" s="74" t="s">
        <v>53</v>
      </c>
      <c r="F141" s="236" t="s">
        <v>52</v>
      </c>
      <c r="G141" s="237" t="s">
        <v>51</v>
      </c>
      <c r="H141" s="305" t="s">
        <v>11</v>
      </c>
    </row>
    <row r="142" spans="1:8" ht="16.5" customHeight="1" thickTop="1">
      <c r="A142" s="122">
        <v>30</v>
      </c>
      <c r="B142" s="94"/>
      <c r="C142" s="94"/>
      <c r="D142" s="93" t="s">
        <v>252</v>
      </c>
      <c r="E142" s="121"/>
      <c r="F142" s="246"/>
      <c r="G142" s="246"/>
      <c r="H142" s="312"/>
    </row>
    <row r="143" spans="1:8" ht="15" customHeight="1">
      <c r="A143" s="110"/>
      <c r="B143" s="101"/>
      <c r="C143" s="101"/>
      <c r="D143" s="101"/>
      <c r="E143" s="50"/>
      <c r="F143" s="239"/>
      <c r="G143" s="239"/>
      <c r="H143" s="307"/>
    </row>
    <row r="144" spans="1:8" ht="15">
      <c r="A144" s="62"/>
      <c r="B144" s="63"/>
      <c r="C144" s="63">
        <v>1361</v>
      </c>
      <c r="D144" s="63" t="s">
        <v>99</v>
      </c>
      <c r="E144" s="111">
        <v>0</v>
      </c>
      <c r="F144" s="247">
        <v>0</v>
      </c>
      <c r="G144" s="247">
        <v>2.4</v>
      </c>
      <c r="H144" s="307" t="e">
        <f aca="true" t="shared" si="2" ref="H144:H178">(G144/F144)*100</f>
        <v>#DIV/0!</v>
      </c>
    </row>
    <row r="145" spans="1:8" ht="15" hidden="1">
      <c r="A145" s="62"/>
      <c r="B145" s="63"/>
      <c r="C145" s="63">
        <v>2460</v>
      </c>
      <c r="D145" s="63" t="s">
        <v>251</v>
      </c>
      <c r="E145" s="111">
        <v>0</v>
      </c>
      <c r="F145" s="247"/>
      <c r="G145" s="247"/>
      <c r="H145" s="307" t="e">
        <f t="shared" si="2"/>
        <v>#DIV/0!</v>
      </c>
    </row>
    <row r="146" spans="1:8" ht="15" hidden="1">
      <c r="A146" s="62">
        <v>98008</v>
      </c>
      <c r="B146" s="63"/>
      <c r="C146" s="63">
        <v>4111</v>
      </c>
      <c r="D146" s="63" t="s">
        <v>250</v>
      </c>
      <c r="E146" s="99"/>
      <c r="F146" s="239"/>
      <c r="G146" s="239"/>
      <c r="H146" s="307" t="e">
        <f t="shared" si="2"/>
        <v>#DIV/0!</v>
      </c>
    </row>
    <row r="147" spans="1:8" ht="15" customHeight="1" hidden="1">
      <c r="A147" s="62">
        <v>98071</v>
      </c>
      <c r="B147" s="63"/>
      <c r="C147" s="63">
        <v>4111</v>
      </c>
      <c r="D147" s="63" t="s">
        <v>249</v>
      </c>
      <c r="E147" s="111"/>
      <c r="F147" s="247"/>
      <c r="G147" s="247"/>
      <c r="H147" s="307" t="e">
        <f t="shared" si="2"/>
        <v>#DIV/0!</v>
      </c>
    </row>
    <row r="148" spans="1:8" ht="15" customHeight="1" hidden="1">
      <c r="A148" s="62">
        <v>98187</v>
      </c>
      <c r="B148" s="63"/>
      <c r="C148" s="63">
        <v>4111</v>
      </c>
      <c r="D148" s="63" t="s">
        <v>248</v>
      </c>
      <c r="E148" s="111">
        <v>0</v>
      </c>
      <c r="F148" s="247"/>
      <c r="G148" s="247"/>
      <c r="H148" s="307" t="e">
        <f t="shared" si="2"/>
        <v>#DIV/0!</v>
      </c>
    </row>
    <row r="149" spans="1:8" ht="15" hidden="1">
      <c r="A149" s="62">
        <v>98348</v>
      </c>
      <c r="B149" s="63"/>
      <c r="C149" s="63">
        <v>4111</v>
      </c>
      <c r="D149" s="63" t="s">
        <v>247</v>
      </c>
      <c r="E149" s="107">
        <v>0</v>
      </c>
      <c r="F149" s="238"/>
      <c r="G149" s="239"/>
      <c r="H149" s="307" t="e">
        <f t="shared" si="2"/>
        <v>#DIV/0!</v>
      </c>
    </row>
    <row r="150" spans="1:8" ht="15" customHeight="1">
      <c r="A150" s="63">
        <v>13011</v>
      </c>
      <c r="B150" s="63"/>
      <c r="C150" s="63">
        <v>4116</v>
      </c>
      <c r="D150" s="63" t="s">
        <v>246</v>
      </c>
      <c r="E150" s="50">
        <v>0</v>
      </c>
      <c r="F150" s="239">
        <v>5278.9</v>
      </c>
      <c r="G150" s="239">
        <v>5278.9</v>
      </c>
      <c r="H150" s="307">
        <f t="shared" si="2"/>
        <v>100</v>
      </c>
    </row>
    <row r="151" spans="1:8" ht="14.25" customHeight="1">
      <c r="A151" s="62">
        <v>13101</v>
      </c>
      <c r="B151" s="63"/>
      <c r="C151" s="63">
        <v>4116</v>
      </c>
      <c r="D151" s="63" t="s">
        <v>245</v>
      </c>
      <c r="E151" s="111">
        <v>0</v>
      </c>
      <c r="F151" s="247">
        <v>132</v>
      </c>
      <c r="G151" s="247">
        <v>95.5</v>
      </c>
      <c r="H151" s="307">
        <f t="shared" si="2"/>
        <v>72.34848484848484</v>
      </c>
    </row>
    <row r="152" spans="1:8" ht="15">
      <c r="A152" s="62">
        <v>27003</v>
      </c>
      <c r="B152" s="63"/>
      <c r="C152" s="63">
        <v>4116</v>
      </c>
      <c r="D152" s="63" t="s">
        <v>244</v>
      </c>
      <c r="E152" s="111">
        <v>0</v>
      </c>
      <c r="F152" s="247">
        <v>36.3</v>
      </c>
      <c r="G152" s="247">
        <v>36.3</v>
      </c>
      <c r="H152" s="307">
        <f t="shared" si="2"/>
        <v>100</v>
      </c>
    </row>
    <row r="153" spans="1:8" ht="15" customHeight="1">
      <c r="A153" s="63">
        <v>17007</v>
      </c>
      <c r="B153" s="63"/>
      <c r="C153" s="63">
        <v>4116</v>
      </c>
      <c r="D153" s="63" t="s">
        <v>243</v>
      </c>
      <c r="E153" s="50">
        <v>0</v>
      </c>
      <c r="F153" s="239">
        <v>0</v>
      </c>
      <c r="G153" s="239">
        <v>6.9</v>
      </c>
      <c r="H153" s="307" t="e">
        <f t="shared" si="2"/>
        <v>#DIV/0!</v>
      </c>
    </row>
    <row r="154" spans="1:8" ht="15" customHeight="1">
      <c r="A154" s="63">
        <v>1067</v>
      </c>
      <c r="B154" s="63"/>
      <c r="C154" s="63">
        <v>4116</v>
      </c>
      <c r="D154" s="63" t="s">
        <v>242</v>
      </c>
      <c r="E154" s="50">
        <v>4374</v>
      </c>
      <c r="F154" s="239">
        <v>4374</v>
      </c>
      <c r="G154" s="239">
        <v>0</v>
      </c>
      <c r="H154" s="307">
        <f t="shared" si="2"/>
        <v>0</v>
      </c>
    </row>
    <row r="155" spans="1:8" ht="15" customHeight="1">
      <c r="A155" s="63">
        <v>1113</v>
      </c>
      <c r="B155" s="63"/>
      <c r="C155" s="63">
        <v>4116</v>
      </c>
      <c r="D155" s="63" t="s">
        <v>241</v>
      </c>
      <c r="E155" s="50">
        <v>4940</v>
      </c>
      <c r="F155" s="239">
        <v>4940</v>
      </c>
      <c r="G155" s="239">
        <v>0</v>
      </c>
      <c r="H155" s="307">
        <f t="shared" si="2"/>
        <v>0</v>
      </c>
    </row>
    <row r="156" spans="1:8" ht="15" customHeight="1" hidden="1">
      <c r="A156" s="62"/>
      <c r="B156" s="63"/>
      <c r="C156" s="63">
        <v>4132</v>
      </c>
      <c r="D156" s="63" t="s">
        <v>240</v>
      </c>
      <c r="E156" s="111"/>
      <c r="F156" s="247"/>
      <c r="G156" s="247"/>
      <c r="H156" s="307" t="e">
        <f t="shared" si="2"/>
        <v>#DIV/0!</v>
      </c>
    </row>
    <row r="157" spans="1:8" ht="15" customHeight="1" hidden="1">
      <c r="A157" s="62">
        <v>14004</v>
      </c>
      <c r="B157" s="63"/>
      <c r="C157" s="63">
        <v>4122</v>
      </c>
      <c r="D157" s="63" t="s">
        <v>239</v>
      </c>
      <c r="E157" s="92">
        <v>0</v>
      </c>
      <c r="F157" s="238"/>
      <c r="G157" s="240"/>
      <c r="H157" s="307" t="e">
        <f t="shared" si="2"/>
        <v>#DIV/0!</v>
      </c>
    </row>
    <row r="158" spans="1:8" ht="15" hidden="1">
      <c r="A158" s="62"/>
      <c r="B158" s="63"/>
      <c r="C158" s="63">
        <v>4216</v>
      </c>
      <c r="D158" s="63" t="s">
        <v>238</v>
      </c>
      <c r="E158" s="111"/>
      <c r="F158" s="247"/>
      <c r="G158" s="247"/>
      <c r="H158" s="307" t="e">
        <f t="shared" si="2"/>
        <v>#DIV/0!</v>
      </c>
    </row>
    <row r="159" spans="1:8" ht="15" customHeight="1" hidden="1">
      <c r="A159" s="63"/>
      <c r="B159" s="63"/>
      <c r="C159" s="63">
        <v>4216</v>
      </c>
      <c r="D159" s="63" t="s">
        <v>237</v>
      </c>
      <c r="E159" s="50">
        <v>0</v>
      </c>
      <c r="F159" s="239"/>
      <c r="G159" s="239"/>
      <c r="H159" s="307" t="e">
        <f t="shared" si="2"/>
        <v>#DIV/0!</v>
      </c>
    </row>
    <row r="160" spans="1:8" ht="15" customHeight="1">
      <c r="A160" s="63"/>
      <c r="B160" s="63"/>
      <c r="C160" s="63">
        <v>4152</v>
      </c>
      <c r="D160" s="97" t="s">
        <v>236</v>
      </c>
      <c r="E160" s="50">
        <v>0</v>
      </c>
      <c r="F160" s="239">
        <v>0</v>
      </c>
      <c r="G160" s="239">
        <v>116.1</v>
      </c>
      <c r="H160" s="307" t="e">
        <f t="shared" si="2"/>
        <v>#DIV/0!</v>
      </c>
    </row>
    <row r="161" spans="1:8" ht="15" customHeight="1">
      <c r="A161" s="62">
        <v>551</v>
      </c>
      <c r="B161" s="63"/>
      <c r="C161" s="63">
        <v>4222</v>
      </c>
      <c r="D161" s="63" t="s">
        <v>235</v>
      </c>
      <c r="E161" s="111">
        <v>0</v>
      </c>
      <c r="F161" s="247">
        <v>0</v>
      </c>
      <c r="G161" s="247">
        <v>250</v>
      </c>
      <c r="H161" s="307" t="e">
        <f t="shared" si="2"/>
        <v>#DIV/0!</v>
      </c>
    </row>
    <row r="162" spans="1:8" ht="15">
      <c r="A162" s="62"/>
      <c r="B162" s="63">
        <v>3341</v>
      </c>
      <c r="C162" s="63">
        <v>2111</v>
      </c>
      <c r="D162" s="63" t="s">
        <v>234</v>
      </c>
      <c r="E162" s="120">
        <v>1</v>
      </c>
      <c r="F162" s="248">
        <v>1</v>
      </c>
      <c r="G162" s="248">
        <v>1.1</v>
      </c>
      <c r="H162" s="307">
        <f t="shared" si="2"/>
        <v>110.00000000000001</v>
      </c>
    </row>
    <row r="163" spans="1:8" ht="15">
      <c r="A163" s="62"/>
      <c r="B163" s="63">
        <v>3349</v>
      </c>
      <c r="C163" s="63">
        <v>2111</v>
      </c>
      <c r="D163" s="63" t="s">
        <v>233</v>
      </c>
      <c r="E163" s="120">
        <v>700</v>
      </c>
      <c r="F163" s="248">
        <v>700</v>
      </c>
      <c r="G163" s="248">
        <v>422.7</v>
      </c>
      <c r="H163" s="307">
        <f t="shared" si="2"/>
        <v>60.385714285714286</v>
      </c>
    </row>
    <row r="164" spans="1:8" ht="15">
      <c r="A164" s="62"/>
      <c r="B164" s="63">
        <v>5512</v>
      </c>
      <c r="C164" s="63">
        <v>2111</v>
      </c>
      <c r="D164" s="63" t="s">
        <v>232</v>
      </c>
      <c r="E164" s="50">
        <v>0</v>
      </c>
      <c r="F164" s="239">
        <v>0</v>
      </c>
      <c r="G164" s="239">
        <v>22.4</v>
      </c>
      <c r="H164" s="307" t="e">
        <f t="shared" si="2"/>
        <v>#DIV/0!</v>
      </c>
    </row>
    <row r="165" spans="1:8" ht="15" hidden="1">
      <c r="A165" s="62"/>
      <c r="B165" s="63">
        <v>5512</v>
      </c>
      <c r="C165" s="63">
        <v>2322</v>
      </c>
      <c r="D165" s="63" t="s">
        <v>231</v>
      </c>
      <c r="E165" s="50">
        <v>0</v>
      </c>
      <c r="F165" s="239"/>
      <c r="G165" s="239"/>
      <c r="H165" s="307" t="e">
        <f t="shared" si="2"/>
        <v>#DIV/0!</v>
      </c>
    </row>
    <row r="166" spans="1:8" ht="15">
      <c r="A166" s="62"/>
      <c r="B166" s="63">
        <v>5512</v>
      </c>
      <c r="C166" s="63">
        <v>2324</v>
      </c>
      <c r="D166" s="63" t="s">
        <v>230</v>
      </c>
      <c r="E166" s="50">
        <v>0</v>
      </c>
      <c r="F166" s="239">
        <v>0</v>
      </c>
      <c r="G166" s="239">
        <v>3.4</v>
      </c>
      <c r="H166" s="307" t="e">
        <f t="shared" si="2"/>
        <v>#DIV/0!</v>
      </c>
    </row>
    <row r="167" spans="1:8" ht="15">
      <c r="A167" s="62"/>
      <c r="B167" s="63">
        <v>5512</v>
      </c>
      <c r="C167" s="63">
        <v>3113</v>
      </c>
      <c r="D167" s="63" t="s">
        <v>229</v>
      </c>
      <c r="E167" s="50">
        <v>0</v>
      </c>
      <c r="F167" s="239">
        <v>0</v>
      </c>
      <c r="G167" s="238">
        <v>36</v>
      </c>
      <c r="H167" s="307" t="e">
        <f t="shared" si="2"/>
        <v>#DIV/0!</v>
      </c>
    </row>
    <row r="168" spans="1:8" ht="15" hidden="1">
      <c r="A168" s="62"/>
      <c r="B168" s="63">
        <v>5512</v>
      </c>
      <c r="C168" s="63">
        <v>3122</v>
      </c>
      <c r="D168" s="63" t="s">
        <v>228</v>
      </c>
      <c r="E168" s="50">
        <v>0</v>
      </c>
      <c r="F168" s="239"/>
      <c r="G168" s="238"/>
      <c r="H168" s="307" t="e">
        <f t="shared" si="2"/>
        <v>#DIV/0!</v>
      </c>
    </row>
    <row r="169" spans="1:8" ht="15">
      <c r="A169" s="62"/>
      <c r="B169" s="63">
        <v>6171</v>
      </c>
      <c r="C169" s="63">
        <v>2111</v>
      </c>
      <c r="D169" s="63" t="s">
        <v>227</v>
      </c>
      <c r="E169" s="120">
        <v>150</v>
      </c>
      <c r="F169" s="248">
        <v>150</v>
      </c>
      <c r="G169" s="248">
        <v>106.1</v>
      </c>
      <c r="H169" s="307">
        <f t="shared" si="2"/>
        <v>70.73333333333332</v>
      </c>
    </row>
    <row r="170" spans="1:8" ht="15">
      <c r="A170" s="62"/>
      <c r="B170" s="63">
        <v>6171</v>
      </c>
      <c r="C170" s="63">
        <v>2132</v>
      </c>
      <c r="D170" s="63" t="s">
        <v>226</v>
      </c>
      <c r="E170" s="99">
        <v>80</v>
      </c>
      <c r="F170" s="239">
        <v>80</v>
      </c>
      <c r="G170" s="239">
        <v>87.1</v>
      </c>
      <c r="H170" s="307">
        <f t="shared" si="2"/>
        <v>108.87499999999999</v>
      </c>
    </row>
    <row r="171" spans="1:8" ht="15" hidden="1">
      <c r="A171" s="62"/>
      <c r="B171" s="63">
        <v>6171</v>
      </c>
      <c r="C171" s="63">
        <v>2210</v>
      </c>
      <c r="D171" s="63" t="s">
        <v>165</v>
      </c>
      <c r="E171" s="50"/>
      <c r="F171" s="239"/>
      <c r="G171" s="239"/>
      <c r="H171" s="307" t="e">
        <f t="shared" si="2"/>
        <v>#DIV/0!</v>
      </c>
    </row>
    <row r="172" spans="1:8" ht="15" hidden="1">
      <c r="A172" s="62"/>
      <c r="B172" s="63">
        <v>6171</v>
      </c>
      <c r="C172" s="63">
        <v>2133</v>
      </c>
      <c r="D172" s="63" t="s">
        <v>225</v>
      </c>
      <c r="E172" s="105"/>
      <c r="F172" s="248"/>
      <c r="G172" s="248"/>
      <c r="H172" s="307" t="e">
        <f t="shared" si="2"/>
        <v>#DIV/0!</v>
      </c>
    </row>
    <row r="173" spans="1:8" ht="15" hidden="1">
      <c r="A173" s="62"/>
      <c r="B173" s="63">
        <v>6171</v>
      </c>
      <c r="C173" s="63">
        <v>2310</v>
      </c>
      <c r="D173" s="63" t="s">
        <v>224</v>
      </c>
      <c r="E173" s="99">
        <v>0</v>
      </c>
      <c r="F173" s="239"/>
      <c r="G173" s="248"/>
      <c r="H173" s="307" t="e">
        <f t="shared" si="2"/>
        <v>#DIV/0!</v>
      </c>
    </row>
    <row r="174" spans="1:8" ht="15" hidden="1">
      <c r="A174" s="62"/>
      <c r="B174" s="63">
        <v>6171</v>
      </c>
      <c r="C174" s="63">
        <v>2322</v>
      </c>
      <c r="D174" s="63" t="s">
        <v>223</v>
      </c>
      <c r="E174" s="99">
        <v>0</v>
      </c>
      <c r="F174" s="239"/>
      <c r="G174" s="239"/>
      <c r="H174" s="307" t="e">
        <f t="shared" si="2"/>
        <v>#DIV/0!</v>
      </c>
    </row>
    <row r="175" spans="1:8" ht="15">
      <c r="A175" s="62"/>
      <c r="B175" s="63">
        <v>6171</v>
      </c>
      <c r="C175" s="63">
        <v>2324</v>
      </c>
      <c r="D175" s="63" t="s">
        <v>222</v>
      </c>
      <c r="E175" s="99">
        <v>0</v>
      </c>
      <c r="F175" s="239">
        <v>0</v>
      </c>
      <c r="G175" s="239">
        <v>74.3</v>
      </c>
      <c r="H175" s="307" t="e">
        <f t="shared" si="2"/>
        <v>#DIV/0!</v>
      </c>
    </row>
    <row r="176" spans="1:8" ht="15" hidden="1">
      <c r="A176" s="62"/>
      <c r="B176" s="63">
        <v>6171</v>
      </c>
      <c r="C176" s="63">
        <v>2329</v>
      </c>
      <c r="D176" s="63" t="s">
        <v>221</v>
      </c>
      <c r="E176" s="99">
        <v>0</v>
      </c>
      <c r="F176" s="239"/>
      <c r="G176" s="239"/>
      <c r="H176" s="307" t="e">
        <f t="shared" si="2"/>
        <v>#DIV/0!</v>
      </c>
    </row>
    <row r="177" spans="1:8" ht="15" hidden="1">
      <c r="A177" s="62"/>
      <c r="B177" s="63">
        <v>6409</v>
      </c>
      <c r="C177" s="63">
        <v>2328</v>
      </c>
      <c r="D177" s="63" t="s">
        <v>220</v>
      </c>
      <c r="E177" s="99"/>
      <c r="F177" s="239"/>
      <c r="G177" s="239"/>
      <c r="H177" s="307" t="e">
        <f t="shared" si="2"/>
        <v>#DIV/0!</v>
      </c>
    </row>
    <row r="178" spans="1:8" ht="15">
      <c r="A178" s="62"/>
      <c r="B178" s="63"/>
      <c r="C178" s="63"/>
      <c r="D178" s="63"/>
      <c r="E178" s="99">
        <v>0</v>
      </c>
      <c r="F178" s="239">
        <v>0</v>
      </c>
      <c r="G178" s="239">
        <v>0</v>
      </c>
      <c r="H178" s="307" t="e">
        <f t="shared" si="2"/>
        <v>#DIV/0!</v>
      </c>
    </row>
    <row r="179" spans="1:8" ht="15.75" thickBot="1">
      <c r="A179" s="60"/>
      <c r="B179" s="61"/>
      <c r="C179" s="61"/>
      <c r="D179" s="61"/>
      <c r="E179" s="59"/>
      <c r="F179" s="249"/>
      <c r="G179" s="249"/>
      <c r="H179" s="313"/>
    </row>
    <row r="180" spans="1:8" s="52" customFormat="1" ht="21.75" customHeight="1" thickBot="1" thickTop="1">
      <c r="A180" s="119"/>
      <c r="B180" s="58"/>
      <c r="C180" s="58"/>
      <c r="D180" s="89" t="s">
        <v>219</v>
      </c>
      <c r="E180" s="56">
        <f>SUM(E144:E179)</f>
        <v>10245</v>
      </c>
      <c r="F180" s="250">
        <f>SUM(F144:F179)</f>
        <v>15692.2</v>
      </c>
      <c r="G180" s="250">
        <f>SUM(G143:G179)</f>
        <v>6539.2</v>
      </c>
      <c r="H180" s="309">
        <f>(G180/F180)*100</f>
        <v>41.671658530989916</v>
      </c>
    </row>
    <row r="181" spans="1:8" ht="15" customHeight="1">
      <c r="A181" s="53"/>
      <c r="B181" s="53"/>
      <c r="C181" s="53"/>
      <c r="D181" s="55"/>
      <c r="E181" s="54"/>
      <c r="F181" s="245"/>
      <c r="G181" s="245"/>
      <c r="H181" s="311"/>
    </row>
    <row r="182" spans="1:8" ht="15" customHeight="1">
      <c r="A182" s="53"/>
      <c r="B182" s="53"/>
      <c r="C182" s="53"/>
      <c r="D182" s="55"/>
      <c r="E182" s="54"/>
      <c r="F182" s="245"/>
      <c r="G182" s="245"/>
      <c r="H182" s="311"/>
    </row>
    <row r="183" spans="1:8" ht="12.75" customHeight="1" hidden="1">
      <c r="A183" s="53"/>
      <c r="B183" s="53"/>
      <c r="C183" s="53"/>
      <c r="D183" s="55"/>
      <c r="E183" s="54"/>
      <c r="F183" s="245"/>
      <c r="G183" s="245"/>
      <c r="H183" s="311"/>
    </row>
    <row r="184" spans="1:8" ht="15" customHeight="1" thickBot="1">
      <c r="A184" s="53"/>
      <c r="B184" s="53"/>
      <c r="C184" s="53"/>
      <c r="D184" s="55"/>
      <c r="E184" s="54"/>
      <c r="F184" s="245"/>
      <c r="G184" s="245"/>
      <c r="H184" s="311"/>
    </row>
    <row r="185" spans="1:8" ht="15.75">
      <c r="A185" s="79" t="s">
        <v>59</v>
      </c>
      <c r="B185" s="79" t="s">
        <v>58</v>
      </c>
      <c r="C185" s="79" t="s">
        <v>57</v>
      </c>
      <c r="D185" s="78" t="s">
        <v>56</v>
      </c>
      <c r="E185" s="77" t="s">
        <v>55</v>
      </c>
      <c r="F185" s="235" t="s">
        <v>55</v>
      </c>
      <c r="G185" s="235" t="s">
        <v>8</v>
      </c>
      <c r="H185" s="304" t="s">
        <v>54</v>
      </c>
    </row>
    <row r="186" spans="1:8" ht="15.75" customHeight="1" thickBot="1">
      <c r="A186" s="76"/>
      <c r="B186" s="76"/>
      <c r="C186" s="76"/>
      <c r="D186" s="75"/>
      <c r="E186" s="74" t="s">
        <v>53</v>
      </c>
      <c r="F186" s="236" t="s">
        <v>52</v>
      </c>
      <c r="G186" s="237" t="s">
        <v>51</v>
      </c>
      <c r="H186" s="305" t="s">
        <v>11</v>
      </c>
    </row>
    <row r="187" spans="1:8" ht="16.5" customHeight="1" thickTop="1">
      <c r="A187" s="94">
        <v>50</v>
      </c>
      <c r="B187" s="94"/>
      <c r="C187" s="94"/>
      <c r="D187" s="93" t="s">
        <v>218</v>
      </c>
      <c r="E187" s="92"/>
      <c r="F187" s="238"/>
      <c r="G187" s="238"/>
      <c r="H187" s="306"/>
    </row>
    <row r="188" spans="1:8" ht="15" customHeight="1">
      <c r="A188" s="63"/>
      <c r="B188" s="63"/>
      <c r="C188" s="63"/>
      <c r="D188" s="101"/>
      <c r="E188" s="50"/>
      <c r="F188" s="239"/>
      <c r="G188" s="239"/>
      <c r="H188" s="307"/>
    </row>
    <row r="189" spans="1:8" ht="15">
      <c r="A189" s="63"/>
      <c r="B189" s="63"/>
      <c r="C189" s="63">
        <v>1361</v>
      </c>
      <c r="D189" s="63" t="s">
        <v>99</v>
      </c>
      <c r="E189" s="99">
        <v>0</v>
      </c>
      <c r="F189" s="239">
        <v>1</v>
      </c>
      <c r="G189" s="239">
        <v>0</v>
      </c>
      <c r="H189" s="307">
        <f aca="true" t="shared" si="3" ref="H189:H230">(G189/F189)*100</f>
        <v>0</v>
      </c>
    </row>
    <row r="190" spans="1:8" ht="15" hidden="1">
      <c r="A190" s="63"/>
      <c r="B190" s="63"/>
      <c r="C190" s="63">
        <v>2451</v>
      </c>
      <c r="D190" s="63" t="s">
        <v>217</v>
      </c>
      <c r="E190" s="50"/>
      <c r="F190" s="239"/>
      <c r="G190" s="239"/>
      <c r="H190" s="307" t="e">
        <f t="shared" si="3"/>
        <v>#DIV/0!</v>
      </c>
    </row>
    <row r="191" spans="1:8" ht="15">
      <c r="A191" s="63">
        <v>13010</v>
      </c>
      <c r="B191" s="63"/>
      <c r="C191" s="63">
        <v>4116</v>
      </c>
      <c r="D191" s="63" t="s">
        <v>216</v>
      </c>
      <c r="E191" s="50">
        <v>624</v>
      </c>
      <c r="F191" s="239">
        <v>624</v>
      </c>
      <c r="G191" s="239">
        <v>544</v>
      </c>
      <c r="H191" s="307">
        <f t="shared" si="3"/>
        <v>87.17948717948718</v>
      </c>
    </row>
    <row r="192" spans="1:8" ht="15" hidden="1">
      <c r="A192" s="63">
        <v>434</v>
      </c>
      <c r="B192" s="63"/>
      <c r="C192" s="63">
        <v>4122</v>
      </c>
      <c r="D192" s="63" t="s">
        <v>215</v>
      </c>
      <c r="E192" s="50"/>
      <c r="F192" s="239"/>
      <c r="G192" s="239"/>
      <c r="H192" s="307" t="e">
        <f t="shared" si="3"/>
        <v>#DIV/0!</v>
      </c>
    </row>
    <row r="193" spans="1:8" ht="15" hidden="1">
      <c r="A193" s="63">
        <v>13305</v>
      </c>
      <c r="B193" s="63"/>
      <c r="C193" s="63">
        <v>4116</v>
      </c>
      <c r="D193" s="63" t="s">
        <v>214</v>
      </c>
      <c r="E193" s="50">
        <v>0</v>
      </c>
      <c r="F193" s="239">
        <v>0</v>
      </c>
      <c r="G193" s="239"/>
      <c r="H193" s="307" t="e">
        <f t="shared" si="3"/>
        <v>#DIV/0!</v>
      </c>
    </row>
    <row r="194" spans="1:8" ht="15">
      <c r="A194" s="62">
        <v>13015</v>
      </c>
      <c r="B194" s="63"/>
      <c r="C194" s="63">
        <v>4116</v>
      </c>
      <c r="D194" s="63" t="s">
        <v>213</v>
      </c>
      <c r="E194" s="99">
        <v>0</v>
      </c>
      <c r="F194" s="239">
        <v>1367</v>
      </c>
      <c r="G194" s="239">
        <v>1367</v>
      </c>
      <c r="H194" s="307">
        <f t="shared" si="3"/>
        <v>100</v>
      </c>
    </row>
    <row r="195" spans="1:8" ht="15">
      <c r="A195" s="62">
        <v>33058</v>
      </c>
      <c r="B195" s="63"/>
      <c r="C195" s="63">
        <v>4116</v>
      </c>
      <c r="D195" s="63" t="s">
        <v>212</v>
      </c>
      <c r="E195" s="99">
        <v>0</v>
      </c>
      <c r="F195" s="239">
        <v>708</v>
      </c>
      <c r="G195" s="239">
        <v>708</v>
      </c>
      <c r="H195" s="307">
        <f t="shared" si="3"/>
        <v>100</v>
      </c>
    </row>
    <row r="196" spans="1:8" ht="15">
      <c r="A196" s="63">
        <v>33058</v>
      </c>
      <c r="B196" s="63"/>
      <c r="C196" s="63">
        <v>4116</v>
      </c>
      <c r="D196" s="63" t="s">
        <v>211</v>
      </c>
      <c r="E196" s="99">
        <v>0</v>
      </c>
      <c r="F196" s="239">
        <v>390.5</v>
      </c>
      <c r="G196" s="239">
        <v>390.4</v>
      </c>
      <c r="H196" s="307">
        <f t="shared" si="3"/>
        <v>99.97439180537772</v>
      </c>
    </row>
    <row r="197" spans="1:8" ht="15">
      <c r="A197" s="63">
        <v>33058</v>
      </c>
      <c r="B197" s="63"/>
      <c r="C197" s="63">
        <v>4116</v>
      </c>
      <c r="D197" s="63" t="s">
        <v>210</v>
      </c>
      <c r="E197" s="99">
        <v>0</v>
      </c>
      <c r="F197" s="239">
        <v>438.5</v>
      </c>
      <c r="G197" s="239">
        <v>438.4</v>
      </c>
      <c r="H197" s="307">
        <f t="shared" si="3"/>
        <v>99.97719498289624</v>
      </c>
    </row>
    <row r="198" spans="1:8" ht="15">
      <c r="A198" s="63">
        <v>33058</v>
      </c>
      <c r="B198" s="63"/>
      <c r="C198" s="63">
        <v>4116</v>
      </c>
      <c r="D198" s="63" t="s">
        <v>209</v>
      </c>
      <c r="E198" s="99">
        <v>0</v>
      </c>
      <c r="F198" s="239">
        <v>826.7</v>
      </c>
      <c r="G198" s="239">
        <v>826.6</v>
      </c>
      <c r="H198" s="307">
        <f t="shared" si="3"/>
        <v>99.98790371355993</v>
      </c>
    </row>
    <row r="199" spans="1:8" ht="15">
      <c r="A199" s="62">
        <v>33058</v>
      </c>
      <c r="B199" s="63"/>
      <c r="C199" s="63">
        <v>4116</v>
      </c>
      <c r="D199" s="63" t="s">
        <v>208</v>
      </c>
      <c r="E199" s="99">
        <v>0</v>
      </c>
      <c r="F199" s="239">
        <v>957.7</v>
      </c>
      <c r="G199" s="239">
        <v>957.6</v>
      </c>
      <c r="H199" s="307">
        <f t="shared" si="3"/>
        <v>99.98955831680067</v>
      </c>
    </row>
    <row r="200" spans="1:8" ht="15">
      <c r="A200" s="63">
        <v>13233</v>
      </c>
      <c r="B200" s="63"/>
      <c r="C200" s="63">
        <v>4116</v>
      </c>
      <c r="D200" s="63" t="s">
        <v>207</v>
      </c>
      <c r="E200" s="50">
        <v>1125</v>
      </c>
      <c r="F200" s="239">
        <v>1125</v>
      </c>
      <c r="G200" s="239">
        <v>907</v>
      </c>
      <c r="H200" s="307">
        <f t="shared" si="3"/>
        <v>80.62222222222222</v>
      </c>
    </row>
    <row r="201" spans="1:8" ht="15">
      <c r="A201" s="63"/>
      <c r="B201" s="63"/>
      <c r="C201" s="63">
        <v>4121</v>
      </c>
      <c r="D201" s="63" t="s">
        <v>206</v>
      </c>
      <c r="E201" s="50">
        <v>0</v>
      </c>
      <c r="F201" s="239">
        <v>0</v>
      </c>
      <c r="G201" s="239">
        <v>2</v>
      </c>
      <c r="H201" s="307" t="e">
        <f t="shared" si="3"/>
        <v>#DIV/0!</v>
      </c>
    </row>
    <row r="202" spans="1:8" ht="15">
      <c r="A202" s="63">
        <v>359</v>
      </c>
      <c r="B202" s="63"/>
      <c r="C202" s="63">
        <v>4122</v>
      </c>
      <c r="D202" s="63" t="s">
        <v>205</v>
      </c>
      <c r="E202" s="99">
        <v>0</v>
      </c>
      <c r="F202" s="239">
        <v>15</v>
      </c>
      <c r="G202" s="239">
        <v>15</v>
      </c>
      <c r="H202" s="307">
        <f t="shared" si="3"/>
        <v>100</v>
      </c>
    </row>
    <row r="203" spans="1:8" ht="15">
      <c r="A203" s="63">
        <v>433</v>
      </c>
      <c r="B203" s="63"/>
      <c r="C203" s="63">
        <v>4122</v>
      </c>
      <c r="D203" s="63" t="s">
        <v>204</v>
      </c>
      <c r="E203" s="50">
        <v>0</v>
      </c>
      <c r="F203" s="239">
        <v>0</v>
      </c>
      <c r="G203" s="239">
        <v>25</v>
      </c>
      <c r="H203" s="307" t="e">
        <f t="shared" si="3"/>
        <v>#DIV/0!</v>
      </c>
    </row>
    <row r="204" spans="1:8" ht="15">
      <c r="A204" s="63">
        <v>214</v>
      </c>
      <c r="B204" s="63"/>
      <c r="C204" s="63">
        <v>4122</v>
      </c>
      <c r="D204" s="63" t="s">
        <v>203</v>
      </c>
      <c r="E204" s="99">
        <v>0</v>
      </c>
      <c r="F204" s="239">
        <v>36.4</v>
      </c>
      <c r="G204" s="239">
        <v>36.3</v>
      </c>
      <c r="H204" s="307">
        <f t="shared" si="3"/>
        <v>99.72527472527473</v>
      </c>
    </row>
    <row r="205" spans="1:8" ht="15">
      <c r="A205" s="63">
        <v>13305</v>
      </c>
      <c r="B205" s="63"/>
      <c r="C205" s="63">
        <v>4122</v>
      </c>
      <c r="D205" s="63" t="s">
        <v>202</v>
      </c>
      <c r="E205" s="99">
        <v>0</v>
      </c>
      <c r="F205" s="239">
        <v>15708.4</v>
      </c>
      <c r="G205" s="239">
        <v>15708.4</v>
      </c>
      <c r="H205" s="307">
        <f t="shared" si="3"/>
        <v>100</v>
      </c>
    </row>
    <row r="206" spans="1:8" ht="15">
      <c r="A206" s="63"/>
      <c r="B206" s="63">
        <v>2143</v>
      </c>
      <c r="C206" s="63">
        <v>2112</v>
      </c>
      <c r="D206" s="98" t="s">
        <v>201</v>
      </c>
      <c r="E206" s="99">
        <v>0</v>
      </c>
      <c r="F206" s="239">
        <v>210</v>
      </c>
      <c r="G206" s="239">
        <v>0</v>
      </c>
      <c r="H206" s="307">
        <f t="shared" si="3"/>
        <v>0</v>
      </c>
    </row>
    <row r="207" spans="1:8" ht="15" hidden="1">
      <c r="A207" s="63"/>
      <c r="B207" s="63">
        <v>3113</v>
      </c>
      <c r="C207" s="63">
        <v>2119</v>
      </c>
      <c r="D207" s="63" t="s">
        <v>200</v>
      </c>
      <c r="E207" s="99">
        <v>0</v>
      </c>
      <c r="F207" s="239">
        <v>0</v>
      </c>
      <c r="G207" s="239"/>
      <c r="H207" s="307" t="e">
        <f t="shared" si="3"/>
        <v>#DIV/0!</v>
      </c>
    </row>
    <row r="208" spans="1:8" ht="15">
      <c r="A208" s="63"/>
      <c r="B208" s="63">
        <v>3113</v>
      </c>
      <c r="C208" s="63">
        <v>2122</v>
      </c>
      <c r="D208" s="63" t="s">
        <v>199</v>
      </c>
      <c r="E208" s="99">
        <v>0</v>
      </c>
      <c r="F208" s="239">
        <v>604</v>
      </c>
      <c r="G208" s="239">
        <v>0</v>
      </c>
      <c r="H208" s="307">
        <f t="shared" si="3"/>
        <v>0</v>
      </c>
    </row>
    <row r="209" spans="1:8" ht="15">
      <c r="A209" s="63"/>
      <c r="B209" s="63">
        <v>3313</v>
      </c>
      <c r="C209" s="63">
        <v>2132</v>
      </c>
      <c r="D209" s="63" t="s">
        <v>198</v>
      </c>
      <c r="E209" s="99">
        <v>0</v>
      </c>
      <c r="F209" s="239">
        <v>237.2</v>
      </c>
      <c r="G209" s="239">
        <v>0</v>
      </c>
      <c r="H209" s="307">
        <f t="shared" si="3"/>
        <v>0</v>
      </c>
    </row>
    <row r="210" spans="1:8" ht="15">
      <c r="A210" s="63"/>
      <c r="B210" s="63">
        <v>3313</v>
      </c>
      <c r="C210" s="63">
        <v>2133</v>
      </c>
      <c r="D210" s="63" t="s">
        <v>197</v>
      </c>
      <c r="E210" s="99">
        <v>0</v>
      </c>
      <c r="F210" s="239">
        <v>12.8</v>
      </c>
      <c r="G210" s="239">
        <v>0</v>
      </c>
      <c r="H210" s="307">
        <f t="shared" si="3"/>
        <v>0</v>
      </c>
    </row>
    <row r="211" spans="1:8" ht="15">
      <c r="A211" s="63"/>
      <c r="B211" s="63">
        <v>3326</v>
      </c>
      <c r="C211" s="63">
        <v>2212</v>
      </c>
      <c r="D211" s="63" t="s">
        <v>73</v>
      </c>
      <c r="E211" s="99">
        <v>0</v>
      </c>
      <c r="F211" s="239">
        <v>8</v>
      </c>
      <c r="G211" s="239">
        <v>0</v>
      </c>
      <c r="H211" s="307">
        <f t="shared" si="3"/>
        <v>0</v>
      </c>
    </row>
    <row r="212" spans="1:8" ht="15">
      <c r="A212" s="63"/>
      <c r="B212" s="63">
        <v>3399</v>
      </c>
      <c r="C212" s="63">
        <v>2133</v>
      </c>
      <c r="D212" s="63" t="s">
        <v>196</v>
      </c>
      <c r="E212" s="99">
        <v>0</v>
      </c>
      <c r="F212" s="239">
        <v>73.7</v>
      </c>
      <c r="G212" s="239">
        <v>0</v>
      </c>
      <c r="H212" s="307">
        <f t="shared" si="3"/>
        <v>0</v>
      </c>
    </row>
    <row r="213" spans="1:8" ht="15">
      <c r="A213" s="63"/>
      <c r="B213" s="63">
        <v>3399</v>
      </c>
      <c r="C213" s="63">
        <v>2324</v>
      </c>
      <c r="D213" s="63" t="s">
        <v>195</v>
      </c>
      <c r="E213" s="99">
        <v>0</v>
      </c>
      <c r="F213" s="239">
        <v>154.6</v>
      </c>
      <c r="G213" s="239">
        <v>0</v>
      </c>
      <c r="H213" s="307">
        <f t="shared" si="3"/>
        <v>0</v>
      </c>
    </row>
    <row r="214" spans="1:8" ht="15" hidden="1">
      <c r="A214" s="63"/>
      <c r="B214" s="63">
        <v>3412</v>
      </c>
      <c r="C214" s="63">
        <v>2229</v>
      </c>
      <c r="D214" s="63" t="s">
        <v>194</v>
      </c>
      <c r="E214" s="99">
        <v>0</v>
      </c>
      <c r="F214" s="239">
        <v>0</v>
      </c>
      <c r="G214" s="239"/>
      <c r="H214" s="307" t="e">
        <f t="shared" si="3"/>
        <v>#DIV/0!</v>
      </c>
    </row>
    <row r="215" spans="1:8" ht="15" customHeight="1">
      <c r="A215" s="63"/>
      <c r="B215" s="63">
        <v>3599</v>
      </c>
      <c r="C215" s="63">
        <v>2324</v>
      </c>
      <c r="D215" s="63" t="s">
        <v>193</v>
      </c>
      <c r="E215" s="50">
        <v>5</v>
      </c>
      <c r="F215" s="239">
        <v>5</v>
      </c>
      <c r="G215" s="239">
        <v>2.7</v>
      </c>
      <c r="H215" s="307">
        <f t="shared" si="3"/>
        <v>54</v>
      </c>
    </row>
    <row r="216" spans="1:8" ht="15" customHeight="1">
      <c r="A216" s="63"/>
      <c r="B216" s="63">
        <v>4171</v>
      </c>
      <c r="C216" s="63">
        <v>2229</v>
      </c>
      <c r="D216" s="63" t="s">
        <v>192</v>
      </c>
      <c r="E216" s="50">
        <v>0</v>
      </c>
      <c r="F216" s="239">
        <v>0</v>
      </c>
      <c r="G216" s="239">
        <v>5</v>
      </c>
      <c r="H216" s="307" t="e">
        <f t="shared" si="3"/>
        <v>#DIV/0!</v>
      </c>
    </row>
    <row r="217" spans="1:8" ht="15" customHeight="1" hidden="1">
      <c r="A217" s="63"/>
      <c r="B217" s="63">
        <v>4179</v>
      </c>
      <c r="C217" s="63">
        <v>2229</v>
      </c>
      <c r="D217" s="63" t="s">
        <v>191</v>
      </c>
      <c r="E217" s="50">
        <v>0</v>
      </c>
      <c r="F217" s="239"/>
      <c r="G217" s="239"/>
      <c r="H217" s="307" t="e">
        <f t="shared" si="3"/>
        <v>#DIV/0!</v>
      </c>
    </row>
    <row r="218" spans="1:8" ht="15">
      <c r="A218" s="63"/>
      <c r="B218" s="63">
        <v>4195</v>
      </c>
      <c r="C218" s="63">
        <v>2229</v>
      </c>
      <c r="D218" s="63" t="s">
        <v>190</v>
      </c>
      <c r="E218" s="50">
        <v>24</v>
      </c>
      <c r="F218" s="239">
        <v>24</v>
      </c>
      <c r="G218" s="239">
        <v>0</v>
      </c>
      <c r="H218" s="307">
        <f t="shared" si="3"/>
        <v>0</v>
      </c>
    </row>
    <row r="219" spans="1:8" ht="15" hidden="1">
      <c r="A219" s="63"/>
      <c r="B219" s="63">
        <v>4329</v>
      </c>
      <c r="C219" s="63">
        <v>2229</v>
      </c>
      <c r="D219" s="63" t="s">
        <v>189</v>
      </c>
      <c r="E219" s="50"/>
      <c r="F219" s="239"/>
      <c r="G219" s="239"/>
      <c r="H219" s="307" t="e">
        <f t="shared" si="3"/>
        <v>#DIV/0!</v>
      </c>
    </row>
    <row r="220" spans="1:8" ht="15" hidden="1">
      <c r="A220" s="63"/>
      <c r="B220" s="63">
        <v>4329</v>
      </c>
      <c r="C220" s="63">
        <v>2324</v>
      </c>
      <c r="D220" s="63" t="s">
        <v>188</v>
      </c>
      <c r="E220" s="50"/>
      <c r="F220" s="239"/>
      <c r="G220" s="239"/>
      <c r="H220" s="307" t="e">
        <f t="shared" si="3"/>
        <v>#DIV/0!</v>
      </c>
    </row>
    <row r="221" spans="1:8" ht="15" hidden="1">
      <c r="A221" s="63"/>
      <c r="B221" s="63">
        <v>4342</v>
      </c>
      <c r="C221" s="63">
        <v>2324</v>
      </c>
      <c r="D221" s="63" t="s">
        <v>187</v>
      </c>
      <c r="E221" s="50"/>
      <c r="F221" s="239"/>
      <c r="G221" s="239"/>
      <c r="H221" s="307" t="e">
        <f t="shared" si="3"/>
        <v>#DIV/0!</v>
      </c>
    </row>
    <row r="222" spans="1:8" ht="15" hidden="1">
      <c r="A222" s="63"/>
      <c r="B222" s="63">
        <v>4349</v>
      </c>
      <c r="C222" s="63">
        <v>2229</v>
      </c>
      <c r="D222" s="63" t="s">
        <v>186</v>
      </c>
      <c r="E222" s="50"/>
      <c r="F222" s="239"/>
      <c r="G222" s="239"/>
      <c r="H222" s="307" t="e">
        <f t="shared" si="3"/>
        <v>#DIV/0!</v>
      </c>
    </row>
    <row r="223" spans="1:8" ht="15" hidden="1">
      <c r="A223" s="63"/>
      <c r="B223" s="63">
        <v>4399</v>
      </c>
      <c r="C223" s="63">
        <v>2111</v>
      </c>
      <c r="D223" s="63" t="s">
        <v>185</v>
      </c>
      <c r="E223" s="50"/>
      <c r="F223" s="239"/>
      <c r="G223" s="239"/>
      <c r="H223" s="307" t="e">
        <f t="shared" si="3"/>
        <v>#DIV/0!</v>
      </c>
    </row>
    <row r="224" spans="1:8" ht="15" hidden="1">
      <c r="A224" s="63"/>
      <c r="B224" s="63">
        <v>6171</v>
      </c>
      <c r="C224" s="63">
        <v>2111</v>
      </c>
      <c r="D224" s="63" t="s">
        <v>184</v>
      </c>
      <c r="E224" s="50"/>
      <c r="F224" s="239"/>
      <c r="G224" s="239"/>
      <c r="H224" s="307" t="e">
        <f t="shared" si="3"/>
        <v>#DIV/0!</v>
      </c>
    </row>
    <row r="225" spans="1:8" ht="15" hidden="1">
      <c r="A225" s="62"/>
      <c r="B225" s="63">
        <v>4357</v>
      </c>
      <c r="C225" s="63">
        <v>2122</v>
      </c>
      <c r="D225" s="63" t="s">
        <v>183</v>
      </c>
      <c r="E225" s="99">
        <v>0</v>
      </c>
      <c r="F225" s="239"/>
      <c r="G225" s="239"/>
      <c r="H225" s="307" t="e">
        <f t="shared" si="3"/>
        <v>#DIV/0!</v>
      </c>
    </row>
    <row r="226" spans="1:8" ht="15">
      <c r="A226" s="63"/>
      <c r="B226" s="63">
        <v>4379</v>
      </c>
      <c r="C226" s="63">
        <v>2212</v>
      </c>
      <c r="D226" s="63" t="s">
        <v>181</v>
      </c>
      <c r="E226" s="50">
        <v>7</v>
      </c>
      <c r="F226" s="239">
        <v>7</v>
      </c>
      <c r="G226" s="239">
        <v>6.3</v>
      </c>
      <c r="H226" s="307">
        <f t="shared" si="3"/>
        <v>90</v>
      </c>
    </row>
    <row r="227" spans="1:8" ht="15" hidden="1">
      <c r="A227" s="98"/>
      <c r="B227" s="98">
        <v>4399</v>
      </c>
      <c r="C227" s="98">
        <v>2324</v>
      </c>
      <c r="D227" s="98" t="s">
        <v>182</v>
      </c>
      <c r="E227" s="64"/>
      <c r="F227" s="240"/>
      <c r="G227" s="239"/>
      <c r="H227" s="307" t="e">
        <f t="shared" si="3"/>
        <v>#DIV/0!</v>
      </c>
    </row>
    <row r="228" spans="1:8" ht="15" hidden="1">
      <c r="A228" s="63"/>
      <c r="B228" s="63">
        <v>6171</v>
      </c>
      <c r="C228" s="63">
        <v>2212</v>
      </c>
      <c r="D228" s="63" t="s">
        <v>181</v>
      </c>
      <c r="E228" s="50"/>
      <c r="F228" s="239"/>
      <c r="G228" s="239"/>
      <c r="H228" s="307" t="e">
        <f t="shared" si="3"/>
        <v>#DIV/0!</v>
      </c>
    </row>
    <row r="229" spans="1:8" ht="15">
      <c r="A229" s="98"/>
      <c r="B229" s="63">
        <v>6171</v>
      </c>
      <c r="C229" s="63">
        <v>2324</v>
      </c>
      <c r="D229" s="63" t="s">
        <v>180</v>
      </c>
      <c r="E229" s="50">
        <v>3</v>
      </c>
      <c r="F229" s="239">
        <v>3</v>
      </c>
      <c r="G229" s="239">
        <v>3</v>
      </c>
      <c r="H229" s="307">
        <f t="shared" si="3"/>
        <v>100</v>
      </c>
    </row>
    <row r="230" spans="1:8" ht="15">
      <c r="A230" s="98"/>
      <c r="B230" s="63">
        <v>6402</v>
      </c>
      <c r="C230" s="63">
        <v>2229</v>
      </c>
      <c r="D230" s="63" t="s">
        <v>179</v>
      </c>
      <c r="E230" s="50">
        <v>0</v>
      </c>
      <c r="F230" s="239">
        <v>0</v>
      </c>
      <c r="G230" s="239">
        <v>22.2</v>
      </c>
      <c r="H230" s="307" t="e">
        <f t="shared" si="3"/>
        <v>#DIV/0!</v>
      </c>
    </row>
    <row r="231" spans="1:8" ht="15" customHeight="1" thickBot="1">
      <c r="A231" s="61"/>
      <c r="B231" s="61"/>
      <c r="C231" s="61"/>
      <c r="D231" s="61"/>
      <c r="E231" s="59"/>
      <c r="F231" s="249"/>
      <c r="G231" s="249"/>
      <c r="H231" s="307"/>
    </row>
    <row r="232" spans="1:8" s="52" customFormat="1" ht="21.75" customHeight="1" thickBot="1" thickTop="1">
      <c r="A232" s="58"/>
      <c r="B232" s="58"/>
      <c r="C232" s="58"/>
      <c r="D232" s="89" t="s">
        <v>178</v>
      </c>
      <c r="E232" s="56">
        <f>SUM(E188:E231)</f>
        <v>1788</v>
      </c>
      <c r="F232" s="250">
        <f>SUM(F188:F231)</f>
        <v>23537.499999999996</v>
      </c>
      <c r="G232" s="250">
        <f>SUM(G188:G231)</f>
        <v>21964.9</v>
      </c>
      <c r="H232" s="309">
        <f>(G232/F232)*100</f>
        <v>93.3187466808285</v>
      </c>
    </row>
    <row r="233" spans="1:8" ht="15" customHeight="1">
      <c r="A233" s="53"/>
      <c r="B233" s="52"/>
      <c r="C233" s="53"/>
      <c r="D233" s="118"/>
      <c r="E233" s="54"/>
      <c r="F233" s="245"/>
      <c r="G233" s="231"/>
      <c r="H233" s="300"/>
    </row>
    <row r="234" spans="1:8" ht="14.25" customHeight="1">
      <c r="A234" s="52"/>
      <c r="B234" s="52"/>
      <c r="C234" s="52"/>
      <c r="D234" s="52"/>
      <c r="E234" s="51"/>
      <c r="F234" s="244"/>
      <c r="G234" s="244"/>
      <c r="H234" s="310"/>
    </row>
    <row r="235" spans="1:8" ht="14.25" customHeight="1" thickBot="1">
      <c r="A235" s="52"/>
      <c r="B235" s="52"/>
      <c r="C235" s="52"/>
      <c r="D235" s="52"/>
      <c r="E235" s="51"/>
      <c r="F235" s="244"/>
      <c r="G235" s="244"/>
      <c r="H235" s="310"/>
    </row>
    <row r="236" spans="1:8" ht="13.5" customHeight="1" hidden="1">
      <c r="A236" s="52"/>
      <c r="B236" s="52"/>
      <c r="C236" s="52"/>
      <c r="D236" s="52"/>
      <c r="E236" s="51"/>
      <c r="F236" s="244"/>
      <c r="G236" s="244"/>
      <c r="H236" s="310"/>
    </row>
    <row r="237" spans="1:8" ht="13.5" customHeight="1" hidden="1">
      <c r="A237" s="52"/>
      <c r="B237" s="52"/>
      <c r="C237" s="52"/>
      <c r="D237" s="52"/>
      <c r="E237" s="51"/>
      <c r="F237" s="244"/>
      <c r="G237" s="244"/>
      <c r="H237" s="310"/>
    </row>
    <row r="238" spans="1:8" ht="13.5" customHeight="1" hidden="1" thickBot="1">
      <c r="A238" s="52"/>
      <c r="B238" s="52"/>
      <c r="C238" s="52"/>
      <c r="D238" s="52"/>
      <c r="E238" s="51"/>
      <c r="F238" s="244"/>
      <c r="G238" s="244"/>
      <c r="H238" s="310"/>
    </row>
    <row r="239" spans="1:8" ht="15.75">
      <c r="A239" s="79" t="s">
        <v>59</v>
      </c>
      <c r="B239" s="79" t="s">
        <v>58</v>
      </c>
      <c r="C239" s="79" t="s">
        <v>57</v>
      </c>
      <c r="D239" s="78" t="s">
        <v>56</v>
      </c>
      <c r="E239" s="77" t="s">
        <v>55</v>
      </c>
      <c r="F239" s="235" t="s">
        <v>55</v>
      </c>
      <c r="G239" s="235" t="s">
        <v>8</v>
      </c>
      <c r="H239" s="304" t="s">
        <v>54</v>
      </c>
    </row>
    <row r="240" spans="1:8" ht="15.75" customHeight="1" thickBot="1">
      <c r="A240" s="76"/>
      <c r="B240" s="76"/>
      <c r="C240" s="76"/>
      <c r="D240" s="75"/>
      <c r="E240" s="74" t="s">
        <v>53</v>
      </c>
      <c r="F240" s="236" t="s">
        <v>52</v>
      </c>
      <c r="G240" s="237" t="s">
        <v>51</v>
      </c>
      <c r="H240" s="305" t="s">
        <v>11</v>
      </c>
    </row>
    <row r="241" spans="1:8" ht="15.75" customHeight="1" thickTop="1">
      <c r="A241" s="94">
        <v>60</v>
      </c>
      <c r="B241" s="94"/>
      <c r="C241" s="94"/>
      <c r="D241" s="93" t="s">
        <v>177</v>
      </c>
      <c r="E241" s="92"/>
      <c r="F241" s="238"/>
      <c r="G241" s="238"/>
      <c r="H241" s="306"/>
    </row>
    <row r="242" spans="1:8" ht="14.25" customHeight="1">
      <c r="A242" s="101"/>
      <c r="B242" s="101"/>
      <c r="C242" s="101"/>
      <c r="D242" s="101"/>
      <c r="E242" s="50"/>
      <c r="F242" s="239"/>
      <c r="G242" s="239"/>
      <c r="H242" s="307"/>
    </row>
    <row r="243" spans="1:8" ht="15" hidden="1">
      <c r="A243" s="63"/>
      <c r="B243" s="63"/>
      <c r="C243" s="63">
        <v>1332</v>
      </c>
      <c r="D243" s="63" t="s">
        <v>176</v>
      </c>
      <c r="E243" s="50"/>
      <c r="F243" s="239"/>
      <c r="G243" s="239"/>
      <c r="H243" s="307" t="e">
        <f>(#REF!/F243)*100</f>
        <v>#REF!</v>
      </c>
    </row>
    <row r="244" spans="1:8" ht="15">
      <c r="A244" s="63"/>
      <c r="B244" s="63"/>
      <c r="C244" s="63">
        <v>1333</v>
      </c>
      <c r="D244" s="63" t="s">
        <v>175</v>
      </c>
      <c r="E244" s="50">
        <v>500</v>
      </c>
      <c r="F244" s="239">
        <v>500</v>
      </c>
      <c r="G244" s="239">
        <v>552.6</v>
      </c>
      <c r="H244" s="307">
        <f aca="true" t="shared" si="4" ref="H244:H256">(G244/F244)*100</f>
        <v>110.52</v>
      </c>
    </row>
    <row r="245" spans="1:8" ht="15">
      <c r="A245" s="63"/>
      <c r="B245" s="63"/>
      <c r="C245" s="63">
        <v>1334</v>
      </c>
      <c r="D245" s="63" t="s">
        <v>174</v>
      </c>
      <c r="E245" s="50">
        <v>60</v>
      </c>
      <c r="F245" s="239">
        <v>60</v>
      </c>
      <c r="G245" s="239">
        <v>213.3</v>
      </c>
      <c r="H245" s="307">
        <f t="shared" si="4"/>
        <v>355.5</v>
      </c>
    </row>
    <row r="246" spans="1:8" ht="15">
      <c r="A246" s="63"/>
      <c r="B246" s="63"/>
      <c r="C246" s="63">
        <v>1335</v>
      </c>
      <c r="D246" s="63" t="s">
        <v>173</v>
      </c>
      <c r="E246" s="50">
        <v>25</v>
      </c>
      <c r="F246" s="239">
        <v>25</v>
      </c>
      <c r="G246" s="239">
        <v>29.5</v>
      </c>
      <c r="H246" s="307">
        <f t="shared" si="4"/>
        <v>118</v>
      </c>
    </row>
    <row r="247" spans="1:8" ht="15">
      <c r="A247" s="63"/>
      <c r="B247" s="63"/>
      <c r="C247" s="63">
        <v>1361</v>
      </c>
      <c r="D247" s="63" t="s">
        <v>99</v>
      </c>
      <c r="E247" s="50">
        <v>240</v>
      </c>
      <c r="F247" s="239">
        <v>240</v>
      </c>
      <c r="G247" s="239">
        <v>248.2</v>
      </c>
      <c r="H247" s="307">
        <f t="shared" si="4"/>
        <v>103.41666666666667</v>
      </c>
    </row>
    <row r="248" spans="1:8" ht="15" customHeight="1">
      <c r="A248" s="63">
        <v>29004</v>
      </c>
      <c r="B248" s="63"/>
      <c r="C248" s="63">
        <v>4116</v>
      </c>
      <c r="D248" s="63" t="s">
        <v>172</v>
      </c>
      <c r="E248" s="50">
        <v>0</v>
      </c>
      <c r="F248" s="239">
        <v>14</v>
      </c>
      <c r="G248" s="239">
        <v>13.9</v>
      </c>
      <c r="H248" s="307">
        <f t="shared" si="4"/>
        <v>99.28571428571429</v>
      </c>
    </row>
    <row r="249" spans="1:8" ht="15">
      <c r="A249" s="63">
        <v>29008</v>
      </c>
      <c r="B249" s="63"/>
      <c r="C249" s="63">
        <v>4116</v>
      </c>
      <c r="D249" s="63" t="s">
        <v>171</v>
      </c>
      <c r="E249" s="50">
        <v>0</v>
      </c>
      <c r="F249" s="239">
        <v>50.2</v>
      </c>
      <c r="G249" s="239">
        <v>50.1</v>
      </c>
      <c r="H249" s="307">
        <f t="shared" si="4"/>
        <v>99.800796812749</v>
      </c>
    </row>
    <row r="250" spans="1:8" ht="15" hidden="1">
      <c r="A250" s="63">
        <v>29516</v>
      </c>
      <c r="B250" s="63"/>
      <c r="C250" s="63">
        <v>4216</v>
      </c>
      <c r="D250" s="63" t="s">
        <v>170</v>
      </c>
      <c r="E250" s="50"/>
      <c r="F250" s="239"/>
      <c r="G250" s="239"/>
      <c r="H250" s="307" t="e">
        <f t="shared" si="4"/>
        <v>#DIV/0!</v>
      </c>
    </row>
    <row r="251" spans="1:8" ht="15">
      <c r="A251" s="98">
        <v>379</v>
      </c>
      <c r="B251" s="98"/>
      <c r="C251" s="98">
        <v>4122</v>
      </c>
      <c r="D251" s="98" t="s">
        <v>169</v>
      </c>
      <c r="E251" s="64">
        <v>0</v>
      </c>
      <c r="F251" s="240">
        <v>20</v>
      </c>
      <c r="G251" s="240">
        <v>20</v>
      </c>
      <c r="H251" s="307">
        <f t="shared" si="4"/>
        <v>100</v>
      </c>
    </row>
    <row r="252" spans="1:8" ht="15">
      <c r="A252" s="98"/>
      <c r="B252" s="98">
        <v>1014</v>
      </c>
      <c r="C252" s="98">
        <v>2132</v>
      </c>
      <c r="D252" s="98" t="s">
        <v>168</v>
      </c>
      <c r="E252" s="64">
        <v>24</v>
      </c>
      <c r="F252" s="240">
        <v>24</v>
      </c>
      <c r="G252" s="240">
        <v>18.9</v>
      </c>
      <c r="H252" s="307">
        <f t="shared" si="4"/>
        <v>78.75</v>
      </c>
    </row>
    <row r="253" spans="1:8" ht="15">
      <c r="A253" s="98"/>
      <c r="B253" s="98">
        <v>2119</v>
      </c>
      <c r="C253" s="98">
        <v>2343</v>
      </c>
      <c r="D253" s="98" t="s">
        <v>167</v>
      </c>
      <c r="E253" s="64">
        <v>15000</v>
      </c>
      <c r="F253" s="240">
        <v>15000</v>
      </c>
      <c r="G253" s="240">
        <v>13134.9</v>
      </c>
      <c r="H253" s="307">
        <f t="shared" si="4"/>
        <v>87.566</v>
      </c>
    </row>
    <row r="254" spans="1:8" ht="15" hidden="1">
      <c r="A254" s="98"/>
      <c r="B254" s="98">
        <v>3749</v>
      </c>
      <c r="C254" s="98">
        <v>2321</v>
      </c>
      <c r="D254" s="98" t="s">
        <v>166</v>
      </c>
      <c r="E254" s="64"/>
      <c r="F254" s="240"/>
      <c r="G254" s="240"/>
      <c r="H254" s="307" t="e">
        <f t="shared" si="4"/>
        <v>#DIV/0!</v>
      </c>
    </row>
    <row r="255" spans="1:8" ht="15">
      <c r="A255" s="63"/>
      <c r="B255" s="63">
        <v>6171</v>
      </c>
      <c r="C255" s="63">
        <v>2212</v>
      </c>
      <c r="D255" s="63" t="s">
        <v>165</v>
      </c>
      <c r="E255" s="50">
        <v>60</v>
      </c>
      <c r="F255" s="239">
        <v>60</v>
      </c>
      <c r="G255" s="239">
        <v>106.9</v>
      </c>
      <c r="H255" s="307">
        <f t="shared" si="4"/>
        <v>178.16666666666669</v>
      </c>
    </row>
    <row r="256" spans="1:8" ht="15">
      <c r="A256" s="63"/>
      <c r="B256" s="63">
        <v>6171</v>
      </c>
      <c r="C256" s="63">
        <v>2324</v>
      </c>
      <c r="D256" s="63" t="s">
        <v>164</v>
      </c>
      <c r="E256" s="50">
        <v>5</v>
      </c>
      <c r="F256" s="239">
        <v>5</v>
      </c>
      <c r="G256" s="239">
        <v>3.3</v>
      </c>
      <c r="H256" s="307">
        <f t="shared" si="4"/>
        <v>65.99999999999999</v>
      </c>
    </row>
    <row r="257" spans="1:8" ht="15" hidden="1">
      <c r="A257" s="63"/>
      <c r="B257" s="63">
        <v>6171</v>
      </c>
      <c r="C257" s="63">
        <v>2329</v>
      </c>
      <c r="D257" s="63" t="s">
        <v>70</v>
      </c>
      <c r="E257" s="50"/>
      <c r="F257" s="239"/>
      <c r="G257" s="239"/>
      <c r="H257" s="307"/>
    </row>
    <row r="258" spans="1:8" ht="15" customHeight="1" thickBot="1">
      <c r="A258" s="61"/>
      <c r="B258" s="61"/>
      <c r="C258" s="61"/>
      <c r="D258" s="61"/>
      <c r="E258" s="59"/>
      <c r="F258" s="249"/>
      <c r="G258" s="249"/>
      <c r="H258" s="313"/>
    </row>
    <row r="259" spans="1:8" s="52" customFormat="1" ht="21.75" customHeight="1" thickBot="1" thickTop="1">
      <c r="A259" s="58"/>
      <c r="B259" s="58"/>
      <c r="C259" s="58"/>
      <c r="D259" s="89" t="s">
        <v>163</v>
      </c>
      <c r="E259" s="56">
        <f>SUM(E242:E258)</f>
        <v>15914</v>
      </c>
      <c r="F259" s="250">
        <f>SUM(F242:F258)</f>
        <v>15998.2</v>
      </c>
      <c r="G259" s="250">
        <f>SUM(G242:G258)</f>
        <v>14391.599999999999</v>
      </c>
      <c r="H259" s="309">
        <f>(G259/F259)*100</f>
        <v>89.95762023227611</v>
      </c>
    </row>
    <row r="260" spans="1:8" ht="14.25" customHeight="1">
      <c r="A260" s="53"/>
      <c r="B260" s="53"/>
      <c r="C260" s="53"/>
      <c r="D260" s="55"/>
      <c r="E260" s="54"/>
      <c r="F260" s="245"/>
      <c r="G260" s="245"/>
      <c r="H260" s="311"/>
    </row>
    <row r="261" spans="1:8" ht="14.25" customHeight="1" hidden="1">
      <c r="A261" s="53"/>
      <c r="B261" s="53"/>
      <c r="C261" s="53"/>
      <c r="D261" s="55"/>
      <c r="E261" s="54"/>
      <c r="F261" s="245"/>
      <c r="G261" s="245"/>
      <c r="H261" s="311"/>
    </row>
    <row r="262" spans="1:8" ht="14.25" customHeight="1" hidden="1">
      <c r="A262" s="53"/>
      <c r="B262" s="53"/>
      <c r="C262" s="53"/>
      <c r="D262" s="55"/>
      <c r="E262" s="54"/>
      <c r="F262" s="245"/>
      <c r="G262" s="245"/>
      <c r="H262" s="311"/>
    </row>
    <row r="263" spans="1:8" ht="14.25" customHeight="1" hidden="1">
      <c r="A263" s="53"/>
      <c r="B263" s="53"/>
      <c r="C263" s="53"/>
      <c r="D263" s="55"/>
      <c r="E263" s="54"/>
      <c r="F263" s="245"/>
      <c r="G263" s="245"/>
      <c r="H263" s="311"/>
    </row>
    <row r="264" spans="1:8" ht="14.25" customHeight="1">
      <c r="A264" s="53"/>
      <c r="B264" s="53"/>
      <c r="C264" s="53"/>
      <c r="D264" s="55"/>
      <c r="E264" s="54"/>
      <c r="F264" s="245"/>
      <c r="G264" s="245"/>
      <c r="H264" s="311"/>
    </row>
    <row r="265" spans="1:8" ht="14.25" customHeight="1">
      <c r="A265" s="53"/>
      <c r="B265" s="53"/>
      <c r="C265" s="53"/>
      <c r="D265" s="55"/>
      <c r="E265" s="54"/>
      <c r="F265" s="245"/>
      <c r="G265" s="245"/>
      <c r="H265" s="311"/>
    </row>
    <row r="266" spans="1:8" ht="14.25" customHeight="1">
      <c r="A266" s="53"/>
      <c r="B266" s="53"/>
      <c r="C266" s="53"/>
      <c r="D266" s="55"/>
      <c r="E266" s="54"/>
      <c r="F266" s="245"/>
      <c r="G266" s="245"/>
      <c r="H266" s="311"/>
    </row>
    <row r="267" spans="1:8" ht="14.25" customHeight="1">
      <c r="A267" s="53"/>
      <c r="B267" s="53"/>
      <c r="C267" s="53"/>
      <c r="D267" s="55"/>
      <c r="E267" s="54"/>
      <c r="F267" s="245"/>
      <c r="G267" s="245"/>
      <c r="H267" s="311"/>
    </row>
    <row r="268" spans="1:8" ht="14.25" customHeight="1">
      <c r="A268" s="53"/>
      <c r="B268" s="53"/>
      <c r="C268" s="53"/>
      <c r="D268" s="55"/>
      <c r="E268" s="54"/>
      <c r="F268" s="245"/>
      <c r="G268" s="245"/>
      <c r="H268" s="311"/>
    </row>
    <row r="269" spans="1:8" ht="14.25" customHeight="1">
      <c r="A269" s="53"/>
      <c r="B269" s="53"/>
      <c r="C269" s="53"/>
      <c r="D269" s="55"/>
      <c r="E269" s="54"/>
      <c r="F269" s="245"/>
      <c r="G269" s="245"/>
      <c r="H269" s="311"/>
    </row>
    <row r="270" spans="1:8" ht="14.25" customHeight="1">
      <c r="A270" s="53"/>
      <c r="B270" s="53"/>
      <c r="C270" s="53"/>
      <c r="D270" s="55"/>
      <c r="E270" s="54"/>
      <c r="F270" s="245"/>
      <c r="G270" s="245"/>
      <c r="H270" s="311"/>
    </row>
    <row r="271" spans="1:8" ht="14.25" customHeight="1">
      <c r="A271" s="53"/>
      <c r="B271" s="53"/>
      <c r="C271" s="53"/>
      <c r="D271" s="55"/>
      <c r="E271" s="54"/>
      <c r="F271" s="245"/>
      <c r="G271" s="245"/>
      <c r="H271" s="311"/>
    </row>
    <row r="272" spans="1:8" ht="14.25" customHeight="1">
      <c r="A272" s="53"/>
      <c r="B272" s="53"/>
      <c r="C272" s="53"/>
      <c r="D272" s="55"/>
      <c r="E272" s="54"/>
      <c r="F272" s="245"/>
      <c r="G272" s="245"/>
      <c r="H272" s="311"/>
    </row>
    <row r="273" spans="1:8" ht="15" customHeight="1">
      <c r="A273" s="53"/>
      <c r="B273" s="53"/>
      <c r="C273" s="53"/>
      <c r="D273" s="55"/>
      <c r="E273" s="54"/>
      <c r="F273" s="245"/>
      <c r="G273" s="245"/>
      <c r="H273" s="311"/>
    </row>
    <row r="274" spans="1:8" ht="15" customHeight="1" thickBot="1">
      <c r="A274" s="53"/>
      <c r="B274" s="53"/>
      <c r="C274" s="53"/>
      <c r="D274" s="55"/>
      <c r="E274" s="54"/>
      <c r="F274" s="245"/>
      <c r="G274" s="245"/>
      <c r="H274" s="311"/>
    </row>
    <row r="275" spans="1:8" ht="15.75">
      <c r="A275" s="79" t="s">
        <v>59</v>
      </c>
      <c r="B275" s="79" t="s">
        <v>58</v>
      </c>
      <c r="C275" s="79" t="s">
        <v>57</v>
      </c>
      <c r="D275" s="78" t="s">
        <v>56</v>
      </c>
      <c r="E275" s="77" t="s">
        <v>55</v>
      </c>
      <c r="F275" s="235" t="s">
        <v>55</v>
      </c>
      <c r="G275" s="235" t="s">
        <v>8</v>
      </c>
      <c r="H275" s="304" t="s">
        <v>54</v>
      </c>
    </row>
    <row r="276" spans="1:8" ht="15.75" customHeight="1" thickBot="1">
      <c r="A276" s="76"/>
      <c r="B276" s="76"/>
      <c r="C276" s="76"/>
      <c r="D276" s="75"/>
      <c r="E276" s="74" t="s">
        <v>53</v>
      </c>
      <c r="F276" s="236" t="s">
        <v>52</v>
      </c>
      <c r="G276" s="237" t="s">
        <v>51</v>
      </c>
      <c r="H276" s="305" t="s">
        <v>11</v>
      </c>
    </row>
    <row r="277" spans="1:8" ht="15.75" customHeight="1" thickTop="1">
      <c r="A277" s="94">
        <v>80</v>
      </c>
      <c r="B277" s="94"/>
      <c r="C277" s="94"/>
      <c r="D277" s="93" t="s">
        <v>162</v>
      </c>
      <c r="E277" s="92"/>
      <c r="F277" s="238"/>
      <c r="G277" s="238"/>
      <c r="H277" s="306"/>
    </row>
    <row r="278" spans="1:8" ht="15">
      <c r="A278" s="63"/>
      <c r="B278" s="63"/>
      <c r="C278" s="63"/>
      <c r="D278" s="63"/>
      <c r="E278" s="50"/>
      <c r="F278" s="239"/>
      <c r="G278" s="239"/>
      <c r="H278" s="307"/>
    </row>
    <row r="279" spans="1:8" ht="15">
      <c r="A279" s="63"/>
      <c r="B279" s="63"/>
      <c r="C279" s="63">
        <v>1353</v>
      </c>
      <c r="D279" s="63" t="s">
        <v>161</v>
      </c>
      <c r="E279" s="50">
        <v>750</v>
      </c>
      <c r="F279" s="239">
        <v>750</v>
      </c>
      <c r="G279" s="239">
        <v>699.4</v>
      </c>
      <c r="H279" s="307">
        <f aca="true" t="shared" si="5" ref="H279:H291">(G279/F279)*100</f>
        <v>93.25333333333333</v>
      </c>
    </row>
    <row r="280" spans="1:8" ht="15">
      <c r="A280" s="63"/>
      <c r="B280" s="63"/>
      <c r="C280" s="63">
        <v>1359</v>
      </c>
      <c r="D280" s="63" t="s">
        <v>160</v>
      </c>
      <c r="E280" s="50">
        <v>0</v>
      </c>
      <c r="F280" s="239">
        <v>0</v>
      </c>
      <c r="G280" s="239">
        <v>-40</v>
      </c>
      <c r="H280" s="307" t="e">
        <f t="shared" si="5"/>
        <v>#DIV/0!</v>
      </c>
    </row>
    <row r="281" spans="1:8" ht="15">
      <c r="A281" s="63"/>
      <c r="B281" s="63"/>
      <c r="C281" s="63">
        <v>1361</v>
      </c>
      <c r="D281" s="63" t="s">
        <v>99</v>
      </c>
      <c r="E281" s="50">
        <v>6200</v>
      </c>
      <c r="F281" s="239">
        <v>6263</v>
      </c>
      <c r="G281" s="239">
        <v>6113.4</v>
      </c>
      <c r="H281" s="307">
        <f t="shared" si="5"/>
        <v>97.61136835382403</v>
      </c>
    </row>
    <row r="282" spans="1:8" ht="15">
      <c r="A282" s="63"/>
      <c r="B282" s="63"/>
      <c r="C282" s="63">
        <v>4121</v>
      </c>
      <c r="D282" s="63" t="s">
        <v>159</v>
      </c>
      <c r="E282" s="64">
        <v>280</v>
      </c>
      <c r="F282" s="240">
        <v>280</v>
      </c>
      <c r="G282" s="240">
        <v>152</v>
      </c>
      <c r="H282" s="307">
        <f t="shared" si="5"/>
        <v>54.285714285714285</v>
      </c>
    </row>
    <row r="283" spans="1:8" ht="15" hidden="1">
      <c r="A283" s="63">
        <v>222</v>
      </c>
      <c r="B283" s="63"/>
      <c r="C283" s="63">
        <v>4122</v>
      </c>
      <c r="D283" s="63" t="s">
        <v>158</v>
      </c>
      <c r="E283" s="64">
        <v>0</v>
      </c>
      <c r="F283" s="240"/>
      <c r="G283" s="240"/>
      <c r="H283" s="307" t="e">
        <f t="shared" si="5"/>
        <v>#DIV/0!</v>
      </c>
    </row>
    <row r="284" spans="1:8" ht="15">
      <c r="A284" s="63"/>
      <c r="B284" s="63">
        <v>2219</v>
      </c>
      <c r="C284" s="63">
        <v>2324</v>
      </c>
      <c r="D284" s="63" t="s">
        <v>157</v>
      </c>
      <c r="E284" s="50">
        <v>0</v>
      </c>
      <c r="F284" s="239">
        <v>13</v>
      </c>
      <c r="G284" s="239">
        <v>13</v>
      </c>
      <c r="H284" s="307">
        <f t="shared" si="5"/>
        <v>100</v>
      </c>
    </row>
    <row r="285" spans="1:8" ht="15">
      <c r="A285" s="63"/>
      <c r="B285" s="63">
        <v>2219</v>
      </c>
      <c r="C285" s="63">
        <v>2329</v>
      </c>
      <c r="D285" s="63" t="s">
        <v>156</v>
      </c>
      <c r="E285" s="50">
        <v>0</v>
      </c>
      <c r="F285" s="239">
        <v>400</v>
      </c>
      <c r="G285" s="239">
        <v>415.2</v>
      </c>
      <c r="H285" s="307">
        <f t="shared" si="5"/>
        <v>103.8</v>
      </c>
    </row>
    <row r="286" spans="1:8" ht="15">
      <c r="A286" s="63"/>
      <c r="B286" s="63">
        <v>2229</v>
      </c>
      <c r="C286" s="63">
        <v>2212</v>
      </c>
      <c r="D286" s="63" t="s">
        <v>155</v>
      </c>
      <c r="E286" s="64">
        <v>0</v>
      </c>
      <c r="F286" s="240">
        <v>0</v>
      </c>
      <c r="G286" s="240">
        <v>373.1</v>
      </c>
      <c r="H286" s="307" t="e">
        <f t="shared" si="5"/>
        <v>#DIV/0!</v>
      </c>
    </row>
    <row r="287" spans="1:8" ht="15">
      <c r="A287" s="63"/>
      <c r="B287" s="63">
        <v>2229</v>
      </c>
      <c r="C287" s="63">
        <v>2324</v>
      </c>
      <c r="D287" s="63" t="s">
        <v>154</v>
      </c>
      <c r="E287" s="64">
        <v>0</v>
      </c>
      <c r="F287" s="240">
        <v>0</v>
      </c>
      <c r="G287" s="240">
        <v>100.9</v>
      </c>
      <c r="H287" s="307" t="e">
        <f t="shared" si="5"/>
        <v>#DIV/0!</v>
      </c>
    </row>
    <row r="288" spans="1:8" ht="15">
      <c r="A288" s="63"/>
      <c r="B288" s="63">
        <v>2299</v>
      </c>
      <c r="C288" s="63">
        <v>2212</v>
      </c>
      <c r="D288" s="63" t="s">
        <v>153</v>
      </c>
      <c r="E288" s="50">
        <v>2850</v>
      </c>
      <c r="F288" s="239">
        <v>2850</v>
      </c>
      <c r="G288" s="239">
        <v>2479</v>
      </c>
      <c r="H288" s="307">
        <f t="shared" si="5"/>
        <v>86.98245614035088</v>
      </c>
    </row>
    <row r="289" spans="1:8" ht="15" hidden="1">
      <c r="A289" s="63"/>
      <c r="B289" s="63">
        <v>2299</v>
      </c>
      <c r="C289" s="63">
        <v>2324</v>
      </c>
      <c r="D289" s="63" t="s">
        <v>152</v>
      </c>
      <c r="E289" s="64">
        <v>0</v>
      </c>
      <c r="F289" s="240">
        <v>0</v>
      </c>
      <c r="G289" s="240"/>
      <c r="H289" s="307" t="e">
        <f t="shared" si="5"/>
        <v>#DIV/0!</v>
      </c>
    </row>
    <row r="290" spans="1:8" ht="15">
      <c r="A290" s="98"/>
      <c r="B290" s="98">
        <v>6171</v>
      </c>
      <c r="C290" s="98">
        <v>2324</v>
      </c>
      <c r="D290" s="98" t="s">
        <v>151</v>
      </c>
      <c r="E290" s="64">
        <v>350</v>
      </c>
      <c r="F290" s="240">
        <v>350</v>
      </c>
      <c r="G290" s="240">
        <v>323.8</v>
      </c>
      <c r="H290" s="307">
        <f t="shared" si="5"/>
        <v>92.51428571428572</v>
      </c>
    </row>
    <row r="291" spans="1:8" ht="15">
      <c r="A291" s="63"/>
      <c r="B291" s="63">
        <v>6171</v>
      </c>
      <c r="C291" s="63">
        <v>2329</v>
      </c>
      <c r="D291" s="63" t="s">
        <v>150</v>
      </c>
      <c r="E291" s="64">
        <v>0</v>
      </c>
      <c r="F291" s="240">
        <v>0</v>
      </c>
      <c r="G291" s="240">
        <v>15</v>
      </c>
      <c r="H291" s="307" t="e">
        <f t="shared" si="5"/>
        <v>#DIV/0!</v>
      </c>
    </row>
    <row r="292" spans="1:8" ht="15.75" thickBot="1">
      <c r="A292" s="61"/>
      <c r="B292" s="61"/>
      <c r="C292" s="61"/>
      <c r="D292" s="61"/>
      <c r="E292" s="59"/>
      <c r="F292" s="249"/>
      <c r="G292" s="249"/>
      <c r="H292" s="313"/>
    </row>
    <row r="293" spans="1:8" s="52" customFormat="1" ht="21.75" customHeight="1" thickBot="1" thickTop="1">
      <c r="A293" s="58"/>
      <c r="B293" s="58"/>
      <c r="C293" s="58"/>
      <c r="D293" s="89" t="s">
        <v>149</v>
      </c>
      <c r="E293" s="56">
        <f>SUM(E278:E292)</f>
        <v>10430</v>
      </c>
      <c r="F293" s="250">
        <f>SUM(F278:F292)</f>
        <v>10906</v>
      </c>
      <c r="G293" s="250">
        <f>SUM(G278:G292)</f>
        <v>10644.8</v>
      </c>
      <c r="H293" s="309">
        <f>(G293/F293)*100</f>
        <v>97.60498807995597</v>
      </c>
    </row>
    <row r="294" spans="1:8" ht="15" customHeight="1">
      <c r="A294" s="53"/>
      <c r="B294" s="53"/>
      <c r="C294" s="53"/>
      <c r="D294" s="55"/>
      <c r="E294" s="54"/>
      <c r="F294" s="245"/>
      <c r="G294" s="245"/>
      <c r="H294" s="311"/>
    </row>
    <row r="295" spans="1:8" ht="15" customHeight="1" hidden="1">
      <c r="A295" s="53"/>
      <c r="B295" s="53"/>
      <c r="C295" s="53"/>
      <c r="D295" s="55"/>
      <c r="E295" s="54"/>
      <c r="F295" s="245"/>
      <c r="G295" s="245"/>
      <c r="H295" s="311"/>
    </row>
    <row r="296" spans="1:8" ht="15" customHeight="1">
      <c r="A296" s="53"/>
      <c r="B296" s="53"/>
      <c r="C296" s="53"/>
      <c r="D296" s="55"/>
      <c r="E296" s="54"/>
      <c r="F296" s="245"/>
      <c r="G296" s="245"/>
      <c r="H296" s="311"/>
    </row>
    <row r="297" spans="1:8" ht="15" customHeight="1" thickBot="1">
      <c r="A297" s="53"/>
      <c r="B297" s="53"/>
      <c r="C297" s="53"/>
      <c r="D297" s="55"/>
      <c r="E297" s="54"/>
      <c r="F297" s="245"/>
      <c r="G297" s="245"/>
      <c r="H297" s="311"/>
    </row>
    <row r="298" spans="1:8" ht="15.75">
      <c r="A298" s="79" t="s">
        <v>59</v>
      </c>
      <c r="B298" s="79" t="s">
        <v>58</v>
      </c>
      <c r="C298" s="79" t="s">
        <v>57</v>
      </c>
      <c r="D298" s="78" t="s">
        <v>56</v>
      </c>
      <c r="E298" s="77" t="s">
        <v>55</v>
      </c>
      <c r="F298" s="235" t="s">
        <v>55</v>
      </c>
      <c r="G298" s="235" t="s">
        <v>8</v>
      </c>
      <c r="H298" s="304" t="s">
        <v>54</v>
      </c>
    </row>
    <row r="299" spans="1:8" ht="15.75" customHeight="1" thickBot="1">
      <c r="A299" s="76"/>
      <c r="B299" s="76"/>
      <c r="C299" s="76"/>
      <c r="D299" s="75"/>
      <c r="E299" s="74" t="s">
        <v>53</v>
      </c>
      <c r="F299" s="236" t="s">
        <v>52</v>
      </c>
      <c r="G299" s="237" t="s">
        <v>51</v>
      </c>
      <c r="H299" s="305" t="s">
        <v>11</v>
      </c>
    </row>
    <row r="300" spans="1:8" ht="16.5" customHeight="1" thickTop="1">
      <c r="A300" s="94">
        <v>90</v>
      </c>
      <c r="B300" s="94"/>
      <c r="C300" s="94"/>
      <c r="D300" s="93" t="s">
        <v>148</v>
      </c>
      <c r="E300" s="92"/>
      <c r="F300" s="238"/>
      <c r="G300" s="238"/>
      <c r="H300" s="306"/>
    </row>
    <row r="301" spans="1:8" ht="15.75">
      <c r="A301" s="94"/>
      <c r="B301" s="94"/>
      <c r="C301" s="94"/>
      <c r="D301" s="93"/>
      <c r="E301" s="92"/>
      <c r="F301" s="238"/>
      <c r="G301" s="238"/>
      <c r="H301" s="306"/>
    </row>
    <row r="302" spans="1:8" ht="15">
      <c r="A302" s="63">
        <v>1114</v>
      </c>
      <c r="B302" s="63"/>
      <c r="C302" s="63">
        <v>4116</v>
      </c>
      <c r="D302" s="63" t="s">
        <v>147</v>
      </c>
      <c r="E302" s="117">
        <v>0</v>
      </c>
      <c r="F302" s="251">
        <v>761</v>
      </c>
      <c r="G302" s="251">
        <v>612.9</v>
      </c>
      <c r="H302" s="307">
        <f aca="true" t="shared" si="6" ref="H302:H314">(G302/F302)*100</f>
        <v>80.53876478318003</v>
      </c>
    </row>
    <row r="303" spans="1:8" ht="15">
      <c r="A303" s="63">
        <v>1115</v>
      </c>
      <c r="B303" s="63"/>
      <c r="C303" s="63">
        <v>4116</v>
      </c>
      <c r="D303" s="63" t="s">
        <v>146</v>
      </c>
      <c r="E303" s="117">
        <v>0</v>
      </c>
      <c r="F303" s="251">
        <v>263</v>
      </c>
      <c r="G303" s="251">
        <v>263</v>
      </c>
      <c r="H303" s="307">
        <f t="shared" si="6"/>
        <v>100</v>
      </c>
    </row>
    <row r="304" spans="1:8" ht="15">
      <c r="A304" s="67"/>
      <c r="B304" s="67"/>
      <c r="C304" s="67">
        <v>4121</v>
      </c>
      <c r="D304" s="63" t="s">
        <v>145</v>
      </c>
      <c r="E304" s="116">
        <v>400</v>
      </c>
      <c r="F304" s="251">
        <v>400</v>
      </c>
      <c r="G304" s="251">
        <v>300</v>
      </c>
      <c r="H304" s="307">
        <f t="shared" si="6"/>
        <v>75</v>
      </c>
    </row>
    <row r="305" spans="1:8" ht="15">
      <c r="A305" s="63">
        <v>1117</v>
      </c>
      <c r="B305" s="63"/>
      <c r="C305" s="63">
        <v>4122</v>
      </c>
      <c r="D305" s="67" t="s">
        <v>144</v>
      </c>
      <c r="E305" s="115">
        <v>0</v>
      </c>
      <c r="F305" s="252">
        <v>70</v>
      </c>
      <c r="G305" s="252">
        <v>303</v>
      </c>
      <c r="H305" s="307">
        <f t="shared" si="6"/>
        <v>432.85714285714283</v>
      </c>
    </row>
    <row r="306" spans="1:8" ht="15">
      <c r="A306" s="63"/>
      <c r="B306" s="63">
        <v>2219</v>
      </c>
      <c r="C306" s="63">
        <v>2111</v>
      </c>
      <c r="D306" s="63" t="s">
        <v>143</v>
      </c>
      <c r="E306" s="115">
        <v>5200</v>
      </c>
      <c r="F306" s="252">
        <v>0</v>
      </c>
      <c r="G306" s="252">
        <v>0</v>
      </c>
      <c r="H306" s="307" t="e">
        <f t="shared" si="6"/>
        <v>#DIV/0!</v>
      </c>
    </row>
    <row r="307" spans="1:8" ht="15">
      <c r="A307" s="63"/>
      <c r="B307" s="63">
        <v>2219</v>
      </c>
      <c r="C307" s="63">
        <v>2329</v>
      </c>
      <c r="D307" s="63" t="s">
        <v>142</v>
      </c>
      <c r="E307" s="50">
        <v>0</v>
      </c>
      <c r="F307" s="252">
        <v>5200</v>
      </c>
      <c r="G307" s="239">
        <v>4033.7</v>
      </c>
      <c r="H307" s="307">
        <f t="shared" si="6"/>
        <v>77.57115384615383</v>
      </c>
    </row>
    <row r="308" spans="1:8" ht="15">
      <c r="A308" s="63" t="s">
        <v>141</v>
      </c>
      <c r="B308" s="63">
        <v>5311</v>
      </c>
      <c r="C308" s="63">
        <v>2111</v>
      </c>
      <c r="D308" s="63" t="s">
        <v>140</v>
      </c>
      <c r="E308" s="115">
        <v>540</v>
      </c>
      <c r="F308" s="252">
        <v>540</v>
      </c>
      <c r="G308" s="252">
        <v>355</v>
      </c>
      <c r="H308" s="307">
        <f t="shared" si="6"/>
        <v>65.74074074074075</v>
      </c>
    </row>
    <row r="309" spans="1:8" ht="15">
      <c r="A309" s="63"/>
      <c r="B309" s="63">
        <v>5311</v>
      </c>
      <c r="C309" s="63">
        <v>2212</v>
      </c>
      <c r="D309" s="63" t="s">
        <v>133</v>
      </c>
      <c r="E309" s="114">
        <v>1500</v>
      </c>
      <c r="F309" s="253">
        <v>1500</v>
      </c>
      <c r="G309" s="253">
        <v>789.2</v>
      </c>
      <c r="H309" s="307">
        <f t="shared" si="6"/>
        <v>52.61333333333334</v>
      </c>
    </row>
    <row r="310" spans="1:8" ht="15" hidden="1">
      <c r="A310" s="98"/>
      <c r="B310" s="98">
        <v>5311</v>
      </c>
      <c r="C310" s="98">
        <v>2310</v>
      </c>
      <c r="D310" s="98" t="s">
        <v>138</v>
      </c>
      <c r="E310" s="64"/>
      <c r="F310" s="240"/>
      <c r="G310" s="240"/>
      <c r="H310" s="307" t="e">
        <f t="shared" si="6"/>
        <v>#DIV/0!</v>
      </c>
    </row>
    <row r="311" spans="1:8" ht="15" hidden="1">
      <c r="A311" s="98"/>
      <c r="B311" s="98">
        <v>5311</v>
      </c>
      <c r="C311" s="98">
        <v>2322</v>
      </c>
      <c r="D311" s="98" t="s">
        <v>96</v>
      </c>
      <c r="E311" s="64"/>
      <c r="F311" s="240"/>
      <c r="G311" s="240"/>
      <c r="H311" s="307" t="e">
        <f t="shared" si="6"/>
        <v>#DIV/0!</v>
      </c>
    </row>
    <row r="312" spans="1:8" ht="15">
      <c r="A312" s="63"/>
      <c r="B312" s="63">
        <v>5311</v>
      </c>
      <c r="C312" s="63">
        <v>2324</v>
      </c>
      <c r="D312" s="63" t="s">
        <v>139</v>
      </c>
      <c r="E312" s="50">
        <v>0</v>
      </c>
      <c r="F312" s="239">
        <v>0</v>
      </c>
      <c r="G312" s="239">
        <v>15.4</v>
      </c>
      <c r="H312" s="307" t="e">
        <f t="shared" si="6"/>
        <v>#DIV/0!</v>
      </c>
    </row>
    <row r="313" spans="1:8" ht="15" hidden="1">
      <c r="A313" s="98"/>
      <c r="B313" s="98">
        <v>5311</v>
      </c>
      <c r="C313" s="98">
        <v>2329</v>
      </c>
      <c r="D313" s="98" t="s">
        <v>70</v>
      </c>
      <c r="E313" s="64"/>
      <c r="F313" s="240"/>
      <c r="G313" s="240"/>
      <c r="H313" s="307" t="e">
        <f t="shared" si="6"/>
        <v>#DIV/0!</v>
      </c>
    </row>
    <row r="314" spans="1:8" ht="15">
      <c r="A314" s="98"/>
      <c r="B314" s="98">
        <v>5311</v>
      </c>
      <c r="C314" s="98">
        <v>3113</v>
      </c>
      <c r="D314" s="98" t="s">
        <v>138</v>
      </c>
      <c r="E314" s="64">
        <v>0</v>
      </c>
      <c r="F314" s="240">
        <v>0</v>
      </c>
      <c r="G314" s="240">
        <v>38</v>
      </c>
      <c r="H314" s="307" t="e">
        <f t="shared" si="6"/>
        <v>#DIV/0!</v>
      </c>
    </row>
    <row r="315" spans="1:8" ht="15" hidden="1">
      <c r="A315" s="98"/>
      <c r="B315" s="98">
        <v>6409</v>
      </c>
      <c r="C315" s="98">
        <v>2328</v>
      </c>
      <c r="D315" s="98" t="s">
        <v>137</v>
      </c>
      <c r="E315" s="64">
        <v>0</v>
      </c>
      <c r="F315" s="240">
        <v>0</v>
      </c>
      <c r="G315" s="240"/>
      <c r="H315" s="307" t="e">
        <f>(#REF!/F315)*100</f>
        <v>#REF!</v>
      </c>
    </row>
    <row r="316" spans="1:8" ht="15.75" thickBot="1">
      <c r="A316" s="61"/>
      <c r="B316" s="61"/>
      <c r="C316" s="61"/>
      <c r="D316" s="61"/>
      <c r="E316" s="59"/>
      <c r="F316" s="249"/>
      <c r="G316" s="249"/>
      <c r="H316" s="313"/>
    </row>
    <row r="317" spans="1:8" s="52" customFormat="1" ht="21.75" customHeight="1" thickBot="1" thickTop="1">
      <c r="A317" s="58"/>
      <c r="B317" s="58"/>
      <c r="C317" s="58"/>
      <c r="D317" s="89" t="s">
        <v>136</v>
      </c>
      <c r="E317" s="56">
        <f>SUM(E302:E316)</f>
        <v>7640</v>
      </c>
      <c r="F317" s="250">
        <f>SUM(F302:F316)</f>
        <v>8734</v>
      </c>
      <c r="G317" s="250">
        <f>SUM(G302:G316)</f>
        <v>6710.2</v>
      </c>
      <c r="H317" s="309">
        <f>(G317/F317)*100</f>
        <v>76.82848637508587</v>
      </c>
    </row>
    <row r="318" spans="1:8" ht="15" customHeight="1">
      <c r="A318" s="53"/>
      <c r="B318" s="53"/>
      <c r="C318" s="53"/>
      <c r="D318" s="55"/>
      <c r="E318" s="54"/>
      <c r="F318" s="245"/>
      <c r="G318" s="245"/>
      <c r="H318" s="311"/>
    </row>
    <row r="319" spans="1:8" ht="15" customHeight="1" hidden="1">
      <c r="A319" s="53"/>
      <c r="B319" s="53"/>
      <c r="C319" s="53"/>
      <c r="D319" s="55"/>
      <c r="E319" s="54"/>
      <c r="F319" s="245"/>
      <c r="G319" s="245"/>
      <c r="H319" s="311"/>
    </row>
    <row r="320" spans="1:8" ht="15" customHeight="1" hidden="1">
      <c r="A320" s="53"/>
      <c r="B320" s="53"/>
      <c r="C320" s="53"/>
      <c r="D320" s="55"/>
      <c r="E320" s="54"/>
      <c r="F320" s="245"/>
      <c r="G320" s="245"/>
      <c r="H320" s="311"/>
    </row>
    <row r="321" spans="1:8" ht="15" customHeight="1" hidden="1">
      <c r="A321" s="53"/>
      <c r="B321" s="53"/>
      <c r="C321" s="53"/>
      <c r="D321" s="55"/>
      <c r="E321" s="54"/>
      <c r="F321" s="245"/>
      <c r="G321" s="245"/>
      <c r="H321" s="311"/>
    </row>
    <row r="322" spans="1:8" ht="15" customHeight="1" hidden="1">
      <c r="A322" s="53"/>
      <c r="B322" s="53"/>
      <c r="C322" s="53"/>
      <c r="D322" s="55"/>
      <c r="E322" s="54"/>
      <c r="F322" s="245"/>
      <c r="G322" s="245"/>
      <c r="H322" s="311"/>
    </row>
    <row r="323" spans="1:8" ht="15" customHeight="1" hidden="1">
      <c r="A323" s="53"/>
      <c r="B323" s="53"/>
      <c r="C323" s="53"/>
      <c r="D323" s="55"/>
      <c r="E323" s="54"/>
      <c r="F323" s="245"/>
      <c r="G323" s="245"/>
      <c r="H323" s="311"/>
    </row>
    <row r="324" spans="1:8" ht="15" customHeight="1" hidden="1">
      <c r="A324" s="53"/>
      <c r="B324" s="53"/>
      <c r="C324" s="53"/>
      <c r="D324" s="55"/>
      <c r="E324" s="54"/>
      <c r="F324" s="245"/>
      <c r="G324" s="245"/>
      <c r="H324" s="311"/>
    </row>
    <row r="325" spans="1:8" ht="15" customHeight="1">
      <c r="A325" s="53"/>
      <c r="B325" s="53"/>
      <c r="C325" s="53"/>
      <c r="D325" s="55"/>
      <c r="E325" s="54"/>
      <c r="F325" s="245"/>
      <c r="G325" s="231"/>
      <c r="H325" s="300"/>
    </row>
    <row r="326" spans="1:8" ht="15" customHeight="1" thickBot="1">
      <c r="A326" s="53"/>
      <c r="B326" s="53"/>
      <c r="C326" s="53"/>
      <c r="D326" s="55"/>
      <c r="E326" s="54"/>
      <c r="F326" s="245"/>
      <c r="G326" s="245"/>
      <c r="H326" s="311"/>
    </row>
    <row r="327" spans="1:8" ht="15.75">
      <c r="A327" s="79" t="s">
        <v>59</v>
      </c>
      <c r="B327" s="79" t="s">
        <v>58</v>
      </c>
      <c r="C327" s="79" t="s">
        <v>57</v>
      </c>
      <c r="D327" s="78" t="s">
        <v>56</v>
      </c>
      <c r="E327" s="77" t="s">
        <v>55</v>
      </c>
      <c r="F327" s="235" t="s">
        <v>55</v>
      </c>
      <c r="G327" s="235" t="s">
        <v>8</v>
      </c>
      <c r="H327" s="304" t="s">
        <v>54</v>
      </c>
    </row>
    <row r="328" spans="1:8" ht="15.75" customHeight="1" thickBot="1">
      <c r="A328" s="76"/>
      <c r="B328" s="76"/>
      <c r="C328" s="76"/>
      <c r="D328" s="75"/>
      <c r="E328" s="74" t="s">
        <v>53</v>
      </c>
      <c r="F328" s="236" t="s">
        <v>52</v>
      </c>
      <c r="G328" s="237" t="s">
        <v>51</v>
      </c>
      <c r="H328" s="305" t="s">
        <v>11</v>
      </c>
    </row>
    <row r="329" spans="1:8" ht="15.75" customHeight="1" thickTop="1">
      <c r="A329" s="94">
        <v>100</v>
      </c>
      <c r="B329" s="94"/>
      <c r="C329" s="94"/>
      <c r="D329" s="113" t="s">
        <v>135</v>
      </c>
      <c r="E329" s="92"/>
      <c r="F329" s="238"/>
      <c r="G329" s="238"/>
      <c r="H329" s="306"/>
    </row>
    <row r="330" spans="1:8" ht="15">
      <c r="A330" s="63"/>
      <c r="B330" s="63"/>
      <c r="C330" s="63"/>
      <c r="D330" s="63"/>
      <c r="E330" s="99"/>
      <c r="F330" s="239"/>
      <c r="G330" s="239"/>
      <c r="H330" s="314"/>
    </row>
    <row r="331" spans="1:8" ht="15">
      <c r="A331" s="63"/>
      <c r="B331" s="63"/>
      <c r="C331" s="63">
        <v>1361</v>
      </c>
      <c r="D331" s="63" t="s">
        <v>99</v>
      </c>
      <c r="E331" s="99">
        <v>2550</v>
      </c>
      <c r="F331" s="239">
        <v>2550</v>
      </c>
      <c r="G331" s="239">
        <v>2488.8</v>
      </c>
      <c r="H331" s="307">
        <f>(G331/F331)*100</f>
        <v>97.60000000000001</v>
      </c>
    </row>
    <row r="332" spans="1:8" ht="15.75" hidden="1">
      <c r="A332" s="101"/>
      <c r="B332" s="101"/>
      <c r="C332" s="63">
        <v>4216</v>
      </c>
      <c r="D332" s="63" t="s">
        <v>134</v>
      </c>
      <c r="E332" s="50"/>
      <c r="F332" s="239"/>
      <c r="G332" s="239"/>
      <c r="H332" s="307" t="e">
        <f>(G332/F332)*100</f>
        <v>#DIV/0!</v>
      </c>
    </row>
    <row r="333" spans="1:8" ht="15">
      <c r="A333" s="63"/>
      <c r="B333" s="63">
        <v>2169</v>
      </c>
      <c r="C333" s="63">
        <v>2212</v>
      </c>
      <c r="D333" s="63" t="s">
        <v>133</v>
      </c>
      <c r="E333" s="99">
        <v>400</v>
      </c>
      <c r="F333" s="239">
        <v>400</v>
      </c>
      <c r="G333" s="239">
        <v>266.4</v>
      </c>
      <c r="H333" s="307">
        <f>(G333/F333)*100</f>
        <v>66.6</v>
      </c>
    </row>
    <row r="334" spans="1:8" ht="15" hidden="1">
      <c r="A334" s="98"/>
      <c r="B334" s="98">
        <v>3635</v>
      </c>
      <c r="C334" s="98">
        <v>3122</v>
      </c>
      <c r="D334" s="63" t="s">
        <v>132</v>
      </c>
      <c r="E334" s="99">
        <v>0</v>
      </c>
      <c r="F334" s="239">
        <v>0</v>
      </c>
      <c r="G334" s="239"/>
      <c r="H334" s="307" t="e">
        <f>(G334/F334)*100</f>
        <v>#DIV/0!</v>
      </c>
    </row>
    <row r="335" spans="1:8" ht="15">
      <c r="A335" s="98"/>
      <c r="B335" s="98">
        <v>6171</v>
      </c>
      <c r="C335" s="98">
        <v>2324</v>
      </c>
      <c r="D335" s="63" t="s">
        <v>131</v>
      </c>
      <c r="E335" s="112">
        <v>50</v>
      </c>
      <c r="F335" s="242">
        <v>50</v>
      </c>
      <c r="G335" s="242">
        <v>65.7</v>
      </c>
      <c r="H335" s="307">
        <f>(G335/F335)*100</f>
        <v>131.4</v>
      </c>
    </row>
    <row r="336" spans="1:8" ht="15" customHeight="1" thickBot="1">
      <c r="A336" s="61"/>
      <c r="B336" s="61"/>
      <c r="C336" s="61"/>
      <c r="D336" s="61"/>
      <c r="E336" s="59"/>
      <c r="F336" s="249"/>
      <c r="G336" s="249"/>
      <c r="H336" s="313"/>
    </row>
    <row r="337" spans="1:8" s="52" customFormat="1" ht="21.75" customHeight="1" thickBot="1" thickTop="1">
      <c r="A337" s="58"/>
      <c r="B337" s="58"/>
      <c r="C337" s="58"/>
      <c r="D337" s="89" t="s">
        <v>130</v>
      </c>
      <c r="E337" s="56">
        <f>SUM(E329:E335)</f>
        <v>3000</v>
      </c>
      <c r="F337" s="250">
        <f>SUM(F329:F335)</f>
        <v>3000</v>
      </c>
      <c r="G337" s="250">
        <f>SUM(G329:G335)</f>
        <v>2820.9</v>
      </c>
      <c r="H337" s="309">
        <f>(G337/F337)*100</f>
        <v>94.03</v>
      </c>
    </row>
    <row r="338" spans="1:8" ht="15" customHeight="1">
      <c r="A338" s="53"/>
      <c r="B338" s="53"/>
      <c r="C338" s="53"/>
      <c r="D338" s="55"/>
      <c r="E338" s="54"/>
      <c r="F338" s="245"/>
      <c r="G338" s="245"/>
      <c r="H338" s="311"/>
    </row>
    <row r="339" spans="1:8" ht="15" customHeight="1">
      <c r="A339" s="53"/>
      <c r="B339" s="53"/>
      <c r="C339" s="53"/>
      <c r="D339" s="55"/>
      <c r="E339" s="54"/>
      <c r="F339" s="245"/>
      <c r="G339" s="245"/>
      <c r="H339" s="311"/>
    </row>
    <row r="340" spans="1:8" ht="15" customHeight="1" hidden="1">
      <c r="A340" s="53"/>
      <c r="B340" s="53"/>
      <c r="C340" s="53"/>
      <c r="D340" s="55"/>
      <c r="E340" s="54"/>
      <c r="F340" s="245"/>
      <c r="G340" s="245"/>
      <c r="H340" s="311"/>
    </row>
    <row r="341" spans="1:8" ht="15" customHeight="1" thickBot="1">
      <c r="A341" s="53"/>
      <c r="B341" s="53"/>
      <c r="C341" s="53"/>
      <c r="D341" s="55"/>
      <c r="E341" s="54"/>
      <c r="F341" s="245"/>
      <c r="G341" s="245"/>
      <c r="H341" s="311"/>
    </row>
    <row r="342" spans="1:8" ht="15.75">
      <c r="A342" s="79" t="s">
        <v>59</v>
      </c>
      <c r="B342" s="79" t="s">
        <v>58</v>
      </c>
      <c r="C342" s="79" t="s">
        <v>57</v>
      </c>
      <c r="D342" s="78" t="s">
        <v>56</v>
      </c>
      <c r="E342" s="77" t="s">
        <v>55</v>
      </c>
      <c r="F342" s="235" t="s">
        <v>55</v>
      </c>
      <c r="G342" s="235" t="s">
        <v>8</v>
      </c>
      <c r="H342" s="304" t="s">
        <v>54</v>
      </c>
    </row>
    <row r="343" spans="1:8" ht="15.75" customHeight="1" thickBot="1">
      <c r="A343" s="76"/>
      <c r="B343" s="76"/>
      <c r="C343" s="76"/>
      <c r="D343" s="75"/>
      <c r="E343" s="74" t="s">
        <v>53</v>
      </c>
      <c r="F343" s="236" t="s">
        <v>52</v>
      </c>
      <c r="G343" s="237" t="s">
        <v>51</v>
      </c>
      <c r="H343" s="305" t="s">
        <v>11</v>
      </c>
    </row>
    <row r="344" spans="1:8" ht="15.75" customHeight="1" thickTop="1">
      <c r="A344" s="73">
        <v>110</v>
      </c>
      <c r="B344" s="101"/>
      <c r="C344" s="101"/>
      <c r="D344" s="101" t="s">
        <v>129</v>
      </c>
      <c r="E344" s="92"/>
      <c r="F344" s="238"/>
      <c r="G344" s="238"/>
      <c r="H344" s="306"/>
    </row>
    <row r="345" spans="1:8" ht="15.75">
      <c r="A345" s="73"/>
      <c r="B345" s="101"/>
      <c r="C345" s="101"/>
      <c r="D345" s="101"/>
      <c r="E345" s="92"/>
      <c r="F345" s="238"/>
      <c r="G345" s="238"/>
      <c r="H345" s="306"/>
    </row>
    <row r="346" spans="1:8" ht="15">
      <c r="A346" s="63"/>
      <c r="B346" s="63"/>
      <c r="C346" s="63">
        <v>1111</v>
      </c>
      <c r="D346" s="63" t="s">
        <v>128</v>
      </c>
      <c r="E346" s="105">
        <v>60000</v>
      </c>
      <c r="F346" s="248">
        <v>60000</v>
      </c>
      <c r="G346" s="248">
        <v>42986.1</v>
      </c>
      <c r="H346" s="307">
        <f aca="true" t="shared" si="7" ref="H346:H374">(G346/F346)*100</f>
        <v>71.64349999999999</v>
      </c>
    </row>
    <row r="347" spans="1:8" ht="15">
      <c r="A347" s="63"/>
      <c r="B347" s="63"/>
      <c r="C347" s="63">
        <v>1112</v>
      </c>
      <c r="D347" s="63" t="s">
        <v>127</v>
      </c>
      <c r="E347" s="111">
        <v>2500</v>
      </c>
      <c r="F347" s="247">
        <v>2500</v>
      </c>
      <c r="G347" s="247">
        <v>3862.9</v>
      </c>
      <c r="H347" s="307">
        <f t="shared" si="7"/>
        <v>154.51600000000002</v>
      </c>
    </row>
    <row r="348" spans="1:8" ht="15">
      <c r="A348" s="63"/>
      <c r="B348" s="63"/>
      <c r="C348" s="63">
        <v>1113</v>
      </c>
      <c r="D348" s="63" t="s">
        <v>126</v>
      </c>
      <c r="E348" s="111">
        <v>5500</v>
      </c>
      <c r="F348" s="247">
        <v>5500</v>
      </c>
      <c r="G348" s="247">
        <v>4961.1</v>
      </c>
      <c r="H348" s="307">
        <f t="shared" si="7"/>
        <v>90.20181818181818</v>
      </c>
    </row>
    <row r="349" spans="1:8" ht="15">
      <c r="A349" s="63"/>
      <c r="B349" s="63"/>
      <c r="C349" s="63">
        <v>1121</v>
      </c>
      <c r="D349" s="63" t="s">
        <v>125</v>
      </c>
      <c r="E349" s="111">
        <v>53800</v>
      </c>
      <c r="F349" s="247">
        <v>53800</v>
      </c>
      <c r="G349" s="248">
        <v>46875.9</v>
      </c>
      <c r="H349" s="307">
        <f t="shared" si="7"/>
        <v>87.12992565055762</v>
      </c>
    </row>
    <row r="350" spans="1:8" ht="15">
      <c r="A350" s="63"/>
      <c r="B350" s="63"/>
      <c r="C350" s="63">
        <v>1122</v>
      </c>
      <c r="D350" s="63" t="s">
        <v>124</v>
      </c>
      <c r="E350" s="105">
        <v>10000</v>
      </c>
      <c r="F350" s="248">
        <v>7152</v>
      </c>
      <c r="G350" s="248">
        <v>7151.4</v>
      </c>
      <c r="H350" s="307">
        <f t="shared" si="7"/>
        <v>99.99161073825503</v>
      </c>
    </row>
    <row r="351" spans="1:8" ht="15">
      <c r="A351" s="63"/>
      <c r="B351" s="63"/>
      <c r="C351" s="63">
        <v>1211</v>
      </c>
      <c r="D351" s="63" t="s">
        <v>123</v>
      </c>
      <c r="E351" s="105">
        <v>110000</v>
      </c>
      <c r="F351" s="248">
        <v>110000</v>
      </c>
      <c r="G351" s="248">
        <v>79988.4</v>
      </c>
      <c r="H351" s="307">
        <f t="shared" si="7"/>
        <v>72.71672727272727</v>
      </c>
    </row>
    <row r="352" spans="1:8" ht="15">
      <c r="A352" s="63"/>
      <c r="B352" s="63"/>
      <c r="C352" s="63">
        <v>1340</v>
      </c>
      <c r="D352" s="63" t="s">
        <v>122</v>
      </c>
      <c r="E352" s="105">
        <v>10700</v>
      </c>
      <c r="F352" s="248">
        <v>10700</v>
      </c>
      <c r="G352" s="254">
        <v>10396.6</v>
      </c>
      <c r="H352" s="307">
        <f t="shared" si="7"/>
        <v>97.16448598130842</v>
      </c>
    </row>
    <row r="353" spans="1:8" ht="15">
      <c r="A353" s="63"/>
      <c r="B353" s="63"/>
      <c r="C353" s="63">
        <v>1341</v>
      </c>
      <c r="D353" s="63" t="s">
        <v>121</v>
      </c>
      <c r="E353" s="104">
        <v>900</v>
      </c>
      <c r="F353" s="254">
        <v>900</v>
      </c>
      <c r="G353" s="254">
        <v>868.8</v>
      </c>
      <c r="H353" s="307">
        <f t="shared" si="7"/>
        <v>96.53333333333333</v>
      </c>
    </row>
    <row r="354" spans="1:8" ht="15" customHeight="1">
      <c r="A354" s="110"/>
      <c r="B354" s="101"/>
      <c r="C354" s="108">
        <v>1342</v>
      </c>
      <c r="D354" s="108" t="s">
        <v>120</v>
      </c>
      <c r="E354" s="107">
        <v>100</v>
      </c>
      <c r="F354" s="238">
        <v>100</v>
      </c>
      <c r="G354" s="238">
        <v>70.4</v>
      </c>
      <c r="H354" s="307">
        <f t="shared" si="7"/>
        <v>70.4</v>
      </c>
    </row>
    <row r="355" spans="1:8" ht="15">
      <c r="A355" s="109"/>
      <c r="B355" s="108"/>
      <c r="C355" s="108">
        <v>1343</v>
      </c>
      <c r="D355" s="108" t="s">
        <v>119</v>
      </c>
      <c r="E355" s="107">
        <v>1200</v>
      </c>
      <c r="F355" s="238">
        <v>1200</v>
      </c>
      <c r="G355" s="238">
        <v>1085.6</v>
      </c>
      <c r="H355" s="307">
        <f t="shared" si="7"/>
        <v>90.46666666666667</v>
      </c>
    </row>
    <row r="356" spans="1:8" ht="15">
      <c r="A356" s="62"/>
      <c r="B356" s="63"/>
      <c r="C356" s="63">
        <v>1345</v>
      </c>
      <c r="D356" s="63" t="s">
        <v>118</v>
      </c>
      <c r="E356" s="106">
        <v>200</v>
      </c>
      <c r="F356" s="247">
        <v>200</v>
      </c>
      <c r="G356" s="247">
        <v>132.9</v>
      </c>
      <c r="H356" s="307">
        <f t="shared" si="7"/>
        <v>66.45</v>
      </c>
    </row>
    <row r="357" spans="1:8" ht="15">
      <c r="A357" s="63"/>
      <c r="B357" s="63"/>
      <c r="C357" s="63">
        <v>1351</v>
      </c>
      <c r="D357" s="63" t="s">
        <v>117</v>
      </c>
      <c r="E357" s="104">
        <v>0</v>
      </c>
      <c r="F357" s="254">
        <v>0</v>
      </c>
      <c r="G357" s="254">
        <v>755.9</v>
      </c>
      <c r="H357" s="307" t="e">
        <f t="shared" si="7"/>
        <v>#DIV/0!</v>
      </c>
    </row>
    <row r="358" spans="1:8" ht="15" hidden="1">
      <c r="A358" s="63"/>
      <c r="B358" s="63"/>
      <c r="C358" s="63">
        <v>1349</v>
      </c>
      <c r="D358" s="63" t="s">
        <v>116</v>
      </c>
      <c r="E358" s="105"/>
      <c r="F358" s="248"/>
      <c r="G358" s="248"/>
      <c r="H358" s="307" t="e">
        <f t="shared" si="7"/>
        <v>#DIV/0!</v>
      </c>
    </row>
    <row r="359" spans="1:8" ht="15">
      <c r="A359" s="63"/>
      <c r="B359" s="63"/>
      <c r="C359" s="63">
        <v>1355</v>
      </c>
      <c r="D359" s="63" t="s">
        <v>115</v>
      </c>
      <c r="E359" s="105">
        <v>0</v>
      </c>
      <c r="F359" s="248">
        <v>0</v>
      </c>
      <c r="G359" s="248">
        <v>10332.5</v>
      </c>
      <c r="H359" s="307" t="e">
        <f t="shared" si="7"/>
        <v>#DIV/0!</v>
      </c>
    </row>
    <row r="360" spans="1:8" ht="15" hidden="1">
      <c r="A360" s="63"/>
      <c r="B360" s="63"/>
      <c r="C360" s="63">
        <v>1361</v>
      </c>
      <c r="D360" s="63" t="s">
        <v>114</v>
      </c>
      <c r="E360" s="104">
        <v>0</v>
      </c>
      <c r="F360" s="254">
        <v>0</v>
      </c>
      <c r="G360" s="254"/>
      <c r="H360" s="307" t="e">
        <f t="shared" si="7"/>
        <v>#DIV/0!</v>
      </c>
    </row>
    <row r="361" spans="1:8" ht="15">
      <c r="A361" s="63"/>
      <c r="B361" s="63"/>
      <c r="C361" s="63">
        <v>1511</v>
      </c>
      <c r="D361" s="63" t="s">
        <v>113</v>
      </c>
      <c r="E361" s="50">
        <v>22000</v>
      </c>
      <c r="F361" s="239">
        <v>22000</v>
      </c>
      <c r="G361" s="239">
        <v>16707.1</v>
      </c>
      <c r="H361" s="307">
        <f t="shared" si="7"/>
        <v>75.94136363636363</v>
      </c>
    </row>
    <row r="362" spans="1:8" ht="15" customHeight="1" hidden="1">
      <c r="A362" s="63"/>
      <c r="B362" s="63"/>
      <c r="C362" s="63">
        <v>2460</v>
      </c>
      <c r="D362" s="63" t="s">
        <v>112</v>
      </c>
      <c r="E362" s="50"/>
      <c r="F362" s="239"/>
      <c r="G362" s="239"/>
      <c r="H362" s="307" t="e">
        <f t="shared" si="7"/>
        <v>#DIV/0!</v>
      </c>
    </row>
    <row r="363" spans="1:8" ht="15">
      <c r="A363" s="63"/>
      <c r="B363" s="63"/>
      <c r="C363" s="63">
        <v>4112</v>
      </c>
      <c r="D363" s="63" t="s">
        <v>111</v>
      </c>
      <c r="E363" s="50">
        <v>34500</v>
      </c>
      <c r="F363" s="239">
        <v>34700.5</v>
      </c>
      <c r="G363" s="239">
        <v>26025.4</v>
      </c>
      <c r="H363" s="307">
        <f t="shared" si="7"/>
        <v>75.00007204507139</v>
      </c>
    </row>
    <row r="364" spans="1:8" ht="15" hidden="1">
      <c r="A364" s="63"/>
      <c r="B364" s="63">
        <v>6171</v>
      </c>
      <c r="C364" s="63">
        <v>2212</v>
      </c>
      <c r="D364" s="63" t="s">
        <v>110</v>
      </c>
      <c r="E364" s="50"/>
      <c r="F364" s="239"/>
      <c r="G364" s="239"/>
      <c r="H364" s="307" t="e">
        <f t="shared" si="7"/>
        <v>#DIV/0!</v>
      </c>
    </row>
    <row r="365" spans="1:8" ht="15" hidden="1">
      <c r="A365" s="63"/>
      <c r="B365" s="63">
        <v>6171</v>
      </c>
      <c r="C365" s="63">
        <v>2212</v>
      </c>
      <c r="D365" s="63" t="s">
        <v>73</v>
      </c>
      <c r="E365" s="50">
        <v>0</v>
      </c>
      <c r="F365" s="239">
        <v>0</v>
      </c>
      <c r="G365" s="239"/>
      <c r="H365" s="307" t="e">
        <f t="shared" si="7"/>
        <v>#DIV/0!</v>
      </c>
    </row>
    <row r="366" spans="1:8" ht="15">
      <c r="A366" s="63"/>
      <c r="B366" s="63">
        <v>6171</v>
      </c>
      <c r="C366" s="63">
        <v>2212</v>
      </c>
      <c r="D366" s="63" t="s">
        <v>109</v>
      </c>
      <c r="E366" s="103">
        <v>0</v>
      </c>
      <c r="F366" s="255">
        <v>3</v>
      </c>
      <c r="G366" s="239">
        <v>12.5</v>
      </c>
      <c r="H366" s="307">
        <f t="shared" si="7"/>
        <v>416.6666666666667</v>
      </c>
    </row>
    <row r="367" spans="1:8" ht="15">
      <c r="A367" s="63"/>
      <c r="B367" s="63">
        <v>6171</v>
      </c>
      <c r="C367" s="63">
        <v>2324</v>
      </c>
      <c r="D367" s="63" t="s">
        <v>107</v>
      </c>
      <c r="E367" s="103">
        <v>0</v>
      </c>
      <c r="F367" s="255">
        <v>0</v>
      </c>
      <c r="G367" s="239">
        <v>2</v>
      </c>
      <c r="H367" s="307" t="e">
        <f t="shared" si="7"/>
        <v>#DIV/0!</v>
      </c>
    </row>
    <row r="368" spans="1:8" ht="15">
      <c r="A368" s="63"/>
      <c r="B368" s="63">
        <v>6310</v>
      </c>
      <c r="C368" s="63">
        <v>2141</v>
      </c>
      <c r="D368" s="63" t="s">
        <v>108</v>
      </c>
      <c r="E368" s="50">
        <v>150</v>
      </c>
      <c r="F368" s="239">
        <v>150</v>
      </c>
      <c r="G368" s="239">
        <v>38.5</v>
      </c>
      <c r="H368" s="307">
        <f t="shared" si="7"/>
        <v>25.666666666666664</v>
      </c>
    </row>
    <row r="369" spans="1:8" ht="15" hidden="1">
      <c r="A369" s="63"/>
      <c r="B369" s="63">
        <v>6310</v>
      </c>
      <c r="C369" s="63">
        <v>2324</v>
      </c>
      <c r="D369" s="63" t="s">
        <v>107</v>
      </c>
      <c r="E369" s="103">
        <v>0</v>
      </c>
      <c r="F369" s="255">
        <v>0</v>
      </c>
      <c r="G369" s="239"/>
      <c r="H369" s="307" t="e">
        <f t="shared" si="7"/>
        <v>#DIV/0!</v>
      </c>
    </row>
    <row r="370" spans="1:8" ht="15">
      <c r="A370" s="63"/>
      <c r="B370" s="63">
        <v>6310</v>
      </c>
      <c r="C370" s="63">
        <v>2142</v>
      </c>
      <c r="D370" s="63" t="s">
        <v>106</v>
      </c>
      <c r="E370" s="103">
        <v>0</v>
      </c>
      <c r="F370" s="255">
        <v>0</v>
      </c>
      <c r="G370" s="239">
        <v>3471.1</v>
      </c>
      <c r="H370" s="307" t="e">
        <f t="shared" si="7"/>
        <v>#DIV/0!</v>
      </c>
    </row>
    <row r="371" spans="1:8" ht="15" hidden="1">
      <c r="A371" s="63"/>
      <c r="B371" s="63">
        <v>6310</v>
      </c>
      <c r="C371" s="63">
        <v>2143</v>
      </c>
      <c r="D371" s="63" t="s">
        <v>105</v>
      </c>
      <c r="E371" s="103"/>
      <c r="F371" s="255"/>
      <c r="G371" s="239"/>
      <c r="H371" s="307" t="e">
        <f t="shared" si="7"/>
        <v>#DIV/0!</v>
      </c>
    </row>
    <row r="372" spans="1:8" ht="15" hidden="1">
      <c r="A372" s="63"/>
      <c r="B372" s="63">
        <v>6310</v>
      </c>
      <c r="C372" s="63">
        <v>2329</v>
      </c>
      <c r="D372" s="63" t="s">
        <v>104</v>
      </c>
      <c r="E372" s="103"/>
      <c r="F372" s="255"/>
      <c r="G372" s="239"/>
      <c r="H372" s="307" t="e">
        <f t="shared" si="7"/>
        <v>#DIV/0!</v>
      </c>
    </row>
    <row r="373" spans="1:8" ht="15">
      <c r="A373" s="63"/>
      <c r="B373" s="63">
        <v>6330</v>
      </c>
      <c r="C373" s="63">
        <v>4132</v>
      </c>
      <c r="D373" s="63" t="s">
        <v>103</v>
      </c>
      <c r="E373" s="50">
        <v>0</v>
      </c>
      <c r="F373" s="239">
        <v>0</v>
      </c>
      <c r="G373" s="239">
        <v>22</v>
      </c>
      <c r="H373" s="307" t="e">
        <f t="shared" si="7"/>
        <v>#DIV/0!</v>
      </c>
    </row>
    <row r="374" spans="1:8" ht="15">
      <c r="A374" s="63"/>
      <c r="B374" s="63">
        <v>6409</v>
      </c>
      <c r="C374" s="63">
        <v>2328</v>
      </c>
      <c r="D374" s="63" t="s">
        <v>102</v>
      </c>
      <c r="E374" s="103">
        <v>0</v>
      </c>
      <c r="F374" s="255">
        <v>0</v>
      </c>
      <c r="G374" s="239">
        <v>7.7</v>
      </c>
      <c r="H374" s="307" t="e">
        <f t="shared" si="7"/>
        <v>#DIV/0!</v>
      </c>
    </row>
    <row r="375" spans="1:8" ht="15.75" customHeight="1" thickBot="1">
      <c r="A375" s="61"/>
      <c r="B375" s="61"/>
      <c r="C375" s="61"/>
      <c r="D375" s="61"/>
      <c r="E375" s="102"/>
      <c r="F375" s="256"/>
      <c r="G375" s="256"/>
      <c r="H375" s="315"/>
    </row>
    <row r="376" spans="1:8" s="52" customFormat="1" ht="21.75" customHeight="1" thickBot="1" thickTop="1">
      <c r="A376" s="58"/>
      <c r="B376" s="58"/>
      <c r="C376" s="58"/>
      <c r="D376" s="89" t="s">
        <v>101</v>
      </c>
      <c r="E376" s="56">
        <f>SUM(E346:E375)</f>
        <v>311550</v>
      </c>
      <c r="F376" s="250">
        <f>SUM(F346:F375)</f>
        <v>308905.5</v>
      </c>
      <c r="G376" s="250">
        <f>SUM(G346:G375)</f>
        <v>255754.8</v>
      </c>
      <c r="H376" s="309">
        <f>(G376/F376)*100</f>
        <v>82.7938641429175</v>
      </c>
    </row>
    <row r="377" spans="1:8" ht="15" customHeight="1">
      <c r="A377" s="53"/>
      <c r="B377" s="53"/>
      <c r="C377" s="53"/>
      <c r="D377" s="55"/>
      <c r="E377" s="54"/>
      <c r="F377" s="245"/>
      <c r="G377" s="245"/>
      <c r="H377" s="311"/>
    </row>
    <row r="378" spans="1:8" ht="15">
      <c r="A378" s="52"/>
      <c r="B378" s="53"/>
      <c r="C378" s="53"/>
      <c r="D378" s="53"/>
      <c r="E378" s="90"/>
      <c r="F378" s="257"/>
      <c r="G378" s="257"/>
      <c r="H378" s="316"/>
    </row>
    <row r="379" spans="1:8" ht="15" hidden="1">
      <c r="A379" s="52"/>
      <c r="B379" s="53"/>
      <c r="C379" s="53"/>
      <c r="D379" s="53"/>
      <c r="E379" s="90"/>
      <c r="F379" s="257"/>
      <c r="G379" s="257"/>
      <c r="H379" s="316"/>
    </row>
    <row r="380" spans="1:8" ht="15" customHeight="1">
      <c r="A380" s="52"/>
      <c r="B380" s="53"/>
      <c r="C380" s="53"/>
      <c r="D380" s="53"/>
      <c r="E380" s="90"/>
      <c r="F380" s="257"/>
      <c r="G380" s="257"/>
      <c r="H380" s="316"/>
    </row>
    <row r="381" spans="1:8" ht="15" customHeight="1">
      <c r="A381" s="52"/>
      <c r="B381" s="53"/>
      <c r="C381" s="53"/>
      <c r="D381" s="53"/>
      <c r="E381" s="90"/>
      <c r="F381" s="257"/>
      <c r="G381" s="257"/>
      <c r="H381" s="316"/>
    </row>
    <row r="382" spans="1:8" ht="15" customHeight="1">
      <c r="A382" s="52"/>
      <c r="B382" s="53"/>
      <c r="C382" s="53"/>
      <c r="D382" s="53"/>
      <c r="E382" s="90"/>
      <c r="F382" s="257"/>
      <c r="G382" s="257"/>
      <c r="H382" s="316"/>
    </row>
    <row r="383" spans="1:8" ht="15" customHeight="1">
      <c r="A383" s="52"/>
      <c r="B383" s="53"/>
      <c r="C383" s="53"/>
      <c r="D383" s="53"/>
      <c r="E383" s="90"/>
      <c r="F383" s="257"/>
      <c r="G383" s="257"/>
      <c r="H383" s="316"/>
    </row>
    <row r="384" spans="1:8" ht="15" customHeight="1">
      <c r="A384" s="52"/>
      <c r="B384" s="53"/>
      <c r="C384" s="53"/>
      <c r="D384" s="53"/>
      <c r="E384" s="90"/>
      <c r="F384" s="257"/>
      <c r="G384" s="257"/>
      <c r="H384" s="316"/>
    </row>
    <row r="385" spans="1:8" ht="15" customHeight="1">
      <c r="A385" s="52"/>
      <c r="B385" s="53"/>
      <c r="C385" s="53"/>
      <c r="D385" s="53"/>
      <c r="E385" s="90"/>
      <c r="F385" s="257"/>
      <c r="G385" s="257"/>
      <c r="H385" s="316"/>
    </row>
    <row r="386" spans="1:8" ht="15" customHeight="1">
      <c r="A386" s="52"/>
      <c r="B386" s="53"/>
      <c r="C386" s="53"/>
      <c r="D386" s="53"/>
      <c r="E386" s="90"/>
      <c r="F386" s="257"/>
      <c r="G386" s="257"/>
      <c r="H386" s="316"/>
    </row>
    <row r="387" spans="1:8" ht="15" customHeight="1">
      <c r="A387" s="52"/>
      <c r="B387" s="53"/>
      <c r="C387" s="53"/>
      <c r="D387" s="53"/>
      <c r="E387" s="90"/>
      <c r="F387" s="257"/>
      <c r="G387" s="257"/>
      <c r="H387" s="316"/>
    </row>
    <row r="388" spans="1:8" ht="15" customHeight="1" thickBot="1">
      <c r="A388" s="52"/>
      <c r="B388" s="53"/>
      <c r="C388" s="53"/>
      <c r="D388" s="53"/>
      <c r="E388" s="90"/>
      <c r="F388" s="257"/>
      <c r="G388" s="257"/>
      <c r="H388" s="316"/>
    </row>
    <row r="389" spans="1:8" ht="15.75">
      <c r="A389" s="79" t="s">
        <v>59</v>
      </c>
      <c r="B389" s="79" t="s">
        <v>58</v>
      </c>
      <c r="C389" s="79" t="s">
        <v>57</v>
      </c>
      <c r="D389" s="78" t="s">
        <v>56</v>
      </c>
      <c r="E389" s="77" t="s">
        <v>55</v>
      </c>
      <c r="F389" s="235" t="s">
        <v>55</v>
      </c>
      <c r="G389" s="235" t="s">
        <v>8</v>
      </c>
      <c r="H389" s="304" t="s">
        <v>54</v>
      </c>
    </row>
    <row r="390" spans="1:8" ht="15.75" customHeight="1" thickBot="1">
      <c r="A390" s="76"/>
      <c r="B390" s="76"/>
      <c r="C390" s="76"/>
      <c r="D390" s="75"/>
      <c r="E390" s="74" t="s">
        <v>53</v>
      </c>
      <c r="F390" s="236" t="s">
        <v>52</v>
      </c>
      <c r="G390" s="237" t="s">
        <v>51</v>
      </c>
      <c r="H390" s="305" t="s">
        <v>11</v>
      </c>
    </row>
    <row r="391" spans="1:8" ht="16.5" customHeight="1" thickTop="1">
      <c r="A391" s="94">
        <v>120</v>
      </c>
      <c r="B391" s="94"/>
      <c r="C391" s="94"/>
      <c r="D391" s="101" t="s">
        <v>100</v>
      </c>
      <c r="E391" s="92"/>
      <c r="F391" s="238"/>
      <c r="G391" s="238"/>
      <c r="H391" s="306"/>
    </row>
    <row r="392" spans="1:8" ht="15.75">
      <c r="A392" s="101"/>
      <c r="B392" s="101"/>
      <c r="C392" s="101"/>
      <c r="D392" s="101"/>
      <c r="E392" s="50"/>
      <c r="F392" s="239"/>
      <c r="G392" s="239"/>
      <c r="H392" s="307"/>
    </row>
    <row r="393" spans="1:8" ht="15" hidden="1">
      <c r="A393" s="63"/>
      <c r="B393" s="63"/>
      <c r="C393" s="63">
        <v>1361</v>
      </c>
      <c r="D393" s="63" t="s">
        <v>99</v>
      </c>
      <c r="E393" s="100">
        <v>0</v>
      </c>
      <c r="F393" s="258">
        <v>0</v>
      </c>
      <c r="G393" s="258"/>
      <c r="H393" s="307" t="e">
        <f>(#REF!/F393)*100</f>
        <v>#REF!</v>
      </c>
    </row>
    <row r="394" spans="1:8" ht="15">
      <c r="A394" s="63"/>
      <c r="B394" s="63">
        <v>3612</v>
      </c>
      <c r="C394" s="63">
        <v>2111</v>
      </c>
      <c r="D394" s="63" t="s">
        <v>98</v>
      </c>
      <c r="E394" s="100">
        <v>3800</v>
      </c>
      <c r="F394" s="258">
        <v>3800</v>
      </c>
      <c r="G394" s="258">
        <v>3316.1</v>
      </c>
      <c r="H394" s="307">
        <f aca="true" t="shared" si="8" ref="H394:H426">(G394/F394)*100</f>
        <v>87.26578947368421</v>
      </c>
    </row>
    <row r="395" spans="1:8" ht="15">
      <c r="A395" s="63"/>
      <c r="B395" s="63">
        <v>3612</v>
      </c>
      <c r="C395" s="63">
        <v>2132</v>
      </c>
      <c r="D395" s="63" t="s">
        <v>97</v>
      </c>
      <c r="E395" s="100">
        <v>6900</v>
      </c>
      <c r="F395" s="258">
        <v>6900</v>
      </c>
      <c r="G395" s="258">
        <v>6459.6</v>
      </c>
      <c r="H395" s="307">
        <f t="shared" si="8"/>
        <v>93.61739130434783</v>
      </c>
    </row>
    <row r="396" spans="1:8" ht="15" hidden="1">
      <c r="A396" s="63"/>
      <c r="B396" s="63">
        <v>3612</v>
      </c>
      <c r="C396" s="63">
        <v>2322</v>
      </c>
      <c r="D396" s="63" t="s">
        <v>96</v>
      </c>
      <c r="E396" s="100"/>
      <c r="F396" s="258"/>
      <c r="G396" s="258"/>
      <c r="H396" s="307" t="e">
        <f t="shared" si="8"/>
        <v>#DIV/0!</v>
      </c>
    </row>
    <row r="397" spans="1:8" ht="15">
      <c r="A397" s="63"/>
      <c r="B397" s="63">
        <v>3612</v>
      </c>
      <c r="C397" s="63">
        <v>2324</v>
      </c>
      <c r="D397" s="63" t="s">
        <v>95</v>
      </c>
      <c r="E397" s="50">
        <v>0</v>
      </c>
      <c r="F397" s="239">
        <v>0</v>
      </c>
      <c r="G397" s="239">
        <v>265.8</v>
      </c>
      <c r="H397" s="307" t="e">
        <f t="shared" si="8"/>
        <v>#DIV/0!</v>
      </c>
    </row>
    <row r="398" spans="1:8" ht="15" hidden="1">
      <c r="A398" s="63"/>
      <c r="B398" s="63">
        <v>3612</v>
      </c>
      <c r="C398" s="63">
        <v>2329</v>
      </c>
      <c r="D398" s="63" t="s">
        <v>94</v>
      </c>
      <c r="E398" s="50"/>
      <c r="F398" s="239"/>
      <c r="G398" s="239"/>
      <c r="H398" s="307" t="e">
        <f t="shared" si="8"/>
        <v>#DIV/0!</v>
      </c>
    </row>
    <row r="399" spans="1:8" ht="15">
      <c r="A399" s="63"/>
      <c r="B399" s="63">
        <v>3612</v>
      </c>
      <c r="C399" s="63">
        <v>3112</v>
      </c>
      <c r="D399" s="63" t="s">
        <v>93</v>
      </c>
      <c r="E399" s="50">
        <v>4360</v>
      </c>
      <c r="F399" s="239">
        <v>4360</v>
      </c>
      <c r="G399" s="239">
        <v>3657</v>
      </c>
      <c r="H399" s="307">
        <f t="shared" si="8"/>
        <v>83.87614678899082</v>
      </c>
    </row>
    <row r="400" spans="1:8" ht="15">
      <c r="A400" s="63"/>
      <c r="B400" s="63">
        <v>3613</v>
      </c>
      <c r="C400" s="63">
        <v>2111</v>
      </c>
      <c r="D400" s="63" t="s">
        <v>92</v>
      </c>
      <c r="E400" s="100">
        <v>1800</v>
      </c>
      <c r="F400" s="258">
        <v>1800</v>
      </c>
      <c r="G400" s="258">
        <v>1564.5</v>
      </c>
      <c r="H400" s="307">
        <f t="shared" si="8"/>
        <v>86.91666666666666</v>
      </c>
    </row>
    <row r="401" spans="1:8" ht="15">
      <c r="A401" s="63"/>
      <c r="B401" s="63">
        <v>3613</v>
      </c>
      <c r="C401" s="63">
        <v>2132</v>
      </c>
      <c r="D401" s="63" t="s">
        <v>91</v>
      </c>
      <c r="E401" s="100">
        <v>4500</v>
      </c>
      <c r="F401" s="258">
        <v>4500</v>
      </c>
      <c r="G401" s="258">
        <v>3851.8</v>
      </c>
      <c r="H401" s="307">
        <f t="shared" si="8"/>
        <v>85.59555555555556</v>
      </c>
    </row>
    <row r="402" spans="1:8" ht="15" hidden="1">
      <c r="A402" s="98"/>
      <c r="B402" s="63">
        <v>3613</v>
      </c>
      <c r="C402" s="63">
        <v>2133</v>
      </c>
      <c r="D402" s="63" t="s">
        <v>90</v>
      </c>
      <c r="E402" s="50"/>
      <c r="F402" s="239"/>
      <c r="G402" s="239"/>
      <c r="H402" s="307" t="e">
        <f t="shared" si="8"/>
        <v>#DIV/0!</v>
      </c>
    </row>
    <row r="403" spans="1:8" ht="15" hidden="1">
      <c r="A403" s="98"/>
      <c r="B403" s="63">
        <v>3613</v>
      </c>
      <c r="C403" s="63">
        <v>2310</v>
      </c>
      <c r="D403" s="63" t="s">
        <v>89</v>
      </c>
      <c r="E403" s="50"/>
      <c r="F403" s="239"/>
      <c r="G403" s="239"/>
      <c r="H403" s="307" t="e">
        <f t="shared" si="8"/>
        <v>#DIV/0!</v>
      </c>
    </row>
    <row r="404" spans="1:8" ht="15" hidden="1">
      <c r="A404" s="98"/>
      <c r="B404" s="63">
        <v>3613</v>
      </c>
      <c r="C404" s="63">
        <v>2322</v>
      </c>
      <c r="D404" s="63" t="s">
        <v>88</v>
      </c>
      <c r="E404" s="50"/>
      <c r="F404" s="239"/>
      <c r="G404" s="239"/>
      <c r="H404" s="307" t="e">
        <f t="shared" si="8"/>
        <v>#DIV/0!</v>
      </c>
    </row>
    <row r="405" spans="1:8" ht="15">
      <c r="A405" s="98"/>
      <c r="B405" s="63">
        <v>3613</v>
      </c>
      <c r="C405" s="63">
        <v>2324</v>
      </c>
      <c r="D405" s="63" t="s">
        <v>87</v>
      </c>
      <c r="E405" s="50">
        <v>0</v>
      </c>
      <c r="F405" s="239">
        <v>0</v>
      </c>
      <c r="G405" s="239">
        <v>113.6</v>
      </c>
      <c r="H405" s="307" t="e">
        <f t="shared" si="8"/>
        <v>#DIV/0!</v>
      </c>
    </row>
    <row r="406" spans="1:8" ht="15">
      <c r="A406" s="98"/>
      <c r="B406" s="63">
        <v>3613</v>
      </c>
      <c r="C406" s="63">
        <v>3112</v>
      </c>
      <c r="D406" s="63" t="s">
        <v>86</v>
      </c>
      <c r="E406" s="50">
        <v>1425</v>
      </c>
      <c r="F406" s="239">
        <v>1425</v>
      </c>
      <c r="G406" s="239">
        <v>573.8</v>
      </c>
      <c r="H406" s="307">
        <f t="shared" si="8"/>
        <v>40.26666666666666</v>
      </c>
    </row>
    <row r="407" spans="1:8" ht="15">
      <c r="A407" s="98"/>
      <c r="B407" s="63">
        <v>3631</v>
      </c>
      <c r="C407" s="63">
        <v>2133</v>
      </c>
      <c r="D407" s="63" t="s">
        <v>85</v>
      </c>
      <c r="E407" s="50">
        <v>0</v>
      </c>
      <c r="F407" s="239">
        <v>0</v>
      </c>
      <c r="G407" s="239">
        <v>2</v>
      </c>
      <c r="H407" s="307" t="e">
        <f t="shared" si="8"/>
        <v>#DIV/0!</v>
      </c>
    </row>
    <row r="408" spans="1:8" ht="15">
      <c r="A408" s="98"/>
      <c r="B408" s="63">
        <v>3632</v>
      </c>
      <c r="C408" s="63">
        <v>2111</v>
      </c>
      <c r="D408" s="63" t="s">
        <v>84</v>
      </c>
      <c r="E408" s="50">
        <v>500</v>
      </c>
      <c r="F408" s="239">
        <v>500</v>
      </c>
      <c r="G408" s="239">
        <v>728.9</v>
      </c>
      <c r="H408" s="307">
        <f t="shared" si="8"/>
        <v>145.78</v>
      </c>
    </row>
    <row r="409" spans="1:8" ht="15">
      <c r="A409" s="98"/>
      <c r="B409" s="63">
        <v>3632</v>
      </c>
      <c r="C409" s="63">
        <v>2132</v>
      </c>
      <c r="D409" s="63" t="s">
        <v>83</v>
      </c>
      <c r="E409" s="50">
        <v>20</v>
      </c>
      <c r="F409" s="239">
        <v>20</v>
      </c>
      <c r="G409" s="239">
        <v>20</v>
      </c>
      <c r="H409" s="307">
        <f t="shared" si="8"/>
        <v>100</v>
      </c>
    </row>
    <row r="410" spans="1:8" ht="15">
      <c r="A410" s="98"/>
      <c r="B410" s="63">
        <v>3632</v>
      </c>
      <c r="C410" s="63">
        <v>2133</v>
      </c>
      <c r="D410" s="63" t="s">
        <v>82</v>
      </c>
      <c r="E410" s="50">
        <v>5</v>
      </c>
      <c r="F410" s="239">
        <v>5</v>
      </c>
      <c r="G410" s="239">
        <v>5</v>
      </c>
      <c r="H410" s="307">
        <f t="shared" si="8"/>
        <v>100</v>
      </c>
    </row>
    <row r="411" spans="1:8" ht="15">
      <c r="A411" s="98"/>
      <c r="B411" s="63">
        <v>3632</v>
      </c>
      <c r="C411" s="63">
        <v>2324</v>
      </c>
      <c r="D411" s="63" t="s">
        <v>81</v>
      </c>
      <c r="E411" s="50">
        <v>0</v>
      </c>
      <c r="F411" s="239">
        <v>0</v>
      </c>
      <c r="G411" s="239">
        <v>25.4</v>
      </c>
      <c r="H411" s="307" t="e">
        <f t="shared" si="8"/>
        <v>#DIV/0!</v>
      </c>
    </row>
    <row r="412" spans="1:8" ht="15">
      <c r="A412" s="98"/>
      <c r="B412" s="63">
        <v>3632</v>
      </c>
      <c r="C412" s="63">
        <v>2329</v>
      </c>
      <c r="D412" s="63" t="s">
        <v>80</v>
      </c>
      <c r="E412" s="50">
        <v>50</v>
      </c>
      <c r="F412" s="239">
        <v>50</v>
      </c>
      <c r="G412" s="239">
        <v>47.4</v>
      </c>
      <c r="H412" s="307">
        <f t="shared" si="8"/>
        <v>94.8</v>
      </c>
    </row>
    <row r="413" spans="1:8" ht="15">
      <c r="A413" s="98"/>
      <c r="B413" s="63">
        <v>3634</v>
      </c>
      <c r="C413" s="63">
        <v>2132</v>
      </c>
      <c r="D413" s="63" t="s">
        <v>79</v>
      </c>
      <c r="E413" s="50">
        <v>4205</v>
      </c>
      <c r="F413" s="239">
        <v>4205</v>
      </c>
      <c r="G413" s="239">
        <v>4046.9</v>
      </c>
      <c r="H413" s="307">
        <f t="shared" si="8"/>
        <v>96.24019024970274</v>
      </c>
    </row>
    <row r="414" spans="1:8" ht="15" hidden="1">
      <c r="A414" s="98"/>
      <c r="B414" s="63">
        <v>3636</v>
      </c>
      <c r="C414" s="63">
        <v>2131</v>
      </c>
      <c r="D414" s="63" t="s">
        <v>78</v>
      </c>
      <c r="E414" s="50"/>
      <c r="F414" s="239"/>
      <c r="G414" s="239"/>
      <c r="H414" s="307" t="e">
        <f t="shared" si="8"/>
        <v>#DIV/0!</v>
      </c>
    </row>
    <row r="415" spans="1:8" ht="15">
      <c r="A415" s="62"/>
      <c r="B415" s="63">
        <v>3639</v>
      </c>
      <c r="C415" s="63">
        <v>2111</v>
      </c>
      <c r="D415" s="63" t="s">
        <v>77</v>
      </c>
      <c r="E415" s="99">
        <v>0</v>
      </c>
      <c r="F415" s="239">
        <v>0</v>
      </c>
      <c r="G415" s="239">
        <v>4.9</v>
      </c>
      <c r="H415" s="307" t="e">
        <f t="shared" si="8"/>
        <v>#DIV/0!</v>
      </c>
    </row>
    <row r="416" spans="1:8" ht="15">
      <c r="A416" s="98"/>
      <c r="B416" s="63">
        <v>3639</v>
      </c>
      <c r="C416" s="63">
        <v>2119</v>
      </c>
      <c r="D416" s="63" t="s">
        <v>76</v>
      </c>
      <c r="E416" s="50">
        <v>200</v>
      </c>
      <c r="F416" s="239">
        <v>200</v>
      </c>
      <c r="G416" s="239">
        <v>1372.2</v>
      </c>
      <c r="H416" s="307">
        <f t="shared" si="8"/>
        <v>686.1</v>
      </c>
    </row>
    <row r="417" spans="1:8" ht="15">
      <c r="A417" s="63"/>
      <c r="B417" s="63">
        <v>3639</v>
      </c>
      <c r="C417" s="63">
        <v>2131</v>
      </c>
      <c r="D417" s="63" t="s">
        <v>75</v>
      </c>
      <c r="E417" s="50">
        <v>2300</v>
      </c>
      <c r="F417" s="239">
        <v>2300</v>
      </c>
      <c r="G417" s="239">
        <v>1787</v>
      </c>
      <c r="H417" s="307">
        <f t="shared" si="8"/>
        <v>77.69565217391305</v>
      </c>
    </row>
    <row r="418" spans="1:8" ht="15">
      <c r="A418" s="63"/>
      <c r="B418" s="63">
        <v>3639</v>
      </c>
      <c r="C418" s="63">
        <v>2132</v>
      </c>
      <c r="D418" s="63" t="s">
        <v>74</v>
      </c>
      <c r="E418" s="50">
        <v>27</v>
      </c>
      <c r="F418" s="239">
        <v>27</v>
      </c>
      <c r="G418" s="239">
        <v>25.9</v>
      </c>
      <c r="H418" s="307">
        <f t="shared" si="8"/>
        <v>95.92592592592592</v>
      </c>
    </row>
    <row r="419" spans="1:8" ht="15" customHeight="1">
      <c r="A419" s="63"/>
      <c r="B419" s="63">
        <v>3639</v>
      </c>
      <c r="C419" s="63">
        <v>2212</v>
      </c>
      <c r="D419" s="63" t="s">
        <v>73</v>
      </c>
      <c r="E419" s="50">
        <v>334</v>
      </c>
      <c r="F419" s="239">
        <v>334</v>
      </c>
      <c r="G419" s="239">
        <v>267</v>
      </c>
      <c r="H419" s="307">
        <f t="shared" si="8"/>
        <v>79.94011976047905</v>
      </c>
    </row>
    <row r="420" spans="1:8" ht="15">
      <c r="A420" s="63"/>
      <c r="B420" s="63">
        <v>3639</v>
      </c>
      <c r="C420" s="63">
        <v>2324</v>
      </c>
      <c r="D420" s="63" t="s">
        <v>72</v>
      </c>
      <c r="E420" s="50">
        <v>267</v>
      </c>
      <c r="F420" s="239">
        <v>267</v>
      </c>
      <c r="G420" s="239">
        <v>259.2</v>
      </c>
      <c r="H420" s="307">
        <f t="shared" si="8"/>
        <v>97.07865168539325</v>
      </c>
    </row>
    <row r="421" spans="1:8" ht="15" hidden="1">
      <c r="A421" s="63"/>
      <c r="B421" s="63">
        <v>3639</v>
      </c>
      <c r="C421" s="63">
        <v>2328</v>
      </c>
      <c r="D421" s="63" t="s">
        <v>71</v>
      </c>
      <c r="E421" s="50"/>
      <c r="F421" s="239"/>
      <c r="G421" s="239"/>
      <c r="H421" s="307" t="e">
        <f t="shared" si="8"/>
        <v>#DIV/0!</v>
      </c>
    </row>
    <row r="422" spans="1:8" ht="15" customHeight="1" hidden="1">
      <c r="A422" s="97"/>
      <c r="B422" s="97">
        <v>3639</v>
      </c>
      <c r="C422" s="97">
        <v>2329</v>
      </c>
      <c r="D422" s="97" t="s">
        <v>70</v>
      </c>
      <c r="E422" s="50"/>
      <c r="F422" s="239"/>
      <c r="G422" s="239"/>
      <c r="H422" s="307" t="e">
        <f t="shared" si="8"/>
        <v>#DIV/0!</v>
      </c>
    </row>
    <row r="423" spans="1:8" ht="15">
      <c r="A423" s="63"/>
      <c r="B423" s="63">
        <v>3639</v>
      </c>
      <c r="C423" s="63">
        <v>3111</v>
      </c>
      <c r="D423" s="63" t="s">
        <v>69</v>
      </c>
      <c r="E423" s="50">
        <v>1087</v>
      </c>
      <c r="F423" s="239">
        <v>1087</v>
      </c>
      <c r="G423" s="239">
        <v>364.5</v>
      </c>
      <c r="H423" s="307">
        <f t="shared" si="8"/>
        <v>33.53265869365226</v>
      </c>
    </row>
    <row r="424" spans="1:8" ht="15">
      <c r="A424" s="63"/>
      <c r="B424" s="63">
        <v>3639</v>
      </c>
      <c r="C424" s="63">
        <v>3112</v>
      </c>
      <c r="D424" s="63" t="s">
        <v>68</v>
      </c>
      <c r="E424" s="50">
        <v>0</v>
      </c>
      <c r="F424" s="239">
        <v>0</v>
      </c>
      <c r="G424" s="239">
        <v>26.4</v>
      </c>
      <c r="H424" s="307" t="e">
        <f t="shared" si="8"/>
        <v>#DIV/0!</v>
      </c>
    </row>
    <row r="425" spans="1:8" ht="15" customHeight="1" hidden="1">
      <c r="A425" s="97"/>
      <c r="B425" s="97">
        <v>6310</v>
      </c>
      <c r="C425" s="97">
        <v>2141</v>
      </c>
      <c r="D425" s="97" t="s">
        <v>67</v>
      </c>
      <c r="E425" s="50">
        <v>0</v>
      </c>
      <c r="F425" s="239">
        <v>0</v>
      </c>
      <c r="G425" s="239"/>
      <c r="H425" s="307" t="e">
        <f t="shared" si="8"/>
        <v>#DIV/0!</v>
      </c>
    </row>
    <row r="426" spans="1:8" ht="15" customHeight="1">
      <c r="A426" s="97"/>
      <c r="B426" s="97">
        <v>6409</v>
      </c>
      <c r="C426" s="97">
        <v>2328</v>
      </c>
      <c r="D426" s="97" t="s">
        <v>66</v>
      </c>
      <c r="E426" s="50">
        <v>0</v>
      </c>
      <c r="F426" s="239">
        <v>0</v>
      </c>
      <c r="G426" s="239">
        <v>0</v>
      </c>
      <c r="H426" s="307" t="e">
        <f t="shared" si="8"/>
        <v>#DIV/0!</v>
      </c>
    </row>
    <row r="427" spans="1:8" ht="15.75" customHeight="1" thickBot="1">
      <c r="A427" s="96"/>
      <c r="B427" s="96"/>
      <c r="C427" s="96"/>
      <c r="D427" s="96"/>
      <c r="E427" s="95"/>
      <c r="F427" s="259"/>
      <c r="G427" s="259"/>
      <c r="H427" s="317"/>
    </row>
    <row r="428" spans="1:8" s="52" customFormat="1" ht="22.5" customHeight="1" thickBot="1" thickTop="1">
      <c r="A428" s="58"/>
      <c r="B428" s="58"/>
      <c r="C428" s="58"/>
      <c r="D428" s="89" t="s">
        <v>65</v>
      </c>
      <c r="E428" s="56">
        <f>SUM(E392:E427)</f>
        <v>31780</v>
      </c>
      <c r="F428" s="250">
        <f>SUM(F392:F427)</f>
        <v>31780</v>
      </c>
      <c r="G428" s="250">
        <f>SUM(G392:G427)</f>
        <v>28784.90000000001</v>
      </c>
      <c r="H428" s="309">
        <f>(G428/F428)*100</f>
        <v>90.57551919446195</v>
      </c>
    </row>
    <row r="429" spans="1:8" ht="15" customHeight="1">
      <c r="A429" s="52"/>
      <c r="B429" s="53"/>
      <c r="C429" s="53"/>
      <c r="D429" s="53"/>
      <c r="E429" s="90"/>
      <c r="F429" s="257"/>
      <c r="G429" s="257"/>
      <c r="H429" s="316"/>
    </row>
    <row r="430" spans="1:8" ht="15" customHeight="1" hidden="1">
      <c r="A430" s="52"/>
      <c r="B430" s="53"/>
      <c r="C430" s="53"/>
      <c r="D430" s="53"/>
      <c r="E430" s="90"/>
      <c r="F430" s="257"/>
      <c r="G430" s="257"/>
      <c r="H430" s="316"/>
    </row>
    <row r="431" spans="1:8" ht="15" customHeight="1" hidden="1">
      <c r="A431" s="52"/>
      <c r="B431" s="53"/>
      <c r="C431" s="53"/>
      <c r="D431" s="53"/>
      <c r="E431" s="90"/>
      <c r="F431" s="257"/>
      <c r="G431" s="257"/>
      <c r="H431" s="316"/>
    </row>
    <row r="432" spans="1:8" ht="15" customHeight="1" hidden="1">
      <c r="A432" s="52"/>
      <c r="B432" s="53"/>
      <c r="C432" s="53"/>
      <c r="D432" s="53"/>
      <c r="E432" s="90"/>
      <c r="F432" s="257"/>
      <c r="G432" s="231"/>
      <c r="H432" s="300"/>
    </row>
    <row r="433" spans="1:8" ht="15" customHeight="1" hidden="1">
      <c r="A433" s="52"/>
      <c r="B433" s="53"/>
      <c r="C433" s="53"/>
      <c r="D433" s="53"/>
      <c r="E433" s="90"/>
      <c r="F433" s="257"/>
      <c r="G433" s="257"/>
      <c r="H433" s="316"/>
    </row>
    <row r="434" spans="1:8" ht="15" customHeight="1">
      <c r="A434" s="52"/>
      <c r="B434" s="53"/>
      <c r="C434" s="53"/>
      <c r="D434" s="53"/>
      <c r="E434" s="90"/>
      <c r="F434" s="257"/>
      <c r="G434" s="257"/>
      <c r="H434" s="316"/>
    </row>
    <row r="435" spans="1:8" ht="15" customHeight="1" thickBot="1">
      <c r="A435" s="52"/>
      <c r="B435" s="53"/>
      <c r="C435" s="53"/>
      <c r="D435" s="53"/>
      <c r="E435" s="90"/>
      <c r="F435" s="257"/>
      <c r="G435" s="257"/>
      <c r="H435" s="316"/>
    </row>
    <row r="436" spans="1:8" ht="15.75">
      <c r="A436" s="79" t="s">
        <v>59</v>
      </c>
      <c r="B436" s="79" t="s">
        <v>58</v>
      </c>
      <c r="C436" s="79" t="s">
        <v>57</v>
      </c>
      <c r="D436" s="78" t="s">
        <v>56</v>
      </c>
      <c r="E436" s="77" t="s">
        <v>55</v>
      </c>
      <c r="F436" s="235" t="s">
        <v>55</v>
      </c>
      <c r="G436" s="235" t="s">
        <v>8</v>
      </c>
      <c r="H436" s="304" t="s">
        <v>54</v>
      </c>
    </row>
    <row r="437" spans="1:8" ht="15.75" customHeight="1" thickBot="1">
      <c r="A437" s="76"/>
      <c r="B437" s="76"/>
      <c r="C437" s="76"/>
      <c r="D437" s="75"/>
      <c r="E437" s="74" t="s">
        <v>53</v>
      </c>
      <c r="F437" s="236" t="s">
        <v>52</v>
      </c>
      <c r="G437" s="237" t="s">
        <v>51</v>
      </c>
      <c r="H437" s="305" t="s">
        <v>11</v>
      </c>
    </row>
    <row r="438" spans="1:8" ht="16.5" thickTop="1">
      <c r="A438" s="94">
        <v>8888</v>
      </c>
      <c r="B438" s="94"/>
      <c r="C438" s="94"/>
      <c r="D438" s="93"/>
      <c r="E438" s="92"/>
      <c r="F438" s="238"/>
      <c r="G438" s="238"/>
      <c r="H438" s="306"/>
    </row>
    <row r="439" spans="1:8" ht="15">
      <c r="A439" s="63"/>
      <c r="B439" s="63">
        <v>6171</v>
      </c>
      <c r="C439" s="63">
        <v>2329</v>
      </c>
      <c r="D439" s="63" t="s">
        <v>64</v>
      </c>
      <c r="E439" s="50">
        <v>0</v>
      </c>
      <c r="F439" s="239">
        <v>0</v>
      </c>
      <c r="G439" s="258">
        <v>-240.2</v>
      </c>
      <c r="H439" s="307" t="e">
        <f>(G439/F439)*100</f>
        <v>#DIV/0!</v>
      </c>
    </row>
    <row r="440" spans="1:8" ht="15">
      <c r="A440" s="63"/>
      <c r="B440" s="63"/>
      <c r="C440" s="63"/>
      <c r="D440" s="63" t="s">
        <v>63</v>
      </c>
      <c r="E440" s="50"/>
      <c r="F440" s="239"/>
      <c r="G440" s="239"/>
      <c r="H440" s="307"/>
    </row>
    <row r="441" spans="1:8" ht="15.75" thickBot="1">
      <c r="A441" s="61"/>
      <c r="B441" s="61"/>
      <c r="C441" s="61"/>
      <c r="D441" s="61" t="s">
        <v>62</v>
      </c>
      <c r="E441" s="59"/>
      <c r="F441" s="249"/>
      <c r="G441" s="249"/>
      <c r="H441" s="313"/>
    </row>
    <row r="442" spans="1:8" s="52" customFormat="1" ht="22.5" customHeight="1" thickBot="1" thickTop="1">
      <c r="A442" s="58"/>
      <c r="B442" s="58"/>
      <c r="C442" s="58"/>
      <c r="D442" s="89" t="s">
        <v>61</v>
      </c>
      <c r="E442" s="56">
        <f>SUM(E439:E440)</f>
        <v>0</v>
      </c>
      <c r="F442" s="250">
        <f>SUM(F439:F440)</f>
        <v>0</v>
      </c>
      <c r="G442" s="250">
        <f>SUM(G439:G440)</f>
        <v>-240.2</v>
      </c>
      <c r="H442" s="309" t="e">
        <f>(G442/F442)*100</f>
        <v>#DIV/0!</v>
      </c>
    </row>
    <row r="443" spans="1:8" ht="15">
      <c r="A443" s="52"/>
      <c r="B443" s="53"/>
      <c r="C443" s="53"/>
      <c r="D443" s="53"/>
      <c r="E443" s="90"/>
      <c r="F443" s="257"/>
      <c r="G443" s="257"/>
      <c r="H443" s="316"/>
    </row>
    <row r="444" spans="1:8" ht="15" hidden="1">
      <c r="A444" s="52"/>
      <c r="B444" s="53"/>
      <c r="C444" s="53"/>
      <c r="D444" s="53"/>
      <c r="E444" s="90"/>
      <c r="F444" s="257"/>
      <c r="G444" s="257"/>
      <c r="H444" s="316"/>
    </row>
    <row r="445" spans="1:8" ht="15" hidden="1">
      <c r="A445" s="52"/>
      <c r="B445" s="53"/>
      <c r="C445" s="53"/>
      <c r="D445" s="53"/>
      <c r="E445" s="90"/>
      <c r="F445" s="257"/>
      <c r="G445" s="257"/>
      <c r="H445" s="316"/>
    </row>
    <row r="446" spans="1:8" ht="15" hidden="1">
      <c r="A446" s="52"/>
      <c r="B446" s="53"/>
      <c r="C446" s="53"/>
      <c r="D446" s="53"/>
      <c r="E446" s="90"/>
      <c r="F446" s="257"/>
      <c r="G446" s="257"/>
      <c r="H446" s="316"/>
    </row>
    <row r="447" spans="1:8" ht="15" hidden="1">
      <c r="A447" s="52"/>
      <c r="B447" s="53"/>
      <c r="C447" s="53"/>
      <c r="D447" s="53"/>
      <c r="E447" s="90"/>
      <c r="F447" s="257"/>
      <c r="G447" s="257"/>
      <c r="H447" s="316"/>
    </row>
    <row r="448" spans="1:8" ht="15" hidden="1">
      <c r="A448" s="52"/>
      <c r="B448" s="53"/>
      <c r="C448" s="53"/>
      <c r="D448" s="53"/>
      <c r="E448" s="90"/>
      <c r="F448" s="257"/>
      <c r="G448" s="257"/>
      <c r="H448" s="316"/>
    </row>
    <row r="449" spans="1:8" ht="15" customHeight="1">
      <c r="A449" s="52"/>
      <c r="B449" s="53"/>
      <c r="C449" s="53"/>
      <c r="D449" s="53"/>
      <c r="E449" s="90"/>
      <c r="F449" s="257"/>
      <c r="G449" s="257"/>
      <c r="H449" s="316"/>
    </row>
    <row r="450" spans="1:8" ht="15" customHeight="1" thickBot="1">
      <c r="A450" s="52"/>
      <c r="B450" s="52"/>
      <c r="C450" s="52"/>
      <c r="D450" s="52"/>
      <c r="E450" s="51"/>
      <c r="F450" s="244"/>
      <c r="G450" s="244"/>
      <c r="H450" s="310"/>
    </row>
    <row r="451" spans="1:8" ht="15.75">
      <c r="A451" s="79" t="s">
        <v>59</v>
      </c>
      <c r="B451" s="79" t="s">
        <v>58</v>
      </c>
      <c r="C451" s="79" t="s">
        <v>57</v>
      </c>
      <c r="D451" s="78" t="s">
        <v>56</v>
      </c>
      <c r="E451" s="77" t="s">
        <v>55</v>
      </c>
      <c r="F451" s="235" t="s">
        <v>55</v>
      </c>
      <c r="G451" s="235" t="s">
        <v>8</v>
      </c>
      <c r="H451" s="304" t="s">
        <v>54</v>
      </c>
    </row>
    <row r="452" spans="1:8" ht="15.75" customHeight="1" thickBot="1">
      <c r="A452" s="76"/>
      <c r="B452" s="76"/>
      <c r="C452" s="76"/>
      <c r="D452" s="75"/>
      <c r="E452" s="74" t="s">
        <v>53</v>
      </c>
      <c r="F452" s="236" t="s">
        <v>52</v>
      </c>
      <c r="G452" s="237" t="s">
        <v>51</v>
      </c>
      <c r="H452" s="305" t="s">
        <v>11</v>
      </c>
    </row>
    <row r="453" spans="1:8" s="52" customFormat="1" ht="30.75" customHeight="1" thickBot="1" thickTop="1">
      <c r="A453" s="89"/>
      <c r="B453" s="88"/>
      <c r="C453" s="87"/>
      <c r="D453" s="86" t="s">
        <v>60</v>
      </c>
      <c r="E453" s="85">
        <f>SUM(E54,E127,E180,E232,E259,E293,E317,E337,E376,E428,E442)</f>
        <v>439083</v>
      </c>
      <c r="F453" s="260">
        <f>SUM(F54,F127,F180,F232,F259,F293,F317,F337,F376,F428,F442)</f>
        <v>462638.6</v>
      </c>
      <c r="G453" s="260">
        <f>SUM(G54,G127,G180,G232,G259,G293,G317,G337,G376,G428,G442)</f>
        <v>390102</v>
      </c>
      <c r="H453" s="318">
        <f>(G453/F453)*100</f>
        <v>84.32110939294732</v>
      </c>
    </row>
    <row r="454" spans="1:8" ht="15" customHeight="1">
      <c r="A454" s="55"/>
      <c r="B454" s="83"/>
      <c r="C454" s="82"/>
      <c r="D454" s="81"/>
      <c r="E454" s="84"/>
      <c r="F454" s="261"/>
      <c r="G454" s="261"/>
      <c r="H454" s="319"/>
    </row>
    <row r="455" spans="1:8" ht="15" customHeight="1" hidden="1">
      <c r="A455" s="55"/>
      <c r="B455" s="83"/>
      <c r="C455" s="82"/>
      <c r="D455" s="81"/>
      <c r="E455" s="84"/>
      <c r="F455" s="261"/>
      <c r="G455" s="261"/>
      <c r="H455" s="319"/>
    </row>
    <row r="456" spans="1:8" ht="12.75" customHeight="1" hidden="1">
      <c r="A456" s="55"/>
      <c r="B456" s="83"/>
      <c r="C456" s="82"/>
      <c r="D456" s="81"/>
      <c r="E456" s="84"/>
      <c r="F456" s="261"/>
      <c r="G456" s="261"/>
      <c r="H456" s="319"/>
    </row>
    <row r="457" spans="1:8" ht="12.75" customHeight="1" hidden="1">
      <c r="A457" s="55"/>
      <c r="B457" s="83"/>
      <c r="C457" s="82"/>
      <c r="D457" s="81"/>
      <c r="E457" s="84"/>
      <c r="F457" s="261"/>
      <c r="G457" s="261"/>
      <c r="H457" s="319"/>
    </row>
    <row r="458" spans="1:8" ht="12.75" customHeight="1" hidden="1">
      <c r="A458" s="55"/>
      <c r="B458" s="83"/>
      <c r="C458" s="82"/>
      <c r="D458" s="81"/>
      <c r="E458" s="84"/>
      <c r="F458" s="261"/>
      <c r="G458" s="261"/>
      <c r="H458" s="319"/>
    </row>
    <row r="459" spans="1:8" ht="12.75" customHeight="1" hidden="1">
      <c r="A459" s="55"/>
      <c r="B459" s="83"/>
      <c r="C459" s="82"/>
      <c r="D459" s="81"/>
      <c r="E459" s="84"/>
      <c r="F459" s="261"/>
      <c r="G459" s="261"/>
      <c r="H459" s="319"/>
    </row>
    <row r="460" spans="1:8" ht="12.75" customHeight="1" hidden="1">
      <c r="A460" s="55"/>
      <c r="B460" s="83"/>
      <c r="C460" s="82"/>
      <c r="D460" s="81"/>
      <c r="E460" s="84"/>
      <c r="F460" s="261"/>
      <c r="G460" s="261"/>
      <c r="H460" s="319"/>
    </row>
    <row r="461" spans="1:8" ht="12.75" customHeight="1" hidden="1">
      <c r="A461" s="55"/>
      <c r="B461" s="83"/>
      <c r="C461" s="82"/>
      <c r="D461" s="81"/>
      <c r="E461" s="84"/>
      <c r="F461" s="261"/>
      <c r="G461" s="261"/>
      <c r="H461" s="319"/>
    </row>
    <row r="462" spans="1:8" ht="15" customHeight="1">
      <c r="A462" s="55"/>
      <c r="B462" s="83"/>
      <c r="C462" s="82"/>
      <c r="D462" s="81"/>
      <c r="E462" s="84"/>
      <c r="F462" s="261"/>
      <c r="G462" s="261"/>
      <c r="H462" s="319"/>
    </row>
    <row r="463" spans="1:8" ht="15" customHeight="1" thickBot="1">
      <c r="A463" s="55"/>
      <c r="B463" s="83"/>
      <c r="C463" s="82"/>
      <c r="D463" s="81"/>
      <c r="E463" s="80"/>
      <c r="F463" s="262"/>
      <c r="G463" s="262"/>
      <c r="H463" s="320"/>
    </row>
    <row r="464" spans="1:8" ht="15.75">
      <c r="A464" s="79" t="s">
        <v>59</v>
      </c>
      <c r="B464" s="79" t="s">
        <v>58</v>
      </c>
      <c r="C464" s="79" t="s">
        <v>57</v>
      </c>
      <c r="D464" s="78" t="s">
        <v>56</v>
      </c>
      <c r="E464" s="77" t="s">
        <v>55</v>
      </c>
      <c r="F464" s="235" t="s">
        <v>55</v>
      </c>
      <c r="G464" s="235" t="s">
        <v>8</v>
      </c>
      <c r="H464" s="304" t="s">
        <v>54</v>
      </c>
    </row>
    <row r="465" spans="1:8" ht="15.75" customHeight="1" thickBot="1">
      <c r="A465" s="76"/>
      <c r="B465" s="76"/>
      <c r="C465" s="76"/>
      <c r="D465" s="75"/>
      <c r="E465" s="74" t="s">
        <v>53</v>
      </c>
      <c r="F465" s="236" t="s">
        <v>52</v>
      </c>
      <c r="G465" s="237" t="s">
        <v>51</v>
      </c>
      <c r="H465" s="305" t="s">
        <v>11</v>
      </c>
    </row>
    <row r="466" spans="1:8" ht="16.5" customHeight="1" thickTop="1">
      <c r="A466" s="73">
        <v>110</v>
      </c>
      <c r="B466" s="73"/>
      <c r="C466" s="73"/>
      <c r="D466" s="72" t="s">
        <v>50</v>
      </c>
      <c r="E466" s="70"/>
      <c r="F466" s="263"/>
      <c r="G466" s="263"/>
      <c r="H466" s="321"/>
    </row>
    <row r="467" spans="1:8" ht="14.25" customHeight="1">
      <c r="A467" s="71"/>
      <c r="B467" s="71"/>
      <c r="C467" s="71"/>
      <c r="D467" s="55"/>
      <c r="E467" s="70"/>
      <c r="F467" s="263"/>
      <c r="G467" s="263"/>
      <c r="H467" s="321"/>
    </row>
    <row r="468" spans="1:8" ht="15" customHeight="1">
      <c r="A468" s="63"/>
      <c r="B468" s="63"/>
      <c r="C468" s="63">
        <v>8115</v>
      </c>
      <c r="D468" s="62" t="s">
        <v>49</v>
      </c>
      <c r="E468" s="69">
        <v>5040</v>
      </c>
      <c r="F468" s="264">
        <v>35478.2</v>
      </c>
      <c r="G468" s="264">
        <v>-50080.4</v>
      </c>
      <c r="H468" s="307">
        <f aca="true" t="shared" si="9" ref="H468:H474">(G468/F468)*100</f>
        <v>-141.15823237932028</v>
      </c>
    </row>
    <row r="469" spans="1:8" ht="15" hidden="1">
      <c r="A469" s="63"/>
      <c r="B469" s="63"/>
      <c r="C469" s="63">
        <v>8123</v>
      </c>
      <c r="D469" s="68" t="s">
        <v>48</v>
      </c>
      <c r="E469" s="64"/>
      <c r="F469" s="240"/>
      <c r="G469" s="240"/>
      <c r="H469" s="307" t="e">
        <f t="shared" si="9"/>
        <v>#DIV/0!</v>
      </c>
    </row>
    <row r="470" spans="1:8" ht="15" hidden="1">
      <c r="A470" s="63"/>
      <c r="B470" s="63"/>
      <c r="C470" s="63">
        <v>8123</v>
      </c>
      <c r="D470" s="68" t="s">
        <v>47</v>
      </c>
      <c r="E470" s="64">
        <v>0</v>
      </c>
      <c r="F470" s="240">
        <v>0</v>
      </c>
      <c r="G470" s="264"/>
      <c r="H470" s="307" t="e">
        <f t="shared" si="9"/>
        <v>#DIV/0!</v>
      </c>
    </row>
    <row r="471" spans="1:8" ht="14.25" customHeight="1">
      <c r="A471" s="63"/>
      <c r="B471" s="63"/>
      <c r="C471" s="63">
        <v>8124</v>
      </c>
      <c r="D471" s="62" t="s">
        <v>46</v>
      </c>
      <c r="E471" s="50">
        <v>-5040</v>
      </c>
      <c r="F471" s="239">
        <v>-5040</v>
      </c>
      <c r="G471" s="239">
        <v>-3780</v>
      </c>
      <c r="H471" s="307">
        <f t="shared" si="9"/>
        <v>75</v>
      </c>
    </row>
    <row r="472" spans="1:8" ht="15" customHeight="1" hidden="1">
      <c r="A472" s="67"/>
      <c r="B472" s="67"/>
      <c r="C472" s="67">
        <v>8902</v>
      </c>
      <c r="D472" s="66" t="s">
        <v>45</v>
      </c>
      <c r="E472" s="65"/>
      <c r="F472" s="242"/>
      <c r="G472" s="242"/>
      <c r="H472" s="307" t="e">
        <f t="shared" si="9"/>
        <v>#DIV/0!</v>
      </c>
    </row>
    <row r="473" spans="1:8" ht="14.25" customHeight="1" hidden="1">
      <c r="A473" s="63"/>
      <c r="B473" s="63"/>
      <c r="C473" s="63">
        <v>8905</v>
      </c>
      <c r="D473" s="62" t="s">
        <v>44</v>
      </c>
      <c r="E473" s="50"/>
      <c r="F473" s="239"/>
      <c r="G473" s="239"/>
      <c r="H473" s="307" t="e">
        <f t="shared" si="9"/>
        <v>#DIV/0!</v>
      </c>
    </row>
    <row r="474" spans="1:8" ht="15" customHeight="1" thickBot="1">
      <c r="A474" s="61"/>
      <c r="B474" s="61"/>
      <c r="C474" s="61">
        <v>8901</v>
      </c>
      <c r="D474" s="60" t="s">
        <v>43</v>
      </c>
      <c r="E474" s="59">
        <v>0</v>
      </c>
      <c r="F474" s="249">
        <v>0</v>
      </c>
      <c r="G474" s="249">
        <v>22.9</v>
      </c>
      <c r="H474" s="313" t="e">
        <f t="shared" si="9"/>
        <v>#DIV/0!</v>
      </c>
    </row>
    <row r="475" spans="1:8" s="52" customFormat="1" ht="22.5" customHeight="1" thickBot="1" thickTop="1">
      <c r="A475" s="58"/>
      <c r="B475" s="58"/>
      <c r="C475" s="58"/>
      <c r="D475" s="57" t="s">
        <v>42</v>
      </c>
      <c r="E475" s="56">
        <f>SUM(E468:E474)</f>
        <v>0</v>
      </c>
      <c r="F475" s="250">
        <f>SUM(F468:F474)</f>
        <v>30438.199999999997</v>
      </c>
      <c r="G475" s="250">
        <f>SUM(G468:G474)</f>
        <v>-53837.5</v>
      </c>
      <c r="H475" s="322">
        <f>SUM(G468/F468)*100</f>
        <v>-141.15823237932028</v>
      </c>
    </row>
    <row r="476" spans="1:8" s="52" customFormat="1" ht="22.5" customHeight="1">
      <c r="A476" s="53"/>
      <c r="B476" s="53"/>
      <c r="C476" s="53"/>
      <c r="D476" s="55"/>
      <c r="E476" s="54"/>
      <c r="F476" s="265"/>
      <c r="G476" s="245"/>
      <c r="H476" s="311"/>
    </row>
    <row r="477" spans="1:8" ht="15" customHeight="1">
      <c r="A477" s="52" t="s">
        <v>41</v>
      </c>
      <c r="B477" s="52"/>
      <c r="C477" s="52"/>
      <c r="D477" s="55"/>
      <c r="E477" s="54"/>
      <c r="F477" s="265"/>
      <c r="G477" s="245"/>
      <c r="H477" s="311"/>
    </row>
    <row r="478" spans="1:8" ht="15">
      <c r="A478" s="53"/>
      <c r="B478" s="52"/>
      <c r="C478" s="53"/>
      <c r="D478" s="52"/>
      <c r="E478" s="51"/>
      <c r="F478" s="266"/>
      <c r="G478" s="244"/>
      <c r="H478" s="310"/>
    </row>
    <row r="479" spans="1:8" ht="15">
      <c r="A479" s="53"/>
      <c r="B479" s="53"/>
      <c r="C479" s="53"/>
      <c r="D479" s="52"/>
      <c r="E479" s="51"/>
      <c r="F479" s="244"/>
      <c r="G479" s="244"/>
      <c r="H479" s="310"/>
    </row>
    <row r="480" spans="1:8" ht="15" hidden="1">
      <c r="A480" s="47"/>
      <c r="B480" s="47"/>
      <c r="C480" s="47"/>
      <c r="D480" s="43" t="s">
        <v>40</v>
      </c>
      <c r="E480" s="42" t="e">
        <f>SUM(#REF!,#REF!,#REF!,#REF!,E331,E363,#REF!)</f>
        <v>#REF!</v>
      </c>
      <c r="F480" s="267"/>
      <c r="G480" s="267"/>
      <c r="H480" s="323"/>
    </row>
    <row r="481" spans="1:8" ht="15">
      <c r="A481" s="47"/>
      <c r="B481" s="47"/>
      <c r="C481" s="47"/>
      <c r="D481" s="49" t="s">
        <v>39</v>
      </c>
      <c r="E481" s="48">
        <f>E453+E475</f>
        <v>439083</v>
      </c>
      <c r="F481" s="268">
        <f>F453+F475</f>
        <v>493076.8</v>
      </c>
      <c r="G481" s="268">
        <f>G453+G475</f>
        <v>336264.5</v>
      </c>
      <c r="H481" s="307">
        <f>(G481/F481)*100</f>
        <v>68.19718550943789</v>
      </c>
    </row>
    <row r="482" spans="1:8" ht="15" hidden="1">
      <c r="A482" s="47"/>
      <c r="B482" s="47"/>
      <c r="C482" s="47"/>
      <c r="D482" s="49" t="s">
        <v>38</v>
      </c>
      <c r="E482" s="48"/>
      <c r="F482" s="268"/>
      <c r="G482" s="268"/>
      <c r="H482" s="324"/>
    </row>
    <row r="483" spans="1:8" ht="15" hidden="1">
      <c r="A483" s="47"/>
      <c r="B483" s="47"/>
      <c r="C483" s="47"/>
      <c r="D483" s="47" t="s">
        <v>26</v>
      </c>
      <c r="E483" s="46" t="e">
        <f>SUM(E334,E399,E406,E423,#REF!)</f>
        <v>#REF!</v>
      </c>
      <c r="F483" s="269"/>
      <c r="G483" s="269"/>
      <c r="H483" s="325"/>
    </row>
    <row r="484" spans="1:8" ht="15" hidden="1">
      <c r="A484" s="43"/>
      <c r="B484" s="43"/>
      <c r="C484" s="43"/>
      <c r="D484" s="43" t="s">
        <v>34</v>
      </c>
      <c r="E484" s="42"/>
      <c r="F484" s="267"/>
      <c r="G484" s="267"/>
      <c r="H484" s="323"/>
    </row>
    <row r="485" spans="1:8" ht="15" hidden="1">
      <c r="A485" s="43"/>
      <c r="B485" s="43"/>
      <c r="C485" s="43"/>
      <c r="D485" s="43" t="s">
        <v>26</v>
      </c>
      <c r="E485" s="42"/>
      <c r="F485" s="267"/>
      <c r="G485" s="267"/>
      <c r="H485" s="323"/>
    </row>
    <row r="486" spans="1:8" ht="15" hidden="1">
      <c r="A486" s="43"/>
      <c r="B486" s="43"/>
      <c r="C486" s="43"/>
      <c r="D486" s="43"/>
      <c r="E486" s="42"/>
      <c r="F486" s="267"/>
      <c r="G486" s="267"/>
      <c r="H486" s="323"/>
    </row>
    <row r="487" spans="1:8" ht="15" hidden="1">
      <c r="A487" s="43"/>
      <c r="B487" s="43"/>
      <c r="C487" s="43"/>
      <c r="D487" s="43" t="s">
        <v>25</v>
      </c>
      <c r="E487" s="42"/>
      <c r="F487" s="267"/>
      <c r="G487" s="267"/>
      <c r="H487" s="323"/>
    </row>
    <row r="488" spans="1:8" ht="15" hidden="1">
      <c r="A488" s="43"/>
      <c r="B488" s="43"/>
      <c r="C488" s="43"/>
      <c r="D488" s="43" t="s">
        <v>37</v>
      </c>
      <c r="E488" s="42"/>
      <c r="F488" s="267"/>
      <c r="G488" s="267"/>
      <c r="H488" s="323"/>
    </row>
    <row r="489" spans="1:8" ht="15" hidden="1">
      <c r="A489" s="43"/>
      <c r="B489" s="43"/>
      <c r="C489" s="43"/>
      <c r="D489" s="43" t="s">
        <v>36</v>
      </c>
      <c r="E489" s="42" t="e">
        <f>SUM(#REF!,E9,#REF!,#REF!,#REF!,E189,E243,E244,E245,E246,E247,#REF!,E279,E281,E332,E346,E347,E348,E349,E350,E351,#REF!,#REF!,E357,E359,E360,E361)</f>
        <v>#REF!</v>
      </c>
      <c r="F489" s="267"/>
      <c r="G489" s="267"/>
      <c r="H489" s="323"/>
    </row>
    <row r="490" spans="1:8" ht="15.75" hidden="1">
      <c r="A490" s="43"/>
      <c r="B490" s="43"/>
      <c r="C490" s="43"/>
      <c r="D490" s="45" t="s">
        <v>35</v>
      </c>
      <c r="E490" s="44">
        <v>0</v>
      </c>
      <c r="F490" s="270"/>
      <c r="G490" s="270"/>
      <c r="H490" s="326"/>
    </row>
    <row r="491" spans="1:8" ht="15" hidden="1">
      <c r="A491" s="43"/>
      <c r="B491" s="43"/>
      <c r="C491" s="43"/>
      <c r="D491" s="43"/>
      <c r="E491" s="42"/>
      <c r="F491" s="267"/>
      <c r="G491" s="267"/>
      <c r="H491" s="323"/>
    </row>
    <row r="492" spans="1:8" ht="15" hidden="1">
      <c r="A492" s="43"/>
      <c r="B492" s="43"/>
      <c r="C492" s="43"/>
      <c r="D492" s="43"/>
      <c r="E492" s="42"/>
      <c r="F492" s="267"/>
      <c r="G492" s="267"/>
      <c r="H492" s="323"/>
    </row>
    <row r="493" spans="1:8" ht="15">
      <c r="A493" s="43"/>
      <c r="B493" s="43"/>
      <c r="C493" s="43"/>
      <c r="D493" s="43"/>
      <c r="E493" s="42"/>
      <c r="F493" s="267"/>
      <c r="G493" s="267"/>
      <c r="H493" s="323"/>
    </row>
    <row r="494" spans="1:8" ht="15">
      <c r="A494" s="43"/>
      <c r="B494" s="43"/>
      <c r="C494" s="43"/>
      <c r="D494" s="43"/>
      <c r="E494" s="42"/>
      <c r="F494" s="267"/>
      <c r="G494" s="267"/>
      <c r="H494" s="323"/>
    </row>
    <row r="495" spans="1:8" ht="15.75" hidden="1">
      <c r="A495" s="43"/>
      <c r="B495" s="43"/>
      <c r="C495" s="43"/>
      <c r="D495" s="43" t="s">
        <v>34</v>
      </c>
      <c r="E495" s="44" t="e">
        <f>SUM(#REF!,E9,#REF!,#REF!,#REF!,E144,E189,E243,E244,E245,E246,E247,#REF!,E279,E280,E281,E331,E346,E347,E348,E349,E350,E351,#REF!,#REF!,E357,E359,E360,E361)</f>
        <v>#REF!</v>
      </c>
      <c r="F495" s="270" t="e">
        <f>SUM(#REF!,F9,#REF!,#REF!,#REF!,F144,F189,F243,F244,F245,F246,F247,#REF!,F279,F280,F281,F331,F346,F347,F348,F349,F350,F351,#REF!,#REF!,F357,F359,F360,F361)</f>
        <v>#REF!</v>
      </c>
      <c r="G495" s="270" t="e">
        <f>SUM(#REF!,G9,#REF!,#REF!,#REF!,G144,G189,G243,G244,G245,G246,G247,#REF!,G279,G280,G281,G331,G346,G347,G348,G349,G350,G351,#REF!,#REF!,G357,G359,G360,G361)</f>
        <v>#REF!</v>
      </c>
      <c r="H495" s="326" t="e">
        <f>SUM(#REF!,H9,#REF!,#REF!,#REF!,H144,H189,H243,H244,H245,H246,H247,#REF!,H279,H280,H281,H331,H346,H347,H348,H349,H350,H351,#REF!,#REF!,H357,H359,H360,H361)</f>
        <v>#REF!</v>
      </c>
    </row>
    <row r="496" spans="1:8" ht="15" hidden="1">
      <c r="A496" s="43"/>
      <c r="B496" s="43"/>
      <c r="C496" s="43"/>
      <c r="D496" s="43" t="s">
        <v>33</v>
      </c>
      <c r="E496" s="42">
        <f>SUM(E346,E347,E348,E349,E351)</f>
        <v>231800</v>
      </c>
      <c r="F496" s="267">
        <f>SUM(F346,F347,F348,F349,F351)</f>
        <v>231800</v>
      </c>
      <c r="G496" s="267">
        <f>SUM(G346,G347,G348,G349,G351)</f>
        <v>178674.4</v>
      </c>
      <c r="H496" s="323">
        <f>SUM(H346,H347,H348,H349,H351)</f>
        <v>476.2079711051031</v>
      </c>
    </row>
    <row r="497" spans="1:8" ht="15" hidden="1">
      <c r="A497" s="43"/>
      <c r="B497" s="43"/>
      <c r="C497" s="43"/>
      <c r="D497" s="43" t="s">
        <v>32</v>
      </c>
      <c r="E497" s="42" t="e">
        <f>SUM(#REF!,#REF!,#REF!,#REF!,#REF!,#REF!,E357)</f>
        <v>#REF!</v>
      </c>
      <c r="F497" s="267" t="e">
        <f>SUM(#REF!,#REF!,#REF!,#REF!,#REF!,#REF!,F357)</f>
        <v>#REF!</v>
      </c>
      <c r="G497" s="267" t="e">
        <f>SUM(#REF!,#REF!,#REF!,#REF!,#REF!,#REF!,G357)</f>
        <v>#REF!</v>
      </c>
      <c r="H497" s="323" t="e">
        <f>SUM(#REF!,#REF!,#REF!,#REF!,#REF!,#REF!,H357)</f>
        <v>#REF!</v>
      </c>
    </row>
    <row r="498" spans="1:8" ht="15" hidden="1">
      <c r="A498" s="43"/>
      <c r="B498" s="43"/>
      <c r="C498" s="43"/>
      <c r="D498" s="43" t="s">
        <v>31</v>
      </c>
      <c r="E498" s="42" t="e">
        <f>SUM(E9,E144,E189,E247,#REF!,E281,E331,E360)</f>
        <v>#REF!</v>
      </c>
      <c r="F498" s="267" t="e">
        <f>SUM(F9,F144,F189,F247,#REF!,F281,F331,F360)</f>
        <v>#REF!</v>
      </c>
      <c r="G498" s="267" t="e">
        <f>SUM(G9,G144,G189,G247,#REF!,G281,G331,G360)</f>
        <v>#REF!</v>
      </c>
      <c r="H498" s="323" t="e">
        <f>SUM(H9,H144,H189,H247,#REF!,H281,H331,H360)</f>
        <v>#REF!</v>
      </c>
    </row>
    <row r="499" spans="1:8" ht="15" hidden="1">
      <c r="A499" s="43"/>
      <c r="B499" s="43"/>
      <c r="C499" s="43"/>
      <c r="D499" s="43" t="s">
        <v>30</v>
      </c>
      <c r="E499" s="42"/>
      <c r="F499" s="267"/>
      <c r="G499" s="267"/>
      <c r="H499" s="323"/>
    </row>
    <row r="500" spans="1:8" ht="15" hidden="1">
      <c r="A500" s="43"/>
      <c r="B500" s="43"/>
      <c r="C500" s="43"/>
      <c r="D500" s="43" t="s">
        <v>29</v>
      </c>
      <c r="E500" s="42" t="e">
        <f>+E453-E495-E503-E504</f>
        <v>#REF!</v>
      </c>
      <c r="F500" s="267" t="e">
        <f>+F453-F495-F503-F504</f>
        <v>#REF!</v>
      </c>
      <c r="G500" s="267" t="e">
        <f>+G453-G495-G503-G504</f>
        <v>#REF!</v>
      </c>
      <c r="H500" s="323" t="e">
        <f>+H453-H495-H503-H504</f>
        <v>#REF!</v>
      </c>
    </row>
    <row r="501" spans="1:8" ht="15" hidden="1">
      <c r="A501" s="43"/>
      <c r="B501" s="43"/>
      <c r="C501" s="43"/>
      <c r="D501" s="43" t="s">
        <v>28</v>
      </c>
      <c r="E501" s="42" t="e">
        <f>SUM(E29,E41,#REF!,#REF!,#REF!,#REF!,#REF!,#REF!,#REF!,E170,E393,E401,E413,E417)</f>
        <v>#REF!</v>
      </c>
      <c r="F501" s="267" t="e">
        <f>SUM(F29,F41,#REF!,#REF!,#REF!,#REF!,#REF!,#REF!,#REF!,F170,F393,F401,F413,F417)</f>
        <v>#REF!</v>
      </c>
      <c r="G501" s="267" t="e">
        <f>SUM(G29,G41,#REF!,#REF!,#REF!,#REF!,#REF!,#REF!,#REF!,G170,G393,G401,G413,G417)</f>
        <v>#REF!</v>
      </c>
      <c r="H501" s="323" t="e">
        <f>SUM(H29,H41,#REF!,#REF!,#REF!,#REF!,#REF!,#REF!,#REF!,H170,H393,H401,H413,H417)</f>
        <v>#REF!</v>
      </c>
    </row>
    <row r="502" spans="1:8" ht="15" hidden="1">
      <c r="A502" s="43"/>
      <c r="B502" s="43"/>
      <c r="C502" s="43"/>
      <c r="D502" s="43" t="s">
        <v>27</v>
      </c>
      <c r="E502" s="42" t="e">
        <f>SUM(E120,#REF!,E228,E255,#REF!,E288,E309,E333)</f>
        <v>#REF!</v>
      </c>
      <c r="F502" s="267" t="e">
        <f>SUM(F120,#REF!,F228,F255,#REF!,F288,F309,F333)</f>
        <v>#REF!</v>
      </c>
      <c r="G502" s="267" t="e">
        <f>SUM(G120,#REF!,G228,G255,#REF!,G288,G309,G333)</f>
        <v>#REF!</v>
      </c>
      <c r="H502" s="323" t="e">
        <f>SUM(H120,#REF!,H228,H255,#REF!,H288,H309,H333)</f>
        <v>#REF!</v>
      </c>
    </row>
    <row r="503" spans="1:8" ht="15" hidden="1">
      <c r="A503" s="43"/>
      <c r="B503" s="43"/>
      <c r="C503" s="43"/>
      <c r="D503" s="43" t="s">
        <v>26</v>
      </c>
      <c r="E503" s="42" t="e">
        <f>SUM(#REF!,E334,E399,E406,E423,#REF!)</f>
        <v>#REF!</v>
      </c>
      <c r="F503" s="267" t="e">
        <f>SUM(#REF!,F334,F399,F406,F423,#REF!)</f>
        <v>#REF!</v>
      </c>
      <c r="G503" s="267" t="e">
        <f>SUM(#REF!,G334,G399,G406,G423,#REF!)</f>
        <v>#REF!</v>
      </c>
      <c r="H503" s="323" t="e">
        <f>SUM(#REF!,H334,H399,H406,H423,#REF!)</f>
        <v>#REF!</v>
      </c>
    </row>
    <row r="504" spans="1:8" ht="15" hidden="1">
      <c r="A504" s="43"/>
      <c r="B504" s="43"/>
      <c r="C504" s="43"/>
      <c r="D504" s="43" t="s">
        <v>25</v>
      </c>
      <c r="E504" s="42" t="e">
        <f>SUM(E11,#REF!,E18,E88,#REF!,#REF!,#REF!,#REF!,E124,#REF!,#REF!,#REF!,#REF!,#REF!,#REF!,#REF!,#REF!,#REF!,E151,#REF!,#REF!,E156,#REF!,#REF!,#REF!,E249,#REF!,E332,E363)</f>
        <v>#REF!</v>
      </c>
      <c r="F504" s="267" t="e">
        <f>SUM(F11,#REF!,F18,F88,#REF!,#REF!,#REF!,#REF!,F124,#REF!,#REF!,#REF!,#REF!,#REF!,#REF!,#REF!,#REF!,#REF!,F151,#REF!,#REF!,F156,#REF!,#REF!,#REF!,F249,#REF!,F332,F363)</f>
        <v>#REF!</v>
      </c>
      <c r="G504" s="267" t="e">
        <f>SUM(G11,#REF!,G18,G88,#REF!,#REF!,#REF!,#REF!,G124,#REF!,#REF!,#REF!,#REF!,#REF!,#REF!,#REF!,#REF!,#REF!,G151,#REF!,#REF!,G156,#REF!,#REF!,#REF!,G249,#REF!,G332,G363)</f>
        <v>#REF!</v>
      </c>
      <c r="H504" s="323" t="e">
        <f>SUM(H11,#REF!,H18,H88,#REF!,#REF!,#REF!,#REF!,H124,#REF!,#REF!,#REF!,#REF!,#REF!,#REF!,#REF!,#REF!,#REF!,H151,#REF!,#REF!,H156,#REF!,#REF!,#REF!,H249,#REF!,H332,H363)</f>
        <v>#REF!</v>
      </c>
    </row>
    <row r="505" spans="1:8" ht="15" hidden="1">
      <c r="A505" s="43"/>
      <c r="B505" s="43"/>
      <c r="C505" s="43"/>
      <c r="D505" s="43"/>
      <c r="E505" s="42"/>
      <c r="F505" s="267"/>
      <c r="G505" s="267"/>
      <c r="H505" s="323"/>
    </row>
    <row r="506" spans="1:8" ht="15" hidden="1">
      <c r="A506" s="43"/>
      <c r="B506" s="43"/>
      <c r="C506" s="43"/>
      <c r="D506" s="43"/>
      <c r="E506" s="42"/>
      <c r="F506" s="267"/>
      <c r="G506" s="267"/>
      <c r="H506" s="323"/>
    </row>
    <row r="507" spans="1:8" ht="15" hidden="1">
      <c r="A507" s="43"/>
      <c r="B507" s="43"/>
      <c r="C507" s="43"/>
      <c r="D507" s="43"/>
      <c r="E507" s="42" t="e">
        <f>SUM(E396,E399,E406,E423,#REF!)</f>
        <v>#REF!</v>
      </c>
      <c r="F507" s="267" t="e">
        <f>SUM(F396,F399,F406,F423,#REF!)</f>
        <v>#REF!</v>
      </c>
      <c r="G507" s="267" t="e">
        <f>SUM(G396,G399,G406,G423,#REF!)</f>
        <v>#REF!</v>
      </c>
      <c r="H507" s="323" t="e">
        <f>SUM(H396,H399,H406,H423,#REF!)</f>
        <v>#REF!</v>
      </c>
    </row>
    <row r="508" spans="1:8" ht="15" hidden="1">
      <c r="A508" s="43"/>
      <c r="B508" s="43"/>
      <c r="C508" s="43"/>
      <c r="D508" s="43"/>
      <c r="E508" s="42" t="e">
        <f>SUM(#REF!,#REF!,E124,#REF!,#REF!,#REF!,#REF!,#REF!,#REF!,E332)</f>
        <v>#REF!</v>
      </c>
      <c r="F508" s="267" t="e">
        <f>SUM(#REF!,#REF!,F124,#REF!,#REF!,#REF!,#REF!,#REF!,#REF!,F332)</f>
        <v>#REF!</v>
      </c>
      <c r="G508" s="267" t="e">
        <f>SUM(#REF!,#REF!,G124,#REF!,#REF!,#REF!,#REF!,#REF!,#REF!,G332)</f>
        <v>#REF!</v>
      </c>
      <c r="H508" s="323" t="e">
        <f>SUM(#REF!,#REF!,H124,#REF!,#REF!,#REF!,#REF!,#REF!,#REF!,H332)</f>
        <v>#REF!</v>
      </c>
    </row>
    <row r="509" spans="1:8" ht="15" hidden="1">
      <c r="A509" s="43"/>
      <c r="B509" s="43"/>
      <c r="C509" s="43"/>
      <c r="D509" s="43"/>
      <c r="E509" s="42"/>
      <c r="F509" s="267"/>
      <c r="G509" s="267"/>
      <c r="H509" s="323"/>
    </row>
    <row r="510" spans="1:8" ht="15" hidden="1">
      <c r="A510" s="43"/>
      <c r="B510" s="43"/>
      <c r="C510" s="43"/>
      <c r="D510" s="43"/>
      <c r="E510" s="42" t="e">
        <f>SUM(E507:E509)</f>
        <v>#REF!</v>
      </c>
      <c r="F510" s="267" t="e">
        <f>SUM(F507:F509)</f>
        <v>#REF!</v>
      </c>
      <c r="G510" s="267" t="e">
        <f>SUM(G507:G509)</f>
        <v>#REF!</v>
      </c>
      <c r="H510" s="323" t="e">
        <f>SUM(H507:H509)</f>
        <v>#REF!</v>
      </c>
    </row>
    <row r="511" spans="1:8" ht="15">
      <c r="A511" s="43"/>
      <c r="B511" s="43"/>
      <c r="C511" s="43"/>
      <c r="D511" s="43"/>
      <c r="E511" s="42"/>
      <c r="F511" s="267"/>
      <c r="G511" s="267"/>
      <c r="H511" s="323"/>
    </row>
    <row r="512" spans="1:8" ht="15">
      <c r="A512" s="43"/>
      <c r="B512" s="43"/>
      <c r="C512" s="43"/>
      <c r="D512" s="43"/>
      <c r="E512" s="42"/>
      <c r="F512" s="267"/>
      <c r="G512" s="267"/>
      <c r="H512" s="323"/>
    </row>
    <row r="513" spans="1:8" ht="15">
      <c r="A513" s="43"/>
      <c r="B513" s="43"/>
      <c r="C513" s="43"/>
      <c r="D513" s="43"/>
      <c r="E513" s="42"/>
      <c r="F513" s="267"/>
      <c r="G513" s="267"/>
      <c r="H513" s="323"/>
    </row>
    <row r="514" spans="1:8" ht="15">
      <c r="A514" s="43"/>
      <c r="B514" s="43"/>
      <c r="C514" s="43"/>
      <c r="D514" s="43"/>
      <c r="E514" s="42"/>
      <c r="F514" s="267"/>
      <c r="G514" s="267"/>
      <c r="H514" s="323"/>
    </row>
    <row r="515" spans="1:8" ht="15">
      <c r="A515" s="43"/>
      <c r="B515" s="43"/>
      <c r="C515" s="43"/>
      <c r="D515" s="43"/>
      <c r="E515" s="42"/>
      <c r="F515" s="267"/>
      <c r="G515" s="267"/>
      <c r="H515" s="323"/>
    </row>
    <row r="516" spans="1:8" ht="15">
      <c r="A516" s="43"/>
      <c r="B516" s="43"/>
      <c r="C516" s="43"/>
      <c r="D516" s="43"/>
      <c r="E516" s="42"/>
      <c r="F516" s="267"/>
      <c r="G516" s="267"/>
      <c r="H516" s="323"/>
    </row>
    <row r="517" spans="1:8" ht="15">
      <c r="A517" s="43"/>
      <c r="B517" s="43"/>
      <c r="C517" s="43"/>
      <c r="D517" s="43"/>
      <c r="E517" s="42"/>
      <c r="F517" s="267"/>
      <c r="G517" s="267"/>
      <c r="H517" s="323"/>
    </row>
    <row r="518" spans="1:8" ht="15">
      <c r="A518" s="43"/>
      <c r="B518" s="43"/>
      <c r="C518" s="43"/>
      <c r="D518" s="43"/>
      <c r="E518" s="42"/>
      <c r="F518" s="267"/>
      <c r="G518" s="267"/>
      <c r="H518" s="323"/>
    </row>
    <row r="519" spans="1:8" ht="15">
      <c r="A519" s="43"/>
      <c r="B519" s="43"/>
      <c r="C519" s="43"/>
      <c r="D519" s="43"/>
      <c r="E519" s="42"/>
      <c r="F519" s="267"/>
      <c r="G519" s="267"/>
      <c r="H519" s="323"/>
    </row>
    <row r="520" spans="1:8" ht="15">
      <c r="A520" s="43"/>
      <c r="B520" s="43"/>
      <c r="C520" s="43"/>
      <c r="D520" s="43"/>
      <c r="E520" s="42"/>
      <c r="F520" s="267"/>
      <c r="G520" s="267"/>
      <c r="H520" s="323"/>
    </row>
    <row r="521" spans="1:8" ht="15">
      <c r="A521" s="43"/>
      <c r="B521" s="43"/>
      <c r="C521" s="43"/>
      <c r="D521" s="43"/>
      <c r="E521" s="42"/>
      <c r="F521" s="267"/>
      <c r="G521" s="267"/>
      <c r="H521" s="323"/>
    </row>
    <row r="522" spans="1:8" ht="15">
      <c r="A522" s="43"/>
      <c r="B522" s="43"/>
      <c r="C522" s="43"/>
      <c r="D522" s="43"/>
      <c r="E522" s="42"/>
      <c r="F522" s="267"/>
      <c r="G522" s="267"/>
      <c r="H522" s="323"/>
    </row>
    <row r="523" spans="1:8" ht="15">
      <c r="A523" s="43"/>
      <c r="B523" s="43"/>
      <c r="C523" s="43"/>
      <c r="D523" s="43"/>
      <c r="E523" s="42"/>
      <c r="F523" s="267"/>
      <c r="G523" s="267"/>
      <c r="H523" s="323"/>
    </row>
    <row r="524" spans="1:8" ht="15">
      <c r="A524" s="43"/>
      <c r="B524" s="43"/>
      <c r="C524" s="43"/>
      <c r="D524" s="43"/>
      <c r="E524" s="42"/>
      <c r="F524" s="267"/>
      <c r="G524" s="267"/>
      <c r="H524" s="323"/>
    </row>
    <row r="525" spans="1:8" ht="15">
      <c r="A525" s="43"/>
      <c r="B525" s="43"/>
      <c r="C525" s="43"/>
      <c r="D525" s="43"/>
      <c r="E525" s="42"/>
      <c r="F525" s="267"/>
      <c r="G525" s="267"/>
      <c r="H525" s="323"/>
    </row>
    <row r="526" spans="1:8" ht="15">
      <c r="A526" s="43"/>
      <c r="B526" s="43"/>
      <c r="C526" s="43"/>
      <c r="D526" s="43"/>
      <c r="E526" s="42"/>
      <c r="F526" s="267"/>
      <c r="G526" s="267"/>
      <c r="H526" s="323"/>
    </row>
    <row r="527" spans="1:8" ht="15">
      <c r="A527" s="43"/>
      <c r="B527" s="43"/>
      <c r="C527" s="43"/>
      <c r="D527" s="43"/>
      <c r="E527" s="42"/>
      <c r="F527" s="267"/>
      <c r="G527" s="267"/>
      <c r="H527" s="323"/>
    </row>
    <row r="528" spans="1:8" ht="15">
      <c r="A528" s="43"/>
      <c r="B528" s="43"/>
      <c r="C528" s="43"/>
      <c r="D528" s="43"/>
      <c r="E528" s="42"/>
      <c r="F528" s="267"/>
      <c r="G528" s="267"/>
      <c r="H528" s="323"/>
    </row>
    <row r="529" spans="1:8" ht="15">
      <c r="A529" s="43"/>
      <c r="B529" s="43"/>
      <c r="C529" s="43"/>
      <c r="D529" s="43"/>
      <c r="E529" s="42"/>
      <c r="F529" s="267"/>
      <c r="G529" s="267"/>
      <c r="H529" s="323"/>
    </row>
    <row r="530" spans="1:8" ht="15">
      <c r="A530" s="43"/>
      <c r="B530" s="43"/>
      <c r="C530" s="43"/>
      <c r="D530" s="43"/>
      <c r="E530" s="42"/>
      <c r="F530" s="267"/>
      <c r="G530" s="267"/>
      <c r="H530" s="323"/>
    </row>
    <row r="531" spans="1:8" ht="15">
      <c r="A531" s="43"/>
      <c r="B531" s="43"/>
      <c r="C531" s="43"/>
      <c r="D531" s="43"/>
      <c r="E531" s="42"/>
      <c r="F531" s="267"/>
      <c r="G531" s="267"/>
      <c r="H531" s="323"/>
    </row>
    <row r="532" spans="1:8" ht="15">
      <c r="A532" s="43"/>
      <c r="B532" s="43"/>
      <c r="C532" s="43"/>
      <c r="D532" s="43"/>
      <c r="E532" s="42"/>
      <c r="F532" s="267"/>
      <c r="G532" s="267"/>
      <c r="H532" s="323"/>
    </row>
    <row r="533" spans="1:8" ht="15">
      <c r="A533" s="43"/>
      <c r="B533" s="43"/>
      <c r="C533" s="43"/>
      <c r="D533" s="43"/>
      <c r="E533" s="42"/>
      <c r="F533" s="267"/>
      <c r="G533" s="267"/>
      <c r="H533" s="323"/>
    </row>
    <row r="534" spans="1:8" ht="15">
      <c r="A534" s="43"/>
      <c r="B534" s="43"/>
      <c r="C534" s="43"/>
      <c r="D534" s="43"/>
      <c r="E534" s="42"/>
      <c r="F534" s="267"/>
      <c r="G534" s="267"/>
      <c r="H534" s="323"/>
    </row>
    <row r="535" spans="1:8" ht="15">
      <c r="A535" s="43"/>
      <c r="B535" s="43"/>
      <c r="C535" s="43"/>
      <c r="D535" s="43"/>
      <c r="E535" s="42"/>
      <c r="F535" s="267"/>
      <c r="G535" s="267"/>
      <c r="H535" s="323"/>
    </row>
    <row r="536" spans="1:8" ht="15">
      <c r="A536" s="43"/>
      <c r="B536" s="43"/>
      <c r="C536" s="43"/>
      <c r="D536" s="43"/>
      <c r="E536" s="42"/>
      <c r="F536" s="267"/>
      <c r="G536" s="267"/>
      <c r="H536" s="323"/>
    </row>
    <row r="537" spans="1:8" ht="15">
      <c r="A537" s="43"/>
      <c r="B537" s="43"/>
      <c r="C537" s="43"/>
      <c r="D537" s="43"/>
      <c r="E537" s="42"/>
      <c r="F537" s="267"/>
      <c r="G537" s="267"/>
      <c r="H537" s="323"/>
    </row>
    <row r="538" spans="1:8" ht="15">
      <c r="A538" s="43"/>
      <c r="B538" s="43"/>
      <c r="C538" s="43"/>
      <c r="D538" s="43"/>
      <c r="E538" s="42"/>
      <c r="F538" s="267"/>
      <c r="G538" s="267"/>
      <c r="H538" s="323"/>
    </row>
    <row r="539" spans="1:8" ht="15">
      <c r="A539" s="43"/>
      <c r="B539" s="43"/>
      <c r="C539" s="43"/>
      <c r="D539" s="43"/>
      <c r="E539" s="42"/>
      <c r="F539" s="267"/>
      <c r="G539" s="267"/>
      <c r="H539" s="323"/>
    </row>
    <row r="540" spans="1:8" ht="15">
      <c r="A540" s="43"/>
      <c r="B540" s="43"/>
      <c r="C540" s="43"/>
      <c r="D540" s="43"/>
      <c r="E540" s="42"/>
      <c r="F540" s="267"/>
      <c r="G540" s="267"/>
      <c r="H540" s="323"/>
    </row>
    <row r="541" spans="1:8" ht="15">
      <c r="A541" s="43"/>
      <c r="B541" s="43"/>
      <c r="C541" s="43"/>
      <c r="D541" s="43"/>
      <c r="E541" s="42"/>
      <c r="F541" s="267"/>
      <c r="G541" s="267"/>
      <c r="H541" s="323"/>
    </row>
    <row r="542" spans="1:8" ht="15">
      <c r="A542" s="43"/>
      <c r="B542" s="43"/>
      <c r="C542" s="43"/>
      <c r="D542" s="43"/>
      <c r="E542" s="42"/>
      <c r="F542" s="267"/>
      <c r="G542" s="267"/>
      <c r="H542" s="323"/>
    </row>
    <row r="543" spans="1:8" ht="15">
      <c r="A543" s="43"/>
      <c r="B543" s="43"/>
      <c r="C543" s="43"/>
      <c r="D543" s="43"/>
      <c r="E543" s="42"/>
      <c r="F543" s="267"/>
      <c r="G543" s="267"/>
      <c r="H543" s="323"/>
    </row>
    <row r="544" spans="1:8" ht="15">
      <c r="A544" s="43"/>
      <c r="B544" s="43"/>
      <c r="C544" s="43"/>
      <c r="D544" s="43"/>
      <c r="E544" s="42"/>
      <c r="F544" s="267"/>
      <c r="G544" s="267"/>
      <c r="H544" s="323"/>
    </row>
    <row r="545" spans="1:8" ht="15">
      <c r="A545" s="43"/>
      <c r="B545" s="43"/>
      <c r="C545" s="43"/>
      <c r="D545" s="43"/>
      <c r="E545" s="42"/>
      <c r="F545" s="267"/>
      <c r="G545" s="267"/>
      <c r="H545" s="323"/>
    </row>
    <row r="546" spans="1:8" ht="15">
      <c r="A546" s="43"/>
      <c r="B546" s="43"/>
      <c r="C546" s="43"/>
      <c r="D546" s="43"/>
      <c r="E546" s="42"/>
      <c r="F546" s="267"/>
      <c r="G546" s="267"/>
      <c r="H546" s="323"/>
    </row>
  </sheetData>
  <sheetProtection/>
  <mergeCells count="2">
    <mergeCell ref="A1:C1"/>
    <mergeCell ref="A3:E3"/>
  </mergeCells>
  <printOptions/>
  <pageMargins left="0.3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6">
      <selection activeCell="B21" sqref="B21"/>
    </sheetView>
  </sheetViews>
  <sheetFormatPr defaultColWidth="9.140625" defaultRowHeight="12.75"/>
  <cols>
    <col min="1" max="1" width="36.00390625" style="1844" customWidth="1"/>
    <col min="2" max="2" width="14.140625" style="1844" customWidth="1"/>
    <col min="3" max="3" width="9.140625" style="1843" customWidth="1"/>
    <col min="4" max="7" width="0" style="1844" hidden="1" customWidth="1"/>
    <col min="8" max="10" width="0" style="1845" hidden="1" customWidth="1"/>
    <col min="11" max="11" width="11.57421875" style="1845" customWidth="1"/>
    <col min="12" max="12" width="9.140625" style="1845" customWidth="1"/>
    <col min="13" max="13" width="10.8515625" style="1845" customWidth="1"/>
    <col min="14" max="17" width="9.140625" style="1845" customWidth="1"/>
    <col min="18" max="18" width="10.7109375" style="1845" customWidth="1"/>
    <col min="19" max="19" width="9.140625" style="1846" customWidth="1"/>
    <col min="20" max="23" width="9.140625" style="1845" customWidth="1"/>
    <col min="24" max="16384" width="9.140625" style="1844" customWidth="1"/>
  </cols>
  <sheetData>
    <row r="1" spans="1:23" s="43" customFormat="1" ht="15">
      <c r="A1" s="2362" t="s">
        <v>746</v>
      </c>
      <c r="B1" s="2362"/>
      <c r="C1" s="2362"/>
      <c r="D1" s="2362"/>
      <c r="E1" s="2362"/>
      <c r="F1" s="2362"/>
      <c r="G1" s="2362"/>
      <c r="H1" s="2362"/>
      <c r="I1" s="2362"/>
      <c r="J1" s="2362"/>
      <c r="K1" s="2362"/>
      <c r="L1" s="2362"/>
      <c r="M1" s="2362"/>
      <c r="N1" s="2362"/>
      <c r="O1" s="2362"/>
      <c r="P1" s="2362"/>
      <c r="Q1" s="2362"/>
      <c r="R1" s="2362"/>
      <c r="S1" s="2362"/>
      <c r="T1" s="2362"/>
      <c r="U1" s="2362"/>
      <c r="V1" s="2362"/>
      <c r="W1" s="2362"/>
    </row>
    <row r="2" spans="1:14" ht="18">
      <c r="A2" s="1400" t="s">
        <v>669</v>
      </c>
      <c r="B2" s="1842"/>
      <c r="M2" s="1402"/>
      <c r="N2" s="1402"/>
    </row>
    <row r="3" spans="1:14" ht="12.75">
      <c r="A3" s="1403"/>
      <c r="M3" s="1402"/>
      <c r="N3" s="1402"/>
    </row>
    <row r="4" spans="1:14" ht="13.5" thickBot="1">
      <c r="A4" s="1847"/>
      <c r="B4" s="1848"/>
      <c r="C4" s="1849"/>
      <c r="D4" s="1848"/>
      <c r="E4" s="1848"/>
      <c r="M4" s="1402"/>
      <c r="N4" s="1402"/>
    </row>
    <row r="5" spans="1:14" ht="15.75" thickBot="1">
      <c r="A5" s="1850" t="s">
        <v>790</v>
      </c>
      <c r="B5" s="2038"/>
      <c r="C5" s="1851" t="s">
        <v>961</v>
      </c>
      <c r="D5" s="1644"/>
      <c r="E5" s="1645"/>
      <c r="F5" s="1644"/>
      <c r="G5" s="1644"/>
      <c r="H5" s="1646"/>
      <c r="I5" s="1572"/>
      <c r="J5" s="1572"/>
      <c r="K5" s="1572"/>
      <c r="L5" s="978"/>
      <c r="M5" s="1318"/>
      <c r="N5" s="1318"/>
    </row>
    <row r="6" spans="1:14" ht="13.5" thickBot="1">
      <c r="A6" s="1403" t="s">
        <v>567</v>
      </c>
      <c r="M6" s="1402"/>
      <c r="N6" s="1402"/>
    </row>
    <row r="7" spans="1:23" ht="13.5" thickBot="1">
      <c r="A7" s="2374" t="s">
        <v>57</v>
      </c>
      <c r="B7" s="2376" t="s">
        <v>571</v>
      </c>
      <c r="C7" s="2376" t="s">
        <v>574</v>
      </c>
      <c r="D7" s="1852"/>
      <c r="E7" s="1852"/>
      <c r="F7" s="2376" t="s">
        <v>956</v>
      </c>
      <c r="G7" s="2378" t="s">
        <v>750</v>
      </c>
      <c r="H7" s="2378" t="s">
        <v>751</v>
      </c>
      <c r="I7" s="2378" t="s">
        <v>752</v>
      </c>
      <c r="J7" s="2378" t="s">
        <v>753</v>
      </c>
      <c r="K7" s="2378" t="s">
        <v>754</v>
      </c>
      <c r="L7" s="2368" t="s">
        <v>755</v>
      </c>
      <c r="M7" s="2371"/>
      <c r="N7" s="2368" t="s">
        <v>756</v>
      </c>
      <c r="O7" s="2384"/>
      <c r="P7" s="2384"/>
      <c r="Q7" s="2385"/>
      <c r="R7" s="1853" t="s">
        <v>757</v>
      </c>
      <c r="S7" s="1854" t="s">
        <v>570</v>
      </c>
      <c r="U7" s="2372" t="s">
        <v>758</v>
      </c>
      <c r="V7" s="2370"/>
      <c r="W7" s="2371"/>
    </row>
    <row r="8" spans="1:23" ht="13.5" thickBot="1">
      <c r="A8" s="2375"/>
      <c r="B8" s="2377"/>
      <c r="C8" s="2377"/>
      <c r="D8" s="1855" t="s">
        <v>748</v>
      </c>
      <c r="E8" s="1855" t="s">
        <v>749</v>
      </c>
      <c r="F8" s="2377"/>
      <c r="G8" s="2377"/>
      <c r="H8" s="2377"/>
      <c r="I8" s="2377"/>
      <c r="J8" s="2377"/>
      <c r="K8" s="2377"/>
      <c r="L8" s="1856" t="s">
        <v>53</v>
      </c>
      <c r="M8" s="1856" t="s">
        <v>52</v>
      </c>
      <c r="N8" s="1857" t="s">
        <v>581</v>
      </c>
      <c r="O8" s="1858" t="s">
        <v>584</v>
      </c>
      <c r="P8" s="1986" t="s">
        <v>587</v>
      </c>
      <c r="Q8" s="1859" t="s">
        <v>590</v>
      </c>
      <c r="R8" s="1856" t="s">
        <v>591</v>
      </c>
      <c r="S8" s="1860" t="s">
        <v>592</v>
      </c>
      <c r="U8" s="1861" t="s">
        <v>759</v>
      </c>
      <c r="V8" s="1862" t="s">
        <v>760</v>
      </c>
      <c r="W8" s="1862" t="s">
        <v>761</v>
      </c>
    </row>
    <row r="9" spans="1:23" ht="12.75">
      <c r="A9" s="1863" t="s">
        <v>593</v>
      </c>
      <c r="B9" s="1864"/>
      <c r="C9" s="1865"/>
      <c r="D9" s="1866">
        <v>84</v>
      </c>
      <c r="E9" s="1866">
        <v>84</v>
      </c>
      <c r="F9" s="1866">
        <v>89</v>
      </c>
      <c r="G9" s="1662">
        <v>73</v>
      </c>
      <c r="H9" s="1662">
        <v>72</v>
      </c>
      <c r="I9" s="1662">
        <v>71</v>
      </c>
      <c r="J9" s="1662">
        <v>71</v>
      </c>
      <c r="K9" s="1867">
        <f>Q9</f>
        <v>0</v>
      </c>
      <c r="L9" s="1868"/>
      <c r="M9" s="1868"/>
      <c r="N9" s="1665">
        <v>75</v>
      </c>
      <c r="O9" s="1867">
        <f>U9</f>
        <v>75</v>
      </c>
      <c r="P9" s="1988">
        <f>V9</f>
        <v>74</v>
      </c>
      <c r="Q9" s="1867">
        <f>W9</f>
        <v>0</v>
      </c>
      <c r="R9" s="1711" t="s">
        <v>594</v>
      </c>
      <c r="S9" s="1870" t="s">
        <v>594</v>
      </c>
      <c r="T9" s="1871"/>
      <c r="U9" s="1872">
        <v>75</v>
      </c>
      <c r="V9" s="1672">
        <v>74</v>
      </c>
      <c r="W9" s="1672"/>
    </row>
    <row r="10" spans="1:23" ht="13.5" thickBot="1">
      <c r="A10" s="1873" t="s">
        <v>595</v>
      </c>
      <c r="B10" s="1874"/>
      <c r="C10" s="1875"/>
      <c r="D10" s="1835">
        <v>64</v>
      </c>
      <c r="E10" s="1835">
        <v>65</v>
      </c>
      <c r="F10" s="1835">
        <v>65</v>
      </c>
      <c r="G10" s="1677">
        <v>67.4</v>
      </c>
      <c r="H10" s="1677">
        <v>68</v>
      </c>
      <c r="I10" s="1677">
        <v>69</v>
      </c>
      <c r="J10" s="1677">
        <v>69</v>
      </c>
      <c r="K10" s="1876">
        <f aca="true" t="shared" si="0" ref="K10:K21">Q10</f>
        <v>0</v>
      </c>
      <c r="L10" s="1827"/>
      <c r="M10" s="1827"/>
      <c r="N10" s="1680">
        <v>71</v>
      </c>
      <c r="O10" s="1876">
        <f aca="true" t="shared" si="1" ref="O10:Q21">U10</f>
        <v>72</v>
      </c>
      <c r="P10" s="1990">
        <f t="shared" si="1"/>
        <v>71</v>
      </c>
      <c r="Q10" s="1876">
        <f t="shared" si="1"/>
        <v>0</v>
      </c>
      <c r="R10" s="1677" t="s">
        <v>594</v>
      </c>
      <c r="S10" s="1878" t="s">
        <v>594</v>
      </c>
      <c r="T10" s="1871"/>
      <c r="U10" s="1879">
        <v>72</v>
      </c>
      <c r="V10" s="1686">
        <v>71</v>
      </c>
      <c r="W10" s="1686"/>
    </row>
    <row r="11" spans="1:23" ht="12.75">
      <c r="A11" s="1880" t="s">
        <v>596</v>
      </c>
      <c r="B11" s="1881" t="s">
        <v>597</v>
      </c>
      <c r="C11" s="1882" t="s">
        <v>598</v>
      </c>
      <c r="D11" s="1830">
        <v>18212</v>
      </c>
      <c r="E11" s="1830">
        <v>18633</v>
      </c>
      <c r="F11" s="1830">
        <v>19883</v>
      </c>
      <c r="G11" s="1868">
        <v>20972</v>
      </c>
      <c r="H11" s="1691">
        <v>20786</v>
      </c>
      <c r="I11" s="1691">
        <v>21122</v>
      </c>
      <c r="J11" s="1692">
        <v>22689</v>
      </c>
      <c r="K11" s="1907">
        <f t="shared" si="0"/>
        <v>0</v>
      </c>
      <c r="L11" s="1832" t="s">
        <v>594</v>
      </c>
      <c r="M11" s="1832" t="s">
        <v>594</v>
      </c>
      <c r="N11" s="1695">
        <v>24256</v>
      </c>
      <c r="O11" s="1907">
        <f t="shared" si="1"/>
        <v>24290</v>
      </c>
      <c r="P11" s="1992">
        <f t="shared" si="1"/>
        <v>24537</v>
      </c>
      <c r="Q11" s="1907">
        <f t="shared" si="1"/>
        <v>0</v>
      </c>
      <c r="R11" s="1691" t="s">
        <v>594</v>
      </c>
      <c r="S11" s="1885" t="s">
        <v>594</v>
      </c>
      <c r="T11" s="1871"/>
      <c r="U11" s="1829">
        <v>24290</v>
      </c>
      <c r="V11" s="1691">
        <v>24537</v>
      </c>
      <c r="W11" s="1691"/>
    </row>
    <row r="12" spans="1:23" ht="12.75">
      <c r="A12" s="1886" t="s">
        <v>599</v>
      </c>
      <c r="B12" s="1887" t="s">
        <v>600</v>
      </c>
      <c r="C12" s="1882" t="s">
        <v>601</v>
      </c>
      <c r="D12" s="1830">
        <v>-14504</v>
      </c>
      <c r="E12" s="1830">
        <v>-15065</v>
      </c>
      <c r="F12" s="1830">
        <v>-16622</v>
      </c>
      <c r="G12" s="1828">
        <v>17548</v>
      </c>
      <c r="H12" s="1691">
        <v>17222</v>
      </c>
      <c r="I12" s="1691">
        <v>17745</v>
      </c>
      <c r="J12" s="1691">
        <v>19170</v>
      </c>
      <c r="K12" s="1911">
        <f t="shared" si="0"/>
        <v>0</v>
      </c>
      <c r="L12" s="1828" t="s">
        <v>594</v>
      </c>
      <c r="M12" s="1828" t="s">
        <v>594</v>
      </c>
      <c r="N12" s="1705">
        <v>20991</v>
      </c>
      <c r="O12" s="1911">
        <f t="shared" si="1"/>
        <v>21073</v>
      </c>
      <c r="P12" s="1992">
        <f t="shared" si="1"/>
        <v>21207</v>
      </c>
      <c r="Q12" s="1911">
        <f t="shared" si="1"/>
        <v>0</v>
      </c>
      <c r="R12" s="1691" t="s">
        <v>594</v>
      </c>
      <c r="S12" s="1885" t="s">
        <v>594</v>
      </c>
      <c r="T12" s="1871"/>
      <c r="U12" s="1830">
        <v>21073</v>
      </c>
      <c r="V12" s="1691">
        <v>21207</v>
      </c>
      <c r="W12" s="1691"/>
    </row>
    <row r="13" spans="1:23" ht="12.75">
      <c r="A13" s="1886" t="s">
        <v>602</v>
      </c>
      <c r="B13" s="1887" t="s">
        <v>762</v>
      </c>
      <c r="C13" s="1882" t="s">
        <v>604</v>
      </c>
      <c r="D13" s="1830">
        <v>365</v>
      </c>
      <c r="E13" s="1830">
        <v>465</v>
      </c>
      <c r="F13" s="1830">
        <v>413</v>
      </c>
      <c r="G13" s="1828">
        <v>323</v>
      </c>
      <c r="H13" s="1691">
        <v>236</v>
      </c>
      <c r="I13" s="1691">
        <v>202</v>
      </c>
      <c r="J13" s="1691">
        <v>223</v>
      </c>
      <c r="K13" s="1911">
        <f t="shared" si="0"/>
        <v>0</v>
      </c>
      <c r="L13" s="1828" t="s">
        <v>594</v>
      </c>
      <c r="M13" s="1828" t="s">
        <v>594</v>
      </c>
      <c r="N13" s="1705">
        <v>332</v>
      </c>
      <c r="O13" s="1911">
        <f t="shared" si="1"/>
        <v>225</v>
      </c>
      <c r="P13" s="1992">
        <f t="shared" si="1"/>
        <v>346</v>
      </c>
      <c r="Q13" s="1911">
        <f t="shared" si="1"/>
        <v>0</v>
      </c>
      <c r="R13" s="1691" t="s">
        <v>594</v>
      </c>
      <c r="S13" s="1885" t="s">
        <v>594</v>
      </c>
      <c r="T13" s="1871"/>
      <c r="U13" s="1830">
        <v>225</v>
      </c>
      <c r="V13" s="1691">
        <v>346</v>
      </c>
      <c r="W13" s="1691"/>
    </row>
    <row r="14" spans="1:23" ht="12.75">
      <c r="A14" s="1886" t="s">
        <v>605</v>
      </c>
      <c r="B14" s="1887" t="s">
        <v>763</v>
      </c>
      <c r="C14" s="1882" t="s">
        <v>594</v>
      </c>
      <c r="D14" s="1830">
        <v>677</v>
      </c>
      <c r="E14" s="1830">
        <v>2368</v>
      </c>
      <c r="F14" s="1830">
        <v>751</v>
      </c>
      <c r="G14" s="1828">
        <v>5507</v>
      </c>
      <c r="H14" s="1691">
        <v>2614</v>
      </c>
      <c r="I14" s="1691">
        <v>2184</v>
      </c>
      <c r="J14" s="1691">
        <v>2210</v>
      </c>
      <c r="K14" s="1911">
        <f t="shared" si="0"/>
        <v>0</v>
      </c>
      <c r="L14" s="1828" t="s">
        <v>594</v>
      </c>
      <c r="M14" s="1828" t="s">
        <v>594</v>
      </c>
      <c r="N14" s="1705">
        <v>1415</v>
      </c>
      <c r="O14" s="1911">
        <f t="shared" si="1"/>
        <v>1843</v>
      </c>
      <c r="P14" s="1992">
        <f t="shared" si="1"/>
        <v>2021</v>
      </c>
      <c r="Q14" s="1911">
        <f t="shared" si="1"/>
        <v>0</v>
      </c>
      <c r="R14" s="1691" t="s">
        <v>594</v>
      </c>
      <c r="S14" s="1885" t="s">
        <v>594</v>
      </c>
      <c r="T14" s="1871"/>
      <c r="U14" s="1837">
        <v>1843</v>
      </c>
      <c r="V14" s="1691">
        <v>2021</v>
      </c>
      <c r="W14" s="1691"/>
    </row>
    <row r="15" spans="1:23" ht="13.5" thickBot="1">
      <c r="A15" s="1863" t="s">
        <v>607</v>
      </c>
      <c r="B15" s="1890" t="s">
        <v>764</v>
      </c>
      <c r="C15" s="1891" t="s">
        <v>609</v>
      </c>
      <c r="D15" s="1841">
        <v>3986</v>
      </c>
      <c r="E15" s="1841">
        <v>4614</v>
      </c>
      <c r="F15" s="1841">
        <v>5607</v>
      </c>
      <c r="G15" s="1831">
        <v>4827</v>
      </c>
      <c r="H15" s="1711">
        <v>7399</v>
      </c>
      <c r="I15" s="1711">
        <v>7321</v>
      </c>
      <c r="J15" s="1711">
        <v>6397</v>
      </c>
      <c r="K15" s="1915">
        <f t="shared" si="0"/>
        <v>0</v>
      </c>
      <c r="L15" s="1892" t="s">
        <v>594</v>
      </c>
      <c r="M15" s="1892" t="s">
        <v>594</v>
      </c>
      <c r="N15" s="1714">
        <v>9672</v>
      </c>
      <c r="O15" s="1994">
        <f t="shared" si="1"/>
        <v>11462</v>
      </c>
      <c r="P15" s="1992">
        <f t="shared" si="1"/>
        <v>9710</v>
      </c>
      <c r="Q15" s="1915">
        <f t="shared" si="1"/>
        <v>0</v>
      </c>
      <c r="R15" s="1711" t="s">
        <v>594</v>
      </c>
      <c r="S15" s="1870" t="s">
        <v>594</v>
      </c>
      <c r="T15" s="1871"/>
      <c r="U15" s="1835">
        <v>11462</v>
      </c>
      <c r="V15" s="1711">
        <v>9710</v>
      </c>
      <c r="W15" s="1711"/>
    </row>
    <row r="16" spans="1:23" ht="15" thickBot="1">
      <c r="A16" s="1894" t="s">
        <v>610</v>
      </c>
      <c r="B16" s="1895"/>
      <c r="C16" s="612"/>
      <c r="D16" s="1584">
        <v>8777</v>
      </c>
      <c r="E16" s="1584">
        <v>11030</v>
      </c>
      <c r="F16" s="1584">
        <v>10110</v>
      </c>
      <c r="G16" s="1896">
        <v>11494</v>
      </c>
      <c r="H16" s="1897">
        <f>H11-H12+H13+H14+H15</f>
        <v>13813</v>
      </c>
      <c r="I16" s="1897">
        <f>I11-I12+I13+I14+I15</f>
        <v>13084</v>
      </c>
      <c r="J16" s="1897">
        <f>J11-J12+J13+J14+J15</f>
        <v>12349</v>
      </c>
      <c r="K16" s="2039">
        <f t="shared" si="0"/>
        <v>0</v>
      </c>
      <c r="L16" s="1896" t="s">
        <v>594</v>
      </c>
      <c r="M16" s="1896" t="s">
        <v>594</v>
      </c>
      <c r="N16" s="1898">
        <f>N11-N12+N13+N14+N15</f>
        <v>14684</v>
      </c>
      <c r="O16" s="2039">
        <f t="shared" si="1"/>
        <v>16747</v>
      </c>
      <c r="P16" s="2039">
        <f t="shared" si="1"/>
        <v>15407</v>
      </c>
      <c r="Q16" s="2039">
        <f t="shared" si="1"/>
        <v>0</v>
      </c>
      <c r="R16" s="1899" t="s">
        <v>594</v>
      </c>
      <c r="S16" s="1900" t="s">
        <v>594</v>
      </c>
      <c r="T16" s="1871"/>
      <c r="U16" s="1897">
        <f>U11-U12+U13+U14+U15</f>
        <v>16747</v>
      </c>
      <c r="V16" s="1897">
        <f>V11-V12+V13+V14+V15</f>
        <v>15407</v>
      </c>
      <c r="W16" s="1897">
        <f>W11-W12+W13+W14+W15</f>
        <v>0</v>
      </c>
    </row>
    <row r="17" spans="1:23" ht="12.75">
      <c r="A17" s="1863" t="s">
        <v>611</v>
      </c>
      <c r="B17" s="1881" t="s">
        <v>612</v>
      </c>
      <c r="C17" s="1891">
        <v>401</v>
      </c>
      <c r="D17" s="1841">
        <v>3708</v>
      </c>
      <c r="E17" s="1841">
        <v>3568</v>
      </c>
      <c r="F17" s="1841">
        <v>3261</v>
      </c>
      <c r="G17" s="1831">
        <v>3424</v>
      </c>
      <c r="H17" s="1711">
        <v>3564</v>
      </c>
      <c r="I17" s="1711">
        <v>3377</v>
      </c>
      <c r="J17" s="1711">
        <v>3519</v>
      </c>
      <c r="K17" s="1907">
        <f t="shared" si="0"/>
        <v>0</v>
      </c>
      <c r="L17" s="1832" t="s">
        <v>594</v>
      </c>
      <c r="M17" s="1832" t="s">
        <v>594</v>
      </c>
      <c r="N17" s="1714">
        <v>3265</v>
      </c>
      <c r="O17" s="1937">
        <f t="shared" si="1"/>
        <v>3218</v>
      </c>
      <c r="P17" s="1992">
        <f>V17</f>
        <v>3330</v>
      </c>
      <c r="Q17" s="1907">
        <f t="shared" si="1"/>
        <v>0</v>
      </c>
      <c r="R17" s="1711" t="s">
        <v>594</v>
      </c>
      <c r="S17" s="1870" t="s">
        <v>594</v>
      </c>
      <c r="T17" s="1871"/>
      <c r="U17" s="1836">
        <v>3218</v>
      </c>
      <c r="V17" s="1711">
        <v>3330</v>
      </c>
      <c r="W17" s="1711"/>
    </row>
    <row r="18" spans="1:23" ht="12.75">
      <c r="A18" s="1886" t="s">
        <v>613</v>
      </c>
      <c r="B18" s="1887" t="s">
        <v>614</v>
      </c>
      <c r="C18" s="1882" t="s">
        <v>615</v>
      </c>
      <c r="D18" s="1830">
        <v>1446</v>
      </c>
      <c r="E18" s="1830">
        <v>1406</v>
      </c>
      <c r="F18" s="1830">
        <v>1723</v>
      </c>
      <c r="G18" s="1828">
        <v>1691</v>
      </c>
      <c r="H18" s="1691">
        <v>3304</v>
      </c>
      <c r="I18" s="1691">
        <v>2273</v>
      </c>
      <c r="J18" s="1691">
        <v>1980</v>
      </c>
      <c r="K18" s="1911">
        <f t="shared" si="0"/>
        <v>0</v>
      </c>
      <c r="L18" s="1828" t="s">
        <v>594</v>
      </c>
      <c r="M18" s="1828" t="s">
        <v>594</v>
      </c>
      <c r="N18" s="1705">
        <v>2229</v>
      </c>
      <c r="O18" s="1911">
        <f t="shared" si="1"/>
        <v>2308</v>
      </c>
      <c r="P18" s="1992">
        <f>V18</f>
        <v>2236</v>
      </c>
      <c r="Q18" s="1911">
        <f t="shared" si="1"/>
        <v>0</v>
      </c>
      <c r="R18" s="1691" t="s">
        <v>594</v>
      </c>
      <c r="S18" s="1885" t="s">
        <v>594</v>
      </c>
      <c r="T18" s="1871"/>
      <c r="U18" s="1830">
        <v>2308</v>
      </c>
      <c r="V18" s="1691">
        <v>2236</v>
      </c>
      <c r="W18" s="1691"/>
    </row>
    <row r="19" spans="1:23" ht="12.75">
      <c r="A19" s="1886" t="s">
        <v>616</v>
      </c>
      <c r="B19" s="1887" t="s">
        <v>692</v>
      </c>
      <c r="C19" s="1882" t="s">
        <v>594</v>
      </c>
      <c r="D19" s="1830">
        <v>0</v>
      </c>
      <c r="E19" s="1830">
        <v>0</v>
      </c>
      <c r="F19" s="1830">
        <v>0</v>
      </c>
      <c r="G19" s="1828">
        <v>0</v>
      </c>
      <c r="H19" s="1691">
        <v>0</v>
      </c>
      <c r="I19" s="1691">
        <v>0</v>
      </c>
      <c r="J19" s="1691">
        <v>0</v>
      </c>
      <c r="K19" s="1911">
        <f t="shared" si="0"/>
        <v>0</v>
      </c>
      <c r="L19" s="1828" t="s">
        <v>594</v>
      </c>
      <c r="M19" s="1828" t="s">
        <v>594</v>
      </c>
      <c r="N19" s="1705">
        <v>347</v>
      </c>
      <c r="O19" s="1911">
        <f t="shared" si="1"/>
        <v>325</v>
      </c>
      <c r="P19" s="1992">
        <f>V19</f>
        <v>323</v>
      </c>
      <c r="Q19" s="1911">
        <f t="shared" si="1"/>
        <v>0</v>
      </c>
      <c r="R19" s="1691" t="s">
        <v>594</v>
      </c>
      <c r="S19" s="1885" t="s">
        <v>594</v>
      </c>
      <c r="T19" s="1871"/>
      <c r="U19" s="1830">
        <v>325</v>
      </c>
      <c r="V19" s="1691">
        <v>323</v>
      </c>
      <c r="W19" s="1691"/>
    </row>
    <row r="20" spans="1:23" ht="12.75">
      <c r="A20" s="1886" t="s">
        <v>618</v>
      </c>
      <c r="B20" s="1887" t="s">
        <v>617</v>
      </c>
      <c r="C20" s="1882" t="s">
        <v>594</v>
      </c>
      <c r="D20" s="1830">
        <v>2986</v>
      </c>
      <c r="E20" s="1830">
        <v>3621</v>
      </c>
      <c r="F20" s="1830">
        <v>4335</v>
      </c>
      <c r="G20" s="1828">
        <v>6129</v>
      </c>
      <c r="H20" s="1691">
        <v>6779</v>
      </c>
      <c r="I20" s="1691">
        <v>6858</v>
      </c>
      <c r="J20" s="1691">
        <v>6754</v>
      </c>
      <c r="K20" s="1911">
        <f t="shared" si="0"/>
        <v>0</v>
      </c>
      <c r="L20" s="1828" t="s">
        <v>594</v>
      </c>
      <c r="M20" s="1828" t="s">
        <v>594</v>
      </c>
      <c r="N20" s="1705">
        <v>8805</v>
      </c>
      <c r="O20" s="1911">
        <f t="shared" si="1"/>
        <v>10898</v>
      </c>
      <c r="P20" s="1992">
        <f>V20</f>
        <v>9518</v>
      </c>
      <c r="Q20" s="1911">
        <f t="shared" si="1"/>
        <v>0</v>
      </c>
      <c r="R20" s="1691" t="s">
        <v>594</v>
      </c>
      <c r="S20" s="1885" t="s">
        <v>594</v>
      </c>
      <c r="T20" s="1871"/>
      <c r="U20" s="1830">
        <v>10898</v>
      </c>
      <c r="V20" s="1691">
        <v>9518</v>
      </c>
      <c r="W20" s="1691"/>
    </row>
    <row r="21" spans="1:23" ht="13.5" thickBot="1">
      <c r="A21" s="1873" t="s">
        <v>620</v>
      </c>
      <c r="B21" s="1901"/>
      <c r="C21" s="1902" t="s">
        <v>594</v>
      </c>
      <c r="D21" s="1830">
        <v>0</v>
      </c>
      <c r="E21" s="1830">
        <v>0</v>
      </c>
      <c r="F21" s="1830">
        <v>0</v>
      </c>
      <c r="G21" s="1827">
        <v>0</v>
      </c>
      <c r="H21" s="1733">
        <v>0</v>
      </c>
      <c r="I21" s="1733">
        <v>0</v>
      </c>
      <c r="J21" s="1733">
        <v>0</v>
      </c>
      <c r="K21" s="1994">
        <f t="shared" si="0"/>
        <v>0</v>
      </c>
      <c r="L21" s="1827" t="s">
        <v>594</v>
      </c>
      <c r="M21" s="1827" t="s">
        <v>594</v>
      </c>
      <c r="N21" s="1736">
        <v>0</v>
      </c>
      <c r="O21" s="1994">
        <f t="shared" si="1"/>
        <v>0</v>
      </c>
      <c r="P21" s="1999">
        <f>V21</f>
        <v>0</v>
      </c>
      <c r="Q21" s="1994">
        <f t="shared" si="1"/>
        <v>0</v>
      </c>
      <c r="R21" s="1733" t="s">
        <v>594</v>
      </c>
      <c r="S21" s="1904" t="s">
        <v>594</v>
      </c>
      <c r="T21" s="1871"/>
      <c r="U21" s="1905">
        <v>0</v>
      </c>
      <c r="V21" s="1733">
        <v>0</v>
      </c>
      <c r="W21" s="1733"/>
    </row>
    <row r="22" spans="1:24" ht="14.25">
      <c r="A22" s="1906" t="s">
        <v>622</v>
      </c>
      <c r="B22" s="1881" t="s">
        <v>623</v>
      </c>
      <c r="C22" s="1742" t="s">
        <v>594</v>
      </c>
      <c r="D22" s="1829">
        <v>29448</v>
      </c>
      <c r="E22" s="1829">
        <v>31500.443</v>
      </c>
      <c r="F22" s="1829">
        <v>34304</v>
      </c>
      <c r="G22" s="1743">
        <v>34233</v>
      </c>
      <c r="H22" s="1909">
        <v>33458.5</v>
      </c>
      <c r="I22" s="1909">
        <v>35582</v>
      </c>
      <c r="J22" s="1909">
        <v>37370.4</v>
      </c>
      <c r="K22" s="2037">
        <v>35111</v>
      </c>
      <c r="L22" s="1745">
        <f>L35</f>
        <v>34329</v>
      </c>
      <c r="M22" s="1813">
        <v>35820</v>
      </c>
      <c r="N22" s="1746">
        <v>12147</v>
      </c>
      <c r="O22" s="1883">
        <f>U22-N22</f>
        <v>10784</v>
      </c>
      <c r="P22" s="1907">
        <f>V22-O22</f>
        <v>7520</v>
      </c>
      <c r="Q22" s="2040"/>
      <c r="R22" s="2041">
        <f aca="true" t="shared" si="2" ref="R22:R41">SUM(N22:Q22)</f>
        <v>30451</v>
      </c>
      <c r="S22" s="1909">
        <f>(R22/L22)*100</f>
        <v>88.70342858807422</v>
      </c>
      <c r="T22" s="1871"/>
      <c r="U22" s="1829">
        <v>22931</v>
      </c>
      <c r="V22" s="1814">
        <v>18304</v>
      </c>
      <c r="W22" s="1909"/>
      <c r="X22" s="1945"/>
    </row>
    <row r="23" spans="1:23" ht="14.25">
      <c r="A23" s="1886" t="s">
        <v>624</v>
      </c>
      <c r="B23" s="1887" t="s">
        <v>625</v>
      </c>
      <c r="C23" s="1751" t="s">
        <v>594</v>
      </c>
      <c r="D23" s="1830">
        <v>0</v>
      </c>
      <c r="E23" s="1830">
        <v>0</v>
      </c>
      <c r="F23" s="1830">
        <v>0</v>
      </c>
      <c r="G23" s="1752">
        <v>0</v>
      </c>
      <c r="H23" s="1752">
        <v>0</v>
      </c>
      <c r="I23" s="1752">
        <v>60</v>
      </c>
      <c r="J23" s="1752">
        <v>0</v>
      </c>
      <c r="K23" s="1752">
        <v>0</v>
      </c>
      <c r="L23" s="1753">
        <v>180</v>
      </c>
      <c r="M23" s="1815">
        <v>180</v>
      </c>
      <c r="N23" s="1754">
        <v>180</v>
      </c>
      <c r="O23" s="1889">
        <f aca="true" t="shared" si="3" ref="O23:P40">U23-N23</f>
        <v>0</v>
      </c>
      <c r="P23" s="1911">
        <f t="shared" si="3"/>
        <v>0</v>
      </c>
      <c r="Q23" s="2042"/>
      <c r="R23" s="2029">
        <f t="shared" si="2"/>
        <v>180</v>
      </c>
      <c r="S23" s="1912">
        <f>(R23/L23)*100</f>
        <v>100</v>
      </c>
      <c r="T23" s="1871"/>
      <c r="U23" s="1830">
        <v>180</v>
      </c>
      <c r="V23" s="1816">
        <v>0</v>
      </c>
      <c r="W23" s="1752"/>
    </row>
    <row r="24" spans="1:23" ht="15" thickBot="1">
      <c r="A24" s="1873" t="s">
        <v>626</v>
      </c>
      <c r="B24" s="1901" t="s">
        <v>625</v>
      </c>
      <c r="C24" s="1759">
        <v>672</v>
      </c>
      <c r="D24" s="1913">
        <v>6343</v>
      </c>
      <c r="E24" s="1913">
        <v>7266.443</v>
      </c>
      <c r="F24" s="1913">
        <v>8793</v>
      </c>
      <c r="G24" s="1761">
        <v>9520</v>
      </c>
      <c r="H24" s="1761">
        <v>8500</v>
      </c>
      <c r="I24" s="1761">
        <v>8700</v>
      </c>
      <c r="J24" s="1917">
        <v>8714.8</v>
      </c>
      <c r="K24" s="1917">
        <v>8150</v>
      </c>
      <c r="L24" s="1762">
        <f>SUM(L25:L29)</f>
        <v>7970</v>
      </c>
      <c r="M24" s="1817">
        <v>7970</v>
      </c>
      <c r="N24" s="1763">
        <v>1980</v>
      </c>
      <c r="O24" s="1893">
        <f t="shared" si="3"/>
        <v>1980</v>
      </c>
      <c r="P24" s="1915">
        <f t="shared" si="3"/>
        <v>2210</v>
      </c>
      <c r="Q24" s="2043"/>
      <c r="R24" s="2044">
        <f t="shared" si="2"/>
        <v>6170</v>
      </c>
      <c r="S24" s="1917">
        <f>(R24/L24)*100</f>
        <v>77.41530740276035</v>
      </c>
      <c r="T24" s="1871"/>
      <c r="U24" s="1835">
        <v>3960</v>
      </c>
      <c r="V24" s="1818">
        <v>4190</v>
      </c>
      <c r="W24" s="1761"/>
    </row>
    <row r="25" spans="1:23" ht="14.25">
      <c r="A25" s="1880" t="s">
        <v>627</v>
      </c>
      <c r="B25" s="1918" t="s">
        <v>765</v>
      </c>
      <c r="C25" s="1769">
        <v>501</v>
      </c>
      <c r="D25" s="1830">
        <v>4283</v>
      </c>
      <c r="E25" s="1830">
        <v>3784</v>
      </c>
      <c r="F25" s="1830">
        <v>5008</v>
      </c>
      <c r="G25" s="1744">
        <v>4722</v>
      </c>
      <c r="H25" s="1744">
        <v>4771</v>
      </c>
      <c r="I25" s="1744">
        <v>3927</v>
      </c>
      <c r="J25" s="1744">
        <v>5172</v>
      </c>
      <c r="K25" s="1744">
        <v>4745</v>
      </c>
      <c r="L25" s="1745">
        <v>1660</v>
      </c>
      <c r="M25" s="1813">
        <v>1660</v>
      </c>
      <c r="N25" s="1770">
        <v>1164</v>
      </c>
      <c r="O25" s="1884">
        <f t="shared" si="3"/>
        <v>1316</v>
      </c>
      <c r="P25" s="1907">
        <f t="shared" si="3"/>
        <v>2174</v>
      </c>
      <c r="Q25" s="2040"/>
      <c r="R25" s="2041">
        <f t="shared" si="2"/>
        <v>4654</v>
      </c>
      <c r="S25" s="1909">
        <f aca="true" t="shared" si="4" ref="S25:S45">(R25/M25)*100</f>
        <v>280.3614457831325</v>
      </c>
      <c r="T25" s="1871"/>
      <c r="U25" s="1836">
        <v>2480</v>
      </c>
      <c r="V25" s="1819">
        <v>3490</v>
      </c>
      <c r="W25" s="1744"/>
    </row>
    <row r="26" spans="1:23" ht="14.25">
      <c r="A26" s="1886" t="s">
        <v>629</v>
      </c>
      <c r="B26" s="1920" t="s">
        <v>766</v>
      </c>
      <c r="C26" s="1775">
        <v>502</v>
      </c>
      <c r="D26" s="1830">
        <v>2338</v>
      </c>
      <c r="E26" s="1830">
        <v>2512</v>
      </c>
      <c r="F26" s="1830">
        <v>2824</v>
      </c>
      <c r="G26" s="1752">
        <v>2774</v>
      </c>
      <c r="H26" s="1752">
        <v>3399</v>
      </c>
      <c r="I26" s="1752">
        <v>3068</v>
      </c>
      <c r="J26" s="1752">
        <v>2196</v>
      </c>
      <c r="K26" s="1752">
        <v>1599</v>
      </c>
      <c r="L26" s="1753">
        <v>2270</v>
      </c>
      <c r="M26" s="1815">
        <v>2270</v>
      </c>
      <c r="N26" s="1754">
        <v>62</v>
      </c>
      <c r="O26" s="1889">
        <f t="shared" si="3"/>
        <v>495</v>
      </c>
      <c r="P26" s="1911">
        <f t="shared" si="3"/>
        <v>295</v>
      </c>
      <c r="Q26" s="2042"/>
      <c r="R26" s="2029">
        <f t="shared" si="2"/>
        <v>852</v>
      </c>
      <c r="S26" s="1912">
        <f t="shared" si="4"/>
        <v>37.53303964757709</v>
      </c>
      <c r="T26" s="1871"/>
      <c r="U26" s="1830">
        <v>557</v>
      </c>
      <c r="V26" s="1816">
        <v>790</v>
      </c>
      <c r="W26" s="1752"/>
    </row>
    <row r="27" spans="1:23" ht="14.25">
      <c r="A27" s="1886" t="s">
        <v>631</v>
      </c>
      <c r="B27" s="1920" t="s">
        <v>767</v>
      </c>
      <c r="C27" s="1775">
        <v>504</v>
      </c>
      <c r="D27" s="1830">
        <v>723</v>
      </c>
      <c r="E27" s="1830">
        <v>701</v>
      </c>
      <c r="F27" s="1830">
        <v>656</v>
      </c>
      <c r="G27" s="1752">
        <v>708</v>
      </c>
      <c r="H27" s="1752">
        <v>627</v>
      </c>
      <c r="I27" s="1752">
        <v>556</v>
      </c>
      <c r="J27" s="1752">
        <v>420</v>
      </c>
      <c r="K27" s="1752">
        <v>381</v>
      </c>
      <c r="L27" s="1753"/>
      <c r="M27" s="1815"/>
      <c r="N27" s="1754">
        <v>81</v>
      </c>
      <c r="O27" s="1889">
        <f t="shared" si="3"/>
        <v>114</v>
      </c>
      <c r="P27" s="1911">
        <f t="shared" si="3"/>
        <v>143</v>
      </c>
      <c r="Q27" s="2042"/>
      <c r="R27" s="2029">
        <f t="shared" si="2"/>
        <v>338</v>
      </c>
      <c r="S27" s="1912" t="e">
        <f t="shared" si="4"/>
        <v>#DIV/0!</v>
      </c>
      <c r="T27" s="1871"/>
      <c r="U27" s="1830">
        <v>195</v>
      </c>
      <c r="V27" s="1816">
        <v>257</v>
      </c>
      <c r="W27" s="1752"/>
    </row>
    <row r="28" spans="1:23" ht="14.25">
      <c r="A28" s="1886" t="s">
        <v>633</v>
      </c>
      <c r="B28" s="1920" t="s">
        <v>768</v>
      </c>
      <c r="C28" s="1775">
        <v>511</v>
      </c>
      <c r="D28" s="1830">
        <v>1225</v>
      </c>
      <c r="E28" s="1830">
        <v>1363</v>
      </c>
      <c r="F28" s="1830">
        <v>1724</v>
      </c>
      <c r="G28" s="1752">
        <v>2384</v>
      </c>
      <c r="H28" s="1752">
        <v>1531</v>
      </c>
      <c r="I28" s="1752">
        <v>1362</v>
      </c>
      <c r="J28" s="1752">
        <v>1764</v>
      </c>
      <c r="K28" s="1752">
        <v>1937</v>
      </c>
      <c r="L28" s="1753">
        <v>1500</v>
      </c>
      <c r="M28" s="1815">
        <v>1500</v>
      </c>
      <c r="N28" s="1754">
        <v>73</v>
      </c>
      <c r="O28" s="1889">
        <f t="shared" si="3"/>
        <v>154</v>
      </c>
      <c r="P28" s="1911">
        <f t="shared" si="3"/>
        <v>432</v>
      </c>
      <c r="Q28" s="2042"/>
      <c r="R28" s="2029">
        <f t="shared" si="2"/>
        <v>659</v>
      </c>
      <c r="S28" s="1912">
        <f t="shared" si="4"/>
        <v>43.93333333333334</v>
      </c>
      <c r="T28" s="1871"/>
      <c r="U28" s="1830">
        <v>227</v>
      </c>
      <c r="V28" s="1816">
        <v>586</v>
      </c>
      <c r="W28" s="1752"/>
    </row>
    <row r="29" spans="1:23" ht="14.25">
      <c r="A29" s="1886" t="s">
        <v>635</v>
      </c>
      <c r="B29" s="1920" t="s">
        <v>769</v>
      </c>
      <c r="C29" s="1775">
        <v>518</v>
      </c>
      <c r="D29" s="1830">
        <v>1299</v>
      </c>
      <c r="E29" s="1830">
        <v>2398</v>
      </c>
      <c r="F29" s="1830">
        <v>2068</v>
      </c>
      <c r="G29" s="1752">
        <v>2099</v>
      </c>
      <c r="H29" s="1752">
        <v>1556</v>
      </c>
      <c r="I29" s="1752">
        <v>1327</v>
      </c>
      <c r="J29" s="1752">
        <v>1933</v>
      </c>
      <c r="K29" s="1752">
        <v>1644</v>
      </c>
      <c r="L29" s="1753">
        <v>2540</v>
      </c>
      <c r="M29" s="1815">
        <v>2535</v>
      </c>
      <c r="N29" s="1754">
        <v>524</v>
      </c>
      <c r="O29" s="1889">
        <f t="shared" si="3"/>
        <v>498</v>
      </c>
      <c r="P29" s="1911">
        <f t="shared" si="3"/>
        <v>1251</v>
      </c>
      <c r="Q29" s="2042"/>
      <c r="R29" s="2029">
        <f t="shared" si="2"/>
        <v>2273</v>
      </c>
      <c r="S29" s="1912">
        <f t="shared" si="4"/>
        <v>89.66469428007889</v>
      </c>
      <c r="T29" s="1871"/>
      <c r="U29" s="1837">
        <v>1022</v>
      </c>
      <c r="V29" s="1816">
        <v>1749</v>
      </c>
      <c r="W29" s="1752"/>
    </row>
    <row r="30" spans="1:23" ht="14.25">
      <c r="A30" s="1886" t="s">
        <v>637</v>
      </c>
      <c r="B30" s="1778" t="s">
        <v>770</v>
      </c>
      <c r="C30" s="1775">
        <v>521</v>
      </c>
      <c r="D30" s="1830">
        <v>16440</v>
      </c>
      <c r="E30" s="1830">
        <v>17442</v>
      </c>
      <c r="F30" s="1830">
        <v>18411</v>
      </c>
      <c r="G30" s="1752">
        <v>18226</v>
      </c>
      <c r="H30" s="1752">
        <v>18656</v>
      </c>
      <c r="I30" s="1752">
        <v>19946</v>
      </c>
      <c r="J30" s="1752">
        <v>20442</v>
      </c>
      <c r="K30" s="1752">
        <v>20063</v>
      </c>
      <c r="L30" s="1753">
        <v>18946</v>
      </c>
      <c r="M30" s="1815">
        <v>19914</v>
      </c>
      <c r="N30" s="1754">
        <v>4987</v>
      </c>
      <c r="O30" s="1889">
        <f t="shared" si="3"/>
        <v>5219</v>
      </c>
      <c r="P30" s="1911">
        <f t="shared" si="3"/>
        <v>9996</v>
      </c>
      <c r="Q30" s="2042"/>
      <c r="R30" s="2029">
        <f t="shared" si="2"/>
        <v>20202</v>
      </c>
      <c r="S30" s="1912">
        <f t="shared" si="4"/>
        <v>101.4462187405845</v>
      </c>
      <c r="T30" s="1871"/>
      <c r="U30" s="1830">
        <v>10206</v>
      </c>
      <c r="V30" s="1816">
        <v>15215</v>
      </c>
      <c r="W30" s="1752"/>
    </row>
    <row r="31" spans="1:23" ht="14.25">
      <c r="A31" s="1886" t="s">
        <v>639</v>
      </c>
      <c r="B31" s="1778" t="s">
        <v>771</v>
      </c>
      <c r="C31" s="1775" t="s">
        <v>641</v>
      </c>
      <c r="D31" s="1830">
        <v>6157</v>
      </c>
      <c r="E31" s="1830">
        <v>6485</v>
      </c>
      <c r="F31" s="1830">
        <v>6549</v>
      </c>
      <c r="G31" s="1752">
        <v>6762</v>
      </c>
      <c r="H31" s="1752">
        <v>6647</v>
      </c>
      <c r="I31" s="1752">
        <v>6781</v>
      </c>
      <c r="J31" s="1752">
        <v>6865</v>
      </c>
      <c r="K31" s="1752">
        <v>7215</v>
      </c>
      <c r="L31" s="1753">
        <v>6631</v>
      </c>
      <c r="M31" s="1815">
        <v>6967</v>
      </c>
      <c r="N31" s="1754">
        <v>1721</v>
      </c>
      <c r="O31" s="1889">
        <f t="shared" si="3"/>
        <v>1812</v>
      </c>
      <c r="P31" s="1911">
        <f t="shared" si="3"/>
        <v>3462</v>
      </c>
      <c r="Q31" s="2042"/>
      <c r="R31" s="2029">
        <f t="shared" si="2"/>
        <v>6995</v>
      </c>
      <c r="S31" s="1912">
        <f t="shared" si="4"/>
        <v>100.40189464618918</v>
      </c>
      <c r="T31" s="1871"/>
      <c r="U31" s="1830">
        <v>3533</v>
      </c>
      <c r="V31" s="1816">
        <v>5274</v>
      </c>
      <c r="W31" s="1752"/>
    </row>
    <row r="32" spans="1:23" ht="14.25">
      <c r="A32" s="1886" t="s">
        <v>642</v>
      </c>
      <c r="B32" s="1920" t="s">
        <v>772</v>
      </c>
      <c r="C32" s="1775">
        <v>557</v>
      </c>
      <c r="D32" s="1830">
        <v>0</v>
      </c>
      <c r="E32" s="1830">
        <v>0</v>
      </c>
      <c r="F32" s="1830">
        <v>26</v>
      </c>
      <c r="G32" s="1752">
        <v>0</v>
      </c>
      <c r="H32" s="1752">
        <v>3</v>
      </c>
      <c r="I32" s="1752">
        <v>0</v>
      </c>
      <c r="J32" s="1752"/>
      <c r="K32" s="1752">
        <v>0</v>
      </c>
      <c r="L32" s="1753"/>
      <c r="M32" s="1815"/>
      <c r="N32" s="1754">
        <v>0</v>
      </c>
      <c r="O32" s="1889">
        <f t="shared" si="3"/>
        <v>0</v>
      </c>
      <c r="P32" s="1911">
        <f t="shared" si="3"/>
        <v>0</v>
      </c>
      <c r="Q32" s="2042"/>
      <c r="R32" s="2029">
        <f t="shared" si="2"/>
        <v>0</v>
      </c>
      <c r="S32" s="1912" t="e">
        <f t="shared" si="4"/>
        <v>#DIV/0!</v>
      </c>
      <c r="T32" s="1871"/>
      <c r="U32" s="1830">
        <v>0</v>
      </c>
      <c r="V32" s="1816">
        <v>0</v>
      </c>
      <c r="W32" s="1752"/>
    </row>
    <row r="33" spans="1:23" ht="14.25">
      <c r="A33" s="1886" t="s">
        <v>644</v>
      </c>
      <c r="B33" s="1920" t="s">
        <v>773</v>
      </c>
      <c r="C33" s="1775">
        <v>551</v>
      </c>
      <c r="D33" s="1830">
        <v>284</v>
      </c>
      <c r="E33" s="1830">
        <v>325</v>
      </c>
      <c r="F33" s="1830">
        <v>307</v>
      </c>
      <c r="G33" s="1752">
        <v>274</v>
      </c>
      <c r="H33" s="1752">
        <v>281</v>
      </c>
      <c r="I33" s="1752">
        <v>247</v>
      </c>
      <c r="J33" s="1752">
        <v>251</v>
      </c>
      <c r="K33" s="1752">
        <v>207</v>
      </c>
      <c r="L33" s="1753"/>
      <c r="M33" s="1815"/>
      <c r="N33" s="1754">
        <v>47</v>
      </c>
      <c r="O33" s="1889">
        <f t="shared" si="3"/>
        <v>48</v>
      </c>
      <c r="P33" s="1911">
        <f t="shared" si="3"/>
        <v>93</v>
      </c>
      <c r="Q33" s="2042"/>
      <c r="R33" s="2029">
        <f t="shared" si="2"/>
        <v>188</v>
      </c>
      <c r="S33" s="1912" t="e">
        <f t="shared" si="4"/>
        <v>#DIV/0!</v>
      </c>
      <c r="T33" s="1871"/>
      <c r="U33" s="1830">
        <v>95</v>
      </c>
      <c r="V33" s="1816">
        <v>141</v>
      </c>
      <c r="W33" s="1752"/>
    </row>
    <row r="34" spans="1:23" ht="15" thickBot="1">
      <c r="A34" s="1863" t="s">
        <v>646</v>
      </c>
      <c r="B34" s="1921" t="s">
        <v>774</v>
      </c>
      <c r="C34" s="1780" t="s">
        <v>647</v>
      </c>
      <c r="D34" s="1841">
        <v>830</v>
      </c>
      <c r="E34" s="1841">
        <v>1054</v>
      </c>
      <c r="F34" s="1841">
        <v>598</v>
      </c>
      <c r="G34" s="1781">
        <v>849</v>
      </c>
      <c r="H34" s="1781">
        <v>452</v>
      </c>
      <c r="I34" s="1781">
        <v>3103</v>
      </c>
      <c r="J34" s="1781">
        <v>3271</v>
      </c>
      <c r="K34" s="1781">
        <v>2363</v>
      </c>
      <c r="L34" s="1782">
        <v>782</v>
      </c>
      <c r="M34" s="1820">
        <v>794</v>
      </c>
      <c r="N34" s="1783">
        <v>755</v>
      </c>
      <c r="O34" s="1889">
        <f t="shared" si="3"/>
        <v>236</v>
      </c>
      <c r="P34" s="1915">
        <f t="shared" si="3"/>
        <v>1206</v>
      </c>
      <c r="Q34" s="2043"/>
      <c r="R34" s="2044">
        <f t="shared" si="2"/>
        <v>2197</v>
      </c>
      <c r="S34" s="1917">
        <f t="shared" si="4"/>
        <v>276.7002518891688</v>
      </c>
      <c r="T34" s="1871"/>
      <c r="U34" s="1839">
        <v>991</v>
      </c>
      <c r="V34" s="1821">
        <v>1442</v>
      </c>
      <c r="W34" s="1781"/>
    </row>
    <row r="35" spans="1:23" ht="15" thickBot="1">
      <c r="A35" s="1923" t="s">
        <v>648</v>
      </c>
      <c r="B35" s="1924" t="s">
        <v>649</v>
      </c>
      <c r="C35" s="1925"/>
      <c r="D35" s="1584">
        <f aca="true" t="shared" si="5" ref="D35:I35">SUM(D25:D34)</f>
        <v>33579</v>
      </c>
      <c r="E35" s="1584">
        <f t="shared" si="5"/>
        <v>36064</v>
      </c>
      <c r="F35" s="1584">
        <f t="shared" si="5"/>
        <v>38171</v>
      </c>
      <c r="G35" s="1584">
        <f t="shared" si="5"/>
        <v>38798</v>
      </c>
      <c r="H35" s="1584">
        <f t="shared" si="5"/>
        <v>37923</v>
      </c>
      <c r="I35" s="1584">
        <f t="shared" si="5"/>
        <v>40317</v>
      </c>
      <c r="J35" s="1584">
        <f aca="true" t="shared" si="6" ref="J35:Q35">SUM(J25:J34)</f>
        <v>42314</v>
      </c>
      <c r="K35" s="1584">
        <v>40154</v>
      </c>
      <c r="L35" s="1584">
        <f t="shared" si="6"/>
        <v>34329</v>
      </c>
      <c r="M35" s="1930">
        <f t="shared" si="6"/>
        <v>35640</v>
      </c>
      <c r="N35" s="2013">
        <f t="shared" si="6"/>
        <v>9414</v>
      </c>
      <c r="O35" s="2045">
        <f t="shared" si="6"/>
        <v>9892</v>
      </c>
      <c r="P35" s="1928">
        <f t="shared" si="3"/>
        <v>19052</v>
      </c>
      <c r="Q35" s="1935">
        <f t="shared" si="6"/>
        <v>0</v>
      </c>
      <c r="R35" s="1930">
        <f t="shared" si="2"/>
        <v>38358</v>
      </c>
      <c r="S35" s="1930">
        <f t="shared" si="4"/>
        <v>107.62626262626263</v>
      </c>
      <c r="T35" s="1871"/>
      <c r="U35" s="1584">
        <f>SUM(U25:U34)</f>
        <v>19306</v>
      </c>
      <c r="V35" s="1584">
        <f>SUM(V25:V34)</f>
        <v>28944</v>
      </c>
      <c r="W35" s="1584">
        <f>SUM(W25:W34)</f>
        <v>0</v>
      </c>
    </row>
    <row r="36" spans="1:23" ht="14.25">
      <c r="A36" s="1880" t="s">
        <v>650</v>
      </c>
      <c r="B36" s="1918" t="s">
        <v>775</v>
      </c>
      <c r="C36" s="1769">
        <v>601</v>
      </c>
      <c r="D36" s="1836">
        <v>2142</v>
      </c>
      <c r="E36" s="1836">
        <v>2321</v>
      </c>
      <c r="F36" s="1836">
        <v>2334</v>
      </c>
      <c r="G36" s="1744">
        <v>2667</v>
      </c>
      <c r="H36" s="1744">
        <v>3032</v>
      </c>
      <c r="I36" s="1744">
        <v>3286</v>
      </c>
      <c r="J36" s="1744">
        <v>3567</v>
      </c>
      <c r="K36" s="1744">
        <v>3654</v>
      </c>
      <c r="L36" s="1745"/>
      <c r="M36" s="1813"/>
      <c r="N36" s="1746">
        <v>1059</v>
      </c>
      <c r="O36" s="1883">
        <f t="shared" si="3"/>
        <v>1094</v>
      </c>
      <c r="P36" s="1907">
        <f t="shared" si="3"/>
        <v>1497</v>
      </c>
      <c r="Q36" s="2040"/>
      <c r="R36" s="2041">
        <f t="shared" si="2"/>
        <v>3650</v>
      </c>
      <c r="S36" s="1909" t="e">
        <f t="shared" si="4"/>
        <v>#DIV/0!</v>
      </c>
      <c r="T36" s="1871"/>
      <c r="U36" s="1836">
        <v>2153</v>
      </c>
      <c r="V36" s="1819">
        <v>2591</v>
      </c>
      <c r="W36" s="1744"/>
    </row>
    <row r="37" spans="1:23" ht="14.25">
      <c r="A37" s="1886" t="s">
        <v>652</v>
      </c>
      <c r="B37" s="1920" t="s">
        <v>776</v>
      </c>
      <c r="C37" s="1775">
        <v>602</v>
      </c>
      <c r="D37" s="1830">
        <v>380</v>
      </c>
      <c r="E37" s="1830">
        <v>367</v>
      </c>
      <c r="F37" s="1830">
        <v>359</v>
      </c>
      <c r="G37" s="1752">
        <v>111</v>
      </c>
      <c r="H37" s="1752">
        <v>97</v>
      </c>
      <c r="I37" s="1752">
        <v>141</v>
      </c>
      <c r="J37" s="1752">
        <v>154</v>
      </c>
      <c r="K37" s="1752">
        <v>298</v>
      </c>
      <c r="L37" s="1753"/>
      <c r="M37" s="1815"/>
      <c r="N37" s="1754">
        <v>28</v>
      </c>
      <c r="O37" s="1889">
        <f t="shared" si="3"/>
        <v>33</v>
      </c>
      <c r="P37" s="1911">
        <f t="shared" si="3"/>
        <v>35</v>
      </c>
      <c r="Q37" s="2042"/>
      <c r="R37" s="2029">
        <f t="shared" si="2"/>
        <v>96</v>
      </c>
      <c r="S37" s="1912" t="e">
        <f t="shared" si="4"/>
        <v>#DIV/0!</v>
      </c>
      <c r="T37" s="1871"/>
      <c r="U37" s="1837">
        <v>61</v>
      </c>
      <c r="V37" s="1816">
        <v>68</v>
      </c>
      <c r="W37" s="1752"/>
    </row>
    <row r="38" spans="1:23" ht="14.25">
      <c r="A38" s="1886" t="s">
        <v>654</v>
      </c>
      <c r="B38" s="1920" t="s">
        <v>777</v>
      </c>
      <c r="C38" s="1775">
        <v>604</v>
      </c>
      <c r="D38" s="1830">
        <v>813</v>
      </c>
      <c r="E38" s="1830">
        <v>799</v>
      </c>
      <c r="F38" s="1830">
        <v>658</v>
      </c>
      <c r="G38" s="1752">
        <v>712</v>
      </c>
      <c r="H38" s="1752">
        <v>636</v>
      </c>
      <c r="I38" s="1752">
        <v>561</v>
      </c>
      <c r="J38" s="1752">
        <v>422</v>
      </c>
      <c r="K38" s="1752">
        <v>394</v>
      </c>
      <c r="L38" s="1753"/>
      <c r="M38" s="1815"/>
      <c r="N38" s="1754">
        <v>87</v>
      </c>
      <c r="O38" s="1889">
        <f t="shared" si="3"/>
        <v>176</v>
      </c>
      <c r="P38" s="1911">
        <f t="shared" si="3"/>
        <v>112</v>
      </c>
      <c r="Q38" s="2042"/>
      <c r="R38" s="2029">
        <f t="shared" si="2"/>
        <v>375</v>
      </c>
      <c r="S38" s="1912" t="e">
        <f t="shared" si="4"/>
        <v>#DIV/0!</v>
      </c>
      <c r="T38" s="1871"/>
      <c r="U38" s="1830">
        <v>263</v>
      </c>
      <c r="V38" s="1816">
        <v>288</v>
      </c>
      <c r="W38" s="1752"/>
    </row>
    <row r="39" spans="1:23" ht="14.25">
      <c r="A39" s="1886" t="s">
        <v>656</v>
      </c>
      <c r="B39" s="1920" t="s">
        <v>778</v>
      </c>
      <c r="C39" s="1775" t="s">
        <v>658</v>
      </c>
      <c r="D39" s="1830">
        <v>29448</v>
      </c>
      <c r="E39" s="1830">
        <v>31500</v>
      </c>
      <c r="F39" s="1830">
        <v>34304</v>
      </c>
      <c r="G39" s="1752">
        <v>34233</v>
      </c>
      <c r="H39" s="1912">
        <v>33458.5</v>
      </c>
      <c r="I39" s="1912">
        <v>35582</v>
      </c>
      <c r="J39" s="1912">
        <v>37370.4</v>
      </c>
      <c r="K39" s="1912">
        <v>35111</v>
      </c>
      <c r="L39" s="1753">
        <v>34329</v>
      </c>
      <c r="M39" s="1815">
        <v>35640</v>
      </c>
      <c r="N39" s="1754">
        <v>7995</v>
      </c>
      <c r="O39" s="1889">
        <f t="shared" si="3"/>
        <v>8408</v>
      </c>
      <c r="P39" s="1911">
        <f t="shared" si="3"/>
        <v>17135</v>
      </c>
      <c r="Q39" s="2042"/>
      <c r="R39" s="2029">
        <f t="shared" si="2"/>
        <v>33538</v>
      </c>
      <c r="S39" s="1912">
        <f t="shared" si="4"/>
        <v>94.10213243546576</v>
      </c>
      <c r="T39" s="1871"/>
      <c r="U39" s="1830">
        <v>16403</v>
      </c>
      <c r="V39" s="1816">
        <v>25543</v>
      </c>
      <c r="W39" s="1912"/>
    </row>
    <row r="40" spans="1:23" ht="15" thickBot="1">
      <c r="A40" s="1863" t="s">
        <v>659</v>
      </c>
      <c r="B40" s="1921" t="s">
        <v>774</v>
      </c>
      <c r="C40" s="1780" t="s">
        <v>660</v>
      </c>
      <c r="D40" s="1841">
        <v>925.58</v>
      </c>
      <c r="E40" s="1841">
        <v>1078</v>
      </c>
      <c r="F40" s="1841">
        <v>689</v>
      </c>
      <c r="G40" s="1781">
        <v>1325</v>
      </c>
      <c r="H40" s="1781">
        <v>864</v>
      </c>
      <c r="I40" s="1781">
        <v>1323</v>
      </c>
      <c r="J40" s="1781">
        <v>897</v>
      </c>
      <c r="K40" s="1781">
        <v>736</v>
      </c>
      <c r="L40" s="1782"/>
      <c r="M40" s="1820"/>
      <c r="N40" s="1783">
        <v>245</v>
      </c>
      <c r="O40" s="1893">
        <f t="shared" si="3"/>
        <v>181</v>
      </c>
      <c r="P40" s="1915">
        <f t="shared" si="3"/>
        <v>273</v>
      </c>
      <c r="Q40" s="2043"/>
      <c r="R40" s="2044">
        <f t="shared" si="2"/>
        <v>699</v>
      </c>
      <c r="S40" s="2035" t="e">
        <f t="shared" si="4"/>
        <v>#DIV/0!</v>
      </c>
      <c r="T40" s="1871"/>
      <c r="U40" s="1839">
        <v>426</v>
      </c>
      <c r="V40" s="1821">
        <v>454</v>
      </c>
      <c r="W40" s="1781"/>
    </row>
    <row r="41" spans="1:23" ht="15" thickBot="1">
      <c r="A41" s="1923" t="s">
        <v>661</v>
      </c>
      <c r="B41" s="1924" t="s">
        <v>662</v>
      </c>
      <c r="C41" s="1925" t="s">
        <v>594</v>
      </c>
      <c r="D41" s="1584">
        <f>SUM(D36:D40)</f>
        <v>33708.58</v>
      </c>
      <c r="E41" s="1584">
        <f>SUM(E36:E40)</f>
        <v>36065</v>
      </c>
      <c r="F41" s="1584">
        <v>38344</v>
      </c>
      <c r="G41" s="1584">
        <f aca="true" t="shared" si="7" ref="G41:P41">SUM(G36:G40)</f>
        <v>39048</v>
      </c>
      <c r="H41" s="1584">
        <f>SUM(H36:H40)</f>
        <v>38087.5</v>
      </c>
      <c r="I41" s="1584">
        <f>SUM(I36:I40)</f>
        <v>40893</v>
      </c>
      <c r="J41" s="1930">
        <f>SUM(J36:J40)</f>
        <v>42410.4</v>
      </c>
      <c r="K41" s="1930">
        <v>40193</v>
      </c>
      <c r="L41" s="1926">
        <f t="shared" si="7"/>
        <v>34329</v>
      </c>
      <c r="M41" s="1566">
        <f t="shared" si="7"/>
        <v>35640</v>
      </c>
      <c r="N41" s="1584">
        <f t="shared" si="7"/>
        <v>9414</v>
      </c>
      <c r="O41" s="1931">
        <f t="shared" si="7"/>
        <v>9892</v>
      </c>
      <c r="P41" s="1931">
        <f t="shared" si="7"/>
        <v>19052</v>
      </c>
      <c r="Q41" s="1931">
        <f>SUM(Q36:Q40)</f>
        <v>0</v>
      </c>
      <c r="R41" s="1930">
        <f t="shared" si="2"/>
        <v>38358</v>
      </c>
      <c r="S41" s="1930">
        <f t="shared" si="4"/>
        <v>107.62626262626263</v>
      </c>
      <c r="T41" s="1871"/>
      <c r="U41" s="1584">
        <f>SUM(U36:U40)</f>
        <v>19306</v>
      </c>
      <c r="V41" s="1584">
        <f>SUM(V36:V40)</f>
        <v>28944</v>
      </c>
      <c r="W41" s="1584">
        <f>SUM(W36:W40)</f>
        <v>0</v>
      </c>
    </row>
    <row r="42" spans="1:23" ht="15" thickBot="1">
      <c r="A42" s="1863"/>
      <c r="B42" s="1933"/>
      <c r="C42" s="1934"/>
      <c r="D42" s="1841"/>
      <c r="E42" s="1841"/>
      <c r="F42" s="1841"/>
      <c r="G42" s="1935"/>
      <c r="H42" s="1935"/>
      <c r="I42" s="1935"/>
      <c r="J42" s="1935"/>
      <c r="K42" s="1935"/>
      <c r="L42" s="1936"/>
      <c r="M42" s="1954"/>
      <c r="N42" s="1841"/>
      <c r="O42" s="2046"/>
      <c r="P42" s="1938"/>
      <c r="Q42" s="1938"/>
      <c r="R42" s="2047"/>
      <c r="S42" s="2037"/>
      <c r="T42" s="1871"/>
      <c r="U42" s="1841"/>
      <c r="V42" s="1841"/>
      <c r="W42" s="1841"/>
    </row>
    <row r="43" spans="1:23" ht="15" thickBot="1">
      <c r="A43" s="1940" t="s">
        <v>663</v>
      </c>
      <c r="B43" s="1941" t="s">
        <v>625</v>
      </c>
      <c r="C43" s="1925" t="s">
        <v>594</v>
      </c>
      <c r="D43" s="1930">
        <f aca="true" t="shared" si="8" ref="D43:P43">D41-D39</f>
        <v>4260.580000000002</v>
      </c>
      <c r="E43" s="1930">
        <f t="shared" si="8"/>
        <v>4565</v>
      </c>
      <c r="F43" s="1930">
        <f t="shared" si="8"/>
        <v>4040</v>
      </c>
      <c r="G43" s="1584">
        <f>G41-G39</f>
        <v>4815</v>
      </c>
      <c r="H43" s="1584">
        <f>H41-H39</f>
        <v>4629</v>
      </c>
      <c r="I43" s="1584">
        <f>I41-I39</f>
        <v>5311</v>
      </c>
      <c r="J43" s="1930">
        <f>J41-J39</f>
        <v>5040</v>
      </c>
      <c r="K43" s="1930">
        <v>5082</v>
      </c>
      <c r="L43" s="1584">
        <f>L41-L39</f>
        <v>0</v>
      </c>
      <c r="M43" s="1930">
        <f t="shared" si="8"/>
        <v>0</v>
      </c>
      <c r="N43" s="1584">
        <f t="shared" si="8"/>
        <v>1419</v>
      </c>
      <c r="O43" s="1584">
        <f t="shared" si="8"/>
        <v>1484</v>
      </c>
      <c r="P43" s="1584">
        <f t="shared" si="8"/>
        <v>1917</v>
      </c>
      <c r="Q43" s="1584">
        <f>Q41-Q39</f>
        <v>0</v>
      </c>
      <c r="R43" s="2048">
        <f>SUM(N43:Q43)</f>
        <v>4820</v>
      </c>
      <c r="S43" s="1909" t="e">
        <f t="shared" si="4"/>
        <v>#DIV/0!</v>
      </c>
      <c r="T43" s="1871"/>
      <c r="U43" s="1584">
        <f>U41-U39</f>
        <v>2903</v>
      </c>
      <c r="V43" s="1584">
        <f>V41-V39</f>
        <v>3401</v>
      </c>
      <c r="W43" s="1584">
        <f>W41-W39</f>
        <v>0</v>
      </c>
    </row>
    <row r="44" spans="1:23" ht="15" thickBot="1">
      <c r="A44" s="1923" t="s">
        <v>664</v>
      </c>
      <c r="B44" s="1941" t="s">
        <v>665</v>
      </c>
      <c r="C44" s="1925" t="s">
        <v>594</v>
      </c>
      <c r="D44" s="1930">
        <f aca="true" t="shared" si="9" ref="D44:P44">D41-D35</f>
        <v>129.58000000000175</v>
      </c>
      <c r="E44" s="1930">
        <f t="shared" si="9"/>
        <v>1</v>
      </c>
      <c r="F44" s="1930">
        <f t="shared" si="9"/>
        <v>173</v>
      </c>
      <c r="G44" s="1584">
        <f>G41-G35</f>
        <v>250</v>
      </c>
      <c r="H44" s="1584">
        <f>H41-H35</f>
        <v>164.5</v>
      </c>
      <c r="I44" s="1584">
        <f>I41-I35</f>
        <v>576</v>
      </c>
      <c r="J44" s="1930">
        <f>J41-J35</f>
        <v>96.40000000000146</v>
      </c>
      <c r="K44" s="1930">
        <v>39</v>
      </c>
      <c r="L44" s="1584">
        <f>L41-L35</f>
        <v>0</v>
      </c>
      <c r="M44" s="1930">
        <f t="shared" si="9"/>
        <v>0</v>
      </c>
      <c r="N44" s="1584">
        <f t="shared" si="9"/>
        <v>0</v>
      </c>
      <c r="O44" s="1584">
        <f t="shared" si="9"/>
        <v>0</v>
      </c>
      <c r="P44" s="1584">
        <f t="shared" si="9"/>
        <v>0</v>
      </c>
      <c r="Q44" s="1584">
        <f>Q41-Q35</f>
        <v>0</v>
      </c>
      <c r="R44" s="2048">
        <f>SUM(N44:Q44)</f>
        <v>0</v>
      </c>
      <c r="S44" s="1909" t="e">
        <f t="shared" si="4"/>
        <v>#DIV/0!</v>
      </c>
      <c r="T44" s="1871"/>
      <c r="U44" s="1584">
        <f>U41-U35</f>
        <v>0</v>
      </c>
      <c r="V44" s="1584">
        <f>V41-V35</f>
        <v>0</v>
      </c>
      <c r="W44" s="1584">
        <f>W41-W35</f>
        <v>0</v>
      </c>
    </row>
    <row r="45" spans="1:23" ht="15" thickBot="1">
      <c r="A45" s="1942" t="s">
        <v>666</v>
      </c>
      <c r="B45" s="1943" t="s">
        <v>625</v>
      </c>
      <c r="C45" s="1944" t="s">
        <v>594</v>
      </c>
      <c r="D45" s="1930">
        <f aca="true" t="shared" si="10" ref="D45:P45">D44-D39</f>
        <v>-29318.42</v>
      </c>
      <c r="E45" s="1930">
        <f t="shared" si="10"/>
        <v>-31499</v>
      </c>
      <c r="F45" s="1930">
        <f t="shared" si="10"/>
        <v>-34131</v>
      </c>
      <c r="G45" s="1584">
        <f t="shared" si="10"/>
        <v>-33983</v>
      </c>
      <c r="H45" s="1584">
        <f>H44-H39</f>
        <v>-33294</v>
      </c>
      <c r="I45" s="1584">
        <f>I44-I39</f>
        <v>-35006</v>
      </c>
      <c r="J45" s="1930">
        <f>J44-J39</f>
        <v>-37274</v>
      </c>
      <c r="K45" s="1930">
        <v>-35072</v>
      </c>
      <c r="L45" s="1584">
        <f t="shared" si="10"/>
        <v>-34329</v>
      </c>
      <c r="M45" s="1930">
        <f t="shared" si="10"/>
        <v>-35640</v>
      </c>
      <c r="N45" s="1584">
        <f t="shared" si="10"/>
        <v>-7995</v>
      </c>
      <c r="O45" s="1584">
        <f t="shared" si="10"/>
        <v>-8408</v>
      </c>
      <c r="P45" s="1584">
        <f t="shared" si="10"/>
        <v>-17135</v>
      </c>
      <c r="Q45" s="1584">
        <f>Q44-Q39</f>
        <v>0</v>
      </c>
      <c r="R45" s="2049">
        <f>SUM(N45:Q45)</f>
        <v>-33538</v>
      </c>
      <c r="S45" s="1930">
        <f t="shared" si="4"/>
        <v>94.10213243546576</v>
      </c>
      <c r="T45" s="1871"/>
      <c r="U45" s="1584">
        <f>U44-U39</f>
        <v>-16403</v>
      </c>
      <c r="V45" s="1584">
        <f>V44-V39</f>
        <v>-25543</v>
      </c>
      <c r="W45" s="1584">
        <f>W44-W39</f>
        <v>0</v>
      </c>
    </row>
    <row r="46" ht="12.75">
      <c r="A46" s="1847"/>
    </row>
    <row r="47" spans="1:8" ht="12.75">
      <c r="A47" s="1945"/>
      <c r="B47" s="1955"/>
      <c r="C47" s="1956" t="s">
        <v>513</v>
      </c>
      <c r="H47" s="1845" t="s">
        <v>513</v>
      </c>
    </row>
    <row r="48" ht="12.75">
      <c r="A48" s="1847"/>
    </row>
    <row r="49" spans="1:23" ht="14.25">
      <c r="A49" s="1503" t="s">
        <v>779</v>
      </c>
      <c r="R49" s="1844"/>
      <c r="S49" s="1844"/>
      <c r="T49" s="1844"/>
      <c r="U49" s="1844"/>
      <c r="V49" s="1844"/>
      <c r="W49" s="1844"/>
    </row>
    <row r="50" spans="1:23" ht="14.25">
      <c r="A50" s="1946" t="s">
        <v>780</v>
      </c>
      <c r="R50" s="1844"/>
      <c r="S50" s="1844"/>
      <c r="T50" s="1844"/>
      <c r="U50" s="1844"/>
      <c r="V50" s="1844"/>
      <c r="W50" s="1844"/>
    </row>
    <row r="51" spans="1:23" ht="14.25">
      <c r="A51" s="1957" t="s">
        <v>781</v>
      </c>
      <c r="R51" s="1844"/>
      <c r="S51" s="1844"/>
      <c r="T51" s="1844"/>
      <c r="U51" s="1844"/>
      <c r="V51" s="1844"/>
      <c r="W51" s="1844"/>
    </row>
    <row r="52" spans="1:23" ht="14.25">
      <c r="A52" s="1189"/>
      <c r="R52" s="1844"/>
      <c r="S52" s="1844"/>
      <c r="T52" s="1844"/>
      <c r="U52" s="1844"/>
      <c r="V52" s="1844"/>
      <c r="W52" s="1844"/>
    </row>
    <row r="53" spans="1:23" ht="12.75">
      <c r="A53" s="1847" t="s">
        <v>962</v>
      </c>
      <c r="R53" s="1844"/>
      <c r="S53" s="1844"/>
      <c r="T53" s="1844"/>
      <c r="U53" s="1844"/>
      <c r="V53" s="1844"/>
      <c r="W53" s="1844"/>
    </row>
    <row r="54" spans="1:23" ht="12.75">
      <c r="A54" s="1847"/>
      <c r="R54" s="1844"/>
      <c r="S54" s="1844"/>
      <c r="T54" s="1844"/>
      <c r="U54" s="1844"/>
      <c r="V54" s="1844"/>
      <c r="W54" s="1844"/>
    </row>
    <row r="55" spans="1:23" ht="12.75">
      <c r="A55" s="1847" t="s">
        <v>963</v>
      </c>
      <c r="R55" s="1844"/>
      <c r="S55" s="1844"/>
      <c r="T55" s="1844"/>
      <c r="U55" s="1844"/>
      <c r="V55" s="1844"/>
      <c r="W55" s="1844"/>
    </row>
    <row r="56" ht="12.75">
      <c r="A56" s="1847"/>
    </row>
    <row r="57" ht="12.75">
      <c r="A57" s="1847"/>
    </row>
    <row r="58" ht="12.75">
      <c r="A58" s="1847"/>
    </row>
    <row r="59" ht="12.75">
      <c r="A59" s="1847"/>
    </row>
    <row r="60" ht="12.75">
      <c r="A60" s="1847"/>
    </row>
    <row r="61" ht="12.75">
      <c r="A61" s="1847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0">
      <selection activeCell="C14" sqref="C14"/>
    </sheetView>
  </sheetViews>
  <sheetFormatPr defaultColWidth="9.140625" defaultRowHeight="12.75"/>
  <cols>
    <col min="1" max="1" width="35.421875" style="1844" customWidth="1"/>
    <col min="2" max="2" width="14.7109375" style="1844" customWidth="1"/>
    <col min="3" max="3" width="9.140625" style="1843" customWidth="1"/>
    <col min="4" max="7" width="0" style="1844" hidden="1" customWidth="1"/>
    <col min="8" max="10" width="0" style="1845" hidden="1" customWidth="1"/>
    <col min="11" max="18" width="9.140625" style="1845" customWidth="1"/>
    <col min="19" max="19" width="9.140625" style="1846" customWidth="1"/>
    <col min="20" max="23" width="9.140625" style="1845" customWidth="1"/>
    <col min="24" max="16384" width="9.140625" style="1844" customWidth="1"/>
  </cols>
  <sheetData>
    <row r="1" spans="1:23" s="43" customFormat="1" ht="15">
      <c r="A1" s="2354" t="s">
        <v>746</v>
      </c>
      <c r="B1" s="2354"/>
      <c r="C1" s="2354"/>
      <c r="D1" s="2354"/>
      <c r="E1" s="2354"/>
      <c r="F1" s="2354"/>
      <c r="G1" s="2354"/>
      <c r="H1" s="2354"/>
      <c r="I1" s="2354"/>
      <c r="J1" s="2354"/>
      <c r="K1" s="2354"/>
      <c r="L1" s="2354"/>
      <c r="M1" s="2354"/>
      <c r="N1" s="2354"/>
      <c r="O1" s="2354"/>
      <c r="P1" s="2354"/>
      <c r="Q1" s="2354"/>
      <c r="R1" s="2354"/>
      <c r="S1" s="2354"/>
      <c r="T1" s="2354"/>
      <c r="U1" s="2354"/>
      <c r="V1" s="2354"/>
      <c r="W1" s="2354"/>
    </row>
    <row r="2" spans="1:14" ht="18">
      <c r="A2" s="1400" t="s">
        <v>669</v>
      </c>
      <c r="B2" s="1842"/>
      <c r="M2" s="1402"/>
      <c r="N2" s="1402"/>
    </row>
    <row r="3" spans="1:14" ht="12.75">
      <c r="A3" s="1403"/>
      <c r="M3" s="1402"/>
      <c r="N3" s="1402"/>
    </row>
    <row r="4" spans="1:14" ht="13.5" thickBot="1">
      <c r="A4" s="1847"/>
      <c r="B4" s="1848"/>
      <c r="C4" s="1849"/>
      <c r="D4" s="1848"/>
      <c r="E4" s="1848"/>
      <c r="M4" s="1402"/>
      <c r="N4" s="1402"/>
    </row>
    <row r="5" spans="1:14" ht="15.75" thickBot="1">
      <c r="A5" s="1317" t="s">
        <v>790</v>
      </c>
      <c r="B5" s="1319"/>
      <c r="C5" s="1575" t="s">
        <v>964</v>
      </c>
      <c r="D5" s="1569"/>
      <c r="E5" s="1569"/>
      <c r="F5" s="1569"/>
      <c r="G5" s="1569"/>
      <c r="H5" s="977"/>
      <c r="I5" s="978"/>
      <c r="J5" s="978"/>
      <c r="K5" s="978"/>
      <c r="L5" s="978"/>
      <c r="M5" s="1318"/>
      <c r="N5" s="1318"/>
    </row>
    <row r="6" spans="1:14" ht="13.5" thickBot="1">
      <c r="A6" s="1403" t="s">
        <v>567</v>
      </c>
      <c r="M6" s="1402"/>
      <c r="N6" s="1402"/>
    </row>
    <row r="7" spans="1:23" ht="13.5" thickBot="1">
      <c r="A7" s="2387" t="s">
        <v>57</v>
      </c>
      <c r="B7" s="2388" t="s">
        <v>571</v>
      </c>
      <c r="C7" s="2388" t="s">
        <v>574</v>
      </c>
      <c r="D7" s="2052"/>
      <c r="E7" s="2053"/>
      <c r="F7" s="2388" t="s">
        <v>956</v>
      </c>
      <c r="G7" s="2389" t="s">
        <v>750</v>
      </c>
      <c r="H7" s="2390" t="s">
        <v>751</v>
      </c>
      <c r="I7" s="2390" t="s">
        <v>752</v>
      </c>
      <c r="J7" s="2390" t="s">
        <v>753</v>
      </c>
      <c r="K7" s="2390" t="s">
        <v>754</v>
      </c>
      <c r="L7" s="2347" t="s">
        <v>755</v>
      </c>
      <c r="M7" s="2347"/>
      <c r="N7" s="2347" t="s">
        <v>568</v>
      </c>
      <c r="O7" s="2347"/>
      <c r="P7" s="2347"/>
      <c r="Q7" s="2347"/>
      <c r="R7" s="1407" t="s">
        <v>757</v>
      </c>
      <c r="S7" s="1408" t="s">
        <v>570</v>
      </c>
      <c r="U7" s="2386" t="s">
        <v>758</v>
      </c>
      <c r="V7" s="2386"/>
      <c r="W7" s="2386"/>
    </row>
    <row r="8" spans="1:23" ht="13.5" thickBot="1">
      <c r="A8" s="2387"/>
      <c r="B8" s="2388"/>
      <c r="C8" s="2388"/>
      <c r="D8" s="2055" t="s">
        <v>748</v>
      </c>
      <c r="E8" s="2056" t="s">
        <v>749</v>
      </c>
      <c r="F8" s="2388"/>
      <c r="G8" s="2389"/>
      <c r="H8" s="2390"/>
      <c r="I8" s="2390"/>
      <c r="J8" s="2390"/>
      <c r="K8" s="2390"/>
      <c r="L8" s="1409" t="s">
        <v>53</v>
      </c>
      <c r="M8" s="1409" t="s">
        <v>52</v>
      </c>
      <c r="N8" s="1410" t="s">
        <v>581</v>
      </c>
      <c r="O8" s="2057" t="s">
        <v>584</v>
      </c>
      <c r="P8" s="2057" t="s">
        <v>587</v>
      </c>
      <c r="Q8" s="1859" t="s">
        <v>590</v>
      </c>
      <c r="R8" s="1409" t="s">
        <v>591</v>
      </c>
      <c r="S8" s="1413" t="s">
        <v>592</v>
      </c>
      <c r="U8" s="2058" t="s">
        <v>759</v>
      </c>
      <c r="V8" s="2059" t="s">
        <v>760</v>
      </c>
      <c r="W8" s="2059" t="s">
        <v>761</v>
      </c>
    </row>
    <row r="9" spans="1:23" ht="12.75">
      <c r="A9" s="2060" t="s">
        <v>593</v>
      </c>
      <c r="B9" s="2061"/>
      <c r="C9" s="2062"/>
      <c r="D9" s="2063">
        <v>19</v>
      </c>
      <c r="E9" s="2064">
        <v>19</v>
      </c>
      <c r="F9" s="2065">
        <v>19</v>
      </c>
      <c r="G9" s="2064">
        <v>19</v>
      </c>
      <c r="H9" s="1392">
        <v>19</v>
      </c>
      <c r="I9" s="1392">
        <v>19</v>
      </c>
      <c r="J9" s="1392">
        <v>19</v>
      </c>
      <c r="K9" s="2050">
        <v>19</v>
      </c>
      <c r="L9" s="1420"/>
      <c r="M9" s="1420"/>
      <c r="N9" s="1191">
        <v>20</v>
      </c>
      <c r="O9" s="2066">
        <f>U9</f>
        <v>20</v>
      </c>
      <c r="P9" s="2067">
        <f>V9</f>
        <v>22</v>
      </c>
      <c r="Q9" s="2068">
        <f>W9</f>
        <v>0</v>
      </c>
      <c r="R9" s="1198" t="s">
        <v>594</v>
      </c>
      <c r="S9" s="1423" t="s">
        <v>594</v>
      </c>
      <c r="T9" s="1871"/>
      <c r="U9" s="2069">
        <v>20</v>
      </c>
      <c r="V9" s="2069">
        <v>22</v>
      </c>
      <c r="W9" s="2050"/>
    </row>
    <row r="10" spans="1:23" ht="13.5" thickBot="1">
      <c r="A10" s="2070" t="s">
        <v>595</v>
      </c>
      <c r="B10" s="2071"/>
      <c r="C10" s="2072"/>
      <c r="D10" s="2073">
        <v>15</v>
      </c>
      <c r="E10" s="2074">
        <v>15</v>
      </c>
      <c r="F10" s="2075">
        <v>15</v>
      </c>
      <c r="G10" s="2074">
        <v>15</v>
      </c>
      <c r="H10" s="1394">
        <v>15</v>
      </c>
      <c r="I10" s="1394">
        <v>15</v>
      </c>
      <c r="J10" s="1394">
        <v>15</v>
      </c>
      <c r="K10" s="1193">
        <v>16.055</v>
      </c>
      <c r="L10" s="1398"/>
      <c r="M10" s="1398"/>
      <c r="N10" s="1192">
        <v>16.252</v>
      </c>
      <c r="O10" s="2076">
        <f aca="true" t="shared" si="0" ref="O10:P21">U10</f>
        <v>16.292</v>
      </c>
      <c r="P10" s="2077">
        <f t="shared" si="0"/>
        <v>15.906</v>
      </c>
      <c r="Q10" s="2078">
        <f>W10</f>
        <v>0</v>
      </c>
      <c r="R10" s="1394" t="s">
        <v>594</v>
      </c>
      <c r="S10" s="1432" t="s">
        <v>594</v>
      </c>
      <c r="T10" s="1871"/>
      <c r="U10" s="2079">
        <v>16.292</v>
      </c>
      <c r="V10" s="2079">
        <v>15.906</v>
      </c>
      <c r="W10" s="1193"/>
    </row>
    <row r="11" spans="1:23" ht="12.75">
      <c r="A11" s="2080" t="s">
        <v>596</v>
      </c>
      <c r="B11" s="2081" t="s">
        <v>597</v>
      </c>
      <c r="C11" s="2082" t="s">
        <v>598</v>
      </c>
      <c r="D11" s="2083">
        <v>4746</v>
      </c>
      <c r="E11" s="2084">
        <v>4798</v>
      </c>
      <c r="F11" s="2085">
        <v>4874</v>
      </c>
      <c r="G11" s="2084">
        <v>4864</v>
      </c>
      <c r="H11" s="1194">
        <v>5349</v>
      </c>
      <c r="I11" s="1194">
        <v>5737</v>
      </c>
      <c r="J11" s="1195">
        <v>5498</v>
      </c>
      <c r="K11" s="1194">
        <v>5125</v>
      </c>
      <c r="L11" s="1396" t="s">
        <v>594</v>
      </c>
      <c r="M11" s="1396" t="s">
        <v>594</v>
      </c>
      <c r="N11" s="1196">
        <v>5272</v>
      </c>
      <c r="O11" s="2086">
        <f t="shared" si="0"/>
        <v>5332</v>
      </c>
      <c r="P11" s="2087">
        <f t="shared" si="0"/>
        <v>5332</v>
      </c>
      <c r="Q11" s="1194">
        <v>5022</v>
      </c>
      <c r="R11" s="1194" t="s">
        <v>594</v>
      </c>
      <c r="S11" s="1440" t="s">
        <v>594</v>
      </c>
      <c r="T11" s="1871"/>
      <c r="U11" s="2088">
        <v>5332</v>
      </c>
      <c r="V11" s="2088">
        <v>5332</v>
      </c>
      <c r="W11" s="1194"/>
    </row>
    <row r="12" spans="1:23" ht="12.75">
      <c r="A12" s="2089" t="s">
        <v>599</v>
      </c>
      <c r="B12" s="2090" t="s">
        <v>600</v>
      </c>
      <c r="C12" s="2082" t="s">
        <v>601</v>
      </c>
      <c r="D12" s="2083">
        <v>-4512</v>
      </c>
      <c r="E12" s="2084">
        <v>-4656</v>
      </c>
      <c r="F12" s="2085">
        <v>-4815</v>
      </c>
      <c r="G12" s="2084">
        <v>4806</v>
      </c>
      <c r="H12" s="1194">
        <v>5290</v>
      </c>
      <c r="I12" s="1194">
        <v>5602</v>
      </c>
      <c r="J12" s="1194">
        <v>5135</v>
      </c>
      <c r="K12" s="1194">
        <v>4687</v>
      </c>
      <c r="L12" s="1397" t="s">
        <v>594</v>
      </c>
      <c r="M12" s="1397" t="s">
        <v>594</v>
      </c>
      <c r="N12" s="1197">
        <v>4833</v>
      </c>
      <c r="O12" s="2091">
        <f t="shared" si="0"/>
        <v>4835</v>
      </c>
      <c r="P12" s="2092">
        <f t="shared" si="0"/>
        <v>4835</v>
      </c>
      <c r="Q12" s="1194">
        <v>4687</v>
      </c>
      <c r="R12" s="1194" t="s">
        <v>594</v>
      </c>
      <c r="S12" s="1440" t="s">
        <v>594</v>
      </c>
      <c r="T12" s="1871"/>
      <c r="U12" s="2084">
        <v>4835</v>
      </c>
      <c r="V12" s="2084">
        <v>4835</v>
      </c>
      <c r="W12" s="1194"/>
    </row>
    <row r="13" spans="1:23" ht="12.75">
      <c r="A13" s="2089" t="s">
        <v>602</v>
      </c>
      <c r="B13" s="2090" t="s">
        <v>762</v>
      </c>
      <c r="C13" s="2082" t="s">
        <v>604</v>
      </c>
      <c r="D13" s="2083">
        <v>24</v>
      </c>
      <c r="E13" s="2084">
        <v>24</v>
      </c>
      <c r="F13" s="2085">
        <v>28</v>
      </c>
      <c r="G13" s="2084">
        <v>31</v>
      </c>
      <c r="H13" s="1194">
        <v>32</v>
      </c>
      <c r="I13" s="1194">
        <v>33</v>
      </c>
      <c r="J13" s="1194">
        <v>31</v>
      </c>
      <c r="K13" s="1194">
        <v>23</v>
      </c>
      <c r="L13" s="1397" t="s">
        <v>594</v>
      </c>
      <c r="M13" s="1397" t="s">
        <v>594</v>
      </c>
      <c r="N13" s="1197">
        <v>3</v>
      </c>
      <c r="O13" s="2091">
        <f t="shared" si="0"/>
        <v>2</v>
      </c>
      <c r="P13" s="2092">
        <f t="shared" si="0"/>
        <v>38</v>
      </c>
      <c r="Q13" s="1194">
        <v>23</v>
      </c>
      <c r="R13" s="1194" t="s">
        <v>594</v>
      </c>
      <c r="S13" s="1440" t="s">
        <v>594</v>
      </c>
      <c r="T13" s="1871"/>
      <c r="U13" s="2084">
        <v>2</v>
      </c>
      <c r="V13" s="2084">
        <v>38</v>
      </c>
      <c r="W13" s="1194"/>
    </row>
    <row r="14" spans="1:23" ht="12.75">
      <c r="A14" s="2089" t="s">
        <v>605</v>
      </c>
      <c r="B14" s="2090" t="s">
        <v>763</v>
      </c>
      <c r="C14" s="2082" t="s">
        <v>594</v>
      </c>
      <c r="D14" s="2083">
        <v>50</v>
      </c>
      <c r="E14" s="2084">
        <v>305</v>
      </c>
      <c r="F14" s="2085">
        <v>337</v>
      </c>
      <c r="G14" s="2084">
        <v>364</v>
      </c>
      <c r="H14" s="1194">
        <v>543</v>
      </c>
      <c r="I14" s="1194">
        <v>66</v>
      </c>
      <c r="J14" s="1194">
        <v>366</v>
      </c>
      <c r="K14" s="1194">
        <v>416</v>
      </c>
      <c r="L14" s="1397" t="s">
        <v>594</v>
      </c>
      <c r="M14" s="1397" t="s">
        <v>594</v>
      </c>
      <c r="N14" s="1197">
        <v>5402</v>
      </c>
      <c r="O14" s="2091">
        <f t="shared" si="0"/>
        <v>3076</v>
      </c>
      <c r="P14" s="2092">
        <f t="shared" si="0"/>
        <v>1775</v>
      </c>
      <c r="Q14" s="1194">
        <v>416</v>
      </c>
      <c r="R14" s="1194" t="s">
        <v>594</v>
      </c>
      <c r="S14" s="1440" t="s">
        <v>594</v>
      </c>
      <c r="T14" s="1871"/>
      <c r="U14" s="2084">
        <v>3076</v>
      </c>
      <c r="V14" s="2084">
        <v>1775</v>
      </c>
      <c r="W14" s="1194"/>
    </row>
    <row r="15" spans="1:23" ht="13.5" thickBot="1">
      <c r="A15" s="2060" t="s">
        <v>607</v>
      </c>
      <c r="B15" s="2093" t="s">
        <v>764</v>
      </c>
      <c r="C15" s="2058" t="s">
        <v>609</v>
      </c>
      <c r="D15" s="2094">
        <v>917</v>
      </c>
      <c r="E15" s="2095">
        <v>1150</v>
      </c>
      <c r="F15" s="2096">
        <v>970</v>
      </c>
      <c r="G15" s="2095">
        <v>1018</v>
      </c>
      <c r="H15" s="1198">
        <v>1234</v>
      </c>
      <c r="I15" s="1198">
        <v>1727</v>
      </c>
      <c r="J15" s="1198">
        <v>1276</v>
      </c>
      <c r="K15" s="1198">
        <v>1241</v>
      </c>
      <c r="L15" s="1447" t="s">
        <v>594</v>
      </c>
      <c r="M15" s="1447" t="s">
        <v>594</v>
      </c>
      <c r="N15" s="1199">
        <v>2000</v>
      </c>
      <c r="O15" s="2097">
        <f t="shared" si="0"/>
        <v>2509</v>
      </c>
      <c r="P15" s="2092">
        <f t="shared" si="0"/>
        <v>1795</v>
      </c>
      <c r="Q15" s="1198">
        <v>1241</v>
      </c>
      <c r="R15" s="1198" t="s">
        <v>594</v>
      </c>
      <c r="S15" s="1423" t="s">
        <v>594</v>
      </c>
      <c r="T15" s="1871"/>
      <c r="U15" s="2074">
        <v>2509</v>
      </c>
      <c r="V15" s="2074">
        <v>1795</v>
      </c>
      <c r="W15" s="1198"/>
    </row>
    <row r="16" spans="1:23" ht="13.5" thickBot="1">
      <c r="A16" s="2098" t="s">
        <v>610</v>
      </c>
      <c r="B16" s="2099"/>
      <c r="C16" s="2054"/>
      <c r="D16" s="2100">
        <v>1254</v>
      </c>
      <c r="E16" s="2101">
        <v>1655</v>
      </c>
      <c r="F16" s="2102">
        <v>1438</v>
      </c>
      <c r="G16" s="2101">
        <v>1471</v>
      </c>
      <c r="H16" s="2100">
        <f>H11-H12+H13+H14+H15</f>
        <v>1868</v>
      </c>
      <c r="I16" s="2101">
        <f>I11-I12+I13+I14+I15</f>
        <v>1961</v>
      </c>
      <c r="J16" s="2101">
        <f>J11-J12+J13+J14+J15</f>
        <v>2036</v>
      </c>
      <c r="K16" s="2101">
        <f>K11-K12+K13+K14+K15</f>
        <v>2118</v>
      </c>
      <c r="L16" s="1454" t="s">
        <v>594</v>
      </c>
      <c r="M16" s="1454" t="s">
        <v>594</v>
      </c>
      <c r="N16" s="2102">
        <f>N11-N12+N13+N14+N15</f>
        <v>7844</v>
      </c>
      <c r="O16" s="2102">
        <f>O11-O12+O13+O14+O15</f>
        <v>6084</v>
      </c>
      <c r="P16" s="2102">
        <f>P11-P12+P13+P14+P15</f>
        <v>4105</v>
      </c>
      <c r="Q16" s="2101">
        <v>2118</v>
      </c>
      <c r="R16" s="1452" t="s">
        <v>594</v>
      </c>
      <c r="S16" s="1526" t="s">
        <v>594</v>
      </c>
      <c r="T16" s="1871"/>
      <c r="U16" s="2101">
        <f>U11-U12+U13+U14+U15</f>
        <v>6084</v>
      </c>
      <c r="V16" s="2101">
        <f>V11-V12+V13+V14+V15</f>
        <v>4105</v>
      </c>
      <c r="W16" s="2101">
        <f>W11-W12+W13+W14+W15</f>
        <v>0</v>
      </c>
    </row>
    <row r="17" spans="1:23" ht="12.75">
      <c r="A17" s="2060" t="s">
        <v>611</v>
      </c>
      <c r="B17" s="2081" t="s">
        <v>612</v>
      </c>
      <c r="C17" s="2058">
        <v>401</v>
      </c>
      <c r="D17" s="2094">
        <v>242</v>
      </c>
      <c r="E17" s="2095">
        <v>152</v>
      </c>
      <c r="F17" s="2096">
        <v>68</v>
      </c>
      <c r="G17" s="2095">
        <v>68</v>
      </c>
      <c r="H17" s="1198">
        <v>68</v>
      </c>
      <c r="I17" s="1198">
        <v>144</v>
      </c>
      <c r="J17" s="1198">
        <v>371</v>
      </c>
      <c r="K17" s="1198">
        <v>447</v>
      </c>
      <c r="L17" s="1396" t="s">
        <v>594</v>
      </c>
      <c r="M17" s="1396" t="s">
        <v>594</v>
      </c>
      <c r="N17" s="1199">
        <v>447</v>
      </c>
      <c r="O17" s="2103">
        <f t="shared" si="0"/>
        <v>447</v>
      </c>
      <c r="P17" s="2092">
        <f t="shared" si="0"/>
        <v>447</v>
      </c>
      <c r="Q17" s="1198">
        <v>447</v>
      </c>
      <c r="R17" s="1198" t="s">
        <v>594</v>
      </c>
      <c r="S17" s="1423" t="s">
        <v>594</v>
      </c>
      <c r="T17" s="1871"/>
      <c r="U17" s="2104">
        <v>447</v>
      </c>
      <c r="V17" s="2104">
        <v>447</v>
      </c>
      <c r="W17" s="1198"/>
    </row>
    <row r="18" spans="1:23" ht="12.75">
      <c r="A18" s="2089" t="s">
        <v>613</v>
      </c>
      <c r="B18" s="2090" t="s">
        <v>614</v>
      </c>
      <c r="C18" s="2082" t="s">
        <v>615</v>
      </c>
      <c r="D18" s="2083">
        <v>497</v>
      </c>
      <c r="E18" s="2084">
        <v>475</v>
      </c>
      <c r="F18" s="2085">
        <v>253</v>
      </c>
      <c r="G18" s="2084">
        <v>420</v>
      </c>
      <c r="H18" s="1194">
        <v>515</v>
      </c>
      <c r="I18" s="1194">
        <v>760</v>
      </c>
      <c r="J18" s="1194">
        <v>399</v>
      </c>
      <c r="K18" s="1194">
        <v>720</v>
      </c>
      <c r="L18" s="1397" t="s">
        <v>594</v>
      </c>
      <c r="M18" s="1397" t="s">
        <v>594</v>
      </c>
      <c r="N18" s="1197">
        <v>731</v>
      </c>
      <c r="O18" s="2091">
        <f t="shared" si="0"/>
        <v>719</v>
      </c>
      <c r="P18" s="2092">
        <f t="shared" si="0"/>
        <v>576</v>
      </c>
      <c r="Q18" s="1194">
        <v>720</v>
      </c>
      <c r="R18" s="1194" t="s">
        <v>594</v>
      </c>
      <c r="S18" s="1440" t="s">
        <v>594</v>
      </c>
      <c r="T18" s="1871"/>
      <c r="U18" s="2084">
        <v>719</v>
      </c>
      <c r="V18" s="2084">
        <v>576</v>
      </c>
      <c r="W18" s="1194"/>
    </row>
    <row r="19" spans="1:23" ht="12.75">
      <c r="A19" s="2089" t="s">
        <v>616</v>
      </c>
      <c r="B19" s="2090" t="s">
        <v>692</v>
      </c>
      <c r="C19" s="2082" t="s">
        <v>594</v>
      </c>
      <c r="D19" s="2083">
        <v>0</v>
      </c>
      <c r="E19" s="2084">
        <v>0</v>
      </c>
      <c r="F19" s="2085">
        <v>0</v>
      </c>
      <c r="G19" s="2084">
        <v>0</v>
      </c>
      <c r="H19" s="1194">
        <v>0</v>
      </c>
      <c r="I19" s="1194">
        <v>0</v>
      </c>
      <c r="J19" s="1194">
        <v>0</v>
      </c>
      <c r="K19" s="1194">
        <v>0</v>
      </c>
      <c r="L19" s="1397" t="s">
        <v>594</v>
      </c>
      <c r="M19" s="1397" t="s">
        <v>594</v>
      </c>
      <c r="N19" s="1197">
        <v>0</v>
      </c>
      <c r="O19" s="2091">
        <f t="shared" si="0"/>
        <v>0</v>
      </c>
      <c r="P19" s="2092">
        <f t="shared" si="0"/>
        <v>0</v>
      </c>
      <c r="Q19" s="1194">
        <v>0</v>
      </c>
      <c r="R19" s="1194" t="s">
        <v>594</v>
      </c>
      <c r="S19" s="1440" t="s">
        <v>594</v>
      </c>
      <c r="T19" s="1871"/>
      <c r="U19" s="2084">
        <v>0</v>
      </c>
      <c r="V19" s="2084">
        <v>0</v>
      </c>
      <c r="W19" s="1194"/>
    </row>
    <row r="20" spans="1:23" ht="12.75">
      <c r="A20" s="2089" t="s">
        <v>618</v>
      </c>
      <c r="B20" s="2090" t="s">
        <v>617</v>
      </c>
      <c r="C20" s="2082" t="s">
        <v>594</v>
      </c>
      <c r="D20" s="2083">
        <v>475</v>
      </c>
      <c r="E20" s="2084">
        <v>479</v>
      </c>
      <c r="F20" s="2085">
        <v>705</v>
      </c>
      <c r="G20" s="2084">
        <v>926</v>
      </c>
      <c r="H20" s="1194">
        <v>1191</v>
      </c>
      <c r="I20" s="1194">
        <v>886</v>
      </c>
      <c r="J20" s="1194">
        <v>976</v>
      </c>
      <c r="K20" s="1194">
        <v>945</v>
      </c>
      <c r="L20" s="1397" t="s">
        <v>594</v>
      </c>
      <c r="M20" s="1397" t="s">
        <v>594</v>
      </c>
      <c r="N20" s="1197">
        <v>5890</v>
      </c>
      <c r="O20" s="2091">
        <f t="shared" si="0"/>
        <v>3758</v>
      </c>
      <c r="P20" s="2092">
        <f t="shared" si="0"/>
        <v>2281</v>
      </c>
      <c r="Q20" s="1194">
        <v>945</v>
      </c>
      <c r="R20" s="1194" t="s">
        <v>594</v>
      </c>
      <c r="S20" s="1440" t="s">
        <v>594</v>
      </c>
      <c r="T20" s="1871"/>
      <c r="U20" s="2084">
        <v>3758</v>
      </c>
      <c r="V20" s="2084">
        <v>2281</v>
      </c>
      <c r="W20" s="1194"/>
    </row>
    <row r="21" spans="1:23" ht="13.5" thickBot="1">
      <c r="A21" s="2070" t="s">
        <v>620</v>
      </c>
      <c r="B21" s="2105"/>
      <c r="C21" s="2106" t="s">
        <v>594</v>
      </c>
      <c r="D21" s="2083">
        <v>0</v>
      </c>
      <c r="E21" s="2084">
        <v>0</v>
      </c>
      <c r="F21" s="2085">
        <v>0</v>
      </c>
      <c r="G21" s="2074">
        <v>0</v>
      </c>
      <c r="H21" s="1200">
        <v>0</v>
      </c>
      <c r="I21" s="1200">
        <v>0</v>
      </c>
      <c r="J21" s="1200">
        <v>0</v>
      </c>
      <c r="K21" s="1200">
        <v>0</v>
      </c>
      <c r="L21" s="1398" t="s">
        <v>594</v>
      </c>
      <c r="M21" s="1398" t="s">
        <v>594</v>
      </c>
      <c r="N21" s="1201">
        <v>0</v>
      </c>
      <c r="O21" s="2097">
        <f t="shared" si="0"/>
        <v>0</v>
      </c>
      <c r="P21" s="2107">
        <f t="shared" si="0"/>
        <v>0</v>
      </c>
      <c r="Q21" s="1200">
        <v>0</v>
      </c>
      <c r="R21" s="1200" t="s">
        <v>594</v>
      </c>
      <c r="S21" s="1460" t="s">
        <v>594</v>
      </c>
      <c r="T21" s="1871"/>
      <c r="U21" s="2108">
        <v>0</v>
      </c>
      <c r="V21" s="2108">
        <v>0</v>
      </c>
      <c r="W21" s="1200"/>
    </row>
    <row r="22" spans="1:24" ht="14.25">
      <c r="A22" s="2109" t="s">
        <v>622</v>
      </c>
      <c r="B22" s="2081" t="s">
        <v>623</v>
      </c>
      <c r="C22" s="2110" t="s">
        <v>594</v>
      </c>
      <c r="D22" s="2111">
        <v>5931</v>
      </c>
      <c r="E22" s="2088">
        <v>6054</v>
      </c>
      <c r="F22" s="2112">
        <v>6752</v>
      </c>
      <c r="G22" s="2104">
        <v>6825</v>
      </c>
      <c r="H22" s="1203">
        <v>8064</v>
      </c>
      <c r="I22" s="1203">
        <v>7481</v>
      </c>
      <c r="J22" s="1212">
        <v>7193</v>
      </c>
      <c r="K22" s="1212">
        <v>12775</v>
      </c>
      <c r="L22" s="1213">
        <f>L35</f>
        <v>7477</v>
      </c>
      <c r="M22" s="1510">
        <f>M35</f>
        <v>7538</v>
      </c>
      <c r="N22" s="1205">
        <v>2169</v>
      </c>
      <c r="O22" s="2086">
        <f>U22-N22</f>
        <v>2006</v>
      </c>
      <c r="P22" s="1907">
        <f>V22-O22</f>
        <v>3320</v>
      </c>
      <c r="Q22" s="1495"/>
      <c r="R22" s="1203">
        <f>SUM(N22:Q22)</f>
        <v>7495</v>
      </c>
      <c r="S22" s="1468">
        <f>(R22/M22)*100</f>
        <v>99.42955691164765</v>
      </c>
      <c r="T22" s="1871"/>
      <c r="U22" s="2088">
        <v>4175</v>
      </c>
      <c r="V22" s="2088">
        <v>5326</v>
      </c>
      <c r="W22" s="1203"/>
      <c r="X22" s="1843"/>
    </row>
    <row r="23" spans="1:23" ht="14.25">
      <c r="A23" s="2089" t="s">
        <v>624</v>
      </c>
      <c r="B23" s="2090" t="s">
        <v>625</v>
      </c>
      <c r="C23" s="2082" t="s">
        <v>594</v>
      </c>
      <c r="D23" s="2083">
        <v>0</v>
      </c>
      <c r="E23" s="2084">
        <v>0</v>
      </c>
      <c r="F23" s="2085">
        <v>0</v>
      </c>
      <c r="G23" s="2084">
        <v>0</v>
      </c>
      <c r="H23" s="1206">
        <v>0</v>
      </c>
      <c r="I23" s="1206">
        <v>0</v>
      </c>
      <c r="J23" s="1206">
        <v>0</v>
      </c>
      <c r="K23" s="1206">
        <v>0</v>
      </c>
      <c r="L23" s="1215"/>
      <c r="M23" s="1508"/>
      <c r="N23" s="1208"/>
      <c r="O23" s="2103">
        <f aca="true" t="shared" si="1" ref="O23:P40">U23-N23</f>
        <v>0</v>
      </c>
      <c r="P23" s="1911">
        <f t="shared" si="1"/>
        <v>0</v>
      </c>
      <c r="Q23" s="1207"/>
      <c r="R23" s="1206">
        <f aca="true" t="shared" si="2" ref="R23:R45">SUM(N23:Q23)</f>
        <v>0</v>
      </c>
      <c r="S23" s="1472" t="e">
        <f aca="true" t="shared" si="3" ref="S23:S45">(R23/M23)*100</f>
        <v>#DIV/0!</v>
      </c>
      <c r="T23" s="1871"/>
      <c r="U23" s="2084">
        <v>0</v>
      </c>
      <c r="V23" s="2084">
        <v>0</v>
      </c>
      <c r="W23" s="1206"/>
    </row>
    <row r="24" spans="1:23" ht="15" thickBot="1">
      <c r="A24" s="2070" t="s">
        <v>626</v>
      </c>
      <c r="B24" s="2105" t="s">
        <v>625</v>
      </c>
      <c r="C24" s="2106">
        <v>672</v>
      </c>
      <c r="D24" s="2113">
        <v>1249</v>
      </c>
      <c r="E24" s="2114">
        <v>1196</v>
      </c>
      <c r="F24" s="2115">
        <v>1300</v>
      </c>
      <c r="G24" s="2074">
        <v>1350</v>
      </c>
      <c r="H24" s="1209">
        <v>1700</v>
      </c>
      <c r="I24" s="1209">
        <v>1800</v>
      </c>
      <c r="J24" s="1209">
        <v>1902</v>
      </c>
      <c r="K24" s="1209">
        <v>2797</v>
      </c>
      <c r="L24" s="1399">
        <f>SUM(L25:L29)</f>
        <v>1500</v>
      </c>
      <c r="M24" s="2051">
        <v>1500</v>
      </c>
      <c r="N24" s="1211">
        <v>383</v>
      </c>
      <c r="O24" s="2116">
        <f t="shared" si="1"/>
        <v>375</v>
      </c>
      <c r="P24" s="1915">
        <f t="shared" si="1"/>
        <v>758</v>
      </c>
      <c r="Q24" s="1509"/>
      <c r="R24" s="1209">
        <f t="shared" si="2"/>
        <v>1516</v>
      </c>
      <c r="S24" s="1479">
        <f t="shared" si="3"/>
        <v>101.06666666666666</v>
      </c>
      <c r="T24" s="1871"/>
      <c r="U24" s="2074">
        <v>758</v>
      </c>
      <c r="V24" s="2074">
        <v>1133</v>
      </c>
      <c r="W24" s="1209"/>
    </row>
    <row r="25" spans="1:24" ht="14.25">
      <c r="A25" s="2080" t="s">
        <v>627</v>
      </c>
      <c r="B25" s="1032" t="s">
        <v>765</v>
      </c>
      <c r="C25" s="2110">
        <v>501</v>
      </c>
      <c r="D25" s="2083">
        <v>970</v>
      </c>
      <c r="E25" s="2084">
        <v>842</v>
      </c>
      <c r="F25" s="2084">
        <v>873</v>
      </c>
      <c r="G25" s="2104">
        <v>999</v>
      </c>
      <c r="H25" s="1212">
        <v>1489</v>
      </c>
      <c r="I25" s="1212">
        <v>1339</v>
      </c>
      <c r="J25" s="1212">
        <v>1003</v>
      </c>
      <c r="K25" s="1212">
        <v>1116</v>
      </c>
      <c r="L25" s="1213">
        <v>200</v>
      </c>
      <c r="M25" s="1510">
        <v>200</v>
      </c>
      <c r="N25" s="1213">
        <v>193</v>
      </c>
      <c r="O25" s="2103">
        <f t="shared" si="1"/>
        <v>318</v>
      </c>
      <c r="P25" s="1907">
        <f t="shared" si="1"/>
        <v>328</v>
      </c>
      <c r="Q25" s="1919"/>
      <c r="R25" s="1495">
        <f t="shared" si="2"/>
        <v>839</v>
      </c>
      <c r="S25" s="1468">
        <f t="shared" si="3"/>
        <v>419.5</v>
      </c>
      <c r="T25" s="1871"/>
      <c r="U25" s="2104">
        <v>511</v>
      </c>
      <c r="V25" s="2104">
        <v>646</v>
      </c>
      <c r="W25" s="1212"/>
      <c r="X25" s="646"/>
    </row>
    <row r="26" spans="1:24" ht="14.25">
      <c r="A26" s="2089" t="s">
        <v>629</v>
      </c>
      <c r="B26" s="1048" t="s">
        <v>766</v>
      </c>
      <c r="C26" s="2082">
        <v>502</v>
      </c>
      <c r="D26" s="2083">
        <v>441</v>
      </c>
      <c r="E26" s="2084">
        <v>449</v>
      </c>
      <c r="F26" s="2084">
        <v>410</v>
      </c>
      <c r="G26" s="2084">
        <v>379</v>
      </c>
      <c r="H26" s="1206">
        <v>555</v>
      </c>
      <c r="I26" s="1206">
        <v>498</v>
      </c>
      <c r="J26" s="1206">
        <v>491</v>
      </c>
      <c r="K26" s="1206">
        <v>455</v>
      </c>
      <c r="L26" s="1215">
        <v>490</v>
      </c>
      <c r="M26" s="1508">
        <v>490</v>
      </c>
      <c r="N26" s="1215">
        <v>76</v>
      </c>
      <c r="O26" s="2103">
        <f t="shared" si="1"/>
        <v>43</v>
      </c>
      <c r="P26" s="1911">
        <f t="shared" si="1"/>
        <v>120</v>
      </c>
      <c r="Q26" s="2001"/>
      <c r="R26" s="1207">
        <f t="shared" si="2"/>
        <v>239</v>
      </c>
      <c r="S26" s="1472">
        <f t="shared" si="3"/>
        <v>48.775510204081634</v>
      </c>
      <c r="T26" s="1871"/>
      <c r="U26" s="2084">
        <v>119</v>
      </c>
      <c r="V26" s="2084">
        <v>163</v>
      </c>
      <c r="W26" s="1206"/>
      <c r="X26" s="646"/>
    </row>
    <row r="27" spans="1:24" ht="14.25">
      <c r="A27" s="2089" t="s">
        <v>631</v>
      </c>
      <c r="B27" s="1048" t="s">
        <v>767</v>
      </c>
      <c r="C27" s="2082">
        <v>504</v>
      </c>
      <c r="D27" s="2083">
        <v>0</v>
      </c>
      <c r="E27" s="2084">
        <v>0</v>
      </c>
      <c r="F27" s="2084">
        <v>0</v>
      </c>
      <c r="G27" s="2084">
        <v>0</v>
      </c>
      <c r="H27" s="1206">
        <v>0</v>
      </c>
      <c r="I27" s="1206">
        <v>0</v>
      </c>
      <c r="J27" s="1206">
        <v>0</v>
      </c>
      <c r="K27" s="1206">
        <v>0</v>
      </c>
      <c r="L27" s="1215"/>
      <c r="M27" s="1508"/>
      <c r="N27" s="1215">
        <v>0</v>
      </c>
      <c r="O27" s="2103">
        <f t="shared" si="1"/>
        <v>0</v>
      </c>
      <c r="P27" s="1911">
        <f t="shared" si="1"/>
        <v>0</v>
      </c>
      <c r="Q27" s="2001"/>
      <c r="R27" s="1207">
        <f t="shared" si="2"/>
        <v>0</v>
      </c>
      <c r="S27" s="1472" t="e">
        <f t="shared" si="3"/>
        <v>#DIV/0!</v>
      </c>
      <c r="T27" s="1871"/>
      <c r="U27" s="2084">
        <v>0</v>
      </c>
      <c r="V27" s="2084">
        <v>0</v>
      </c>
      <c r="W27" s="1206"/>
      <c r="X27" s="646"/>
    </row>
    <row r="28" spans="1:24" ht="14.25">
      <c r="A28" s="2089" t="s">
        <v>633</v>
      </c>
      <c r="B28" s="1048" t="s">
        <v>768</v>
      </c>
      <c r="C28" s="2082">
        <v>511</v>
      </c>
      <c r="D28" s="2083">
        <v>250</v>
      </c>
      <c r="E28" s="2084">
        <v>317</v>
      </c>
      <c r="F28" s="2084">
        <v>662</v>
      </c>
      <c r="G28" s="2084">
        <v>299</v>
      </c>
      <c r="H28" s="1206">
        <v>591</v>
      </c>
      <c r="I28" s="1206">
        <v>386</v>
      </c>
      <c r="J28" s="1206">
        <v>699</v>
      </c>
      <c r="K28" s="1206">
        <v>484</v>
      </c>
      <c r="L28" s="1215">
        <v>700</v>
      </c>
      <c r="M28" s="1508">
        <v>700</v>
      </c>
      <c r="N28" s="1215">
        <v>4</v>
      </c>
      <c r="O28" s="2103">
        <f t="shared" si="1"/>
        <v>7</v>
      </c>
      <c r="P28" s="1911">
        <f t="shared" si="1"/>
        <v>265</v>
      </c>
      <c r="Q28" s="2001"/>
      <c r="R28" s="1207">
        <f t="shared" si="2"/>
        <v>276</v>
      </c>
      <c r="S28" s="1472">
        <f t="shared" si="3"/>
        <v>39.42857142857143</v>
      </c>
      <c r="T28" s="1871"/>
      <c r="U28" s="2084">
        <v>11</v>
      </c>
      <c r="V28" s="2084">
        <v>272</v>
      </c>
      <c r="W28" s="1206"/>
      <c r="X28" s="646"/>
    </row>
    <row r="29" spans="1:24" ht="14.25">
      <c r="A29" s="2089" t="s">
        <v>635</v>
      </c>
      <c r="B29" s="1048" t="s">
        <v>769</v>
      </c>
      <c r="C29" s="2082">
        <v>518</v>
      </c>
      <c r="D29" s="2083">
        <v>476</v>
      </c>
      <c r="E29" s="2084">
        <v>395</v>
      </c>
      <c r="F29" s="2084">
        <v>342</v>
      </c>
      <c r="G29" s="2084">
        <v>472</v>
      </c>
      <c r="H29" s="1206">
        <v>421</v>
      </c>
      <c r="I29" s="1206">
        <v>335</v>
      </c>
      <c r="J29" s="1206">
        <v>254</v>
      </c>
      <c r="K29" s="1206">
        <v>376</v>
      </c>
      <c r="L29" s="1215">
        <v>110</v>
      </c>
      <c r="M29" s="1508">
        <v>110</v>
      </c>
      <c r="N29" s="1215">
        <v>64</v>
      </c>
      <c r="O29" s="2103">
        <f t="shared" si="1"/>
        <v>148</v>
      </c>
      <c r="P29" s="1911">
        <f t="shared" si="1"/>
        <v>149</v>
      </c>
      <c r="Q29" s="2001"/>
      <c r="R29" s="1207">
        <f t="shared" si="2"/>
        <v>361</v>
      </c>
      <c r="S29" s="1472">
        <f t="shared" si="3"/>
        <v>328.1818181818182</v>
      </c>
      <c r="T29" s="1871"/>
      <c r="U29" s="2084">
        <v>212</v>
      </c>
      <c r="V29" s="2084">
        <v>297</v>
      </c>
      <c r="W29" s="1206"/>
      <c r="X29" s="646"/>
    </row>
    <row r="30" spans="1:24" ht="14.25">
      <c r="A30" s="2089" t="s">
        <v>637</v>
      </c>
      <c r="B30" s="1048" t="s">
        <v>770</v>
      </c>
      <c r="C30" s="2082">
        <v>521</v>
      </c>
      <c r="D30" s="2083">
        <v>3261</v>
      </c>
      <c r="E30" s="2084">
        <v>3450</v>
      </c>
      <c r="F30" s="2084">
        <v>3902</v>
      </c>
      <c r="G30" s="2084">
        <v>3956</v>
      </c>
      <c r="H30" s="1206">
        <v>4219</v>
      </c>
      <c r="I30" s="1206">
        <v>4044</v>
      </c>
      <c r="J30" s="1206">
        <v>4072</v>
      </c>
      <c r="K30" s="1206">
        <v>4294</v>
      </c>
      <c r="L30" s="1215">
        <v>4261</v>
      </c>
      <c r="M30" s="1508">
        <v>4313</v>
      </c>
      <c r="N30" s="1215">
        <v>1104</v>
      </c>
      <c r="O30" s="2103">
        <f t="shared" si="1"/>
        <v>1152</v>
      </c>
      <c r="P30" s="1911">
        <f t="shared" si="1"/>
        <v>2221</v>
      </c>
      <c r="Q30" s="2001"/>
      <c r="R30" s="1207">
        <f t="shared" si="2"/>
        <v>4477</v>
      </c>
      <c r="S30" s="1472">
        <f t="shared" si="3"/>
        <v>103.80245768606538</v>
      </c>
      <c r="T30" s="1871"/>
      <c r="U30" s="2084">
        <v>2256</v>
      </c>
      <c r="V30" s="2084">
        <v>3373</v>
      </c>
      <c r="W30" s="1206"/>
      <c r="X30" s="646"/>
    </row>
    <row r="31" spans="1:24" ht="14.25">
      <c r="A31" s="2089" t="s">
        <v>639</v>
      </c>
      <c r="B31" s="1048" t="s">
        <v>771</v>
      </c>
      <c r="C31" s="2082" t="s">
        <v>641</v>
      </c>
      <c r="D31" s="2083">
        <v>1234</v>
      </c>
      <c r="E31" s="2084">
        <v>1343</v>
      </c>
      <c r="F31" s="2084">
        <v>1341</v>
      </c>
      <c r="G31" s="2084">
        <v>1425</v>
      </c>
      <c r="H31" s="1206">
        <v>1489</v>
      </c>
      <c r="I31" s="1206">
        <v>1426</v>
      </c>
      <c r="J31" s="1206">
        <v>1369</v>
      </c>
      <c r="K31" s="1206">
        <v>1480</v>
      </c>
      <c r="L31" s="1215">
        <v>1491</v>
      </c>
      <c r="M31" s="1508">
        <v>1509</v>
      </c>
      <c r="N31" s="1215">
        <v>387</v>
      </c>
      <c r="O31" s="2103">
        <f t="shared" si="1"/>
        <v>401</v>
      </c>
      <c r="P31" s="1911">
        <f t="shared" si="1"/>
        <v>780</v>
      </c>
      <c r="Q31" s="2001"/>
      <c r="R31" s="1207">
        <f t="shared" si="2"/>
        <v>1568</v>
      </c>
      <c r="S31" s="1472">
        <f t="shared" si="3"/>
        <v>103.90987408880052</v>
      </c>
      <c r="T31" s="1871"/>
      <c r="U31" s="2084">
        <v>788</v>
      </c>
      <c r="V31" s="2084">
        <v>1181</v>
      </c>
      <c r="W31" s="1206"/>
      <c r="X31" s="646"/>
    </row>
    <row r="32" spans="1:24" ht="14.25">
      <c r="A32" s="2089" t="s">
        <v>642</v>
      </c>
      <c r="B32" s="1048" t="s">
        <v>772</v>
      </c>
      <c r="C32" s="2082">
        <v>557</v>
      </c>
      <c r="D32" s="2083">
        <v>0</v>
      </c>
      <c r="E32" s="2084">
        <v>0</v>
      </c>
      <c r="F32" s="2084">
        <v>0</v>
      </c>
      <c r="G32" s="2084">
        <v>0</v>
      </c>
      <c r="H32" s="1206">
        <v>0</v>
      </c>
      <c r="I32" s="1206">
        <v>0</v>
      </c>
      <c r="J32" s="1206">
        <v>0</v>
      </c>
      <c r="K32" s="1206">
        <v>0</v>
      </c>
      <c r="L32" s="1215"/>
      <c r="M32" s="1508"/>
      <c r="N32" s="1215">
        <v>0</v>
      </c>
      <c r="O32" s="2103">
        <f t="shared" si="1"/>
        <v>0</v>
      </c>
      <c r="P32" s="1911">
        <f t="shared" si="1"/>
        <v>0</v>
      </c>
      <c r="Q32" s="2001"/>
      <c r="R32" s="1207">
        <f t="shared" si="2"/>
        <v>0</v>
      </c>
      <c r="S32" s="1472" t="e">
        <f t="shared" si="3"/>
        <v>#DIV/0!</v>
      </c>
      <c r="T32" s="1871"/>
      <c r="U32" s="2084">
        <v>0</v>
      </c>
      <c r="V32" s="2084">
        <v>0</v>
      </c>
      <c r="W32" s="1206"/>
      <c r="X32" s="646"/>
    </row>
    <row r="33" spans="1:24" ht="14.25">
      <c r="A33" s="2089" t="s">
        <v>644</v>
      </c>
      <c r="B33" s="1048" t="s">
        <v>773</v>
      </c>
      <c r="C33" s="2082">
        <v>551</v>
      </c>
      <c r="D33" s="2083">
        <v>91</v>
      </c>
      <c r="E33" s="2084">
        <v>91</v>
      </c>
      <c r="F33" s="2084">
        <v>84</v>
      </c>
      <c r="G33" s="2084">
        <v>0</v>
      </c>
      <c r="H33" s="1206">
        <v>0</v>
      </c>
      <c r="I33" s="1206">
        <v>0</v>
      </c>
      <c r="J33" s="1206">
        <v>0</v>
      </c>
      <c r="K33" s="1206">
        <v>8</v>
      </c>
      <c r="L33" s="1215"/>
      <c r="M33" s="1508"/>
      <c r="N33" s="1215">
        <v>0</v>
      </c>
      <c r="O33" s="2103">
        <f t="shared" si="1"/>
        <v>0</v>
      </c>
      <c r="P33" s="1911">
        <f t="shared" si="1"/>
        <v>0</v>
      </c>
      <c r="Q33" s="2001"/>
      <c r="R33" s="1207">
        <f t="shared" si="2"/>
        <v>0</v>
      </c>
      <c r="S33" s="1472" t="e">
        <f t="shared" si="3"/>
        <v>#DIV/0!</v>
      </c>
      <c r="T33" s="1871"/>
      <c r="U33" s="2084">
        <v>0</v>
      </c>
      <c r="V33" s="2084">
        <v>0</v>
      </c>
      <c r="W33" s="1206"/>
      <c r="X33" s="646"/>
    </row>
    <row r="34" spans="1:24" ht="15" thickBot="1">
      <c r="A34" s="2060" t="s">
        <v>646</v>
      </c>
      <c r="B34" s="1057" t="s">
        <v>774</v>
      </c>
      <c r="C34" s="2117" t="s">
        <v>647</v>
      </c>
      <c r="D34" s="2094">
        <v>31</v>
      </c>
      <c r="E34" s="2095">
        <v>15</v>
      </c>
      <c r="F34" s="2095">
        <v>26</v>
      </c>
      <c r="G34" s="2108">
        <v>26</v>
      </c>
      <c r="H34" s="1216">
        <v>36</v>
      </c>
      <c r="I34" s="1216">
        <v>17</v>
      </c>
      <c r="J34" s="1216">
        <v>14</v>
      </c>
      <c r="K34" s="1216">
        <v>37</v>
      </c>
      <c r="L34" s="1217">
        <v>225</v>
      </c>
      <c r="M34" s="1511">
        <v>216</v>
      </c>
      <c r="N34" s="1220">
        <v>159</v>
      </c>
      <c r="O34" s="2103">
        <f t="shared" si="1"/>
        <v>51</v>
      </c>
      <c r="P34" s="1915">
        <f t="shared" si="1"/>
        <v>160</v>
      </c>
      <c r="Q34" s="2002"/>
      <c r="R34" s="1210">
        <f t="shared" si="2"/>
        <v>370</v>
      </c>
      <c r="S34" s="1479">
        <f t="shared" si="3"/>
        <v>171.2962962962963</v>
      </c>
      <c r="T34" s="1871"/>
      <c r="U34" s="2108">
        <v>210</v>
      </c>
      <c r="V34" s="2108">
        <v>211</v>
      </c>
      <c r="W34" s="1216"/>
      <c r="X34" s="646"/>
    </row>
    <row r="35" spans="1:24" ht="15" thickBot="1">
      <c r="A35" s="2098" t="s">
        <v>648</v>
      </c>
      <c r="B35" s="2118" t="s">
        <v>649</v>
      </c>
      <c r="C35" s="2054"/>
      <c r="D35" s="2100">
        <f aca="true" t="shared" si="4" ref="D35:Q35">SUM(D25:D34)</f>
        <v>6754</v>
      </c>
      <c r="E35" s="2102">
        <f t="shared" si="4"/>
        <v>6902</v>
      </c>
      <c r="F35" s="2102">
        <f t="shared" si="4"/>
        <v>7640</v>
      </c>
      <c r="G35" s="2101">
        <f t="shared" si="4"/>
        <v>7556</v>
      </c>
      <c r="H35" s="1451">
        <f>SUM(H25:H34)</f>
        <v>8800</v>
      </c>
      <c r="I35" s="1451">
        <f>SUM(I25:I34)</f>
        <v>8045</v>
      </c>
      <c r="J35" s="1451">
        <f>SUM(J25:J34)</f>
        <v>7902</v>
      </c>
      <c r="K35" s="1451">
        <v>8250</v>
      </c>
      <c r="L35" s="1487">
        <f t="shared" si="4"/>
        <v>7477</v>
      </c>
      <c r="M35" s="1488">
        <f t="shared" si="4"/>
        <v>7538</v>
      </c>
      <c r="N35" s="1488">
        <f t="shared" si="4"/>
        <v>1987</v>
      </c>
      <c r="O35" s="1533">
        <f t="shared" si="4"/>
        <v>2120</v>
      </c>
      <c r="P35" s="1928">
        <f t="shared" si="1"/>
        <v>4023</v>
      </c>
      <c r="Q35" s="2119">
        <f t="shared" si="4"/>
        <v>0</v>
      </c>
      <c r="R35" s="1451">
        <f t="shared" si="2"/>
        <v>8130</v>
      </c>
      <c r="S35" s="1501">
        <f t="shared" si="3"/>
        <v>107.85354205359512</v>
      </c>
      <c r="T35" s="1871"/>
      <c r="U35" s="1451">
        <f>SUM(U25:U34)</f>
        <v>4107</v>
      </c>
      <c r="V35" s="1451">
        <f>SUM(V25:V34)</f>
        <v>6143</v>
      </c>
      <c r="W35" s="1451">
        <f>SUM(W25:W34)</f>
        <v>0</v>
      </c>
      <c r="X35" s="646"/>
    </row>
    <row r="36" spans="1:24" ht="14.25">
      <c r="A36" s="2080" t="s">
        <v>650</v>
      </c>
      <c r="B36" s="1032" t="s">
        <v>775</v>
      </c>
      <c r="C36" s="2110">
        <v>601</v>
      </c>
      <c r="D36" s="2120">
        <v>0</v>
      </c>
      <c r="E36" s="2104">
        <v>0</v>
      </c>
      <c r="F36" s="2104">
        <v>0</v>
      </c>
      <c r="G36" s="2104">
        <v>0</v>
      </c>
      <c r="H36" s="1212">
        <v>0</v>
      </c>
      <c r="I36" s="1212">
        <v>0</v>
      </c>
      <c r="J36" s="1212">
        <v>0</v>
      </c>
      <c r="K36" s="1212">
        <v>0</v>
      </c>
      <c r="L36" s="1213"/>
      <c r="M36" s="1510"/>
      <c r="N36" s="1219">
        <v>0</v>
      </c>
      <c r="O36" s="2103">
        <f t="shared" si="1"/>
        <v>0</v>
      </c>
      <c r="P36" s="1907">
        <f t="shared" si="1"/>
        <v>0</v>
      </c>
      <c r="Q36" s="1919"/>
      <c r="R36" s="1495">
        <f t="shared" si="2"/>
        <v>0</v>
      </c>
      <c r="S36" s="1468" t="e">
        <f t="shared" si="3"/>
        <v>#DIV/0!</v>
      </c>
      <c r="T36" s="1871"/>
      <c r="U36" s="2104">
        <v>0</v>
      </c>
      <c r="V36" s="2104">
        <v>0</v>
      </c>
      <c r="W36" s="1212"/>
      <c r="X36" s="646"/>
    </row>
    <row r="37" spans="1:24" ht="14.25">
      <c r="A37" s="2089" t="s">
        <v>652</v>
      </c>
      <c r="B37" s="1048" t="s">
        <v>776</v>
      </c>
      <c r="C37" s="2082">
        <v>602</v>
      </c>
      <c r="D37" s="2083">
        <v>44</v>
      </c>
      <c r="E37" s="2084">
        <v>379</v>
      </c>
      <c r="F37" s="2084">
        <v>403</v>
      </c>
      <c r="G37" s="2084">
        <v>756</v>
      </c>
      <c r="H37" s="1206">
        <v>758</v>
      </c>
      <c r="I37" s="1206">
        <v>627</v>
      </c>
      <c r="J37" s="1206">
        <v>642</v>
      </c>
      <c r="K37" s="1206">
        <v>632</v>
      </c>
      <c r="L37" s="1215"/>
      <c r="M37" s="1508"/>
      <c r="N37" s="1215">
        <v>194</v>
      </c>
      <c r="O37" s="2103">
        <f t="shared" si="1"/>
        <v>128</v>
      </c>
      <c r="P37" s="1911">
        <f t="shared" si="1"/>
        <v>320</v>
      </c>
      <c r="Q37" s="2001"/>
      <c r="R37" s="1207">
        <f t="shared" si="2"/>
        <v>642</v>
      </c>
      <c r="S37" s="1472" t="e">
        <f t="shared" si="3"/>
        <v>#DIV/0!</v>
      </c>
      <c r="T37" s="1871"/>
      <c r="U37" s="2084">
        <v>322</v>
      </c>
      <c r="V37" s="2084">
        <v>448</v>
      </c>
      <c r="W37" s="1206"/>
      <c r="X37" s="646"/>
    </row>
    <row r="38" spans="1:24" ht="14.25">
      <c r="A38" s="2089" t="s">
        <v>654</v>
      </c>
      <c r="B38" s="1048" t="s">
        <v>777</v>
      </c>
      <c r="C38" s="2082">
        <v>604</v>
      </c>
      <c r="D38" s="2083">
        <v>0</v>
      </c>
      <c r="E38" s="2084">
        <v>0</v>
      </c>
      <c r="F38" s="2084">
        <v>0</v>
      </c>
      <c r="G38" s="2084">
        <v>0</v>
      </c>
      <c r="H38" s="1206"/>
      <c r="I38" s="1206">
        <v>0</v>
      </c>
      <c r="J38" s="1206">
        <v>0</v>
      </c>
      <c r="K38" s="1206">
        <v>0</v>
      </c>
      <c r="L38" s="1215"/>
      <c r="M38" s="1508"/>
      <c r="N38" s="1215">
        <v>0</v>
      </c>
      <c r="O38" s="2103">
        <f t="shared" si="1"/>
        <v>0</v>
      </c>
      <c r="P38" s="1911">
        <f t="shared" si="1"/>
        <v>0</v>
      </c>
      <c r="Q38" s="2001"/>
      <c r="R38" s="1207">
        <f t="shared" si="2"/>
        <v>0</v>
      </c>
      <c r="S38" s="1472" t="e">
        <f t="shared" si="3"/>
        <v>#DIV/0!</v>
      </c>
      <c r="T38" s="1871"/>
      <c r="U38" s="2084">
        <v>0</v>
      </c>
      <c r="V38" s="2084">
        <v>0</v>
      </c>
      <c r="W38" s="1206"/>
      <c r="X38" s="646"/>
    </row>
    <row r="39" spans="1:24" ht="14.25">
      <c r="A39" s="2089" t="s">
        <v>656</v>
      </c>
      <c r="B39" s="1048" t="s">
        <v>778</v>
      </c>
      <c r="C39" s="2082" t="s">
        <v>658</v>
      </c>
      <c r="D39" s="2083">
        <v>5931</v>
      </c>
      <c r="E39" s="2084">
        <v>6054</v>
      </c>
      <c r="F39" s="2084">
        <v>6752</v>
      </c>
      <c r="G39" s="2084">
        <v>6825</v>
      </c>
      <c r="H39" s="1206">
        <v>8064</v>
      </c>
      <c r="I39" s="1206">
        <v>7481</v>
      </c>
      <c r="J39" s="1206">
        <v>7405</v>
      </c>
      <c r="K39" s="1206">
        <v>7483</v>
      </c>
      <c r="L39" s="1215">
        <v>7477</v>
      </c>
      <c r="M39" s="1508">
        <v>7538</v>
      </c>
      <c r="N39" s="1215">
        <v>2552</v>
      </c>
      <c r="O39" s="2103">
        <f t="shared" si="1"/>
        <v>2381</v>
      </c>
      <c r="P39" s="1911">
        <f t="shared" si="1"/>
        <v>4078</v>
      </c>
      <c r="Q39" s="2001"/>
      <c r="R39" s="1207">
        <f t="shared" si="2"/>
        <v>9011</v>
      </c>
      <c r="S39" s="1472">
        <f t="shared" si="3"/>
        <v>119.54099230565136</v>
      </c>
      <c r="T39" s="1871"/>
      <c r="U39" s="2084">
        <v>4933</v>
      </c>
      <c r="V39" s="2084">
        <v>6459</v>
      </c>
      <c r="W39" s="1206"/>
      <c r="X39" s="646"/>
    </row>
    <row r="40" spans="1:24" ht="15" thickBot="1">
      <c r="A40" s="2060" t="s">
        <v>659</v>
      </c>
      <c r="B40" s="1057" t="s">
        <v>774</v>
      </c>
      <c r="C40" s="2117" t="s">
        <v>660</v>
      </c>
      <c r="D40" s="2094">
        <v>813</v>
      </c>
      <c r="E40" s="2095">
        <v>537</v>
      </c>
      <c r="F40" s="2095">
        <v>615</v>
      </c>
      <c r="G40" s="2108">
        <v>32</v>
      </c>
      <c r="H40" s="1216">
        <v>72</v>
      </c>
      <c r="I40" s="1216">
        <v>108</v>
      </c>
      <c r="J40" s="1216">
        <v>145</v>
      </c>
      <c r="K40" s="1216">
        <v>141</v>
      </c>
      <c r="L40" s="1217"/>
      <c r="M40" s="1511"/>
      <c r="N40" s="1220">
        <v>11</v>
      </c>
      <c r="O40" s="2103">
        <f t="shared" si="1"/>
        <v>0</v>
      </c>
      <c r="P40" s="1915">
        <f t="shared" si="1"/>
        <v>36</v>
      </c>
      <c r="Q40" s="2002"/>
      <c r="R40" s="1210">
        <f t="shared" si="2"/>
        <v>47</v>
      </c>
      <c r="S40" s="1479" t="e">
        <f t="shared" si="3"/>
        <v>#DIV/0!</v>
      </c>
      <c r="T40" s="1871"/>
      <c r="U40" s="2108">
        <v>11</v>
      </c>
      <c r="V40" s="2108">
        <v>36</v>
      </c>
      <c r="W40" s="1216"/>
      <c r="X40" s="646"/>
    </row>
    <row r="41" spans="1:24" ht="15" thickBot="1">
      <c r="A41" s="2098" t="s">
        <v>661</v>
      </c>
      <c r="B41" s="2118" t="s">
        <v>662</v>
      </c>
      <c r="C41" s="2054" t="s">
        <v>594</v>
      </c>
      <c r="D41" s="2100">
        <f aca="true" t="shared" si="5" ref="D41:Q41">SUM(D36:D40)</f>
        <v>6788</v>
      </c>
      <c r="E41" s="2101">
        <f t="shared" si="5"/>
        <v>6970</v>
      </c>
      <c r="F41" s="2102">
        <f t="shared" si="5"/>
        <v>7770</v>
      </c>
      <c r="G41" s="2101">
        <f t="shared" si="5"/>
        <v>7613</v>
      </c>
      <c r="H41" s="1451">
        <f>SUM(H36:H40)</f>
        <v>8894</v>
      </c>
      <c r="I41" s="1451">
        <f>SUM(I36:I40)</f>
        <v>8216</v>
      </c>
      <c r="J41" s="1451">
        <f>SUM(J36:J40)</f>
        <v>8192</v>
      </c>
      <c r="K41" s="1451">
        <v>8256</v>
      </c>
      <c r="L41" s="1487">
        <f t="shared" si="5"/>
        <v>7477</v>
      </c>
      <c r="M41" s="1488">
        <f t="shared" si="5"/>
        <v>7538</v>
      </c>
      <c r="N41" s="1451">
        <f t="shared" si="5"/>
        <v>2757</v>
      </c>
      <c r="O41" s="1486">
        <f t="shared" si="5"/>
        <v>2509</v>
      </c>
      <c r="P41" s="1582">
        <f t="shared" si="5"/>
        <v>4434</v>
      </c>
      <c r="Q41" s="2121">
        <f t="shared" si="5"/>
        <v>0</v>
      </c>
      <c r="R41" s="1451">
        <f t="shared" si="2"/>
        <v>9700</v>
      </c>
      <c r="S41" s="1501">
        <f t="shared" si="3"/>
        <v>128.6813478376227</v>
      </c>
      <c r="T41" s="1871"/>
      <c r="U41" s="1451">
        <f>SUM(U36:U40)</f>
        <v>5266</v>
      </c>
      <c r="V41" s="1451">
        <f>SUM(V36:V40)</f>
        <v>6943</v>
      </c>
      <c r="W41" s="1451">
        <f>SUM(W36:W40)</f>
        <v>0</v>
      </c>
      <c r="X41" s="646"/>
    </row>
    <row r="42" spans="1:24" ht="15" thickBot="1">
      <c r="A42" s="2060"/>
      <c r="B42" s="2122"/>
      <c r="C42" s="2058"/>
      <c r="D42" s="2094"/>
      <c r="E42" s="2095"/>
      <c r="F42" s="2095"/>
      <c r="G42" s="2100"/>
      <c r="H42" s="1450"/>
      <c r="I42" s="1450"/>
      <c r="J42" s="1450"/>
      <c r="K42" s="1450"/>
      <c r="L42" s="1498"/>
      <c r="M42" s="1512"/>
      <c r="N42" s="2095"/>
      <c r="O42" s="2103"/>
      <c r="P42" s="2123"/>
      <c r="Q42" s="2010"/>
      <c r="R42" s="1537"/>
      <c r="S42" s="1538"/>
      <c r="T42" s="1871"/>
      <c r="U42" s="2095"/>
      <c r="V42" s="2095"/>
      <c r="W42" s="2095"/>
      <c r="X42" s="646"/>
    </row>
    <row r="43" spans="1:24" ht="15" thickBot="1">
      <c r="A43" s="2124" t="s">
        <v>663</v>
      </c>
      <c r="B43" s="2099" t="s">
        <v>625</v>
      </c>
      <c r="C43" s="2054" t="s">
        <v>594</v>
      </c>
      <c r="D43" s="2125">
        <f aca="true" t="shared" si="6" ref="D43:Q43">D41-D39</f>
        <v>857</v>
      </c>
      <c r="E43" s="2126">
        <f t="shared" si="6"/>
        <v>916</v>
      </c>
      <c r="F43" s="2126">
        <f t="shared" si="6"/>
        <v>1018</v>
      </c>
      <c r="G43" s="2101">
        <f>G41-G39</f>
        <v>788</v>
      </c>
      <c r="H43" s="1451">
        <f>H41-H39</f>
        <v>830</v>
      </c>
      <c r="I43" s="1451">
        <f>I41-I39</f>
        <v>735</v>
      </c>
      <c r="J43" s="1451">
        <f>J41-J39</f>
        <v>787</v>
      </c>
      <c r="K43" s="1451">
        <v>773</v>
      </c>
      <c r="L43" s="1451">
        <f>L41-L39</f>
        <v>0</v>
      </c>
      <c r="M43" s="1501">
        <f t="shared" si="6"/>
        <v>0</v>
      </c>
      <c r="N43" s="1451">
        <f t="shared" si="6"/>
        <v>205</v>
      </c>
      <c r="O43" s="1451">
        <f t="shared" si="6"/>
        <v>128</v>
      </c>
      <c r="P43" s="1451">
        <f t="shared" si="6"/>
        <v>356</v>
      </c>
      <c r="Q43" s="1450">
        <f t="shared" si="6"/>
        <v>0</v>
      </c>
      <c r="R43" s="1202">
        <f t="shared" si="2"/>
        <v>689</v>
      </c>
      <c r="S43" s="1468" t="e">
        <f t="shared" si="3"/>
        <v>#DIV/0!</v>
      </c>
      <c r="T43" s="1871"/>
      <c r="U43" s="1451">
        <f>U41-U39</f>
        <v>333</v>
      </c>
      <c r="V43" s="1451">
        <f>V41-V39</f>
        <v>484</v>
      </c>
      <c r="W43" s="1451">
        <f>W41-W39</f>
        <v>0</v>
      </c>
      <c r="X43" s="646"/>
    </row>
    <row r="44" spans="1:24" ht="15" thickBot="1">
      <c r="A44" s="2098" t="s">
        <v>664</v>
      </c>
      <c r="B44" s="2099" t="s">
        <v>665</v>
      </c>
      <c r="C44" s="2054" t="s">
        <v>594</v>
      </c>
      <c r="D44" s="2125">
        <f aca="true" t="shared" si="7" ref="D44:Q44">D41-D35</f>
        <v>34</v>
      </c>
      <c r="E44" s="2126">
        <f t="shared" si="7"/>
        <v>68</v>
      </c>
      <c r="F44" s="2126">
        <f t="shared" si="7"/>
        <v>130</v>
      </c>
      <c r="G44" s="2101">
        <f>G41-G35</f>
        <v>57</v>
      </c>
      <c r="H44" s="1451">
        <f>H41-H35</f>
        <v>94</v>
      </c>
      <c r="I44" s="1451">
        <f>I41-I35</f>
        <v>171</v>
      </c>
      <c r="J44" s="1451">
        <f>J41-J35</f>
        <v>290</v>
      </c>
      <c r="K44" s="1451">
        <v>6</v>
      </c>
      <c r="L44" s="1451">
        <f>L41-L35</f>
        <v>0</v>
      </c>
      <c r="M44" s="1501">
        <f t="shared" si="7"/>
        <v>0</v>
      </c>
      <c r="N44" s="1451">
        <f t="shared" si="7"/>
        <v>770</v>
      </c>
      <c r="O44" s="1451">
        <f t="shared" si="7"/>
        <v>389</v>
      </c>
      <c r="P44" s="1451">
        <f t="shared" si="7"/>
        <v>411</v>
      </c>
      <c r="Q44" s="1450">
        <f t="shared" si="7"/>
        <v>0</v>
      </c>
      <c r="R44" s="1202">
        <f t="shared" si="2"/>
        <v>1570</v>
      </c>
      <c r="S44" s="1468" t="e">
        <f t="shared" si="3"/>
        <v>#DIV/0!</v>
      </c>
      <c r="T44" s="1871"/>
      <c r="U44" s="1451">
        <f>U41-U35</f>
        <v>1159</v>
      </c>
      <c r="V44" s="1451">
        <f>V41-V35</f>
        <v>800</v>
      </c>
      <c r="W44" s="1451">
        <f>W41-W35</f>
        <v>0</v>
      </c>
      <c r="X44" s="646"/>
    </row>
    <row r="45" spans="1:23" ht="15" thickBot="1">
      <c r="A45" s="2127" t="s">
        <v>666</v>
      </c>
      <c r="B45" s="2056" t="s">
        <v>625</v>
      </c>
      <c r="C45" s="2059" t="s">
        <v>594</v>
      </c>
      <c r="D45" s="2125">
        <f aca="true" t="shared" si="8" ref="D45:Q45">D44-D39</f>
        <v>-5897</v>
      </c>
      <c r="E45" s="2126">
        <f t="shared" si="8"/>
        <v>-5986</v>
      </c>
      <c r="F45" s="2126">
        <f t="shared" si="8"/>
        <v>-6622</v>
      </c>
      <c r="G45" s="2101">
        <f t="shared" si="8"/>
        <v>-6768</v>
      </c>
      <c r="H45" s="1451">
        <f>H44-H39</f>
        <v>-7970</v>
      </c>
      <c r="I45" s="1451">
        <f>I44-I39</f>
        <v>-7310</v>
      </c>
      <c r="J45" s="1451">
        <f>J44-J39</f>
        <v>-7115</v>
      </c>
      <c r="K45" s="1451">
        <v>-7477</v>
      </c>
      <c r="L45" s="1451">
        <f t="shared" si="8"/>
        <v>-7477</v>
      </c>
      <c r="M45" s="1501">
        <f t="shared" si="8"/>
        <v>-7538</v>
      </c>
      <c r="N45" s="1451">
        <f t="shared" si="8"/>
        <v>-1782</v>
      </c>
      <c r="O45" s="1451">
        <f t="shared" si="8"/>
        <v>-1992</v>
      </c>
      <c r="P45" s="1451">
        <f t="shared" si="8"/>
        <v>-3667</v>
      </c>
      <c r="Q45" s="1450">
        <f t="shared" si="8"/>
        <v>0</v>
      </c>
      <c r="R45" s="1486">
        <f t="shared" si="2"/>
        <v>-7441</v>
      </c>
      <c r="S45" s="1501">
        <f t="shared" si="3"/>
        <v>98.71318652162377</v>
      </c>
      <c r="T45" s="1871"/>
      <c r="U45" s="1451">
        <f>U44-U39</f>
        <v>-3774</v>
      </c>
      <c r="V45" s="1451">
        <f>V44-V39</f>
        <v>-5659</v>
      </c>
      <c r="W45" s="1451">
        <f>W44-W39</f>
        <v>0</v>
      </c>
    </row>
    <row r="46" ht="12.75">
      <c r="A46" s="1847"/>
    </row>
    <row r="47" spans="1:3" ht="12.75">
      <c r="A47" s="1843"/>
      <c r="B47" s="2128"/>
      <c r="C47" s="1956"/>
    </row>
    <row r="48" ht="12.75">
      <c r="A48" s="1847"/>
    </row>
    <row r="49" spans="1:23" ht="14.25">
      <c r="A49" s="1503" t="s">
        <v>779</v>
      </c>
      <c r="R49" s="1844"/>
      <c r="S49" s="1844"/>
      <c r="T49" s="1844"/>
      <c r="U49" s="1844"/>
      <c r="V49" s="1844"/>
      <c r="W49" s="1844"/>
    </row>
    <row r="50" spans="1:23" ht="14.25">
      <c r="A50" s="1585" t="s">
        <v>780</v>
      </c>
      <c r="R50" s="1844"/>
      <c r="S50" s="1844"/>
      <c r="T50" s="1844"/>
      <c r="U50" s="1844"/>
      <c r="V50" s="1844"/>
      <c r="W50" s="1844"/>
    </row>
    <row r="51" spans="1:23" ht="14.25">
      <c r="A51" s="1586" t="s">
        <v>781</v>
      </c>
      <c r="R51" s="1844"/>
      <c r="S51" s="1844"/>
      <c r="T51" s="1844"/>
      <c r="U51" s="1844"/>
      <c r="V51" s="1844"/>
      <c r="W51" s="1844"/>
    </row>
    <row r="52" spans="1:23" ht="14.25">
      <c r="A52" s="1189"/>
      <c r="R52" s="1844"/>
      <c r="S52" s="1844"/>
      <c r="T52" s="1844"/>
      <c r="U52" s="1844"/>
      <c r="V52" s="1844"/>
      <c r="W52" s="1844"/>
    </row>
    <row r="53" spans="1:23" ht="12.75">
      <c r="A53" s="1847" t="s">
        <v>946</v>
      </c>
      <c r="R53" s="1844"/>
      <c r="S53" s="1844"/>
      <c r="T53" s="1844"/>
      <c r="U53" s="1844"/>
      <c r="V53" s="1844"/>
      <c r="W53" s="1844"/>
    </row>
    <row r="54" spans="1:23" ht="12.75">
      <c r="A54" s="1847"/>
      <c r="R54" s="1844"/>
      <c r="S54" s="1844"/>
      <c r="T54" s="1844"/>
      <c r="U54" s="1844"/>
      <c r="V54" s="1844"/>
      <c r="W54" s="1844"/>
    </row>
    <row r="55" spans="1:23" ht="12.75">
      <c r="A55" s="1847" t="s">
        <v>796</v>
      </c>
      <c r="R55" s="1844"/>
      <c r="S55" s="1844"/>
      <c r="T55" s="1844"/>
      <c r="U55" s="1844"/>
      <c r="V55" s="1844"/>
      <c r="W55" s="1844"/>
    </row>
    <row r="56" ht="12.75">
      <c r="A56" s="1847"/>
    </row>
    <row r="57" ht="12.75">
      <c r="A57" s="1847"/>
    </row>
    <row r="58" ht="12.75">
      <c r="A58" s="1847" t="s">
        <v>797</v>
      </c>
    </row>
    <row r="59" ht="12.75">
      <c r="A59" s="1844" t="s">
        <v>798</v>
      </c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0.9055118110236221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9">
      <selection activeCell="B32" sqref="B32"/>
    </sheetView>
  </sheetViews>
  <sheetFormatPr defaultColWidth="9.140625" defaultRowHeight="12.75"/>
  <cols>
    <col min="1" max="1" width="29.28125" style="1844" customWidth="1"/>
    <col min="2" max="2" width="13.57421875" style="1844" customWidth="1"/>
    <col min="3" max="3" width="9.140625" style="1843" customWidth="1"/>
    <col min="4" max="7" width="0" style="1844" hidden="1" customWidth="1"/>
    <col min="8" max="10" width="0" style="1845" hidden="1" customWidth="1"/>
    <col min="11" max="18" width="9.140625" style="1845" customWidth="1"/>
    <col min="19" max="19" width="9.140625" style="1846" customWidth="1"/>
    <col min="20" max="23" width="9.140625" style="1845" customWidth="1"/>
    <col min="24" max="16384" width="9.140625" style="1844" customWidth="1"/>
  </cols>
  <sheetData>
    <row r="1" spans="1:23" ht="15">
      <c r="A1" s="2341" t="s">
        <v>746</v>
      </c>
      <c r="B1" s="2341"/>
      <c r="C1" s="2341"/>
      <c r="D1" s="2341"/>
      <c r="E1" s="2341"/>
      <c r="F1" s="2341"/>
      <c r="G1" s="2341"/>
      <c r="H1" s="2341"/>
      <c r="I1" s="2341"/>
      <c r="J1" s="2341"/>
      <c r="K1" s="2341"/>
      <c r="L1" s="2341"/>
      <c r="M1" s="2341"/>
      <c r="N1" s="2341"/>
      <c r="O1" s="2341"/>
      <c r="P1" s="2341"/>
      <c r="Q1" s="2341"/>
      <c r="R1" s="2341"/>
      <c r="S1" s="2341"/>
      <c r="T1" s="2341"/>
      <c r="U1" s="2341"/>
      <c r="V1" s="2341"/>
      <c r="W1" s="2341"/>
    </row>
    <row r="2" spans="1:23" ht="12.75">
      <c r="A2" s="2249" t="s">
        <v>669</v>
      </c>
      <c r="B2" s="1009"/>
      <c r="C2" s="2129"/>
      <c r="D2" s="2130"/>
      <c r="E2" s="2130"/>
      <c r="F2" s="2130"/>
      <c r="G2" s="2130"/>
      <c r="H2" s="2131"/>
      <c r="I2" s="2131"/>
      <c r="J2" s="2131"/>
      <c r="K2" s="2131"/>
      <c r="L2" s="2131"/>
      <c r="M2" s="2250"/>
      <c r="N2" s="2250"/>
      <c r="O2" s="2131"/>
      <c r="P2" s="2131"/>
      <c r="Q2" s="2131"/>
      <c r="R2" s="2131"/>
      <c r="S2" s="2132"/>
      <c r="T2" s="2131"/>
      <c r="U2" s="2131"/>
      <c r="V2" s="2131"/>
      <c r="W2" s="2131"/>
    </row>
    <row r="3" spans="1:23" ht="12.75">
      <c r="A3" s="2249"/>
      <c r="B3" s="2130"/>
      <c r="C3" s="2129"/>
      <c r="D3" s="2130"/>
      <c r="E3" s="2130"/>
      <c r="F3" s="2130"/>
      <c r="G3" s="2130"/>
      <c r="H3" s="2131"/>
      <c r="I3" s="2131"/>
      <c r="J3" s="2131"/>
      <c r="K3" s="2131"/>
      <c r="L3" s="2131"/>
      <c r="M3" s="2250"/>
      <c r="N3" s="2250"/>
      <c r="O3" s="2131"/>
      <c r="P3" s="2131"/>
      <c r="Q3" s="2131"/>
      <c r="R3" s="2131"/>
      <c r="S3" s="2132"/>
      <c r="T3" s="2131"/>
      <c r="U3" s="2131"/>
      <c r="V3" s="2131"/>
      <c r="W3" s="2131"/>
    </row>
    <row r="4" spans="1:23" ht="12.75">
      <c r="A4" s="2133"/>
      <c r="B4" s="2134"/>
      <c r="C4" s="2135"/>
      <c r="D4" s="2134"/>
      <c r="E4" s="2134"/>
      <c r="F4" s="2130"/>
      <c r="G4" s="2130"/>
      <c r="H4" s="2131"/>
      <c r="I4" s="2131"/>
      <c r="J4" s="2131"/>
      <c r="K4" s="2131"/>
      <c r="L4" s="2131"/>
      <c r="M4" s="2250"/>
      <c r="N4" s="2250"/>
      <c r="O4" s="2131"/>
      <c r="P4" s="2131"/>
      <c r="Q4" s="2131"/>
      <c r="R4" s="2131"/>
      <c r="S4" s="2132"/>
      <c r="T4" s="2131"/>
      <c r="U4" s="2131"/>
      <c r="V4" s="2131"/>
      <c r="W4" s="2131"/>
    </row>
    <row r="5" spans="1:23" ht="12.75">
      <c r="A5" s="2249" t="s">
        <v>790</v>
      </c>
      <c r="B5" s="2251"/>
      <c r="C5" s="2252" t="s">
        <v>965</v>
      </c>
      <c r="D5" s="2136"/>
      <c r="E5" s="2136"/>
      <c r="F5" s="2136"/>
      <c r="G5" s="2136"/>
      <c r="H5" s="2137"/>
      <c r="I5" s="2137"/>
      <c r="J5" s="2137"/>
      <c r="K5" s="2137"/>
      <c r="L5" s="2137"/>
      <c r="M5" s="2253"/>
      <c r="N5" s="2253"/>
      <c r="O5" s="2131"/>
      <c r="P5" s="2131"/>
      <c r="Q5" s="2131"/>
      <c r="R5" s="2131"/>
      <c r="S5" s="2132"/>
      <c r="T5" s="2131"/>
      <c r="U5" s="2131"/>
      <c r="V5" s="2131"/>
      <c r="W5" s="2131"/>
    </row>
    <row r="6" spans="1:23" ht="13.5" thickBot="1">
      <c r="A6" s="2249" t="s">
        <v>567</v>
      </c>
      <c r="B6" s="2130"/>
      <c r="C6" s="2129"/>
      <c r="D6" s="2130"/>
      <c r="E6" s="2130"/>
      <c r="F6" s="2130"/>
      <c r="G6" s="2130"/>
      <c r="H6" s="2131"/>
      <c r="I6" s="2131"/>
      <c r="J6" s="2131"/>
      <c r="K6" s="2131"/>
      <c r="L6" s="2131"/>
      <c r="M6" s="2250"/>
      <c r="N6" s="2250"/>
      <c r="O6" s="2131"/>
      <c r="P6" s="2131"/>
      <c r="Q6" s="2131"/>
      <c r="R6" s="2131"/>
      <c r="S6" s="2132"/>
      <c r="T6" s="2131"/>
      <c r="U6" s="2131"/>
      <c r="V6" s="2131"/>
      <c r="W6" s="2131"/>
    </row>
    <row r="7" spans="1:23" ht="13.5" thickBot="1">
      <c r="A7" s="2393" t="s">
        <v>57</v>
      </c>
      <c r="B7" s="2394" t="s">
        <v>571</v>
      </c>
      <c r="C7" s="2394" t="s">
        <v>574</v>
      </c>
      <c r="D7" s="2254"/>
      <c r="E7" s="2255"/>
      <c r="F7" s="2394" t="s">
        <v>949</v>
      </c>
      <c r="G7" s="2395" t="s">
        <v>750</v>
      </c>
      <c r="H7" s="2395" t="s">
        <v>751</v>
      </c>
      <c r="I7" s="2395" t="s">
        <v>752</v>
      </c>
      <c r="J7" s="2395" t="s">
        <v>753</v>
      </c>
      <c r="K7" s="2395" t="s">
        <v>754</v>
      </c>
      <c r="L7" s="2391" t="s">
        <v>755</v>
      </c>
      <c r="M7" s="2391"/>
      <c r="N7" s="2391" t="s">
        <v>568</v>
      </c>
      <c r="O7" s="2391"/>
      <c r="P7" s="2391"/>
      <c r="Q7" s="2391"/>
      <c r="R7" s="2256" t="s">
        <v>757</v>
      </c>
      <c r="S7" s="2257" t="s">
        <v>570</v>
      </c>
      <c r="T7" s="2138"/>
      <c r="U7" s="2392" t="s">
        <v>758</v>
      </c>
      <c r="V7" s="2392"/>
      <c r="W7" s="2392"/>
    </row>
    <row r="8" spans="1:23" ht="13.5" thickBot="1">
      <c r="A8" s="2393"/>
      <c r="B8" s="2394"/>
      <c r="C8" s="2394"/>
      <c r="D8" s="2258" t="s">
        <v>748</v>
      </c>
      <c r="E8" s="2259" t="s">
        <v>749</v>
      </c>
      <c r="F8" s="2394"/>
      <c r="G8" s="2394"/>
      <c r="H8" s="2394"/>
      <c r="I8" s="2394"/>
      <c r="J8" s="2394"/>
      <c r="K8" s="2394"/>
      <c r="L8" s="2260" t="s">
        <v>53</v>
      </c>
      <c r="M8" s="2260" t="s">
        <v>52</v>
      </c>
      <c r="N8" s="2261" t="s">
        <v>581</v>
      </c>
      <c r="O8" s="2262" t="s">
        <v>584</v>
      </c>
      <c r="P8" s="2263" t="s">
        <v>587</v>
      </c>
      <c r="Q8" s="2264" t="s">
        <v>590</v>
      </c>
      <c r="R8" s="2260" t="s">
        <v>591</v>
      </c>
      <c r="S8" s="2265" t="s">
        <v>592</v>
      </c>
      <c r="T8" s="2138"/>
      <c r="U8" s="2181" t="s">
        <v>759</v>
      </c>
      <c r="V8" s="2266" t="s">
        <v>760</v>
      </c>
      <c r="W8" s="2266" t="s">
        <v>761</v>
      </c>
    </row>
    <row r="9" spans="1:23" ht="12.75">
      <c r="A9" s="2267" t="s">
        <v>593</v>
      </c>
      <c r="B9" s="2139"/>
      <c r="C9" s="2140"/>
      <c r="D9" s="2141">
        <v>36</v>
      </c>
      <c r="E9" s="2142">
        <v>35</v>
      </c>
      <c r="F9" s="2142">
        <v>35</v>
      </c>
      <c r="G9" s="2143">
        <v>39</v>
      </c>
      <c r="H9" s="2144">
        <v>40</v>
      </c>
      <c r="I9" s="2144">
        <v>38</v>
      </c>
      <c r="J9" s="2144">
        <v>39</v>
      </c>
      <c r="K9" s="2144">
        <v>38</v>
      </c>
      <c r="L9" s="2145"/>
      <c r="M9" s="2145"/>
      <c r="N9" s="2146">
        <v>38</v>
      </c>
      <c r="O9" s="2147">
        <f>U9</f>
        <v>38</v>
      </c>
      <c r="P9" s="2148">
        <f>V9</f>
        <v>39</v>
      </c>
      <c r="Q9" s="2147">
        <f>W9</f>
        <v>0</v>
      </c>
      <c r="R9" s="2149" t="s">
        <v>594</v>
      </c>
      <c r="S9" s="2150" t="s">
        <v>594</v>
      </c>
      <c r="T9" s="2138"/>
      <c r="U9" s="2151">
        <v>38</v>
      </c>
      <c r="V9" s="2151">
        <v>39</v>
      </c>
      <c r="W9" s="2144"/>
    </row>
    <row r="10" spans="1:23" ht="13.5" thickBot="1">
      <c r="A10" s="2268" t="s">
        <v>595</v>
      </c>
      <c r="B10" s="2152"/>
      <c r="C10" s="2153"/>
      <c r="D10" s="2154">
        <v>30</v>
      </c>
      <c r="E10" s="2155">
        <v>27</v>
      </c>
      <c r="F10" s="2155">
        <v>29</v>
      </c>
      <c r="G10" s="2156">
        <v>30</v>
      </c>
      <c r="H10" s="2157">
        <v>30</v>
      </c>
      <c r="I10" s="2157">
        <v>31.6</v>
      </c>
      <c r="J10" s="2157">
        <v>32</v>
      </c>
      <c r="K10" s="2157">
        <v>32</v>
      </c>
      <c r="L10" s="2156"/>
      <c r="M10" s="2156"/>
      <c r="N10" s="2158">
        <v>32</v>
      </c>
      <c r="O10" s="2159">
        <f aca="true" t="shared" si="0" ref="O10:Q21">U10</f>
        <v>32</v>
      </c>
      <c r="P10" s="2160">
        <f t="shared" si="0"/>
        <v>33</v>
      </c>
      <c r="Q10" s="2159">
        <f t="shared" si="0"/>
        <v>0</v>
      </c>
      <c r="R10" s="2161" t="s">
        <v>594</v>
      </c>
      <c r="S10" s="2162" t="s">
        <v>594</v>
      </c>
      <c r="T10" s="2138"/>
      <c r="U10" s="2163">
        <v>32</v>
      </c>
      <c r="V10" s="2163">
        <v>33</v>
      </c>
      <c r="W10" s="2157"/>
    </row>
    <row r="11" spans="1:23" ht="12.75">
      <c r="A11" s="2269" t="s">
        <v>596</v>
      </c>
      <c r="B11" s="2164" t="s">
        <v>597</v>
      </c>
      <c r="C11" s="2165" t="s">
        <v>598</v>
      </c>
      <c r="D11" s="2166">
        <v>4399</v>
      </c>
      <c r="E11" s="2167">
        <v>3859</v>
      </c>
      <c r="F11" s="2167">
        <v>4022</v>
      </c>
      <c r="G11" s="2168">
        <v>4276</v>
      </c>
      <c r="H11" s="2169">
        <v>4648</v>
      </c>
      <c r="I11" s="2169">
        <v>4674</v>
      </c>
      <c r="J11" s="2170">
        <v>5178</v>
      </c>
      <c r="K11" s="2169">
        <v>5400</v>
      </c>
      <c r="L11" s="2171" t="s">
        <v>594</v>
      </c>
      <c r="M11" s="2171" t="s">
        <v>594</v>
      </c>
      <c r="N11" s="2172">
        <v>5371</v>
      </c>
      <c r="O11" s="2147">
        <f t="shared" si="0"/>
        <v>5344</v>
      </c>
      <c r="P11" s="2173">
        <f t="shared" si="0"/>
        <v>5410</v>
      </c>
      <c r="Q11" s="2147">
        <f t="shared" si="0"/>
        <v>0</v>
      </c>
      <c r="R11" s="2174" t="s">
        <v>594</v>
      </c>
      <c r="S11" s="2175" t="s">
        <v>594</v>
      </c>
      <c r="T11" s="2138"/>
      <c r="U11" s="2151">
        <v>5344</v>
      </c>
      <c r="V11" s="2151">
        <v>5410</v>
      </c>
      <c r="W11" s="2169"/>
    </row>
    <row r="12" spans="1:23" ht="12.75">
      <c r="A12" s="2270" t="s">
        <v>599</v>
      </c>
      <c r="B12" s="2176" t="s">
        <v>600</v>
      </c>
      <c r="C12" s="2165" t="s">
        <v>601</v>
      </c>
      <c r="D12" s="2166">
        <v>-4320</v>
      </c>
      <c r="E12" s="2167">
        <v>-3736</v>
      </c>
      <c r="F12" s="2167">
        <v>-3932</v>
      </c>
      <c r="G12" s="2168">
        <v>4219</v>
      </c>
      <c r="H12" s="2169">
        <v>4618</v>
      </c>
      <c r="I12" s="2169">
        <v>4570</v>
      </c>
      <c r="J12" s="2169">
        <v>4922</v>
      </c>
      <c r="K12" s="2169">
        <v>5119</v>
      </c>
      <c r="L12" s="2177" t="s">
        <v>594</v>
      </c>
      <c r="M12" s="2177" t="s">
        <v>594</v>
      </c>
      <c r="N12" s="2178">
        <v>5102</v>
      </c>
      <c r="O12" s="2179">
        <f t="shared" si="0"/>
        <v>5086</v>
      </c>
      <c r="P12" s="2173">
        <f t="shared" si="0"/>
        <v>5163</v>
      </c>
      <c r="Q12" s="2179">
        <f t="shared" si="0"/>
        <v>0</v>
      </c>
      <c r="R12" s="2174" t="s">
        <v>594</v>
      </c>
      <c r="S12" s="2175" t="s">
        <v>594</v>
      </c>
      <c r="T12" s="2138"/>
      <c r="U12" s="2167">
        <v>5086</v>
      </c>
      <c r="V12" s="2167">
        <v>5163</v>
      </c>
      <c r="W12" s="2169"/>
    </row>
    <row r="13" spans="1:23" ht="12.75">
      <c r="A13" s="2270" t="s">
        <v>602</v>
      </c>
      <c r="B13" s="2176" t="s">
        <v>762</v>
      </c>
      <c r="C13" s="2165" t="s">
        <v>604</v>
      </c>
      <c r="D13" s="2166"/>
      <c r="E13" s="2167"/>
      <c r="F13" s="2167"/>
      <c r="G13" s="2168"/>
      <c r="H13" s="2169">
        <v>0</v>
      </c>
      <c r="I13" s="2169">
        <v>0</v>
      </c>
      <c r="J13" s="2169"/>
      <c r="K13" s="2169"/>
      <c r="L13" s="2177" t="s">
        <v>594</v>
      </c>
      <c r="M13" s="2177" t="s">
        <v>594</v>
      </c>
      <c r="N13" s="2178"/>
      <c r="O13" s="2179">
        <f t="shared" si="0"/>
        <v>0</v>
      </c>
      <c r="P13" s="2173">
        <f t="shared" si="0"/>
        <v>0</v>
      </c>
      <c r="Q13" s="2179">
        <f t="shared" si="0"/>
        <v>0</v>
      </c>
      <c r="R13" s="2174" t="s">
        <v>594</v>
      </c>
      <c r="S13" s="2175" t="s">
        <v>594</v>
      </c>
      <c r="T13" s="2138"/>
      <c r="U13" s="2167"/>
      <c r="V13" s="2167"/>
      <c r="W13" s="2169"/>
    </row>
    <row r="14" spans="1:23" ht="12.75">
      <c r="A14" s="2270" t="s">
        <v>605</v>
      </c>
      <c r="B14" s="2176" t="s">
        <v>763</v>
      </c>
      <c r="C14" s="2165" t="s">
        <v>594</v>
      </c>
      <c r="D14" s="2166">
        <v>390</v>
      </c>
      <c r="E14" s="2167">
        <v>391</v>
      </c>
      <c r="F14" s="2167">
        <v>360</v>
      </c>
      <c r="G14" s="2168">
        <v>435</v>
      </c>
      <c r="H14" s="2169">
        <v>505</v>
      </c>
      <c r="I14" s="2169">
        <v>416</v>
      </c>
      <c r="J14" s="2169">
        <v>349</v>
      </c>
      <c r="K14" s="2169">
        <v>389</v>
      </c>
      <c r="L14" s="2177" t="s">
        <v>594</v>
      </c>
      <c r="M14" s="2177" t="s">
        <v>594</v>
      </c>
      <c r="N14" s="2178">
        <v>584</v>
      </c>
      <c r="O14" s="2179">
        <f t="shared" si="0"/>
        <v>538</v>
      </c>
      <c r="P14" s="2173">
        <f t="shared" si="0"/>
        <v>464</v>
      </c>
      <c r="Q14" s="2179">
        <f t="shared" si="0"/>
        <v>0</v>
      </c>
      <c r="R14" s="2174" t="s">
        <v>594</v>
      </c>
      <c r="S14" s="2175" t="s">
        <v>594</v>
      </c>
      <c r="T14" s="2138"/>
      <c r="U14" s="2167">
        <v>538</v>
      </c>
      <c r="V14" s="2167">
        <v>464</v>
      </c>
      <c r="W14" s="2169"/>
    </row>
    <row r="15" spans="1:23" ht="13.5" thickBot="1">
      <c r="A15" s="2267" t="s">
        <v>607</v>
      </c>
      <c r="B15" s="2180" t="s">
        <v>764</v>
      </c>
      <c r="C15" s="2181" t="s">
        <v>609</v>
      </c>
      <c r="D15" s="2182">
        <v>586</v>
      </c>
      <c r="E15" s="2183">
        <v>1215</v>
      </c>
      <c r="F15" s="2183">
        <v>2545</v>
      </c>
      <c r="G15" s="2184">
        <v>1898</v>
      </c>
      <c r="H15" s="2185">
        <v>1854</v>
      </c>
      <c r="I15" s="2185">
        <v>1728</v>
      </c>
      <c r="J15" s="2185">
        <v>1992</v>
      </c>
      <c r="K15" s="2185">
        <v>2317</v>
      </c>
      <c r="L15" s="2186" t="s">
        <v>594</v>
      </c>
      <c r="M15" s="2186" t="s">
        <v>594</v>
      </c>
      <c r="N15" s="2187">
        <v>3643</v>
      </c>
      <c r="O15" s="2188">
        <f t="shared" si="0"/>
        <v>4261</v>
      </c>
      <c r="P15" s="2173">
        <f t="shared" si="0"/>
        <v>3175</v>
      </c>
      <c r="Q15" s="2159">
        <f t="shared" si="0"/>
        <v>0</v>
      </c>
      <c r="R15" s="2149" t="s">
        <v>594</v>
      </c>
      <c r="S15" s="2150" t="s">
        <v>594</v>
      </c>
      <c r="T15" s="2138"/>
      <c r="U15" s="2155">
        <v>4261</v>
      </c>
      <c r="V15" s="2155">
        <v>3175</v>
      </c>
      <c r="W15" s="2185"/>
    </row>
    <row r="16" spans="1:23" ht="13.5" thickBot="1">
      <c r="A16" s="2271" t="s">
        <v>610</v>
      </c>
      <c r="B16" s="2272"/>
      <c r="C16" s="2190"/>
      <c r="D16" s="2273">
        <v>1092</v>
      </c>
      <c r="E16" s="2274">
        <v>1764</v>
      </c>
      <c r="F16" s="2274">
        <v>3039</v>
      </c>
      <c r="G16" s="2189">
        <v>2390</v>
      </c>
      <c r="H16" s="2275">
        <f>H11-H12+H13+H14+H15</f>
        <v>2389</v>
      </c>
      <c r="I16" s="2275">
        <f>I11-I12+I13+I14+I15</f>
        <v>2248</v>
      </c>
      <c r="J16" s="2275">
        <f>J11-J12+J13+J14+J15</f>
        <v>2597</v>
      </c>
      <c r="K16" s="2275">
        <f>K11-K12+K13+K14+K15</f>
        <v>2987</v>
      </c>
      <c r="L16" s="2190" t="s">
        <v>594</v>
      </c>
      <c r="M16" s="2190" t="s">
        <v>594</v>
      </c>
      <c r="N16" s="2276">
        <f>N11-N12+N13+N14+N15</f>
        <v>4496</v>
      </c>
      <c r="O16" s="2275">
        <f>O11-O12+O13+O14+O15</f>
        <v>5057</v>
      </c>
      <c r="P16" s="2275">
        <f>P11-P12+P13+P14+P15</f>
        <v>3886</v>
      </c>
      <c r="Q16" s="2275">
        <f>Q11-Q12+Q13+Q14+Q15</f>
        <v>0</v>
      </c>
      <c r="R16" s="2191" t="s">
        <v>594</v>
      </c>
      <c r="S16" s="2192" t="s">
        <v>594</v>
      </c>
      <c r="T16" s="2138"/>
      <c r="U16" s="2275">
        <f>U11-U12+U13+U14+U15</f>
        <v>5057</v>
      </c>
      <c r="V16" s="2275">
        <f>V11-V12+V13+V14+V15</f>
        <v>3886</v>
      </c>
      <c r="W16" s="2275">
        <f>W11-W12+W13+W14+W15</f>
        <v>0</v>
      </c>
    </row>
    <row r="17" spans="1:23" ht="12.75">
      <c r="A17" s="2267" t="s">
        <v>611</v>
      </c>
      <c r="B17" s="2164" t="s">
        <v>612</v>
      </c>
      <c r="C17" s="2181">
        <v>401</v>
      </c>
      <c r="D17" s="2182">
        <v>79</v>
      </c>
      <c r="E17" s="2183">
        <v>123</v>
      </c>
      <c r="F17" s="2183">
        <v>90</v>
      </c>
      <c r="G17" s="2184">
        <v>57</v>
      </c>
      <c r="H17" s="2185">
        <v>29</v>
      </c>
      <c r="I17" s="2185">
        <v>104</v>
      </c>
      <c r="J17" s="2185">
        <v>256</v>
      </c>
      <c r="K17" s="2185">
        <v>281</v>
      </c>
      <c r="L17" s="2171" t="s">
        <v>594</v>
      </c>
      <c r="M17" s="2171" t="s">
        <v>594</v>
      </c>
      <c r="N17" s="2187">
        <v>273</v>
      </c>
      <c r="O17" s="2193">
        <f t="shared" si="0"/>
        <v>258</v>
      </c>
      <c r="P17" s="2173">
        <f>V17</f>
        <v>247</v>
      </c>
      <c r="Q17" s="2147">
        <f t="shared" si="0"/>
        <v>0</v>
      </c>
      <c r="R17" s="2149" t="s">
        <v>594</v>
      </c>
      <c r="S17" s="2150" t="s">
        <v>594</v>
      </c>
      <c r="T17" s="2138"/>
      <c r="U17" s="2194">
        <v>258</v>
      </c>
      <c r="V17" s="2194">
        <v>247</v>
      </c>
      <c r="W17" s="2185"/>
    </row>
    <row r="18" spans="1:23" ht="12.75">
      <c r="A18" s="2270" t="s">
        <v>613</v>
      </c>
      <c r="B18" s="2176" t="s">
        <v>614</v>
      </c>
      <c r="C18" s="2165" t="s">
        <v>615</v>
      </c>
      <c r="D18" s="2166">
        <v>240</v>
      </c>
      <c r="E18" s="2167">
        <v>204</v>
      </c>
      <c r="F18" s="2167">
        <v>248</v>
      </c>
      <c r="G18" s="2168">
        <v>150</v>
      </c>
      <c r="H18" s="2169">
        <v>117</v>
      </c>
      <c r="I18" s="2169">
        <v>152</v>
      </c>
      <c r="J18" s="2169">
        <v>221</v>
      </c>
      <c r="K18" s="2169">
        <v>223</v>
      </c>
      <c r="L18" s="2177" t="s">
        <v>594</v>
      </c>
      <c r="M18" s="2177" t="s">
        <v>594</v>
      </c>
      <c r="N18" s="2178">
        <v>237</v>
      </c>
      <c r="O18" s="2179">
        <f t="shared" si="0"/>
        <v>334</v>
      </c>
      <c r="P18" s="2173">
        <f>V18</f>
        <v>360</v>
      </c>
      <c r="Q18" s="2179">
        <f t="shared" si="0"/>
        <v>0</v>
      </c>
      <c r="R18" s="2174" t="s">
        <v>594</v>
      </c>
      <c r="S18" s="2175" t="s">
        <v>594</v>
      </c>
      <c r="T18" s="2138"/>
      <c r="U18" s="2167">
        <v>334</v>
      </c>
      <c r="V18" s="2167">
        <v>360</v>
      </c>
      <c r="W18" s="2169"/>
    </row>
    <row r="19" spans="1:23" ht="12.75">
      <c r="A19" s="2270" t="s">
        <v>616</v>
      </c>
      <c r="B19" s="2176" t="s">
        <v>692</v>
      </c>
      <c r="C19" s="2165" t="s">
        <v>594</v>
      </c>
      <c r="D19" s="2166"/>
      <c r="E19" s="2167"/>
      <c r="F19" s="2167"/>
      <c r="G19" s="2168"/>
      <c r="H19" s="2169">
        <v>0</v>
      </c>
      <c r="I19" s="2169">
        <v>0</v>
      </c>
      <c r="J19" s="2169"/>
      <c r="K19" s="2169"/>
      <c r="L19" s="2177" t="s">
        <v>594</v>
      </c>
      <c r="M19" s="2177" t="s">
        <v>594</v>
      </c>
      <c r="N19" s="2178"/>
      <c r="O19" s="2179">
        <f t="shared" si="0"/>
        <v>0</v>
      </c>
      <c r="P19" s="2173">
        <f>V19</f>
        <v>0</v>
      </c>
      <c r="Q19" s="2179">
        <f t="shared" si="0"/>
        <v>0</v>
      </c>
      <c r="R19" s="2174" t="s">
        <v>594</v>
      </c>
      <c r="S19" s="2175" t="s">
        <v>594</v>
      </c>
      <c r="T19" s="2138"/>
      <c r="U19" s="2167"/>
      <c r="V19" s="2167"/>
      <c r="W19" s="2169"/>
    </row>
    <row r="20" spans="1:23" ht="12.75">
      <c r="A20" s="2270" t="s">
        <v>618</v>
      </c>
      <c r="B20" s="2176" t="s">
        <v>617</v>
      </c>
      <c r="C20" s="2165" t="s">
        <v>594</v>
      </c>
      <c r="D20" s="2166">
        <v>521</v>
      </c>
      <c r="E20" s="2167">
        <v>1141</v>
      </c>
      <c r="F20" s="2167">
        <v>2065</v>
      </c>
      <c r="G20" s="2168">
        <v>2183</v>
      </c>
      <c r="H20" s="2169">
        <v>2222</v>
      </c>
      <c r="I20" s="2169">
        <v>1845</v>
      </c>
      <c r="J20" s="2169">
        <v>2023</v>
      </c>
      <c r="K20" s="2169">
        <v>2369</v>
      </c>
      <c r="L20" s="2177" t="s">
        <v>594</v>
      </c>
      <c r="M20" s="2177" t="s">
        <v>594</v>
      </c>
      <c r="N20" s="2178">
        <v>3573</v>
      </c>
      <c r="O20" s="2179">
        <f t="shared" si="0"/>
        <v>3880</v>
      </c>
      <c r="P20" s="2173">
        <f>V20</f>
        <v>3190</v>
      </c>
      <c r="Q20" s="2179">
        <f t="shared" si="0"/>
        <v>0</v>
      </c>
      <c r="R20" s="2174" t="s">
        <v>594</v>
      </c>
      <c r="S20" s="2175" t="s">
        <v>594</v>
      </c>
      <c r="T20" s="2138"/>
      <c r="U20" s="2167">
        <v>3880</v>
      </c>
      <c r="V20" s="2167">
        <v>3190</v>
      </c>
      <c r="W20" s="2169"/>
    </row>
    <row r="21" spans="1:23" ht="13.5" thickBot="1">
      <c r="A21" s="2268" t="s">
        <v>620</v>
      </c>
      <c r="B21" s="2195"/>
      <c r="C21" s="2196" t="s">
        <v>594</v>
      </c>
      <c r="D21" s="2166"/>
      <c r="E21" s="2167"/>
      <c r="F21" s="2167"/>
      <c r="G21" s="2156"/>
      <c r="H21" s="2197">
        <v>0</v>
      </c>
      <c r="I21" s="2197">
        <v>0</v>
      </c>
      <c r="J21" s="2197"/>
      <c r="K21" s="2197"/>
      <c r="L21" s="2198" t="s">
        <v>594</v>
      </c>
      <c r="M21" s="2198" t="s">
        <v>594</v>
      </c>
      <c r="N21" s="2199"/>
      <c r="O21" s="2188">
        <f t="shared" si="0"/>
        <v>0</v>
      </c>
      <c r="P21" s="2200">
        <f>V21</f>
        <v>0</v>
      </c>
      <c r="Q21" s="2188">
        <f t="shared" si="0"/>
        <v>0</v>
      </c>
      <c r="R21" s="2201" t="s">
        <v>594</v>
      </c>
      <c r="S21" s="2202" t="s">
        <v>594</v>
      </c>
      <c r="T21" s="2138"/>
      <c r="U21" s="2163"/>
      <c r="V21" s="2163"/>
      <c r="W21" s="2197"/>
    </row>
    <row r="22" spans="1:23" ht="12.75">
      <c r="A22" s="2277" t="s">
        <v>622</v>
      </c>
      <c r="B22" s="2164" t="s">
        <v>623</v>
      </c>
      <c r="C22" s="2171" t="s">
        <v>594</v>
      </c>
      <c r="D22" s="2203">
        <v>10052</v>
      </c>
      <c r="E22" s="2151">
        <v>10150</v>
      </c>
      <c r="F22" s="2151">
        <v>10890</v>
      </c>
      <c r="G22" s="2145">
        <v>11223</v>
      </c>
      <c r="H22" s="2145">
        <v>11842</v>
      </c>
      <c r="I22" s="2145">
        <v>12072</v>
      </c>
      <c r="J22" s="2145">
        <v>12206</v>
      </c>
      <c r="K22" s="2204">
        <v>12842</v>
      </c>
      <c r="L22" s="2205">
        <f>L35</f>
        <v>12921</v>
      </c>
      <c r="M22" s="2236">
        <f>M35</f>
        <v>13355</v>
      </c>
      <c r="N22" s="2206">
        <v>3149</v>
      </c>
      <c r="O22" s="2207">
        <f>U22-N22</f>
        <v>3313</v>
      </c>
      <c r="P22" s="2208">
        <f>V22-O22</f>
        <v>6500</v>
      </c>
      <c r="Q22" s="2209"/>
      <c r="R22" s="2278">
        <f>SUM(N22:Q22)</f>
        <v>12962</v>
      </c>
      <c r="S22" s="2279">
        <f>(R22/M22)*100</f>
        <v>97.05728191688506</v>
      </c>
      <c r="T22" s="2138"/>
      <c r="U22" s="2151">
        <v>6462</v>
      </c>
      <c r="V22" s="2151">
        <v>9813</v>
      </c>
      <c r="W22" s="2145"/>
    </row>
    <row r="23" spans="1:23" ht="12.75">
      <c r="A23" s="2270" t="s">
        <v>624</v>
      </c>
      <c r="B23" s="2176" t="s">
        <v>625</v>
      </c>
      <c r="C23" s="2177" t="s">
        <v>594</v>
      </c>
      <c r="D23" s="2166"/>
      <c r="E23" s="2167"/>
      <c r="F23" s="2167"/>
      <c r="G23" s="2168"/>
      <c r="H23" s="2168">
        <v>0</v>
      </c>
      <c r="I23" s="2168">
        <v>9</v>
      </c>
      <c r="J23" s="2168">
        <v>130</v>
      </c>
      <c r="K23" s="2168">
        <v>0</v>
      </c>
      <c r="L23" s="2210"/>
      <c r="M23" s="2237"/>
      <c r="N23" s="2211"/>
      <c r="O23" s="2212">
        <f aca="true" t="shared" si="1" ref="O23:P40">U23-N23</f>
        <v>0</v>
      </c>
      <c r="P23" s="2213">
        <f t="shared" si="1"/>
        <v>0</v>
      </c>
      <c r="Q23" s="2214"/>
      <c r="R23" s="2280">
        <f aca="true" t="shared" si="2" ref="R23:R45">SUM(N23:Q23)</f>
        <v>0</v>
      </c>
      <c r="S23" s="2281" t="e">
        <f aca="true" t="shared" si="3" ref="S23:S45">(R23/M23)*100</f>
        <v>#DIV/0!</v>
      </c>
      <c r="T23" s="2138"/>
      <c r="U23" s="2167"/>
      <c r="V23" s="2167"/>
      <c r="W23" s="2168"/>
    </row>
    <row r="24" spans="1:23" ht="13.5" thickBot="1">
      <c r="A24" s="2268" t="s">
        <v>626</v>
      </c>
      <c r="B24" s="2195" t="s">
        <v>625</v>
      </c>
      <c r="C24" s="2198">
        <v>672</v>
      </c>
      <c r="D24" s="2215">
        <v>570</v>
      </c>
      <c r="E24" s="2216">
        <v>625</v>
      </c>
      <c r="F24" s="2216">
        <v>625</v>
      </c>
      <c r="G24" s="2156">
        <v>625</v>
      </c>
      <c r="H24" s="2156">
        <v>650</v>
      </c>
      <c r="I24" s="2156">
        <v>530</v>
      </c>
      <c r="J24" s="2156">
        <v>375</v>
      </c>
      <c r="K24" s="2156">
        <v>600</v>
      </c>
      <c r="L24" s="2217">
        <f>SUM(L25:L29)</f>
        <v>600</v>
      </c>
      <c r="M24" s="2238">
        <v>600</v>
      </c>
      <c r="N24" s="2218">
        <v>150</v>
      </c>
      <c r="O24" s="2219">
        <f t="shared" si="1"/>
        <v>150</v>
      </c>
      <c r="P24" s="2220">
        <f t="shared" si="1"/>
        <v>300</v>
      </c>
      <c r="Q24" s="2221"/>
      <c r="R24" s="2282">
        <f t="shared" si="2"/>
        <v>600</v>
      </c>
      <c r="S24" s="2283">
        <f t="shared" si="3"/>
        <v>100</v>
      </c>
      <c r="T24" s="2138"/>
      <c r="U24" s="2155">
        <v>300</v>
      </c>
      <c r="V24" s="2155">
        <v>450</v>
      </c>
      <c r="W24" s="2156"/>
    </row>
    <row r="25" spans="1:23" ht="12.75">
      <c r="A25" s="2269" t="s">
        <v>627</v>
      </c>
      <c r="B25" s="2164" t="s">
        <v>765</v>
      </c>
      <c r="C25" s="2171">
        <v>501</v>
      </c>
      <c r="D25" s="2166">
        <v>300</v>
      </c>
      <c r="E25" s="2167">
        <v>580</v>
      </c>
      <c r="F25" s="2167">
        <v>365</v>
      </c>
      <c r="G25" s="2204">
        <v>729</v>
      </c>
      <c r="H25" s="2204">
        <v>705</v>
      </c>
      <c r="I25" s="2204">
        <v>184</v>
      </c>
      <c r="J25" s="2204">
        <v>303</v>
      </c>
      <c r="K25" s="2204">
        <v>299</v>
      </c>
      <c r="L25" s="2205"/>
      <c r="M25" s="2236"/>
      <c r="N25" s="2222">
        <v>62</v>
      </c>
      <c r="O25" s="2207">
        <f t="shared" si="1"/>
        <v>82</v>
      </c>
      <c r="P25" s="2208">
        <f t="shared" si="1"/>
        <v>117</v>
      </c>
      <c r="Q25" s="2209"/>
      <c r="R25" s="2278">
        <f t="shared" si="2"/>
        <v>261</v>
      </c>
      <c r="S25" s="2279" t="e">
        <f t="shared" si="3"/>
        <v>#DIV/0!</v>
      </c>
      <c r="T25" s="2138"/>
      <c r="U25" s="2194">
        <v>144</v>
      </c>
      <c r="V25" s="2194">
        <v>199</v>
      </c>
      <c r="W25" s="2204"/>
    </row>
    <row r="26" spans="1:23" ht="12.75">
      <c r="A26" s="2270" t="s">
        <v>629</v>
      </c>
      <c r="B26" s="2176" t="s">
        <v>766</v>
      </c>
      <c r="C26" s="2177">
        <v>502</v>
      </c>
      <c r="D26" s="2166">
        <v>719</v>
      </c>
      <c r="E26" s="2167">
        <v>396</v>
      </c>
      <c r="F26" s="2167">
        <v>594</v>
      </c>
      <c r="G26" s="2168">
        <v>550</v>
      </c>
      <c r="H26" s="2168">
        <v>754</v>
      </c>
      <c r="I26" s="2168">
        <v>609</v>
      </c>
      <c r="J26" s="2168">
        <v>462</v>
      </c>
      <c r="K26" s="2168">
        <v>475</v>
      </c>
      <c r="L26" s="2210">
        <v>500</v>
      </c>
      <c r="M26" s="2239">
        <v>500</v>
      </c>
      <c r="N26" s="2211">
        <v>134</v>
      </c>
      <c r="O26" s="2212">
        <f t="shared" si="1"/>
        <v>67</v>
      </c>
      <c r="P26" s="2213">
        <f t="shared" si="1"/>
        <v>276</v>
      </c>
      <c r="Q26" s="2214"/>
      <c r="R26" s="2280">
        <f t="shared" si="2"/>
        <v>477</v>
      </c>
      <c r="S26" s="2281">
        <f t="shared" si="3"/>
        <v>95.39999999999999</v>
      </c>
      <c r="T26" s="2138"/>
      <c r="U26" s="2167">
        <v>201</v>
      </c>
      <c r="V26" s="2167">
        <v>343</v>
      </c>
      <c r="W26" s="2168"/>
    </row>
    <row r="27" spans="1:23" ht="12.75">
      <c r="A27" s="2270" t="s">
        <v>631</v>
      </c>
      <c r="B27" s="2176" t="s">
        <v>767</v>
      </c>
      <c r="C27" s="2177">
        <v>504</v>
      </c>
      <c r="D27" s="2166"/>
      <c r="E27" s="2167"/>
      <c r="F27" s="2167"/>
      <c r="G27" s="2168"/>
      <c r="H27" s="2168">
        <v>0</v>
      </c>
      <c r="I27" s="2168">
        <v>0</v>
      </c>
      <c r="J27" s="2168">
        <v>0</v>
      </c>
      <c r="K27" s="2168">
        <v>0</v>
      </c>
      <c r="L27" s="2210"/>
      <c r="M27" s="2239"/>
      <c r="N27" s="2211"/>
      <c r="O27" s="2212">
        <f t="shared" si="1"/>
        <v>0</v>
      </c>
      <c r="P27" s="2213">
        <f t="shared" si="1"/>
        <v>0</v>
      </c>
      <c r="Q27" s="2214"/>
      <c r="R27" s="2280">
        <f t="shared" si="2"/>
        <v>0</v>
      </c>
      <c r="S27" s="2281" t="e">
        <f t="shared" si="3"/>
        <v>#DIV/0!</v>
      </c>
      <c r="T27" s="2138"/>
      <c r="U27" s="2167"/>
      <c r="V27" s="2167"/>
      <c r="W27" s="2168"/>
    </row>
    <row r="28" spans="1:23" ht="12.75">
      <c r="A28" s="2270" t="s">
        <v>633</v>
      </c>
      <c r="B28" s="2176" t="s">
        <v>768</v>
      </c>
      <c r="C28" s="2177">
        <v>511</v>
      </c>
      <c r="D28" s="2166">
        <v>725</v>
      </c>
      <c r="E28" s="2167">
        <v>377</v>
      </c>
      <c r="F28" s="2167">
        <v>293</v>
      </c>
      <c r="G28" s="2168">
        <v>911</v>
      </c>
      <c r="H28" s="2168">
        <v>286</v>
      </c>
      <c r="I28" s="2168">
        <v>623</v>
      </c>
      <c r="J28" s="2168">
        <v>331</v>
      </c>
      <c r="K28" s="2168">
        <v>594</v>
      </c>
      <c r="L28" s="2210">
        <v>100</v>
      </c>
      <c r="M28" s="2239">
        <v>95</v>
      </c>
      <c r="N28" s="2211">
        <v>35</v>
      </c>
      <c r="O28" s="2212">
        <f t="shared" si="1"/>
        <v>33</v>
      </c>
      <c r="P28" s="2213">
        <f t="shared" si="1"/>
        <v>549</v>
      </c>
      <c r="Q28" s="2214"/>
      <c r="R28" s="2280">
        <f t="shared" si="2"/>
        <v>617</v>
      </c>
      <c r="S28" s="2281">
        <f t="shared" si="3"/>
        <v>649.4736842105264</v>
      </c>
      <c r="T28" s="2138"/>
      <c r="U28" s="2167">
        <v>68</v>
      </c>
      <c r="V28" s="2167">
        <v>582</v>
      </c>
      <c r="W28" s="2168"/>
    </row>
    <row r="29" spans="1:23" ht="12.75">
      <c r="A29" s="2270" t="s">
        <v>635</v>
      </c>
      <c r="B29" s="2176" t="s">
        <v>769</v>
      </c>
      <c r="C29" s="2177">
        <v>518</v>
      </c>
      <c r="D29" s="2166">
        <v>405</v>
      </c>
      <c r="E29" s="2167">
        <v>397</v>
      </c>
      <c r="F29" s="2167">
        <v>322</v>
      </c>
      <c r="G29" s="2168">
        <v>346</v>
      </c>
      <c r="H29" s="2168">
        <v>311</v>
      </c>
      <c r="I29" s="2168">
        <v>365</v>
      </c>
      <c r="J29" s="2168">
        <v>424</v>
      </c>
      <c r="K29" s="2168">
        <v>463</v>
      </c>
      <c r="L29" s="2210"/>
      <c r="M29" s="2239"/>
      <c r="N29" s="2211">
        <v>92</v>
      </c>
      <c r="O29" s="2212">
        <f t="shared" si="1"/>
        <v>172</v>
      </c>
      <c r="P29" s="2213">
        <f t="shared" si="1"/>
        <v>202</v>
      </c>
      <c r="Q29" s="2214"/>
      <c r="R29" s="2280">
        <f t="shared" si="2"/>
        <v>466</v>
      </c>
      <c r="S29" s="2281" t="e">
        <f t="shared" si="3"/>
        <v>#DIV/0!</v>
      </c>
      <c r="T29" s="2138"/>
      <c r="U29" s="2167">
        <v>264</v>
      </c>
      <c r="V29" s="2167">
        <v>374</v>
      </c>
      <c r="W29" s="2168"/>
    </row>
    <row r="30" spans="1:23" ht="12.75">
      <c r="A30" s="2270" t="s">
        <v>637</v>
      </c>
      <c r="B30" s="2223" t="s">
        <v>770</v>
      </c>
      <c r="C30" s="2177">
        <v>521</v>
      </c>
      <c r="D30" s="2166">
        <v>6946</v>
      </c>
      <c r="E30" s="2167">
        <v>6990</v>
      </c>
      <c r="F30" s="2167">
        <v>7549</v>
      </c>
      <c r="G30" s="2168">
        <v>7781</v>
      </c>
      <c r="H30" s="2168">
        <v>8377</v>
      </c>
      <c r="I30" s="2168">
        <v>8716</v>
      </c>
      <c r="J30" s="2168">
        <v>8926</v>
      </c>
      <c r="K30" s="2168">
        <v>9278</v>
      </c>
      <c r="L30" s="2210">
        <v>9127</v>
      </c>
      <c r="M30" s="2239">
        <v>9453</v>
      </c>
      <c r="N30" s="2211">
        <v>2249</v>
      </c>
      <c r="O30" s="2212">
        <f t="shared" si="1"/>
        <v>2359</v>
      </c>
      <c r="P30" s="2213">
        <f t="shared" si="1"/>
        <v>4620</v>
      </c>
      <c r="Q30" s="2214"/>
      <c r="R30" s="2280">
        <f t="shared" si="2"/>
        <v>9228</v>
      </c>
      <c r="S30" s="2281">
        <f t="shared" si="3"/>
        <v>97.61980323706759</v>
      </c>
      <c r="T30" s="2138"/>
      <c r="U30" s="2167">
        <v>4608</v>
      </c>
      <c r="V30" s="2167">
        <v>6979</v>
      </c>
      <c r="W30" s="2168"/>
    </row>
    <row r="31" spans="1:23" ht="12.75">
      <c r="A31" s="2270" t="s">
        <v>639</v>
      </c>
      <c r="B31" s="2223" t="s">
        <v>771</v>
      </c>
      <c r="C31" s="2177" t="s">
        <v>641</v>
      </c>
      <c r="D31" s="2166">
        <v>2596</v>
      </c>
      <c r="E31" s="2167">
        <v>2700</v>
      </c>
      <c r="F31" s="2167">
        <v>2709</v>
      </c>
      <c r="G31" s="2168">
        <v>2878</v>
      </c>
      <c r="H31" s="2168">
        <v>3044</v>
      </c>
      <c r="I31" s="2168">
        <v>3128</v>
      </c>
      <c r="J31" s="2168">
        <v>3187</v>
      </c>
      <c r="K31" s="2168">
        <v>3312</v>
      </c>
      <c r="L31" s="2210">
        <v>3194</v>
      </c>
      <c r="M31" s="2239">
        <v>3307</v>
      </c>
      <c r="N31" s="2211">
        <v>793</v>
      </c>
      <c r="O31" s="2212">
        <f t="shared" si="1"/>
        <v>844</v>
      </c>
      <c r="P31" s="2213">
        <f t="shared" si="1"/>
        <v>1633</v>
      </c>
      <c r="Q31" s="2214"/>
      <c r="R31" s="2280">
        <f t="shared" si="2"/>
        <v>3270</v>
      </c>
      <c r="S31" s="2281">
        <f t="shared" si="3"/>
        <v>98.88116117326882</v>
      </c>
      <c r="T31" s="2138"/>
      <c r="U31" s="2167">
        <v>1637</v>
      </c>
      <c r="V31" s="2167">
        <v>2477</v>
      </c>
      <c r="W31" s="2168"/>
    </row>
    <row r="32" spans="1:23" ht="12.75">
      <c r="A32" s="2270" t="s">
        <v>642</v>
      </c>
      <c r="B32" s="2176" t="s">
        <v>772</v>
      </c>
      <c r="C32" s="2177">
        <v>557</v>
      </c>
      <c r="D32" s="2166"/>
      <c r="E32" s="2167"/>
      <c r="F32" s="2167"/>
      <c r="G32" s="2168"/>
      <c r="H32" s="2168">
        <v>0</v>
      </c>
      <c r="I32" s="2168">
        <v>0</v>
      </c>
      <c r="J32" s="2168">
        <v>0</v>
      </c>
      <c r="K32" s="2168">
        <v>0</v>
      </c>
      <c r="L32" s="2210"/>
      <c r="M32" s="2239"/>
      <c r="N32" s="2211"/>
      <c r="O32" s="2212">
        <f t="shared" si="1"/>
        <v>0</v>
      </c>
      <c r="P32" s="2213">
        <f t="shared" si="1"/>
        <v>0</v>
      </c>
      <c r="Q32" s="2214"/>
      <c r="R32" s="2280">
        <f t="shared" si="2"/>
        <v>0</v>
      </c>
      <c r="S32" s="2281" t="e">
        <f>(R32/M32)*100</f>
        <v>#DIV/0!</v>
      </c>
      <c r="T32" s="2138"/>
      <c r="U32" s="2167"/>
      <c r="V32" s="2167"/>
      <c r="W32" s="2168"/>
    </row>
    <row r="33" spans="1:23" ht="12.75">
      <c r="A33" s="2270" t="s">
        <v>644</v>
      </c>
      <c r="B33" s="2176" t="s">
        <v>773</v>
      </c>
      <c r="C33" s="2177">
        <v>551</v>
      </c>
      <c r="D33" s="2166">
        <v>46</v>
      </c>
      <c r="E33" s="2167">
        <v>20</v>
      </c>
      <c r="F33" s="2167">
        <v>33</v>
      </c>
      <c r="G33" s="2168">
        <v>33</v>
      </c>
      <c r="H33" s="2168">
        <v>27</v>
      </c>
      <c r="I33" s="2168">
        <v>26</v>
      </c>
      <c r="J33" s="2168">
        <v>42</v>
      </c>
      <c r="K33" s="2168">
        <v>37</v>
      </c>
      <c r="L33" s="2210"/>
      <c r="M33" s="2239"/>
      <c r="N33" s="2211">
        <v>11</v>
      </c>
      <c r="O33" s="2212">
        <f t="shared" si="1"/>
        <v>11</v>
      </c>
      <c r="P33" s="2213">
        <f t="shared" si="1"/>
        <v>22</v>
      </c>
      <c r="Q33" s="2214"/>
      <c r="R33" s="2280">
        <f t="shared" si="2"/>
        <v>44</v>
      </c>
      <c r="S33" s="2281" t="e">
        <f t="shared" si="3"/>
        <v>#DIV/0!</v>
      </c>
      <c r="T33" s="2138"/>
      <c r="U33" s="2167">
        <v>22</v>
      </c>
      <c r="V33" s="2167">
        <v>33</v>
      </c>
      <c r="W33" s="2168"/>
    </row>
    <row r="34" spans="1:23" ht="13.5" thickBot="1">
      <c r="A34" s="2267" t="s">
        <v>646</v>
      </c>
      <c r="B34" s="2180" t="s">
        <v>774</v>
      </c>
      <c r="C34" s="2186" t="s">
        <v>647</v>
      </c>
      <c r="D34" s="2182">
        <v>45</v>
      </c>
      <c r="E34" s="2183">
        <v>193</v>
      </c>
      <c r="F34" s="2183">
        <v>77</v>
      </c>
      <c r="G34" s="2224">
        <v>52</v>
      </c>
      <c r="H34" s="2224">
        <v>46</v>
      </c>
      <c r="I34" s="2224">
        <v>71</v>
      </c>
      <c r="J34" s="2224">
        <v>357</v>
      </c>
      <c r="K34" s="2224">
        <v>219</v>
      </c>
      <c r="L34" s="2225">
        <v>0</v>
      </c>
      <c r="M34" s="2240">
        <v>0</v>
      </c>
      <c r="N34" s="2226">
        <v>50</v>
      </c>
      <c r="O34" s="2227">
        <f t="shared" si="1"/>
        <v>38</v>
      </c>
      <c r="P34" s="2220">
        <f t="shared" si="1"/>
        <v>58</v>
      </c>
      <c r="Q34" s="2221"/>
      <c r="R34" s="2282">
        <f t="shared" si="2"/>
        <v>146</v>
      </c>
      <c r="S34" s="2283" t="e">
        <f t="shared" si="3"/>
        <v>#DIV/0!</v>
      </c>
      <c r="T34" s="2138"/>
      <c r="U34" s="2163">
        <v>88</v>
      </c>
      <c r="V34" s="2163">
        <v>96</v>
      </c>
      <c r="W34" s="2224"/>
    </row>
    <row r="35" spans="1:23" ht="13.5" thickBot="1">
      <c r="A35" s="2271" t="s">
        <v>648</v>
      </c>
      <c r="B35" s="2272" t="s">
        <v>649</v>
      </c>
      <c r="C35" s="2190"/>
      <c r="D35" s="2273">
        <f aca="true" t="shared" si="4" ref="D35:Q35">SUM(D25:D34)</f>
        <v>11782</v>
      </c>
      <c r="E35" s="2274">
        <f t="shared" si="4"/>
        <v>11653</v>
      </c>
      <c r="F35" s="2274">
        <f t="shared" si="4"/>
        <v>11942</v>
      </c>
      <c r="G35" s="2189">
        <f t="shared" si="4"/>
        <v>13280</v>
      </c>
      <c r="H35" s="2189">
        <f>SUM(H25:H34)</f>
        <v>13550</v>
      </c>
      <c r="I35" s="2189">
        <f>SUM(I25:I34)</f>
        <v>13722</v>
      </c>
      <c r="J35" s="2189">
        <f>SUM(J25:J34)</f>
        <v>14032</v>
      </c>
      <c r="K35" s="2189">
        <v>14677</v>
      </c>
      <c r="L35" s="2284">
        <f t="shared" si="4"/>
        <v>12921</v>
      </c>
      <c r="M35" s="2285">
        <f t="shared" si="4"/>
        <v>13355</v>
      </c>
      <c r="N35" s="2286">
        <f t="shared" si="4"/>
        <v>3426</v>
      </c>
      <c r="O35" s="2286">
        <f t="shared" si="4"/>
        <v>3606</v>
      </c>
      <c r="P35" s="2228">
        <f t="shared" si="1"/>
        <v>7477</v>
      </c>
      <c r="Q35" s="2287">
        <f t="shared" si="4"/>
        <v>0</v>
      </c>
      <c r="R35" s="2273">
        <f t="shared" si="2"/>
        <v>14509</v>
      </c>
      <c r="S35" s="2288">
        <f t="shared" si="3"/>
        <v>108.64095844253087</v>
      </c>
      <c r="T35" s="2138"/>
      <c r="U35" s="2274">
        <f>SUM(U25:U34)</f>
        <v>7032</v>
      </c>
      <c r="V35" s="2274">
        <f>SUM(V25:V34)</f>
        <v>11083</v>
      </c>
      <c r="W35" s="2274">
        <f>SUM(W25:W34)</f>
        <v>0</v>
      </c>
    </row>
    <row r="36" spans="1:23" ht="12.75">
      <c r="A36" s="2269" t="s">
        <v>650</v>
      </c>
      <c r="B36" s="2164" t="s">
        <v>775</v>
      </c>
      <c r="C36" s="2171">
        <v>601</v>
      </c>
      <c r="D36" s="2229"/>
      <c r="E36" s="2194"/>
      <c r="F36" s="2194"/>
      <c r="G36" s="2204"/>
      <c r="H36" s="2204">
        <v>0</v>
      </c>
      <c r="I36" s="2204">
        <v>0</v>
      </c>
      <c r="J36" s="2204">
        <v>0</v>
      </c>
      <c r="K36" s="2204">
        <v>0</v>
      </c>
      <c r="L36" s="2205"/>
      <c r="M36" s="2241"/>
      <c r="N36" s="2206"/>
      <c r="O36" s="2230">
        <f t="shared" si="1"/>
        <v>0</v>
      </c>
      <c r="P36" s="2208">
        <f t="shared" si="1"/>
        <v>0</v>
      </c>
      <c r="Q36" s="2209"/>
      <c r="R36" s="2278">
        <f t="shared" si="2"/>
        <v>0</v>
      </c>
      <c r="S36" s="2279" t="e">
        <f t="shared" si="3"/>
        <v>#DIV/0!</v>
      </c>
      <c r="T36" s="2138"/>
      <c r="U36" s="2194"/>
      <c r="V36" s="2194"/>
      <c r="W36" s="2204"/>
    </row>
    <row r="37" spans="1:23" ht="12.75">
      <c r="A37" s="2270" t="s">
        <v>652</v>
      </c>
      <c r="B37" s="2176" t="s">
        <v>776</v>
      </c>
      <c r="C37" s="2177">
        <v>602</v>
      </c>
      <c r="D37" s="2166">
        <v>1441</v>
      </c>
      <c r="E37" s="2167">
        <v>1474</v>
      </c>
      <c r="F37" s="2167">
        <v>1395</v>
      </c>
      <c r="G37" s="2168">
        <v>1564</v>
      </c>
      <c r="H37" s="2168">
        <v>1628</v>
      </c>
      <c r="I37" s="2168">
        <v>1758</v>
      </c>
      <c r="J37" s="2168">
        <v>1842</v>
      </c>
      <c r="K37" s="2168">
        <v>1861</v>
      </c>
      <c r="L37" s="2210"/>
      <c r="M37" s="2237"/>
      <c r="N37" s="2211">
        <v>564</v>
      </c>
      <c r="O37" s="2212">
        <f t="shared" si="1"/>
        <v>557</v>
      </c>
      <c r="P37" s="2213">
        <f t="shared" si="1"/>
        <v>768</v>
      </c>
      <c r="Q37" s="2214"/>
      <c r="R37" s="2280">
        <f t="shared" si="2"/>
        <v>1889</v>
      </c>
      <c r="S37" s="2281" t="e">
        <f t="shared" si="3"/>
        <v>#DIV/0!</v>
      </c>
      <c r="T37" s="2138"/>
      <c r="U37" s="2167">
        <v>1121</v>
      </c>
      <c r="V37" s="2167">
        <v>1325</v>
      </c>
      <c r="W37" s="2168"/>
    </row>
    <row r="38" spans="1:23" ht="12.75">
      <c r="A38" s="2270" t="s">
        <v>654</v>
      </c>
      <c r="B38" s="2176" t="s">
        <v>777</v>
      </c>
      <c r="C38" s="2177">
        <v>604</v>
      </c>
      <c r="D38" s="2166"/>
      <c r="E38" s="2167"/>
      <c r="F38" s="2167"/>
      <c r="G38" s="2168"/>
      <c r="H38" s="2168">
        <v>0</v>
      </c>
      <c r="I38" s="2168">
        <v>0</v>
      </c>
      <c r="J38" s="2168"/>
      <c r="K38" s="2168">
        <v>0</v>
      </c>
      <c r="L38" s="2210"/>
      <c r="M38" s="2237"/>
      <c r="N38" s="2211"/>
      <c r="O38" s="2212">
        <f t="shared" si="1"/>
        <v>0</v>
      </c>
      <c r="P38" s="2213">
        <f t="shared" si="1"/>
        <v>0</v>
      </c>
      <c r="Q38" s="2214"/>
      <c r="R38" s="2280">
        <f t="shared" si="2"/>
        <v>0</v>
      </c>
      <c r="S38" s="2281" t="e">
        <f t="shared" si="3"/>
        <v>#DIV/0!</v>
      </c>
      <c r="T38" s="2138"/>
      <c r="U38" s="2167"/>
      <c r="V38" s="2167"/>
      <c r="W38" s="2168"/>
    </row>
    <row r="39" spans="1:23" ht="12.75">
      <c r="A39" s="2270" t="s">
        <v>656</v>
      </c>
      <c r="B39" s="2176" t="s">
        <v>778</v>
      </c>
      <c r="C39" s="2177" t="s">
        <v>658</v>
      </c>
      <c r="D39" s="2166">
        <v>10052</v>
      </c>
      <c r="E39" s="2167">
        <v>10150</v>
      </c>
      <c r="F39" s="2167">
        <v>10890</v>
      </c>
      <c r="G39" s="2168">
        <v>11223</v>
      </c>
      <c r="H39" s="2168">
        <v>11842</v>
      </c>
      <c r="I39" s="2168">
        <v>12072</v>
      </c>
      <c r="J39" s="2168">
        <v>12206</v>
      </c>
      <c r="K39" s="2168">
        <v>12842</v>
      </c>
      <c r="L39" s="2210">
        <v>12921</v>
      </c>
      <c r="M39" s="2237">
        <v>13355</v>
      </c>
      <c r="N39" s="2211">
        <v>3149</v>
      </c>
      <c r="O39" s="2212">
        <f t="shared" si="1"/>
        <v>3313</v>
      </c>
      <c r="P39" s="2213">
        <f t="shared" si="1"/>
        <v>6500</v>
      </c>
      <c r="Q39" s="2214"/>
      <c r="R39" s="2280">
        <f t="shared" si="2"/>
        <v>12962</v>
      </c>
      <c r="S39" s="2281">
        <f t="shared" si="3"/>
        <v>97.05728191688506</v>
      </c>
      <c r="T39" s="2138"/>
      <c r="U39" s="2167">
        <v>6462</v>
      </c>
      <c r="V39" s="2167">
        <v>9813</v>
      </c>
      <c r="W39" s="2168"/>
    </row>
    <row r="40" spans="1:23" ht="13.5" thickBot="1">
      <c r="A40" s="2267" t="s">
        <v>659</v>
      </c>
      <c r="B40" s="2180" t="s">
        <v>774</v>
      </c>
      <c r="C40" s="2186" t="s">
        <v>660</v>
      </c>
      <c r="D40" s="2182">
        <v>176</v>
      </c>
      <c r="E40" s="2183">
        <v>40</v>
      </c>
      <c r="F40" s="2183">
        <v>73</v>
      </c>
      <c r="G40" s="2224">
        <v>493</v>
      </c>
      <c r="H40" s="2224">
        <v>100</v>
      </c>
      <c r="I40" s="2224">
        <v>38</v>
      </c>
      <c r="J40" s="2224">
        <v>78</v>
      </c>
      <c r="K40" s="2224">
        <v>87</v>
      </c>
      <c r="L40" s="2225"/>
      <c r="M40" s="2242"/>
      <c r="N40" s="2226">
        <v>13</v>
      </c>
      <c r="O40" s="2219">
        <f t="shared" si="1"/>
        <v>21</v>
      </c>
      <c r="P40" s="2220">
        <f t="shared" si="1"/>
        <v>14</v>
      </c>
      <c r="Q40" s="2221"/>
      <c r="R40" s="2282">
        <f t="shared" si="2"/>
        <v>48</v>
      </c>
      <c r="S40" s="2283" t="e">
        <f t="shared" si="3"/>
        <v>#DIV/0!</v>
      </c>
      <c r="T40" s="2138"/>
      <c r="U40" s="2163">
        <v>34</v>
      </c>
      <c r="V40" s="2163">
        <v>35</v>
      </c>
      <c r="W40" s="2224"/>
    </row>
    <row r="41" spans="1:23" ht="13.5" thickBot="1">
      <c r="A41" s="2271" t="s">
        <v>661</v>
      </c>
      <c r="B41" s="2272" t="s">
        <v>662</v>
      </c>
      <c r="C41" s="2190" t="s">
        <v>594</v>
      </c>
      <c r="D41" s="2273">
        <f aca="true" t="shared" si="5" ref="D41:R41">SUM(D36:D40)</f>
        <v>11669</v>
      </c>
      <c r="E41" s="2274">
        <f t="shared" si="5"/>
        <v>11664</v>
      </c>
      <c r="F41" s="2274">
        <f t="shared" si="5"/>
        <v>12358</v>
      </c>
      <c r="G41" s="2189">
        <f t="shared" si="5"/>
        <v>13280</v>
      </c>
      <c r="H41" s="2189">
        <f>SUM(H36:H40)</f>
        <v>13570</v>
      </c>
      <c r="I41" s="2189">
        <f>SUM(I36:I40)</f>
        <v>13868</v>
      </c>
      <c r="J41" s="2189">
        <f>SUM(J36:J40)</f>
        <v>14126</v>
      </c>
      <c r="K41" s="2189">
        <v>14790</v>
      </c>
      <c r="L41" s="2284">
        <f t="shared" si="5"/>
        <v>12921</v>
      </c>
      <c r="M41" s="2285">
        <f t="shared" si="5"/>
        <v>13355</v>
      </c>
      <c r="N41" s="2289">
        <f t="shared" si="5"/>
        <v>3726</v>
      </c>
      <c r="O41" s="2289">
        <f t="shared" si="5"/>
        <v>3891</v>
      </c>
      <c r="P41" s="2290">
        <f t="shared" si="5"/>
        <v>7282</v>
      </c>
      <c r="Q41" s="2291">
        <f t="shared" si="5"/>
        <v>0</v>
      </c>
      <c r="R41" s="2291">
        <f t="shared" si="5"/>
        <v>14899</v>
      </c>
      <c r="S41" s="2288">
        <f t="shared" si="3"/>
        <v>111.56121302882815</v>
      </c>
      <c r="T41" s="2138"/>
      <c r="U41" s="2274">
        <f>SUM(U36:U40)</f>
        <v>7617</v>
      </c>
      <c r="V41" s="2274">
        <f>SUM(V36:V40)</f>
        <v>11173</v>
      </c>
      <c r="W41" s="2274">
        <f>SUM(W36:W40)</f>
        <v>0</v>
      </c>
    </row>
    <row r="42" spans="1:23" ht="13.5" thickBot="1">
      <c r="A42" s="2267"/>
      <c r="B42" s="2231"/>
      <c r="C42" s="2292"/>
      <c r="D42" s="2182"/>
      <c r="E42" s="2183"/>
      <c r="F42" s="2183"/>
      <c r="G42" s="2293"/>
      <c r="H42" s="2293"/>
      <c r="I42" s="2293"/>
      <c r="J42" s="2293"/>
      <c r="K42" s="2293"/>
      <c r="L42" s="2294"/>
      <c r="M42" s="2295"/>
      <c r="N42" s="2232"/>
      <c r="O42" s="2233"/>
      <c r="P42" s="2234"/>
      <c r="Q42" s="2235"/>
      <c r="R42" s="2296"/>
      <c r="S42" s="2297"/>
      <c r="T42" s="2138"/>
      <c r="U42" s="2183"/>
      <c r="V42" s="2183"/>
      <c r="W42" s="2183"/>
    </row>
    <row r="43" spans="1:23" ht="13.5" thickBot="1">
      <c r="A43" s="2298" t="s">
        <v>663</v>
      </c>
      <c r="B43" s="2272" t="s">
        <v>625</v>
      </c>
      <c r="C43" s="2190" t="s">
        <v>594</v>
      </c>
      <c r="D43" s="2273">
        <f aca="true" t="shared" si="6" ref="D43:Q43">D41-D39</f>
        <v>1617</v>
      </c>
      <c r="E43" s="2274">
        <f t="shared" si="6"/>
        <v>1514</v>
      </c>
      <c r="F43" s="2274">
        <f t="shared" si="6"/>
        <v>1468</v>
      </c>
      <c r="G43" s="2189">
        <f>G41-G39</f>
        <v>2057</v>
      </c>
      <c r="H43" s="2189">
        <f>H41-H39</f>
        <v>1728</v>
      </c>
      <c r="I43" s="2189">
        <f>I41-I39</f>
        <v>1796</v>
      </c>
      <c r="J43" s="2189">
        <f>J41-J39</f>
        <v>1920</v>
      </c>
      <c r="K43" s="2189">
        <v>1948</v>
      </c>
      <c r="L43" s="2274">
        <f>L41-L39</f>
        <v>0</v>
      </c>
      <c r="M43" s="2299">
        <f t="shared" si="6"/>
        <v>0</v>
      </c>
      <c r="N43" s="2300">
        <f t="shared" si="6"/>
        <v>577</v>
      </c>
      <c r="O43" s="2300">
        <f t="shared" si="6"/>
        <v>578</v>
      </c>
      <c r="P43" s="2274">
        <f t="shared" si="6"/>
        <v>782</v>
      </c>
      <c r="Q43" s="2273">
        <f t="shared" si="6"/>
        <v>0</v>
      </c>
      <c r="R43" s="2301">
        <f t="shared" si="2"/>
        <v>1937</v>
      </c>
      <c r="S43" s="2288" t="e">
        <f t="shared" si="3"/>
        <v>#DIV/0!</v>
      </c>
      <c r="T43" s="2138"/>
      <c r="U43" s="2274">
        <f>U41-U39</f>
        <v>1155</v>
      </c>
      <c r="V43" s="2274">
        <f>V41-V39</f>
        <v>1360</v>
      </c>
      <c r="W43" s="2274">
        <f>W41-W39</f>
        <v>0</v>
      </c>
    </row>
    <row r="44" spans="1:23" ht="13.5" thickBot="1">
      <c r="A44" s="2271" t="s">
        <v>664</v>
      </c>
      <c r="B44" s="2272" t="s">
        <v>665</v>
      </c>
      <c r="C44" s="2190" t="s">
        <v>594</v>
      </c>
      <c r="D44" s="2273">
        <f aca="true" t="shared" si="7" ref="D44:Q44">D41-D35</f>
        <v>-113</v>
      </c>
      <c r="E44" s="2274">
        <f t="shared" si="7"/>
        <v>11</v>
      </c>
      <c r="F44" s="2274">
        <f t="shared" si="7"/>
        <v>416</v>
      </c>
      <c r="G44" s="2189">
        <f>G41-G35</f>
        <v>0</v>
      </c>
      <c r="H44" s="2189">
        <f>H41-H35</f>
        <v>20</v>
      </c>
      <c r="I44" s="2189">
        <f>I41-I35</f>
        <v>146</v>
      </c>
      <c r="J44" s="2189">
        <f>J41-J35</f>
        <v>94</v>
      </c>
      <c r="K44" s="2189">
        <v>113</v>
      </c>
      <c r="L44" s="2274">
        <f>L41-L35</f>
        <v>0</v>
      </c>
      <c r="M44" s="2299">
        <f t="shared" si="7"/>
        <v>0</v>
      </c>
      <c r="N44" s="2300">
        <f t="shared" si="7"/>
        <v>300</v>
      </c>
      <c r="O44" s="2300">
        <f t="shared" si="7"/>
        <v>285</v>
      </c>
      <c r="P44" s="2274">
        <f t="shared" si="7"/>
        <v>-195</v>
      </c>
      <c r="Q44" s="2273">
        <f t="shared" si="7"/>
        <v>0</v>
      </c>
      <c r="R44" s="2301">
        <f t="shared" si="2"/>
        <v>390</v>
      </c>
      <c r="S44" s="2288" t="e">
        <f t="shared" si="3"/>
        <v>#DIV/0!</v>
      </c>
      <c r="T44" s="2138"/>
      <c r="U44" s="2274">
        <f>U41-U35</f>
        <v>585</v>
      </c>
      <c r="V44" s="2274">
        <f>V41-V35</f>
        <v>90</v>
      </c>
      <c r="W44" s="2274">
        <f>W41-W35</f>
        <v>0</v>
      </c>
    </row>
    <row r="45" spans="1:23" ht="13.5" thickBot="1">
      <c r="A45" s="2302" t="s">
        <v>666</v>
      </c>
      <c r="B45" s="2303" t="s">
        <v>625</v>
      </c>
      <c r="C45" s="2260" t="s">
        <v>594</v>
      </c>
      <c r="D45" s="2273">
        <f aca="true" t="shared" si="8" ref="D45:Q45">D44-D39</f>
        <v>-10165</v>
      </c>
      <c r="E45" s="2274">
        <f t="shared" si="8"/>
        <v>-10139</v>
      </c>
      <c r="F45" s="2274">
        <f t="shared" si="8"/>
        <v>-10474</v>
      </c>
      <c r="G45" s="2189">
        <f t="shared" si="8"/>
        <v>-11223</v>
      </c>
      <c r="H45" s="2189">
        <f>H44-H39</f>
        <v>-11822</v>
      </c>
      <c r="I45" s="2189">
        <f>I44-I39</f>
        <v>-11926</v>
      </c>
      <c r="J45" s="2189">
        <f>J44-J39</f>
        <v>-12112</v>
      </c>
      <c r="K45" s="2189">
        <v>-12729</v>
      </c>
      <c r="L45" s="2274">
        <f t="shared" si="8"/>
        <v>-12921</v>
      </c>
      <c r="M45" s="2299">
        <f t="shared" si="8"/>
        <v>-13355</v>
      </c>
      <c r="N45" s="2300">
        <f t="shared" si="8"/>
        <v>-2849</v>
      </c>
      <c r="O45" s="2300">
        <f t="shared" si="8"/>
        <v>-3028</v>
      </c>
      <c r="P45" s="2274">
        <f t="shared" si="8"/>
        <v>-6695</v>
      </c>
      <c r="Q45" s="2273">
        <f t="shared" si="8"/>
        <v>0</v>
      </c>
      <c r="R45" s="2304">
        <f t="shared" si="2"/>
        <v>-12572</v>
      </c>
      <c r="S45" s="2288">
        <f t="shared" si="3"/>
        <v>94.1370273305878</v>
      </c>
      <c r="T45" s="2138"/>
      <c r="U45" s="2274">
        <f>U44-U39</f>
        <v>-5877</v>
      </c>
      <c r="V45" s="2274">
        <f>V44-V39</f>
        <v>-9723</v>
      </c>
      <c r="W45" s="2274">
        <f>W44-W39</f>
        <v>0</v>
      </c>
    </row>
    <row r="46" spans="1:23" ht="12.75">
      <c r="A46" s="2133"/>
      <c r="B46" s="2130"/>
      <c r="C46" s="2129"/>
      <c r="D46" s="2130"/>
      <c r="E46" s="2130"/>
      <c r="F46" s="2130"/>
      <c r="G46" s="2130"/>
      <c r="H46" s="2131"/>
      <c r="I46" s="2131"/>
      <c r="J46" s="2131"/>
      <c r="K46" s="2131"/>
      <c r="L46" s="2131"/>
      <c r="M46" s="2131"/>
      <c r="N46" s="2131"/>
      <c r="O46" s="2131"/>
      <c r="P46" s="2131"/>
      <c r="Q46" s="2131"/>
      <c r="R46" s="2131"/>
      <c r="S46" s="2132"/>
      <c r="T46" s="2131"/>
      <c r="U46" s="2131"/>
      <c r="V46" s="2131"/>
      <c r="W46" s="2131"/>
    </row>
    <row r="47" spans="1:23" ht="12.75">
      <c r="A47" s="2133"/>
      <c r="B47" s="2130"/>
      <c r="C47" s="2129"/>
      <c r="D47" s="2130"/>
      <c r="E47" s="2130"/>
      <c r="F47" s="2130"/>
      <c r="G47" s="2130"/>
      <c r="H47" s="2131"/>
      <c r="I47" s="2131"/>
      <c r="J47" s="2131"/>
      <c r="K47" s="2131"/>
      <c r="L47" s="2131"/>
      <c r="M47" s="2131"/>
      <c r="N47" s="2131"/>
      <c r="O47" s="2131"/>
      <c r="P47" s="2131"/>
      <c r="Q47" s="2131"/>
      <c r="R47" s="2131"/>
      <c r="S47" s="2132"/>
      <c r="T47" s="2131"/>
      <c r="U47" s="2131"/>
      <c r="V47" s="2131"/>
      <c r="W47" s="2131"/>
    </row>
    <row r="48" spans="1:23" ht="12.75">
      <c r="A48" s="2305" t="s">
        <v>779</v>
      </c>
      <c r="B48" s="2130"/>
      <c r="C48" s="2129"/>
      <c r="D48" s="2130"/>
      <c r="E48" s="2130"/>
      <c r="F48" s="2130"/>
      <c r="G48" s="2130"/>
      <c r="H48" s="2131"/>
      <c r="I48" s="2131"/>
      <c r="J48" s="2131"/>
      <c r="K48" s="2131"/>
      <c r="L48" s="2131"/>
      <c r="M48" s="2131"/>
      <c r="N48" s="2131"/>
      <c r="O48" s="2131"/>
      <c r="P48" s="2131"/>
      <c r="Q48" s="2131"/>
      <c r="R48" s="2130"/>
      <c r="S48" s="2130"/>
      <c r="T48" s="2130"/>
      <c r="U48" s="2130"/>
      <c r="V48" s="2130"/>
      <c r="W48" s="2130"/>
    </row>
    <row r="49" spans="1:23" ht="12.75">
      <c r="A49" s="2306" t="s">
        <v>780</v>
      </c>
      <c r="B49" s="2130"/>
      <c r="C49" s="2129"/>
      <c r="D49" s="2130"/>
      <c r="E49" s="2130"/>
      <c r="F49" s="2130"/>
      <c r="G49" s="2130"/>
      <c r="H49" s="2131"/>
      <c r="I49" s="2131"/>
      <c r="J49" s="2131"/>
      <c r="K49" s="2131"/>
      <c r="L49" s="2131"/>
      <c r="M49" s="2131"/>
      <c r="N49" s="2131"/>
      <c r="O49" s="2131"/>
      <c r="P49" s="2131"/>
      <c r="Q49" s="2131"/>
      <c r="R49" s="2130"/>
      <c r="S49" s="2130"/>
      <c r="T49" s="2130"/>
      <c r="U49" s="2130"/>
      <c r="V49" s="2130"/>
      <c r="W49" s="2130"/>
    </row>
    <row r="50" spans="1:23" ht="12.75">
      <c r="A50" s="2307" t="s">
        <v>781</v>
      </c>
      <c r="B50" s="2130"/>
      <c r="C50" s="2129"/>
      <c r="D50" s="2130"/>
      <c r="E50" s="2130"/>
      <c r="F50" s="2130"/>
      <c r="G50" s="2130"/>
      <c r="H50" s="2131"/>
      <c r="I50" s="2131"/>
      <c r="J50" s="2131"/>
      <c r="K50" s="2131"/>
      <c r="L50" s="2131"/>
      <c r="M50" s="2131"/>
      <c r="N50" s="2131"/>
      <c r="O50" s="2131"/>
      <c r="P50" s="2131"/>
      <c r="Q50" s="2131"/>
      <c r="R50" s="2130"/>
      <c r="S50" s="2130"/>
      <c r="T50" s="2130"/>
      <c r="U50" s="2130"/>
      <c r="V50" s="2130"/>
      <c r="W50" s="2130"/>
    </row>
    <row r="51" spans="1:23" ht="12.75">
      <c r="A51" s="2243"/>
      <c r="B51" s="2130"/>
      <c r="C51" s="2129"/>
      <c r="D51" s="2130"/>
      <c r="E51" s="2130"/>
      <c r="F51" s="2130"/>
      <c r="G51" s="2130"/>
      <c r="H51" s="2131"/>
      <c r="I51" s="2131"/>
      <c r="J51" s="2131"/>
      <c r="K51" s="2131"/>
      <c r="L51" s="2131"/>
      <c r="M51" s="2131"/>
      <c r="N51" s="2131"/>
      <c r="O51" s="2131"/>
      <c r="P51" s="2131"/>
      <c r="Q51" s="2131"/>
      <c r="R51" s="2130"/>
      <c r="S51" s="2130"/>
      <c r="T51" s="2130"/>
      <c r="U51" s="2130"/>
      <c r="V51" s="2130"/>
      <c r="W51" s="2130"/>
    </row>
    <row r="52" spans="1:23" ht="12.75">
      <c r="A52" s="2133" t="s">
        <v>785</v>
      </c>
      <c r="B52" s="2130"/>
      <c r="C52" s="2129"/>
      <c r="D52" s="2130"/>
      <c r="E52" s="2130"/>
      <c r="F52" s="2130"/>
      <c r="G52" s="2130"/>
      <c r="H52" s="2131"/>
      <c r="I52" s="2131"/>
      <c r="J52" s="2131"/>
      <c r="K52" s="2131"/>
      <c r="L52" s="2131"/>
      <c r="M52" s="2131"/>
      <c r="N52" s="2131"/>
      <c r="O52" s="2131"/>
      <c r="P52" s="2131"/>
      <c r="Q52" s="2131"/>
      <c r="R52" s="2130"/>
      <c r="S52" s="2130"/>
      <c r="T52" s="2130"/>
      <c r="U52" s="2130"/>
      <c r="V52" s="2130"/>
      <c r="W52" s="2130"/>
    </row>
    <row r="53" spans="1:23" ht="12.75">
      <c r="A53" s="2133"/>
      <c r="B53" s="2130"/>
      <c r="C53" s="2129"/>
      <c r="D53" s="2130"/>
      <c r="E53" s="2130"/>
      <c r="F53" s="2130"/>
      <c r="G53" s="2130"/>
      <c r="H53" s="2131"/>
      <c r="I53" s="2131"/>
      <c r="J53" s="2131"/>
      <c r="K53" s="2131"/>
      <c r="L53" s="2131"/>
      <c r="M53" s="2131"/>
      <c r="N53" s="2131"/>
      <c r="O53" s="2131"/>
      <c r="P53" s="2131"/>
      <c r="Q53" s="2131"/>
      <c r="R53" s="2130"/>
      <c r="S53" s="2130"/>
      <c r="T53" s="2130"/>
      <c r="U53" s="2130"/>
      <c r="V53" s="2130"/>
      <c r="W53" s="2130"/>
    </row>
    <row r="54" spans="1:23" ht="12.75">
      <c r="A54" s="2133" t="s">
        <v>786</v>
      </c>
      <c r="B54" s="2130"/>
      <c r="C54" s="2129"/>
      <c r="D54" s="2130"/>
      <c r="E54" s="2130"/>
      <c r="F54" s="2130"/>
      <c r="G54" s="2130"/>
      <c r="H54" s="2131"/>
      <c r="I54" s="2131"/>
      <c r="J54" s="2131"/>
      <c r="K54" s="2131"/>
      <c r="L54" s="2131"/>
      <c r="M54" s="2131"/>
      <c r="N54" s="2131"/>
      <c r="O54" s="2131"/>
      <c r="P54" s="2131"/>
      <c r="Q54" s="2131"/>
      <c r="R54" s="2130"/>
      <c r="S54" s="2130"/>
      <c r="T54" s="2130"/>
      <c r="U54" s="2130"/>
      <c r="V54" s="2130"/>
      <c r="W54" s="2130"/>
    </row>
    <row r="55" spans="1:23" ht="12.75">
      <c r="A55" s="2244"/>
      <c r="B55" s="2130"/>
      <c r="C55" s="2129"/>
      <c r="D55" s="2130"/>
      <c r="E55" s="2130"/>
      <c r="F55" s="2130"/>
      <c r="G55" s="2130"/>
      <c r="H55" s="2131"/>
      <c r="I55" s="2131"/>
      <c r="J55" s="2131"/>
      <c r="K55" s="2131"/>
      <c r="L55" s="2131"/>
      <c r="M55" s="2131"/>
      <c r="N55" s="2131"/>
      <c r="O55" s="2131"/>
      <c r="P55" s="2131"/>
      <c r="Q55" s="2131"/>
      <c r="R55" s="2131"/>
      <c r="S55" s="2132"/>
      <c r="T55" s="2131"/>
      <c r="U55" s="2131"/>
      <c r="V55" s="2131"/>
      <c r="W55" s="2131"/>
    </row>
    <row r="56" spans="1:23" ht="12.75">
      <c r="A56" s="2133"/>
      <c r="B56" s="2130"/>
      <c r="C56" s="2129"/>
      <c r="D56" s="2130"/>
      <c r="E56" s="2130"/>
      <c r="F56" s="2130"/>
      <c r="G56" s="2130"/>
      <c r="H56" s="2131"/>
      <c r="I56" s="2131"/>
      <c r="J56" s="2131"/>
      <c r="K56" s="2131"/>
      <c r="L56" s="2131"/>
      <c r="M56" s="2131"/>
      <c r="N56" s="2131"/>
      <c r="O56" s="2131"/>
      <c r="P56" s="2131"/>
      <c r="Q56" s="2131"/>
      <c r="R56" s="2131"/>
      <c r="S56" s="2132"/>
      <c r="T56" s="2131"/>
      <c r="U56" s="2131"/>
      <c r="V56" s="2131"/>
      <c r="W56" s="2131"/>
    </row>
    <row r="57" spans="1:23" ht="12.75">
      <c r="A57" s="2133"/>
      <c r="B57" s="2130"/>
      <c r="C57" s="2129"/>
      <c r="D57" s="2130"/>
      <c r="E57" s="2130"/>
      <c r="F57" s="2130"/>
      <c r="G57" s="2130"/>
      <c r="H57" s="2131"/>
      <c r="I57" s="2131"/>
      <c r="J57" s="2131"/>
      <c r="K57" s="2131"/>
      <c r="L57" s="2131"/>
      <c r="M57" s="2131"/>
      <c r="N57" s="2131"/>
      <c r="O57" s="2131"/>
      <c r="P57" s="2131"/>
      <c r="Q57" s="2131"/>
      <c r="R57" s="2131"/>
      <c r="S57" s="2132"/>
      <c r="T57" s="2131"/>
      <c r="U57" s="2131"/>
      <c r="V57" s="2131"/>
      <c r="W57" s="2131"/>
    </row>
    <row r="58" spans="1:23" ht="12.75">
      <c r="A58" s="2133"/>
      <c r="B58" s="2130"/>
      <c r="C58" s="2129"/>
      <c r="D58" s="2130"/>
      <c r="E58" s="2130"/>
      <c r="F58" s="2130"/>
      <c r="G58" s="2130"/>
      <c r="H58" s="2131"/>
      <c r="I58" s="2131"/>
      <c r="J58" s="2131"/>
      <c r="K58" s="2131"/>
      <c r="L58" s="2131"/>
      <c r="M58" s="2131"/>
      <c r="N58" s="2131"/>
      <c r="O58" s="2131"/>
      <c r="P58" s="2131"/>
      <c r="Q58" s="2131"/>
      <c r="R58" s="2131"/>
      <c r="S58" s="2132"/>
      <c r="T58" s="2131"/>
      <c r="U58" s="2131"/>
      <c r="V58" s="2131"/>
      <c r="W58" s="2131"/>
    </row>
    <row r="59" spans="1:23" ht="12.75">
      <c r="A59" s="2133"/>
      <c r="B59" s="2130"/>
      <c r="C59" s="2129"/>
      <c r="D59" s="2130"/>
      <c r="E59" s="2130"/>
      <c r="F59" s="2130"/>
      <c r="G59" s="2130"/>
      <c r="H59" s="2131"/>
      <c r="I59" s="2131"/>
      <c r="J59" s="2131"/>
      <c r="K59" s="2131"/>
      <c r="L59" s="2131"/>
      <c r="M59" s="2131"/>
      <c r="N59" s="2131"/>
      <c r="O59" s="2131"/>
      <c r="P59" s="2131"/>
      <c r="Q59" s="2131"/>
      <c r="R59" s="2131"/>
      <c r="S59" s="2132"/>
      <c r="T59" s="2131"/>
      <c r="U59" s="2131"/>
      <c r="V59" s="2131"/>
      <c r="W59" s="2131"/>
    </row>
    <row r="60" spans="1:23" ht="12.75">
      <c r="A60" s="2133"/>
      <c r="B60" s="2130"/>
      <c r="C60" s="2129"/>
      <c r="D60" s="2130"/>
      <c r="E60" s="2130"/>
      <c r="F60" s="2130"/>
      <c r="G60" s="2130"/>
      <c r="H60" s="2131"/>
      <c r="I60" s="2131"/>
      <c r="J60" s="2131"/>
      <c r="K60" s="2131"/>
      <c r="L60" s="2131"/>
      <c r="M60" s="2131"/>
      <c r="N60" s="2131"/>
      <c r="O60" s="2131"/>
      <c r="P60" s="2131"/>
      <c r="Q60" s="2131"/>
      <c r="R60" s="2131"/>
      <c r="S60" s="2132"/>
      <c r="T60" s="2131"/>
      <c r="U60" s="2131"/>
      <c r="V60" s="2131"/>
      <c r="W60" s="2131"/>
    </row>
    <row r="61" spans="1:23" ht="12.75">
      <c r="A61" s="2133"/>
      <c r="B61" s="2130"/>
      <c r="C61" s="2129"/>
      <c r="D61" s="2130"/>
      <c r="E61" s="2130"/>
      <c r="F61" s="2130"/>
      <c r="G61" s="2130"/>
      <c r="H61" s="2131"/>
      <c r="I61" s="2131"/>
      <c r="J61" s="2131"/>
      <c r="K61" s="2131"/>
      <c r="L61" s="2131"/>
      <c r="M61" s="2131"/>
      <c r="N61" s="2131"/>
      <c r="O61" s="2131"/>
      <c r="P61" s="2131"/>
      <c r="Q61" s="2131"/>
      <c r="R61" s="2131"/>
      <c r="S61" s="2132"/>
      <c r="T61" s="2131"/>
      <c r="U61" s="2131"/>
      <c r="V61" s="2131"/>
      <c r="W61" s="2131"/>
    </row>
    <row r="62" spans="1:23" ht="12.75">
      <c r="A62" s="2133"/>
      <c r="B62" s="2130"/>
      <c r="C62" s="2129"/>
      <c r="D62" s="2130"/>
      <c r="E62" s="2130"/>
      <c r="F62" s="2130"/>
      <c r="G62" s="2130"/>
      <c r="H62" s="2131"/>
      <c r="I62" s="2131"/>
      <c r="J62" s="2131"/>
      <c r="K62" s="2131"/>
      <c r="L62" s="2131"/>
      <c r="M62" s="2131"/>
      <c r="N62" s="2131"/>
      <c r="O62" s="2131"/>
      <c r="P62" s="2131"/>
      <c r="Q62" s="2131"/>
      <c r="R62" s="2131"/>
      <c r="S62" s="2132"/>
      <c r="T62" s="2131"/>
      <c r="U62" s="2131"/>
      <c r="V62" s="2131"/>
      <c r="W62" s="2131"/>
    </row>
    <row r="63" spans="1:23" ht="18">
      <c r="A63" s="2245"/>
      <c r="B63" s="2021"/>
      <c r="C63" s="2246"/>
      <c r="D63" s="2021"/>
      <c r="E63" s="2021"/>
      <c r="F63" s="2021"/>
      <c r="G63" s="2021"/>
      <c r="H63" s="2247"/>
      <c r="I63" s="2247"/>
      <c r="J63" s="2247"/>
      <c r="K63" s="2247"/>
      <c r="L63" s="2247"/>
      <c r="M63" s="2247"/>
      <c r="N63" s="2247"/>
      <c r="O63" s="2247"/>
      <c r="P63" s="2247"/>
      <c r="Q63" s="2247"/>
      <c r="R63" s="2247"/>
      <c r="S63" s="2248"/>
      <c r="T63" s="2247"/>
      <c r="U63" s="2247"/>
      <c r="V63" s="2247"/>
      <c r="W63" s="2247"/>
    </row>
    <row r="64" spans="1:23" ht="18">
      <c r="A64" s="2245"/>
      <c r="B64" s="2021"/>
      <c r="C64" s="2246"/>
      <c r="D64" s="2021"/>
      <c r="E64" s="2021"/>
      <c r="F64" s="2021"/>
      <c r="G64" s="2021"/>
      <c r="H64" s="2247"/>
      <c r="I64" s="2247"/>
      <c r="J64" s="2247"/>
      <c r="K64" s="2247"/>
      <c r="L64" s="2247"/>
      <c r="M64" s="2247"/>
      <c r="N64" s="2247"/>
      <c r="O64" s="2247"/>
      <c r="P64" s="2247"/>
      <c r="Q64" s="2247"/>
      <c r="R64" s="2247"/>
      <c r="S64" s="2248"/>
      <c r="T64" s="2247"/>
      <c r="U64" s="2247"/>
      <c r="V64" s="2247"/>
      <c r="W64" s="2247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</mergeCells>
  <printOptions/>
  <pageMargins left="0.9055118110236221" right="0.7086614173228347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71"/>
  <sheetViews>
    <sheetView zoomScale="80" zoomScaleNormal="80" zoomScaleSheetLayoutView="100" zoomScalePageLayoutView="0" workbookViewId="0" topLeftCell="A100">
      <selection activeCell="C359" sqref="C359"/>
    </sheetView>
  </sheetViews>
  <sheetFormatPr defaultColWidth="9.140625" defaultRowHeight="12.75"/>
  <cols>
    <col min="1" max="1" width="13.7109375" style="149" customWidth="1"/>
    <col min="2" max="2" width="12.7109375" style="149" customWidth="1"/>
    <col min="3" max="3" width="79.7109375" style="149" customWidth="1"/>
    <col min="4" max="4" width="14.57421875" style="149" customWidth="1"/>
    <col min="5" max="5" width="14.7109375" style="299" customWidth="1"/>
    <col min="6" max="6" width="14.421875" style="299" customWidth="1"/>
    <col min="7" max="7" width="10.8515625" style="149" customWidth="1"/>
    <col min="8" max="8" width="9.140625" style="149" customWidth="1"/>
    <col min="9" max="9" width="10.140625" style="149" bestFit="1" customWidth="1"/>
    <col min="10" max="16384" width="9.140625" style="149" customWidth="1"/>
  </cols>
  <sheetData>
    <row r="1" spans="1:7" ht="21" customHeight="1">
      <c r="A1" s="144" t="s">
        <v>355</v>
      </c>
      <c r="B1" s="140"/>
      <c r="C1" s="146"/>
      <c r="D1" s="147"/>
      <c r="E1" s="272"/>
      <c r="F1" s="272"/>
      <c r="G1" s="148"/>
    </row>
    <row r="2" spans="1:6" ht="15.75" customHeight="1">
      <c r="A2" s="144"/>
      <c r="B2" s="140"/>
      <c r="C2" s="150"/>
      <c r="E2" s="273"/>
      <c r="F2" s="273"/>
    </row>
    <row r="3" spans="1:7" s="154" customFormat="1" ht="24" customHeight="1">
      <c r="A3" s="151" t="s">
        <v>356</v>
      </c>
      <c r="B3" s="151"/>
      <c r="C3" s="151"/>
      <c r="D3" s="152"/>
      <c r="E3" s="274"/>
      <c r="F3" s="274"/>
      <c r="G3" s="153"/>
    </row>
    <row r="4" spans="4:7" s="43" customFormat="1" ht="15.75" customHeight="1" thickBot="1">
      <c r="D4" s="155"/>
      <c r="E4" s="275"/>
      <c r="F4" s="276" t="s">
        <v>4</v>
      </c>
      <c r="G4" s="155"/>
    </row>
    <row r="5" spans="1:7" s="43" customFormat="1" ht="15.75" customHeight="1">
      <c r="A5" s="156" t="s">
        <v>59</v>
      </c>
      <c r="B5" s="157" t="s">
        <v>58</v>
      </c>
      <c r="C5" s="156" t="s">
        <v>56</v>
      </c>
      <c r="D5" s="156" t="s">
        <v>55</v>
      </c>
      <c r="E5" s="277" t="s">
        <v>55</v>
      </c>
      <c r="F5" s="235" t="s">
        <v>8</v>
      </c>
      <c r="G5" s="156" t="s">
        <v>357</v>
      </c>
    </row>
    <row r="6" spans="1:7" s="43" customFormat="1" ht="15.75" customHeight="1" thickBot="1">
      <c r="A6" s="158"/>
      <c r="B6" s="159"/>
      <c r="C6" s="160"/>
      <c r="D6" s="161" t="s">
        <v>53</v>
      </c>
      <c r="E6" s="278" t="s">
        <v>52</v>
      </c>
      <c r="F6" s="237" t="s">
        <v>358</v>
      </c>
      <c r="G6" s="161" t="s">
        <v>359</v>
      </c>
    </row>
    <row r="7" spans="1:7" s="43" customFormat="1" ht="16.5" customHeight="1" thickTop="1">
      <c r="A7" s="162">
        <v>10</v>
      </c>
      <c r="B7" s="163"/>
      <c r="C7" s="164" t="s">
        <v>360</v>
      </c>
      <c r="D7" s="165"/>
      <c r="E7" s="279"/>
      <c r="F7" s="279"/>
      <c r="G7" s="165"/>
    </row>
    <row r="8" spans="1:7" s="43" customFormat="1" ht="15" customHeight="1">
      <c r="A8" s="113"/>
      <c r="B8" s="166"/>
      <c r="C8" s="113" t="s">
        <v>361</v>
      </c>
      <c r="D8" s="104"/>
      <c r="E8" s="254"/>
      <c r="F8" s="254"/>
      <c r="G8" s="104"/>
    </row>
    <row r="9" spans="1:7" s="43" customFormat="1" ht="15" customHeight="1">
      <c r="A9" s="113"/>
      <c r="B9" s="167">
        <v>2143</v>
      </c>
      <c r="C9" s="108" t="s">
        <v>362</v>
      </c>
      <c r="D9" s="104">
        <v>2860</v>
      </c>
      <c r="E9" s="254">
        <v>1864.1</v>
      </c>
      <c r="F9" s="254">
        <v>1853.5</v>
      </c>
      <c r="G9" s="328">
        <f>(F9/E9)*100</f>
        <v>99.43136097848829</v>
      </c>
    </row>
    <row r="10" spans="1:7" s="43" customFormat="1" ht="15">
      <c r="A10" s="108"/>
      <c r="B10" s="167">
        <v>3111</v>
      </c>
      <c r="C10" s="108" t="s">
        <v>363</v>
      </c>
      <c r="D10" s="168">
        <v>7600</v>
      </c>
      <c r="E10" s="280">
        <v>4027.2</v>
      </c>
      <c r="F10" s="280">
        <v>4027.2</v>
      </c>
      <c r="G10" s="328">
        <f aca="true" t="shared" si="0" ref="G10:G31">(F10/E10)*100</f>
        <v>100</v>
      </c>
    </row>
    <row r="11" spans="1:7" s="43" customFormat="1" ht="15">
      <c r="A11" s="108"/>
      <c r="B11" s="167">
        <v>3113</v>
      </c>
      <c r="C11" s="108" t="s">
        <v>364</v>
      </c>
      <c r="D11" s="168">
        <v>29150</v>
      </c>
      <c r="E11" s="280">
        <v>14849.9</v>
      </c>
      <c r="F11" s="280">
        <v>14849.9</v>
      </c>
      <c r="G11" s="328">
        <f t="shared" si="0"/>
        <v>100</v>
      </c>
    </row>
    <row r="12" spans="1:7" s="43" customFormat="1" ht="15" hidden="1">
      <c r="A12" s="108"/>
      <c r="B12" s="167">
        <v>3114</v>
      </c>
      <c r="C12" s="108" t="s">
        <v>365</v>
      </c>
      <c r="D12" s="168"/>
      <c r="E12" s="280"/>
      <c r="F12" s="280"/>
      <c r="G12" s="328" t="e">
        <f t="shared" si="0"/>
        <v>#DIV/0!</v>
      </c>
    </row>
    <row r="13" spans="1:7" s="43" customFormat="1" ht="15" hidden="1">
      <c r="A13" s="108"/>
      <c r="B13" s="167">
        <v>3122</v>
      </c>
      <c r="C13" s="108" t="s">
        <v>366</v>
      </c>
      <c r="D13" s="168"/>
      <c r="E13" s="280"/>
      <c r="F13" s="280"/>
      <c r="G13" s="328" t="e">
        <f t="shared" si="0"/>
        <v>#DIV/0!</v>
      </c>
    </row>
    <row r="14" spans="1:7" s="43" customFormat="1" ht="15">
      <c r="A14" s="108"/>
      <c r="B14" s="167">
        <v>3231</v>
      </c>
      <c r="C14" s="108" t="s">
        <v>367</v>
      </c>
      <c r="D14" s="168">
        <v>600</v>
      </c>
      <c r="E14" s="280">
        <v>300</v>
      </c>
      <c r="F14" s="280">
        <v>300</v>
      </c>
      <c r="G14" s="328">
        <f t="shared" si="0"/>
        <v>100</v>
      </c>
    </row>
    <row r="15" spans="1:7" s="43" customFormat="1" ht="15">
      <c r="A15" s="108"/>
      <c r="B15" s="167">
        <v>3313</v>
      </c>
      <c r="C15" s="108" t="s">
        <v>368</v>
      </c>
      <c r="D15" s="104">
        <v>1400</v>
      </c>
      <c r="E15" s="254">
        <v>872.6</v>
      </c>
      <c r="F15" s="254">
        <v>872.5</v>
      </c>
      <c r="G15" s="328">
        <f t="shared" si="0"/>
        <v>99.98853999541599</v>
      </c>
    </row>
    <row r="16" spans="1:7" s="43" customFormat="1" ht="15" customHeight="1" hidden="1">
      <c r="A16" s="108"/>
      <c r="B16" s="167">
        <v>3314</v>
      </c>
      <c r="C16" s="108" t="s">
        <v>369</v>
      </c>
      <c r="D16" s="104"/>
      <c r="E16" s="254"/>
      <c r="F16" s="254"/>
      <c r="G16" s="328" t="e">
        <f t="shared" si="0"/>
        <v>#DIV/0!</v>
      </c>
    </row>
    <row r="17" spans="1:7" s="43" customFormat="1" ht="15">
      <c r="A17" s="108"/>
      <c r="B17" s="167">
        <v>3314</v>
      </c>
      <c r="C17" s="108" t="s">
        <v>370</v>
      </c>
      <c r="D17" s="104">
        <v>7280</v>
      </c>
      <c r="E17" s="254">
        <v>4388</v>
      </c>
      <c r="F17" s="254">
        <v>4388</v>
      </c>
      <c r="G17" s="328">
        <f t="shared" si="0"/>
        <v>100</v>
      </c>
    </row>
    <row r="18" spans="1:7" s="43" customFormat="1" ht="13.5" customHeight="1" hidden="1">
      <c r="A18" s="108"/>
      <c r="B18" s="167">
        <v>3315</v>
      </c>
      <c r="C18" s="108" t="s">
        <v>371</v>
      </c>
      <c r="D18" s="104"/>
      <c r="E18" s="254"/>
      <c r="F18" s="254"/>
      <c r="G18" s="328" t="e">
        <f t="shared" si="0"/>
        <v>#DIV/0!</v>
      </c>
    </row>
    <row r="19" spans="1:7" s="43" customFormat="1" ht="15">
      <c r="A19" s="108"/>
      <c r="B19" s="167">
        <v>3315</v>
      </c>
      <c r="C19" s="108" t="s">
        <v>372</v>
      </c>
      <c r="D19" s="104">
        <v>6720</v>
      </c>
      <c r="E19" s="254">
        <v>4455</v>
      </c>
      <c r="F19" s="254">
        <v>4455</v>
      </c>
      <c r="G19" s="328">
        <f t="shared" si="0"/>
        <v>100</v>
      </c>
    </row>
    <row r="20" spans="1:7" s="43" customFormat="1" ht="15">
      <c r="A20" s="108"/>
      <c r="B20" s="167">
        <v>3319</v>
      </c>
      <c r="C20" s="108" t="s">
        <v>373</v>
      </c>
      <c r="D20" s="104">
        <v>900</v>
      </c>
      <c r="E20" s="254">
        <v>299.1</v>
      </c>
      <c r="F20" s="254">
        <v>298.5</v>
      </c>
      <c r="G20" s="328">
        <f t="shared" si="0"/>
        <v>99.79939819458374</v>
      </c>
    </row>
    <row r="21" spans="1:7" s="43" customFormat="1" ht="15">
      <c r="A21" s="108"/>
      <c r="B21" s="167">
        <v>3322</v>
      </c>
      <c r="C21" s="108" t="s">
        <v>374</v>
      </c>
      <c r="D21" s="104">
        <v>50</v>
      </c>
      <c r="E21" s="254">
        <v>0</v>
      </c>
      <c r="F21" s="254">
        <v>0</v>
      </c>
      <c r="G21" s="328" t="e">
        <f t="shared" si="0"/>
        <v>#DIV/0!</v>
      </c>
    </row>
    <row r="22" spans="1:7" s="43" customFormat="1" ht="15">
      <c r="A22" s="108"/>
      <c r="B22" s="167">
        <v>3326</v>
      </c>
      <c r="C22" s="108" t="s">
        <v>375</v>
      </c>
      <c r="D22" s="104">
        <v>20</v>
      </c>
      <c r="E22" s="254">
        <v>18.7</v>
      </c>
      <c r="F22" s="254">
        <v>18.6</v>
      </c>
      <c r="G22" s="328">
        <f t="shared" si="0"/>
        <v>99.46524064171123</v>
      </c>
    </row>
    <row r="23" spans="1:7" s="43" customFormat="1" ht="15">
      <c r="A23" s="108"/>
      <c r="B23" s="167">
        <v>3330</v>
      </c>
      <c r="C23" s="108" t="s">
        <v>376</v>
      </c>
      <c r="D23" s="104">
        <v>150</v>
      </c>
      <c r="E23" s="254">
        <v>5</v>
      </c>
      <c r="F23" s="254">
        <v>5</v>
      </c>
      <c r="G23" s="328">
        <f t="shared" si="0"/>
        <v>100</v>
      </c>
    </row>
    <row r="24" spans="1:7" s="43" customFormat="1" ht="15">
      <c r="A24" s="108"/>
      <c r="B24" s="167">
        <v>3392</v>
      </c>
      <c r="C24" s="108" t="s">
        <v>377</v>
      </c>
      <c r="D24" s="104">
        <v>800</v>
      </c>
      <c r="E24" s="254">
        <v>490</v>
      </c>
      <c r="F24" s="254">
        <v>489.4</v>
      </c>
      <c r="G24" s="328">
        <f t="shared" si="0"/>
        <v>99.87755102040816</v>
      </c>
    </row>
    <row r="25" spans="1:7" s="43" customFormat="1" ht="15">
      <c r="A25" s="108"/>
      <c r="B25" s="167">
        <v>3399</v>
      </c>
      <c r="C25" s="108" t="s">
        <v>378</v>
      </c>
      <c r="D25" s="104">
        <v>1750</v>
      </c>
      <c r="E25" s="254">
        <v>557.1</v>
      </c>
      <c r="F25" s="254">
        <v>555</v>
      </c>
      <c r="G25" s="328">
        <f t="shared" si="0"/>
        <v>99.6230479267636</v>
      </c>
    </row>
    <row r="26" spans="1:7" s="43" customFormat="1" ht="15">
      <c r="A26" s="108"/>
      <c r="B26" s="167">
        <v>3412</v>
      </c>
      <c r="C26" s="108" t="s">
        <v>379</v>
      </c>
      <c r="D26" s="104">
        <f>24707+0</f>
        <v>24707</v>
      </c>
      <c r="E26" s="254">
        <f>14526.5+60.5</f>
        <v>14587</v>
      </c>
      <c r="F26" s="254">
        <f>14526.4+60.5</f>
        <v>14586.9</v>
      </c>
      <c r="G26" s="328">
        <f t="shared" si="0"/>
        <v>99.99931445807911</v>
      </c>
    </row>
    <row r="27" spans="1:7" s="43" customFormat="1" ht="15">
      <c r="A27" s="108"/>
      <c r="B27" s="167">
        <v>3412</v>
      </c>
      <c r="C27" s="108" t="s">
        <v>380</v>
      </c>
      <c r="D27" s="104">
        <f>27207-24707</f>
        <v>2500</v>
      </c>
      <c r="E27" s="254">
        <f>16794.5-14526.5-60.5</f>
        <v>2207.5</v>
      </c>
      <c r="F27" s="254">
        <f>16794.2-14526.4-60.5</f>
        <v>2207.300000000001</v>
      </c>
      <c r="G27" s="328">
        <f t="shared" si="0"/>
        <v>99.99093997735</v>
      </c>
    </row>
    <row r="28" spans="1:7" s="43" customFormat="1" ht="15">
      <c r="A28" s="108"/>
      <c r="B28" s="167">
        <v>3419</v>
      </c>
      <c r="C28" s="108" t="s">
        <v>381</v>
      </c>
      <c r="D28" s="168">
        <v>1600</v>
      </c>
      <c r="E28" s="280">
        <v>90.2</v>
      </c>
      <c r="F28" s="280">
        <v>90.2</v>
      </c>
      <c r="G28" s="328">
        <f t="shared" si="0"/>
        <v>100</v>
      </c>
    </row>
    <row r="29" spans="1:7" s="43" customFormat="1" ht="15">
      <c r="A29" s="108"/>
      <c r="B29" s="167">
        <v>3421</v>
      </c>
      <c r="C29" s="108" t="s">
        <v>382</v>
      </c>
      <c r="D29" s="168">
        <v>5300</v>
      </c>
      <c r="E29" s="280">
        <v>4836</v>
      </c>
      <c r="F29" s="280">
        <v>4835.7</v>
      </c>
      <c r="G29" s="328">
        <f t="shared" si="0"/>
        <v>99.9937965260546</v>
      </c>
    </row>
    <row r="30" spans="1:7" s="43" customFormat="1" ht="15">
      <c r="A30" s="108"/>
      <c r="B30" s="167">
        <v>3429</v>
      </c>
      <c r="C30" s="108" t="s">
        <v>383</v>
      </c>
      <c r="D30" s="168">
        <v>1500</v>
      </c>
      <c r="E30" s="280">
        <v>1598.5</v>
      </c>
      <c r="F30" s="280">
        <v>1588.4</v>
      </c>
      <c r="G30" s="328">
        <f t="shared" si="0"/>
        <v>99.3681576477948</v>
      </c>
    </row>
    <row r="31" spans="1:7" s="43" customFormat="1" ht="15">
      <c r="A31" s="108"/>
      <c r="B31" s="167">
        <v>6223</v>
      </c>
      <c r="C31" s="108" t="s">
        <v>384</v>
      </c>
      <c r="D31" s="104">
        <v>150</v>
      </c>
      <c r="E31" s="254">
        <v>15</v>
      </c>
      <c r="F31" s="254">
        <v>15</v>
      </c>
      <c r="G31" s="328">
        <f t="shared" si="0"/>
        <v>100</v>
      </c>
    </row>
    <row r="32" spans="1:7" s="43" customFormat="1" ht="15" hidden="1">
      <c r="A32" s="108"/>
      <c r="B32" s="167">
        <v>6402</v>
      </c>
      <c r="C32" s="108" t="s">
        <v>385</v>
      </c>
      <c r="D32" s="104"/>
      <c r="E32" s="254"/>
      <c r="F32" s="254"/>
      <c r="G32" s="328" t="e">
        <f>(#REF!/E32)*100</f>
        <v>#REF!</v>
      </c>
    </row>
    <row r="33" spans="1:7" s="43" customFormat="1" ht="15" hidden="1">
      <c r="A33" s="108"/>
      <c r="B33" s="167">
        <v>6409</v>
      </c>
      <c r="C33" s="108" t="s">
        <v>386</v>
      </c>
      <c r="D33" s="104"/>
      <c r="E33" s="254"/>
      <c r="F33" s="254"/>
      <c r="G33" s="328" t="e">
        <f>(#REF!/E33)*100</f>
        <v>#REF!</v>
      </c>
    </row>
    <row r="34" spans="1:7" s="43" customFormat="1" ht="14.25" customHeight="1" thickBot="1">
      <c r="A34" s="169"/>
      <c r="B34" s="170"/>
      <c r="C34" s="171"/>
      <c r="D34" s="172"/>
      <c r="E34" s="281"/>
      <c r="F34" s="281"/>
      <c r="G34" s="329"/>
    </row>
    <row r="35" spans="1:7" s="43" customFormat="1" ht="18.75" customHeight="1" thickBot="1" thickTop="1">
      <c r="A35" s="173"/>
      <c r="B35" s="174"/>
      <c r="C35" s="175" t="s">
        <v>387</v>
      </c>
      <c r="D35" s="176">
        <f>SUM(D9:D34)</f>
        <v>95037</v>
      </c>
      <c r="E35" s="282">
        <f>SUM(E9:E34)</f>
        <v>55460.899999999994</v>
      </c>
      <c r="F35" s="282">
        <f>SUM(F9:F34)</f>
        <v>55436.1</v>
      </c>
      <c r="G35" s="330">
        <f>(F35/E35)*100</f>
        <v>99.95528381255984</v>
      </c>
    </row>
    <row r="36" spans="1:7" s="43" customFormat="1" ht="15.75" customHeight="1">
      <c r="A36" s="47"/>
      <c r="B36" s="49"/>
      <c r="C36" s="177"/>
      <c r="D36" s="178"/>
      <c r="E36" s="283"/>
      <c r="F36" s="283"/>
      <c r="G36" s="331"/>
    </row>
    <row r="37" spans="1:7" s="43" customFormat="1" ht="18.75" customHeight="1" hidden="1">
      <c r="A37" s="47"/>
      <c r="B37" s="49"/>
      <c r="C37" s="177"/>
      <c r="D37" s="178"/>
      <c r="E37" s="283"/>
      <c r="F37" s="283"/>
      <c r="G37" s="331"/>
    </row>
    <row r="38" spans="1:7" s="43" customFormat="1" ht="18.75" customHeight="1" hidden="1">
      <c r="A38" s="47"/>
      <c r="B38" s="49"/>
      <c r="C38" s="177"/>
      <c r="D38" s="178"/>
      <c r="E38" s="283"/>
      <c r="F38" s="283"/>
      <c r="G38" s="331"/>
    </row>
    <row r="39" spans="1:7" s="43" customFormat="1" ht="15.75" customHeight="1" hidden="1">
      <c r="A39" s="47"/>
      <c r="B39" s="49"/>
      <c r="C39" s="177"/>
      <c r="D39" s="178"/>
      <c r="E39" s="283"/>
      <c r="F39" s="283"/>
      <c r="G39" s="331"/>
    </row>
    <row r="40" spans="1:7" s="43" customFormat="1" ht="15.75" customHeight="1" hidden="1">
      <c r="A40" s="47"/>
      <c r="B40" s="49"/>
      <c r="C40" s="177"/>
      <c r="D40" s="179"/>
      <c r="E40" s="284"/>
      <c r="F40" s="284"/>
      <c r="G40" s="331"/>
    </row>
    <row r="41" spans="1:7" s="43" customFormat="1" ht="12.75" customHeight="1" hidden="1">
      <c r="A41" s="47"/>
      <c r="B41" s="49"/>
      <c r="C41" s="177"/>
      <c r="D41" s="179"/>
      <c r="E41" s="284"/>
      <c r="F41" s="284"/>
      <c r="G41" s="331"/>
    </row>
    <row r="42" spans="1:7" s="43" customFormat="1" ht="12.75" customHeight="1" hidden="1">
      <c r="A42" s="47"/>
      <c r="B42" s="49"/>
      <c r="C42" s="177"/>
      <c r="D42" s="179"/>
      <c r="E42" s="284"/>
      <c r="F42" s="284"/>
      <c r="G42" s="331"/>
    </row>
    <row r="43" spans="2:7" s="43" customFormat="1" ht="15.75" customHeight="1" thickBot="1">
      <c r="B43" s="180"/>
      <c r="E43" s="285"/>
      <c r="F43" s="285"/>
      <c r="G43" s="323"/>
    </row>
    <row r="44" spans="1:7" s="43" customFormat="1" ht="15.75">
      <c r="A44" s="156" t="s">
        <v>59</v>
      </c>
      <c r="B44" s="157" t="s">
        <v>58</v>
      </c>
      <c r="C44" s="156" t="s">
        <v>56</v>
      </c>
      <c r="D44" s="156" t="s">
        <v>55</v>
      </c>
      <c r="E44" s="277" t="s">
        <v>55</v>
      </c>
      <c r="F44" s="235" t="s">
        <v>8</v>
      </c>
      <c r="G44" s="332" t="s">
        <v>357</v>
      </c>
    </row>
    <row r="45" spans="1:7" s="43" customFormat="1" ht="15.75" customHeight="1" thickBot="1">
      <c r="A45" s="158"/>
      <c r="B45" s="159"/>
      <c r="C45" s="160"/>
      <c r="D45" s="161" t="s">
        <v>53</v>
      </c>
      <c r="E45" s="278" t="s">
        <v>52</v>
      </c>
      <c r="F45" s="237" t="s">
        <v>358</v>
      </c>
      <c r="G45" s="333" t="s">
        <v>359</v>
      </c>
    </row>
    <row r="46" spans="1:7" s="43" customFormat="1" ht="16.5" customHeight="1" thickTop="1">
      <c r="A46" s="162">
        <v>20</v>
      </c>
      <c r="B46" s="163"/>
      <c r="C46" s="93" t="s">
        <v>388</v>
      </c>
      <c r="D46" s="105"/>
      <c r="E46" s="248"/>
      <c r="F46" s="248"/>
      <c r="G46" s="334"/>
    </row>
    <row r="47" spans="1:7" s="43" customFormat="1" ht="16.5" customHeight="1">
      <c r="A47" s="162"/>
      <c r="B47" s="163"/>
      <c r="C47" s="93"/>
      <c r="D47" s="105"/>
      <c r="E47" s="248"/>
      <c r="F47" s="248"/>
      <c r="G47" s="334"/>
    </row>
    <row r="48" spans="1:7" s="43" customFormat="1" ht="15" customHeight="1">
      <c r="A48" s="113"/>
      <c r="B48" s="166"/>
      <c r="C48" s="93" t="s">
        <v>389</v>
      </c>
      <c r="D48" s="104"/>
      <c r="E48" s="254"/>
      <c r="F48" s="254"/>
      <c r="G48" s="328"/>
    </row>
    <row r="49" spans="1:7" s="43" customFormat="1" ht="15">
      <c r="A49" s="108"/>
      <c r="B49" s="167">
        <v>2143</v>
      </c>
      <c r="C49" s="109" t="s">
        <v>390</v>
      </c>
      <c r="D49" s="99">
        <v>0</v>
      </c>
      <c r="E49" s="239">
        <v>1403.9</v>
      </c>
      <c r="F49" s="239">
        <v>97.4</v>
      </c>
      <c r="G49" s="328">
        <f aca="true" t="shared" si="1" ref="G49:G92">(F49/E49)*100</f>
        <v>6.93781608376665</v>
      </c>
    </row>
    <row r="50" spans="1:7" s="43" customFormat="1" ht="15">
      <c r="A50" s="108"/>
      <c r="B50" s="167">
        <v>2212</v>
      </c>
      <c r="C50" s="109" t="s">
        <v>391</v>
      </c>
      <c r="D50" s="99">
        <v>13455</v>
      </c>
      <c r="E50" s="239">
        <v>15547.4</v>
      </c>
      <c r="F50" s="239">
        <v>9513.1</v>
      </c>
      <c r="G50" s="328">
        <f t="shared" si="1"/>
        <v>61.18772270604732</v>
      </c>
    </row>
    <row r="51" spans="1:7" s="43" customFormat="1" ht="15" customHeight="1">
      <c r="A51" s="108"/>
      <c r="B51" s="167">
        <v>2219</v>
      </c>
      <c r="C51" s="109" t="s">
        <v>392</v>
      </c>
      <c r="D51" s="99">
        <v>26323</v>
      </c>
      <c r="E51" s="239">
        <v>40603.7</v>
      </c>
      <c r="F51" s="239">
        <v>21557.3</v>
      </c>
      <c r="G51" s="328">
        <f t="shared" si="1"/>
        <v>53.09195959974091</v>
      </c>
    </row>
    <row r="52" spans="1:7" s="43" customFormat="1" ht="15">
      <c r="A52" s="108"/>
      <c r="B52" s="167">
        <v>2221</v>
      </c>
      <c r="C52" s="109" t="s">
        <v>393</v>
      </c>
      <c r="D52" s="99">
        <v>100</v>
      </c>
      <c r="E52" s="239">
        <v>102.9</v>
      </c>
      <c r="F52" s="239">
        <v>41.6</v>
      </c>
      <c r="G52" s="328">
        <f t="shared" si="1"/>
        <v>40.42759961127308</v>
      </c>
    </row>
    <row r="53" spans="1:7" s="43" customFormat="1" ht="15">
      <c r="A53" s="108"/>
      <c r="B53" s="167">
        <v>2229</v>
      </c>
      <c r="C53" s="109" t="s">
        <v>394</v>
      </c>
      <c r="D53" s="99">
        <v>400</v>
      </c>
      <c r="E53" s="239">
        <v>400</v>
      </c>
      <c r="F53" s="239">
        <v>0</v>
      </c>
      <c r="G53" s="328">
        <f t="shared" si="1"/>
        <v>0</v>
      </c>
    </row>
    <row r="54" spans="1:7" s="43" customFormat="1" ht="15" hidden="1">
      <c r="A54" s="108"/>
      <c r="B54" s="167">
        <v>2241</v>
      </c>
      <c r="C54" s="109" t="s">
        <v>395</v>
      </c>
      <c r="D54" s="99"/>
      <c r="E54" s="239"/>
      <c r="F54" s="239"/>
      <c r="G54" s="328" t="e">
        <f t="shared" si="1"/>
        <v>#DIV/0!</v>
      </c>
    </row>
    <row r="55" spans="1:7" s="45" customFormat="1" ht="15.75" hidden="1">
      <c r="A55" s="108"/>
      <c r="B55" s="167">
        <v>2249</v>
      </c>
      <c r="C55" s="109" t="s">
        <v>396</v>
      </c>
      <c r="D55" s="104">
        <f>727-727</f>
        <v>0</v>
      </c>
      <c r="E55" s="254">
        <v>0</v>
      </c>
      <c r="F55" s="254"/>
      <c r="G55" s="328" t="e">
        <f t="shared" si="1"/>
        <v>#DIV/0!</v>
      </c>
    </row>
    <row r="56" spans="1:7" s="43" customFormat="1" ht="15">
      <c r="A56" s="108"/>
      <c r="B56" s="167">
        <v>2310</v>
      </c>
      <c r="C56" s="109" t="s">
        <v>397</v>
      </c>
      <c r="D56" s="99">
        <v>0</v>
      </c>
      <c r="E56" s="239">
        <v>7.2</v>
      </c>
      <c r="F56" s="239">
        <v>7.2</v>
      </c>
      <c r="G56" s="328">
        <f t="shared" si="1"/>
        <v>100</v>
      </c>
    </row>
    <row r="57" spans="1:7" s="43" customFormat="1" ht="15">
      <c r="A57" s="108"/>
      <c r="B57" s="167">
        <v>2321</v>
      </c>
      <c r="C57" s="109" t="s">
        <v>398</v>
      </c>
      <c r="D57" s="99">
        <v>50</v>
      </c>
      <c r="E57" s="239">
        <v>299</v>
      </c>
      <c r="F57" s="239">
        <v>299</v>
      </c>
      <c r="G57" s="328">
        <f t="shared" si="1"/>
        <v>100</v>
      </c>
    </row>
    <row r="58" spans="1:7" s="45" customFormat="1" ht="15.75">
      <c r="A58" s="108"/>
      <c r="B58" s="167">
        <v>2331</v>
      </c>
      <c r="C58" s="109" t="s">
        <v>399</v>
      </c>
      <c r="D58" s="104">
        <v>1</v>
      </c>
      <c r="E58" s="254">
        <v>1</v>
      </c>
      <c r="F58" s="254">
        <v>0</v>
      </c>
      <c r="G58" s="328">
        <f t="shared" si="1"/>
        <v>0</v>
      </c>
    </row>
    <row r="59" spans="1:7" s="43" customFormat="1" ht="15">
      <c r="A59" s="108"/>
      <c r="B59" s="167">
        <v>3111</v>
      </c>
      <c r="C59" s="181" t="s">
        <v>400</v>
      </c>
      <c r="D59" s="99">
        <v>1594</v>
      </c>
      <c r="E59" s="239">
        <v>1988.6</v>
      </c>
      <c r="F59" s="238">
        <v>1868.6</v>
      </c>
      <c r="G59" s="328">
        <f t="shared" si="1"/>
        <v>93.96560394247209</v>
      </c>
    </row>
    <row r="60" spans="1:7" s="43" customFormat="1" ht="15">
      <c r="A60" s="108"/>
      <c r="B60" s="167">
        <v>3113</v>
      </c>
      <c r="C60" s="181" t="s">
        <v>401</v>
      </c>
      <c r="D60" s="99">
        <v>3900</v>
      </c>
      <c r="E60" s="239">
        <v>4545.6</v>
      </c>
      <c r="F60" s="238">
        <v>1932.7</v>
      </c>
      <c r="G60" s="328">
        <f t="shared" si="1"/>
        <v>42.51803942273847</v>
      </c>
    </row>
    <row r="61" spans="1:7" s="45" customFormat="1" ht="15.75">
      <c r="A61" s="108"/>
      <c r="B61" s="167">
        <v>3231</v>
      </c>
      <c r="C61" s="109" t="s">
        <v>402</v>
      </c>
      <c r="D61" s="104">
        <v>950</v>
      </c>
      <c r="E61" s="254">
        <v>1060.2</v>
      </c>
      <c r="F61" s="254">
        <v>947.9</v>
      </c>
      <c r="G61" s="328">
        <f t="shared" si="1"/>
        <v>89.40765893227692</v>
      </c>
    </row>
    <row r="62" spans="1:7" s="45" customFormat="1" ht="15.75" hidden="1">
      <c r="A62" s="108"/>
      <c r="B62" s="167">
        <v>3313</v>
      </c>
      <c r="C62" s="109" t="s">
        <v>403</v>
      </c>
      <c r="D62" s="104">
        <v>0</v>
      </c>
      <c r="E62" s="254">
        <v>0</v>
      </c>
      <c r="F62" s="254"/>
      <c r="G62" s="328" t="e">
        <f t="shared" si="1"/>
        <v>#DIV/0!</v>
      </c>
    </row>
    <row r="63" spans="1:7" s="43" customFormat="1" ht="15">
      <c r="A63" s="135"/>
      <c r="B63" s="167">
        <v>3314</v>
      </c>
      <c r="C63" s="181" t="s">
        <v>404</v>
      </c>
      <c r="D63" s="107">
        <v>0</v>
      </c>
      <c r="E63" s="238">
        <v>92.8</v>
      </c>
      <c r="F63" s="238">
        <v>0</v>
      </c>
      <c r="G63" s="328">
        <f t="shared" si="1"/>
        <v>0</v>
      </c>
    </row>
    <row r="64" spans="1:7" s="45" customFormat="1" ht="15.75">
      <c r="A64" s="108"/>
      <c r="B64" s="167">
        <v>3319</v>
      </c>
      <c r="C64" s="181" t="s">
        <v>405</v>
      </c>
      <c r="D64" s="104">
        <v>0</v>
      </c>
      <c r="E64" s="254">
        <v>59.7</v>
      </c>
      <c r="F64" s="239">
        <v>59.7</v>
      </c>
      <c r="G64" s="328">
        <f t="shared" si="1"/>
        <v>100</v>
      </c>
    </row>
    <row r="65" spans="1:7" s="43" customFormat="1" ht="15">
      <c r="A65" s="108"/>
      <c r="B65" s="167">
        <v>3322</v>
      </c>
      <c r="C65" s="181" t="s">
        <v>406</v>
      </c>
      <c r="D65" s="99">
        <v>0</v>
      </c>
      <c r="E65" s="239">
        <v>265.6</v>
      </c>
      <c r="F65" s="239">
        <v>206.9</v>
      </c>
      <c r="G65" s="328">
        <f t="shared" si="1"/>
        <v>77.89909638554217</v>
      </c>
    </row>
    <row r="66" spans="1:7" s="43" customFormat="1" ht="15">
      <c r="A66" s="108"/>
      <c r="B66" s="167">
        <v>3326</v>
      </c>
      <c r="C66" s="181" t="s">
        <v>407</v>
      </c>
      <c r="D66" s="99">
        <v>0</v>
      </c>
      <c r="E66" s="239">
        <v>3.9</v>
      </c>
      <c r="F66" s="239">
        <v>3.9</v>
      </c>
      <c r="G66" s="328">
        <f t="shared" si="1"/>
        <v>100</v>
      </c>
    </row>
    <row r="67" spans="1:7" s="45" customFormat="1" ht="15.75" hidden="1">
      <c r="A67" s="108"/>
      <c r="B67" s="167">
        <v>3399</v>
      </c>
      <c r="C67" s="109" t="s">
        <v>405</v>
      </c>
      <c r="D67" s="104">
        <v>0</v>
      </c>
      <c r="E67" s="254">
        <v>0</v>
      </c>
      <c r="F67" s="254"/>
      <c r="G67" s="328" t="e">
        <f t="shared" si="1"/>
        <v>#DIV/0!</v>
      </c>
    </row>
    <row r="68" spans="1:7" s="43" customFormat="1" ht="15">
      <c r="A68" s="108"/>
      <c r="B68" s="167">
        <v>3412</v>
      </c>
      <c r="C68" s="181" t="s">
        <v>408</v>
      </c>
      <c r="D68" s="99">
        <v>0</v>
      </c>
      <c r="E68" s="239">
        <v>1262.1</v>
      </c>
      <c r="F68" s="239">
        <v>201.9</v>
      </c>
      <c r="G68" s="328">
        <f t="shared" si="1"/>
        <v>15.99714761112432</v>
      </c>
    </row>
    <row r="69" spans="1:7" s="43" customFormat="1" ht="15">
      <c r="A69" s="108"/>
      <c r="B69" s="167">
        <v>3421</v>
      </c>
      <c r="C69" s="181" t="s">
        <v>409</v>
      </c>
      <c r="D69" s="99">
        <v>125</v>
      </c>
      <c r="E69" s="239">
        <v>637.4</v>
      </c>
      <c r="F69" s="239">
        <v>553.7</v>
      </c>
      <c r="G69" s="328">
        <f t="shared" si="1"/>
        <v>86.86852839661124</v>
      </c>
    </row>
    <row r="70" spans="1:7" s="43" customFormat="1" ht="15" hidden="1">
      <c r="A70" s="108"/>
      <c r="B70" s="167">
        <v>3612</v>
      </c>
      <c r="C70" s="181" t="s">
        <v>410</v>
      </c>
      <c r="D70" s="99"/>
      <c r="E70" s="239"/>
      <c r="F70" s="239"/>
      <c r="G70" s="328" t="e">
        <f t="shared" si="1"/>
        <v>#DIV/0!</v>
      </c>
    </row>
    <row r="71" spans="1:7" s="43" customFormat="1" ht="15">
      <c r="A71" s="108"/>
      <c r="B71" s="167">
        <v>3613</v>
      </c>
      <c r="C71" s="181" t="s">
        <v>411</v>
      </c>
      <c r="D71" s="99">
        <v>0</v>
      </c>
      <c r="E71" s="239">
        <v>1166.8</v>
      </c>
      <c r="F71" s="239">
        <v>0</v>
      </c>
      <c r="G71" s="328">
        <f t="shared" si="1"/>
        <v>0</v>
      </c>
    </row>
    <row r="72" spans="1:7" s="43" customFormat="1" ht="15">
      <c r="A72" s="108"/>
      <c r="B72" s="167">
        <v>3631</v>
      </c>
      <c r="C72" s="181" t="s">
        <v>412</v>
      </c>
      <c r="D72" s="99">
        <v>10100</v>
      </c>
      <c r="E72" s="239">
        <v>9264.6</v>
      </c>
      <c r="F72" s="239">
        <v>6016.2</v>
      </c>
      <c r="G72" s="328">
        <f t="shared" si="1"/>
        <v>64.9375040476653</v>
      </c>
    </row>
    <row r="73" spans="1:7" s="45" customFormat="1" ht="15.75">
      <c r="A73" s="108"/>
      <c r="B73" s="167">
        <v>3632</v>
      </c>
      <c r="C73" s="109" t="s">
        <v>413</v>
      </c>
      <c r="D73" s="104">
        <v>0</v>
      </c>
      <c r="E73" s="254">
        <v>858.2</v>
      </c>
      <c r="F73" s="254">
        <v>3</v>
      </c>
      <c r="G73" s="328">
        <f t="shared" si="1"/>
        <v>0.3495688650664181</v>
      </c>
    </row>
    <row r="74" spans="1:7" s="43" customFormat="1" ht="15">
      <c r="A74" s="108"/>
      <c r="B74" s="167">
        <v>3635</v>
      </c>
      <c r="C74" s="181" t="s">
        <v>414</v>
      </c>
      <c r="D74" s="99">
        <v>2717</v>
      </c>
      <c r="E74" s="239">
        <v>2129.3</v>
      </c>
      <c r="F74" s="239">
        <v>175.3</v>
      </c>
      <c r="G74" s="328">
        <f t="shared" si="1"/>
        <v>8.232752547785656</v>
      </c>
    </row>
    <row r="75" spans="1:7" s="45" customFormat="1" ht="15.75" hidden="1">
      <c r="A75" s="108"/>
      <c r="B75" s="167">
        <v>3639</v>
      </c>
      <c r="C75" s="109" t="s">
        <v>415</v>
      </c>
      <c r="D75" s="104"/>
      <c r="E75" s="254"/>
      <c r="F75" s="254"/>
      <c r="G75" s="328" t="e">
        <f t="shared" si="1"/>
        <v>#DIV/0!</v>
      </c>
    </row>
    <row r="76" spans="1:7" s="43" customFormat="1" ht="15">
      <c r="A76" s="108"/>
      <c r="B76" s="167">
        <v>3699</v>
      </c>
      <c r="C76" s="181" t="s">
        <v>416</v>
      </c>
      <c r="D76" s="107">
        <v>188</v>
      </c>
      <c r="E76" s="238">
        <v>214.1</v>
      </c>
      <c r="F76" s="238">
        <v>176.7</v>
      </c>
      <c r="G76" s="328">
        <f t="shared" si="1"/>
        <v>82.53152732368052</v>
      </c>
    </row>
    <row r="77" spans="1:7" s="43" customFormat="1" ht="15">
      <c r="A77" s="108"/>
      <c r="B77" s="167">
        <v>3722</v>
      </c>
      <c r="C77" s="181" t="s">
        <v>417</v>
      </c>
      <c r="D77" s="99">
        <v>20470</v>
      </c>
      <c r="E77" s="239">
        <v>20530</v>
      </c>
      <c r="F77" s="239">
        <v>15386.7</v>
      </c>
      <c r="G77" s="328">
        <f t="shared" si="1"/>
        <v>74.94739405747687</v>
      </c>
    </row>
    <row r="78" spans="1:7" s="45" customFormat="1" ht="15.75" hidden="1">
      <c r="A78" s="108"/>
      <c r="B78" s="167">
        <v>3726</v>
      </c>
      <c r="C78" s="109" t="s">
        <v>418</v>
      </c>
      <c r="D78" s="104"/>
      <c r="E78" s="254"/>
      <c r="F78" s="254"/>
      <c r="G78" s="328" t="e">
        <f t="shared" si="1"/>
        <v>#DIV/0!</v>
      </c>
    </row>
    <row r="79" spans="1:7" s="45" customFormat="1" ht="15.75">
      <c r="A79" s="108"/>
      <c r="B79" s="167">
        <v>3733</v>
      </c>
      <c r="C79" s="109" t="s">
        <v>419</v>
      </c>
      <c r="D79" s="104">
        <v>40</v>
      </c>
      <c r="E79" s="254">
        <v>40</v>
      </c>
      <c r="F79" s="254">
        <v>30.8</v>
      </c>
      <c r="G79" s="328">
        <f t="shared" si="1"/>
        <v>77</v>
      </c>
    </row>
    <row r="80" spans="1:7" s="45" customFormat="1" ht="15.75">
      <c r="A80" s="108"/>
      <c r="B80" s="167">
        <v>3744</v>
      </c>
      <c r="C80" s="109" t="s">
        <v>420</v>
      </c>
      <c r="D80" s="104">
        <v>390</v>
      </c>
      <c r="E80" s="254">
        <v>390</v>
      </c>
      <c r="F80" s="238">
        <v>0</v>
      </c>
      <c r="G80" s="328">
        <f t="shared" si="1"/>
        <v>0</v>
      </c>
    </row>
    <row r="81" spans="1:7" s="45" customFormat="1" ht="15.75">
      <c r="A81" s="108"/>
      <c r="B81" s="167">
        <v>3745</v>
      </c>
      <c r="C81" s="109" t="s">
        <v>421</v>
      </c>
      <c r="D81" s="182">
        <v>20106</v>
      </c>
      <c r="E81" s="254">
        <v>20029.9</v>
      </c>
      <c r="F81" s="254">
        <v>13561.6</v>
      </c>
      <c r="G81" s="328">
        <f t="shared" si="1"/>
        <v>67.70677836634232</v>
      </c>
    </row>
    <row r="82" spans="1:7" s="45" customFormat="1" ht="15.75">
      <c r="A82" s="108"/>
      <c r="B82" s="167">
        <v>4349</v>
      </c>
      <c r="C82" s="109" t="s">
        <v>422</v>
      </c>
      <c r="D82" s="107">
        <v>0</v>
      </c>
      <c r="E82" s="238">
        <v>1085.8</v>
      </c>
      <c r="F82" s="238">
        <v>1065.8</v>
      </c>
      <c r="G82" s="328">
        <f t="shared" si="1"/>
        <v>98.15804015472463</v>
      </c>
    </row>
    <row r="83" spans="1:7" s="45" customFormat="1" ht="15.75">
      <c r="A83" s="135"/>
      <c r="B83" s="167">
        <v>4357</v>
      </c>
      <c r="C83" s="181" t="s">
        <v>423</v>
      </c>
      <c r="D83" s="107">
        <f>500-500</f>
        <v>0</v>
      </c>
      <c r="E83" s="238">
        <v>446.5</v>
      </c>
      <c r="F83" s="238">
        <v>10.9</v>
      </c>
      <c r="G83" s="328">
        <f t="shared" si="1"/>
        <v>2.441209406494961</v>
      </c>
    </row>
    <row r="84" spans="1:7" s="45" customFormat="1" ht="15.75" hidden="1">
      <c r="A84" s="135"/>
      <c r="B84" s="167">
        <v>4374</v>
      </c>
      <c r="C84" s="181" t="s">
        <v>424</v>
      </c>
      <c r="D84" s="107">
        <v>0</v>
      </c>
      <c r="E84" s="238">
        <v>0</v>
      </c>
      <c r="F84" s="238"/>
      <c r="G84" s="328" t="e">
        <f t="shared" si="1"/>
        <v>#DIV/0!</v>
      </c>
    </row>
    <row r="85" spans="1:7" s="43" customFormat="1" ht="15">
      <c r="A85" s="135"/>
      <c r="B85" s="167">
        <v>5311</v>
      </c>
      <c r="C85" s="181" t="s">
        <v>425</v>
      </c>
      <c r="D85" s="107">
        <v>3571</v>
      </c>
      <c r="E85" s="238">
        <v>3901.3</v>
      </c>
      <c r="F85" s="239">
        <v>3901.1</v>
      </c>
      <c r="G85" s="328">
        <f t="shared" si="1"/>
        <v>99.99487350370389</v>
      </c>
    </row>
    <row r="86" spans="1:7" s="43" customFormat="1" ht="15" hidden="1">
      <c r="A86" s="135"/>
      <c r="B86" s="167">
        <v>6223</v>
      </c>
      <c r="C86" s="181" t="s">
        <v>426</v>
      </c>
      <c r="D86" s="107"/>
      <c r="E86" s="238"/>
      <c r="F86" s="238"/>
      <c r="G86" s="328" t="e">
        <f t="shared" si="1"/>
        <v>#DIV/0!</v>
      </c>
    </row>
    <row r="87" spans="1:7" s="43" customFormat="1" ht="15">
      <c r="A87" s="135"/>
      <c r="B87" s="167">
        <v>6171</v>
      </c>
      <c r="C87" s="181" t="s">
        <v>427</v>
      </c>
      <c r="D87" s="107">
        <v>2200</v>
      </c>
      <c r="E87" s="238">
        <v>3033.2</v>
      </c>
      <c r="F87" s="238">
        <v>2969.9</v>
      </c>
      <c r="G87" s="328">
        <f t="shared" si="1"/>
        <v>97.91309508110247</v>
      </c>
    </row>
    <row r="88" spans="1:7" s="43" customFormat="1" ht="15">
      <c r="A88" s="135"/>
      <c r="B88" s="167">
        <v>6399</v>
      </c>
      <c r="C88" s="181" t="s">
        <v>428</v>
      </c>
      <c r="D88" s="107">
        <v>0</v>
      </c>
      <c r="E88" s="238">
        <v>30</v>
      </c>
      <c r="F88" s="238">
        <v>30</v>
      </c>
      <c r="G88" s="328">
        <f t="shared" si="1"/>
        <v>100</v>
      </c>
    </row>
    <row r="89" spans="1:7" s="43" customFormat="1" ht="15">
      <c r="A89" s="135"/>
      <c r="B89" s="167">
        <v>6402</v>
      </c>
      <c r="C89" s="181" t="s">
        <v>429</v>
      </c>
      <c r="D89" s="107">
        <v>0</v>
      </c>
      <c r="E89" s="238">
        <v>5.6</v>
      </c>
      <c r="F89" s="238">
        <v>5.6</v>
      </c>
      <c r="G89" s="328">
        <f t="shared" si="1"/>
        <v>100</v>
      </c>
    </row>
    <row r="90" spans="1:7" s="43" customFormat="1" ht="15">
      <c r="A90" s="135">
        <v>6409</v>
      </c>
      <c r="B90" s="167">
        <v>6409</v>
      </c>
      <c r="C90" s="181" t="s">
        <v>430</v>
      </c>
      <c r="D90" s="107">
        <v>2400</v>
      </c>
      <c r="E90" s="238">
        <v>864.1</v>
      </c>
      <c r="F90" s="238">
        <v>0</v>
      </c>
      <c r="G90" s="328">
        <f t="shared" si="1"/>
        <v>0</v>
      </c>
    </row>
    <row r="91" spans="1:7" s="45" customFormat="1" ht="15.75">
      <c r="A91" s="108"/>
      <c r="B91" s="167"/>
      <c r="C91" s="109"/>
      <c r="D91" s="104"/>
      <c r="E91" s="254"/>
      <c r="F91" s="254"/>
      <c r="G91" s="328"/>
    </row>
    <row r="92" spans="1:7" s="45" customFormat="1" ht="15.75">
      <c r="A92" s="164"/>
      <c r="B92" s="166"/>
      <c r="C92" s="183" t="s">
        <v>431</v>
      </c>
      <c r="D92" s="184">
        <f>SUM(D49:D91)</f>
        <v>109080</v>
      </c>
      <c r="E92" s="286">
        <f>SUM(E49:E91)</f>
        <v>132270.40000000005</v>
      </c>
      <c r="F92" s="286">
        <f>SUM(F49:F91)</f>
        <v>80624.5</v>
      </c>
      <c r="G92" s="328">
        <f t="shared" si="1"/>
        <v>60.954302701133415</v>
      </c>
    </row>
    <row r="93" spans="1:7" s="45" customFormat="1" ht="15.75">
      <c r="A93" s="164"/>
      <c r="B93" s="166"/>
      <c r="C93" s="183"/>
      <c r="D93" s="184"/>
      <c r="E93" s="286"/>
      <c r="F93" s="286"/>
      <c r="G93" s="328"/>
    </row>
    <row r="94" spans="1:7" s="45" customFormat="1" ht="14.25" customHeight="1">
      <c r="A94" s="108"/>
      <c r="B94" s="167"/>
      <c r="C94" s="185" t="s">
        <v>432</v>
      </c>
      <c r="D94" s="186"/>
      <c r="E94" s="287"/>
      <c r="F94" s="287"/>
      <c r="G94" s="328"/>
    </row>
    <row r="95" spans="1:7" s="45" customFormat="1" ht="15.75">
      <c r="A95" s="108">
        <v>1068000000</v>
      </c>
      <c r="B95" s="167">
        <v>2212</v>
      </c>
      <c r="C95" s="109" t="s">
        <v>433</v>
      </c>
      <c r="D95" s="104">
        <v>650</v>
      </c>
      <c r="E95" s="254">
        <v>909.8</v>
      </c>
      <c r="F95" s="254">
        <v>448.9</v>
      </c>
      <c r="G95" s="328">
        <f aca="true" t="shared" si="2" ref="G95:G129">(F95/E95)*100</f>
        <v>49.34051439876896</v>
      </c>
    </row>
    <row r="96" spans="1:7" s="45" customFormat="1" ht="15.75">
      <c r="A96" s="108">
        <v>1100000000</v>
      </c>
      <c r="B96" s="167">
        <v>2212</v>
      </c>
      <c r="C96" s="109" t="s">
        <v>434</v>
      </c>
      <c r="D96" s="104">
        <v>3900</v>
      </c>
      <c r="E96" s="254">
        <v>2000</v>
      </c>
      <c r="F96" s="254">
        <v>0</v>
      </c>
      <c r="G96" s="328">
        <f t="shared" si="2"/>
        <v>0</v>
      </c>
    </row>
    <row r="97" spans="1:7" s="45" customFormat="1" ht="15.75">
      <c r="A97" s="108">
        <v>1044000000</v>
      </c>
      <c r="B97" s="167">
        <v>2219</v>
      </c>
      <c r="C97" s="109" t="s">
        <v>435</v>
      </c>
      <c r="D97" s="104">
        <v>100</v>
      </c>
      <c r="E97" s="254">
        <v>100</v>
      </c>
      <c r="F97" s="254">
        <v>0</v>
      </c>
      <c r="G97" s="328">
        <f t="shared" si="2"/>
        <v>0</v>
      </c>
    </row>
    <row r="98" spans="1:7" s="45" customFormat="1" ht="15.75">
      <c r="A98" s="63">
        <v>1051000000</v>
      </c>
      <c r="B98" s="187">
        <v>2219</v>
      </c>
      <c r="C98" s="62" t="s">
        <v>436</v>
      </c>
      <c r="D98" s="104">
        <v>0</v>
      </c>
      <c r="E98" s="254">
        <v>15</v>
      </c>
      <c r="F98" s="254">
        <v>15</v>
      </c>
      <c r="G98" s="328">
        <f t="shared" si="2"/>
        <v>100</v>
      </c>
    </row>
    <row r="99" spans="1:9" s="45" customFormat="1" ht="15.75">
      <c r="A99" s="108">
        <v>1054000000</v>
      </c>
      <c r="B99" s="167">
        <v>2219</v>
      </c>
      <c r="C99" s="109" t="s">
        <v>437</v>
      </c>
      <c r="D99" s="104">
        <v>585</v>
      </c>
      <c r="E99" s="254">
        <v>2381.5</v>
      </c>
      <c r="F99" s="254">
        <v>1338.3</v>
      </c>
      <c r="G99" s="328">
        <f t="shared" si="2"/>
        <v>56.19567499475121</v>
      </c>
      <c r="I99" s="188"/>
    </row>
    <row r="100" spans="1:9" s="45" customFormat="1" ht="15.75">
      <c r="A100" s="108">
        <v>1058000000</v>
      </c>
      <c r="B100" s="167">
        <v>2219</v>
      </c>
      <c r="C100" s="109" t="s">
        <v>438</v>
      </c>
      <c r="D100" s="104">
        <v>0</v>
      </c>
      <c r="E100" s="254">
        <v>7</v>
      </c>
      <c r="F100" s="254">
        <v>7</v>
      </c>
      <c r="G100" s="328">
        <f t="shared" si="2"/>
        <v>100</v>
      </c>
      <c r="I100" s="188"/>
    </row>
    <row r="101" spans="1:9" s="45" customFormat="1" ht="15.75">
      <c r="A101" s="108">
        <v>1101000000</v>
      </c>
      <c r="B101" s="167">
        <v>2219</v>
      </c>
      <c r="C101" s="109" t="s">
        <v>439</v>
      </c>
      <c r="D101" s="104">
        <v>3500</v>
      </c>
      <c r="E101" s="254">
        <v>3500</v>
      </c>
      <c r="F101" s="254">
        <v>59</v>
      </c>
      <c r="G101" s="328">
        <f t="shared" si="2"/>
        <v>1.685714285714286</v>
      </c>
      <c r="I101" s="188"/>
    </row>
    <row r="102" spans="1:7" s="45" customFormat="1" ht="15.75">
      <c r="A102" s="108">
        <v>1104000000</v>
      </c>
      <c r="B102" s="167">
        <v>2219</v>
      </c>
      <c r="C102" s="109" t="s">
        <v>440</v>
      </c>
      <c r="D102" s="104">
        <v>507</v>
      </c>
      <c r="E102" s="254">
        <v>507</v>
      </c>
      <c r="F102" s="254">
        <v>0</v>
      </c>
      <c r="G102" s="328">
        <f t="shared" si="2"/>
        <v>0</v>
      </c>
    </row>
    <row r="103" spans="1:7" s="45" customFormat="1" ht="15.75">
      <c r="A103" s="108">
        <v>1108000000</v>
      </c>
      <c r="B103" s="167">
        <v>2219</v>
      </c>
      <c r="C103" s="109" t="s">
        <v>441</v>
      </c>
      <c r="D103" s="104">
        <v>0</v>
      </c>
      <c r="E103" s="254">
        <v>3416.4</v>
      </c>
      <c r="F103" s="254">
        <v>3358</v>
      </c>
      <c r="G103" s="328">
        <f t="shared" si="2"/>
        <v>98.29059829059828</v>
      </c>
    </row>
    <row r="104" spans="1:7" s="45" customFormat="1" ht="15.75">
      <c r="A104" s="108">
        <v>1110000000</v>
      </c>
      <c r="B104" s="167">
        <v>2219</v>
      </c>
      <c r="C104" s="109" t="s">
        <v>442</v>
      </c>
      <c r="D104" s="104">
        <v>5200</v>
      </c>
      <c r="E104" s="254">
        <v>186.9</v>
      </c>
      <c r="F104" s="254">
        <v>42.6</v>
      </c>
      <c r="G104" s="328">
        <f t="shared" si="2"/>
        <v>22.792937399678973</v>
      </c>
    </row>
    <row r="105" spans="1:7" s="45" customFormat="1" ht="15.75">
      <c r="A105" s="108">
        <v>1118000000</v>
      </c>
      <c r="B105" s="167">
        <v>2219</v>
      </c>
      <c r="C105" s="109" t="s">
        <v>443</v>
      </c>
      <c r="D105" s="104">
        <v>0</v>
      </c>
      <c r="E105" s="254">
        <v>145.2</v>
      </c>
      <c r="F105" s="254">
        <v>42.2</v>
      </c>
      <c r="G105" s="328">
        <f t="shared" si="2"/>
        <v>29.063360881542703</v>
      </c>
    </row>
    <row r="106" spans="1:7" s="45" customFormat="1" ht="15.75">
      <c r="A106" s="108">
        <v>1111000000</v>
      </c>
      <c r="B106" s="167">
        <v>2219</v>
      </c>
      <c r="C106" s="109" t="s">
        <v>444</v>
      </c>
      <c r="D106" s="104">
        <v>2801</v>
      </c>
      <c r="E106" s="254">
        <v>2808.4</v>
      </c>
      <c r="F106" s="254">
        <v>2782.6</v>
      </c>
      <c r="G106" s="328">
        <f t="shared" si="2"/>
        <v>99.08132744623272</v>
      </c>
    </row>
    <row r="107" spans="1:7" s="45" customFormat="1" ht="15.75">
      <c r="A107" s="108">
        <v>1123000000</v>
      </c>
      <c r="B107" s="167">
        <v>2219</v>
      </c>
      <c r="C107" s="109" t="s">
        <v>445</v>
      </c>
      <c r="D107" s="104">
        <v>0</v>
      </c>
      <c r="E107" s="254">
        <v>1457.1</v>
      </c>
      <c r="F107" s="254">
        <v>1044.3</v>
      </c>
      <c r="G107" s="328">
        <f t="shared" si="2"/>
        <v>71.66975499279391</v>
      </c>
    </row>
    <row r="108" spans="1:7" s="45" customFormat="1" ht="15.75">
      <c r="A108" s="108">
        <v>1112000000</v>
      </c>
      <c r="B108" s="167">
        <v>2219</v>
      </c>
      <c r="C108" s="109" t="s">
        <v>446</v>
      </c>
      <c r="D108" s="104">
        <v>910</v>
      </c>
      <c r="E108" s="254">
        <v>910</v>
      </c>
      <c r="F108" s="254">
        <v>0</v>
      </c>
      <c r="G108" s="328">
        <f t="shared" si="2"/>
        <v>0</v>
      </c>
    </row>
    <row r="109" spans="1:7" s="45" customFormat="1" ht="15.75">
      <c r="A109" s="108">
        <v>1122000000</v>
      </c>
      <c r="B109" s="167">
        <v>2219</v>
      </c>
      <c r="C109" s="109" t="s">
        <v>447</v>
      </c>
      <c r="D109" s="104">
        <v>0</v>
      </c>
      <c r="E109" s="254">
        <v>4000</v>
      </c>
      <c r="F109" s="254">
        <v>84.6</v>
      </c>
      <c r="G109" s="328">
        <f t="shared" si="2"/>
        <v>2.1149999999999998</v>
      </c>
    </row>
    <row r="110" spans="1:9" s="45" customFormat="1" ht="15.75">
      <c r="A110" s="108">
        <v>1045000000</v>
      </c>
      <c r="B110" s="167">
        <v>2219</v>
      </c>
      <c r="C110" s="109" t="s">
        <v>448</v>
      </c>
      <c r="D110" s="104">
        <v>0</v>
      </c>
      <c r="E110" s="254">
        <v>4934.4</v>
      </c>
      <c r="F110" s="254">
        <v>4934.3</v>
      </c>
      <c r="G110" s="328">
        <f t="shared" si="2"/>
        <v>99.99797341115435</v>
      </c>
      <c r="I110" s="188"/>
    </row>
    <row r="111" spans="1:7" s="45" customFormat="1" ht="15.75">
      <c r="A111" s="108">
        <v>1075000000</v>
      </c>
      <c r="B111" s="167">
        <v>3111</v>
      </c>
      <c r="C111" s="109" t="s">
        <v>449</v>
      </c>
      <c r="D111" s="104">
        <v>0</v>
      </c>
      <c r="E111" s="254">
        <v>254.9</v>
      </c>
      <c r="F111" s="254">
        <v>253.4</v>
      </c>
      <c r="G111" s="328">
        <f t="shared" si="2"/>
        <v>99.41153393487642</v>
      </c>
    </row>
    <row r="112" spans="1:7" s="45" customFormat="1" ht="15.75">
      <c r="A112" s="108">
        <v>1084000000</v>
      </c>
      <c r="B112" s="167">
        <v>3111</v>
      </c>
      <c r="C112" s="109" t="s">
        <v>450</v>
      </c>
      <c r="D112" s="104">
        <v>1594</v>
      </c>
      <c r="E112" s="254">
        <v>1575.7</v>
      </c>
      <c r="F112" s="254">
        <v>1575.5</v>
      </c>
      <c r="G112" s="328">
        <f t="shared" si="2"/>
        <v>99.98730722853335</v>
      </c>
    </row>
    <row r="113" spans="1:7" s="45" customFormat="1" ht="15.75">
      <c r="A113" s="108">
        <v>1121000000</v>
      </c>
      <c r="B113" s="167">
        <v>3113</v>
      </c>
      <c r="C113" s="109" t="s">
        <v>451</v>
      </c>
      <c r="D113" s="104">
        <v>0</v>
      </c>
      <c r="E113" s="254">
        <v>543.3</v>
      </c>
      <c r="F113" s="254">
        <v>543.2</v>
      </c>
      <c r="G113" s="328">
        <f t="shared" si="2"/>
        <v>99.98159396281983</v>
      </c>
    </row>
    <row r="114" spans="1:7" s="45" customFormat="1" ht="15.75">
      <c r="A114" s="63">
        <v>1085000000</v>
      </c>
      <c r="B114" s="187">
        <v>3231</v>
      </c>
      <c r="C114" s="62" t="s">
        <v>452</v>
      </c>
      <c r="D114" s="104">
        <v>950</v>
      </c>
      <c r="E114" s="254">
        <v>950</v>
      </c>
      <c r="F114" s="254">
        <v>837.8</v>
      </c>
      <c r="G114" s="328">
        <f t="shared" si="2"/>
        <v>88.18947368421051</v>
      </c>
    </row>
    <row r="115" spans="1:7" s="43" customFormat="1" ht="15">
      <c r="A115" s="189">
        <v>1127000000</v>
      </c>
      <c r="B115" s="190">
        <v>3412</v>
      </c>
      <c r="C115" s="191" t="s">
        <v>453</v>
      </c>
      <c r="D115" s="99">
        <v>0</v>
      </c>
      <c r="E115" s="239">
        <v>354.6</v>
      </c>
      <c r="F115" s="239">
        <v>0</v>
      </c>
      <c r="G115" s="328">
        <f t="shared" si="2"/>
        <v>0</v>
      </c>
    </row>
    <row r="116" spans="1:7" s="45" customFormat="1" ht="15.75">
      <c r="A116" s="63">
        <v>1106000000</v>
      </c>
      <c r="B116" s="187">
        <v>3421</v>
      </c>
      <c r="C116" s="62" t="s">
        <v>454</v>
      </c>
      <c r="D116" s="104">
        <v>0</v>
      </c>
      <c r="E116" s="254">
        <v>506.5</v>
      </c>
      <c r="F116" s="254">
        <v>506.3</v>
      </c>
      <c r="G116" s="328">
        <f t="shared" si="2"/>
        <v>99.96051332675222</v>
      </c>
    </row>
    <row r="117" spans="1:7" s="45" customFormat="1" ht="15.75">
      <c r="A117" s="108">
        <v>1120000000</v>
      </c>
      <c r="B117" s="167">
        <v>3613</v>
      </c>
      <c r="C117" s="109" t="s">
        <v>455</v>
      </c>
      <c r="D117" s="104">
        <v>0</v>
      </c>
      <c r="E117" s="254">
        <v>1070</v>
      </c>
      <c r="F117" s="254">
        <v>0</v>
      </c>
      <c r="G117" s="328">
        <f t="shared" si="2"/>
        <v>0</v>
      </c>
    </row>
    <row r="118" spans="1:7" s="45" customFormat="1" ht="15.75">
      <c r="A118" s="63">
        <v>1109000000</v>
      </c>
      <c r="B118" s="187">
        <v>3631</v>
      </c>
      <c r="C118" s="62" t="s">
        <v>456</v>
      </c>
      <c r="D118" s="104">
        <v>2000</v>
      </c>
      <c r="E118" s="254">
        <v>2000</v>
      </c>
      <c r="F118" s="254">
        <v>50.8</v>
      </c>
      <c r="G118" s="328">
        <f t="shared" si="2"/>
        <v>2.54</v>
      </c>
    </row>
    <row r="119" spans="1:7" s="45" customFormat="1" ht="15.75">
      <c r="A119" s="108">
        <v>1049000000</v>
      </c>
      <c r="B119" s="167">
        <v>3632</v>
      </c>
      <c r="C119" s="109" t="s">
        <v>457</v>
      </c>
      <c r="D119" s="104">
        <v>0</v>
      </c>
      <c r="E119" s="254">
        <v>831.2</v>
      </c>
      <c r="F119" s="254">
        <v>0</v>
      </c>
      <c r="G119" s="328">
        <f t="shared" si="2"/>
        <v>0</v>
      </c>
    </row>
    <row r="120" spans="1:7" s="45" customFormat="1" ht="15.75">
      <c r="A120" s="108">
        <v>1016092001</v>
      </c>
      <c r="B120" s="167">
        <v>3635</v>
      </c>
      <c r="C120" s="109" t="s">
        <v>458</v>
      </c>
      <c r="D120" s="104">
        <v>517</v>
      </c>
      <c r="E120" s="254">
        <v>517</v>
      </c>
      <c r="F120" s="254">
        <v>0</v>
      </c>
      <c r="G120" s="328">
        <f t="shared" si="2"/>
        <v>0</v>
      </c>
    </row>
    <row r="121" spans="1:7" s="45" customFormat="1" ht="15.75">
      <c r="A121" s="108">
        <v>1091000000</v>
      </c>
      <c r="B121" s="167">
        <v>3744</v>
      </c>
      <c r="C121" s="109" t="s">
        <v>459</v>
      </c>
      <c r="D121" s="104">
        <v>390</v>
      </c>
      <c r="E121" s="254">
        <v>390</v>
      </c>
      <c r="F121" s="254">
        <v>0</v>
      </c>
      <c r="G121" s="328">
        <f t="shared" si="2"/>
        <v>0</v>
      </c>
    </row>
    <row r="122" spans="1:7" s="45" customFormat="1" ht="15.75">
      <c r="A122" s="108">
        <v>1069000000</v>
      </c>
      <c r="B122" s="167">
        <v>3745</v>
      </c>
      <c r="C122" s="109" t="s">
        <v>460</v>
      </c>
      <c r="D122" s="104">
        <v>356</v>
      </c>
      <c r="E122" s="254">
        <v>1084.1</v>
      </c>
      <c r="F122" s="254">
        <v>1084</v>
      </c>
      <c r="G122" s="328">
        <f t="shared" si="2"/>
        <v>99.99077575869386</v>
      </c>
    </row>
    <row r="123" spans="1:7" s="45" customFormat="1" ht="15.75">
      <c r="A123" s="108">
        <v>1070000000</v>
      </c>
      <c r="B123" s="167">
        <v>3745</v>
      </c>
      <c r="C123" s="109" t="s">
        <v>461</v>
      </c>
      <c r="D123" s="104">
        <v>8</v>
      </c>
      <c r="E123" s="254">
        <v>9</v>
      </c>
      <c r="F123" s="254">
        <v>0</v>
      </c>
      <c r="G123" s="328">
        <f t="shared" si="2"/>
        <v>0</v>
      </c>
    </row>
    <row r="124" spans="1:7" s="45" customFormat="1" ht="15.75">
      <c r="A124" s="108">
        <v>1099000000</v>
      </c>
      <c r="B124" s="167">
        <v>3745</v>
      </c>
      <c r="C124" s="109" t="s">
        <v>462</v>
      </c>
      <c r="D124" s="104">
        <v>495</v>
      </c>
      <c r="E124" s="254">
        <v>495</v>
      </c>
      <c r="F124" s="254">
        <v>0</v>
      </c>
      <c r="G124" s="328">
        <f t="shared" si="2"/>
        <v>0</v>
      </c>
    </row>
    <row r="125" spans="1:7" s="45" customFormat="1" ht="15.75">
      <c r="A125" s="108">
        <v>1097000000</v>
      </c>
      <c r="B125" s="167">
        <v>4349</v>
      </c>
      <c r="C125" s="109" t="s">
        <v>463</v>
      </c>
      <c r="D125" s="104">
        <v>0</v>
      </c>
      <c r="E125" s="254">
        <v>1064.8</v>
      </c>
      <c r="F125" s="254">
        <v>1064.8</v>
      </c>
      <c r="G125" s="328">
        <f t="shared" si="2"/>
        <v>100</v>
      </c>
    </row>
    <row r="126" spans="1:7" s="45" customFormat="1" ht="15.75">
      <c r="A126" s="108">
        <v>1093000000</v>
      </c>
      <c r="B126" s="167">
        <v>5311</v>
      </c>
      <c r="C126" s="109" t="s">
        <v>464</v>
      </c>
      <c r="D126" s="104">
        <v>3571</v>
      </c>
      <c r="E126" s="254">
        <v>3901.3</v>
      </c>
      <c r="F126" s="254">
        <v>3901.1</v>
      </c>
      <c r="G126" s="328">
        <f t="shared" si="2"/>
        <v>99.99487350370389</v>
      </c>
    </row>
    <row r="127" spans="1:7" s="45" customFormat="1" ht="15.75">
      <c r="A127" s="108">
        <v>1092000000</v>
      </c>
      <c r="B127" s="167">
        <v>6171</v>
      </c>
      <c r="C127" s="109" t="s">
        <v>465</v>
      </c>
      <c r="D127" s="104">
        <v>2200</v>
      </c>
      <c r="E127" s="254">
        <v>2111.9</v>
      </c>
      <c r="F127" s="254">
        <v>2111.8</v>
      </c>
      <c r="G127" s="328">
        <f t="shared" si="2"/>
        <v>99.99526492731664</v>
      </c>
    </row>
    <row r="128" spans="1:7" s="45" customFormat="1" ht="15.75">
      <c r="A128" s="108"/>
      <c r="B128" s="167"/>
      <c r="C128" s="109"/>
      <c r="D128" s="104"/>
      <c r="E128" s="254"/>
      <c r="F128" s="254"/>
      <c r="G128" s="328"/>
    </row>
    <row r="129" spans="1:7" s="150" customFormat="1" ht="16.5" customHeight="1">
      <c r="A129" s="101"/>
      <c r="B129" s="192"/>
      <c r="C129" s="110" t="s">
        <v>466</v>
      </c>
      <c r="D129" s="193">
        <f>SUM(D95:D128)</f>
        <v>30234</v>
      </c>
      <c r="E129" s="288">
        <f>SUM(E95:E128)</f>
        <v>44938</v>
      </c>
      <c r="F129" s="288">
        <f>SUM(F95:F128)</f>
        <v>26085.499999999993</v>
      </c>
      <c r="G129" s="328">
        <f t="shared" si="2"/>
        <v>58.04775468423159</v>
      </c>
    </row>
    <row r="130" spans="1:7" s="150" customFormat="1" ht="16.5" customHeight="1" hidden="1">
      <c r="A130" s="101"/>
      <c r="B130" s="192"/>
      <c r="C130" s="110" t="s">
        <v>467</v>
      </c>
      <c r="D130" s="193" t="e">
        <f>SUM(#REF!+#REF!+#REF!+#REF!)</f>
        <v>#REF!</v>
      </c>
      <c r="E130" s="288" t="e">
        <f>SUM(#REF!+92+#REF!+#REF!)</f>
        <v>#REF!</v>
      </c>
      <c r="F130" s="288" t="e">
        <f>SUM(#REF!+#REF!+#REF!+#REF!)</f>
        <v>#REF!</v>
      </c>
      <c r="G130" s="328" t="e">
        <f>(#REF!/E130)*100</f>
        <v>#REF!</v>
      </c>
    </row>
    <row r="131" spans="1:7" s="45" customFormat="1" ht="15.75" customHeight="1" thickBot="1">
      <c r="A131" s="108"/>
      <c r="B131" s="167"/>
      <c r="C131" s="109"/>
      <c r="D131" s="104"/>
      <c r="E131" s="254"/>
      <c r="F131" s="254"/>
      <c r="G131" s="328"/>
    </row>
    <row r="132" spans="1:7" s="45" customFormat="1" ht="12.75" customHeight="1" hidden="1" thickBot="1">
      <c r="A132" s="194"/>
      <c r="B132" s="195"/>
      <c r="C132" s="196"/>
      <c r="D132" s="197"/>
      <c r="E132" s="289"/>
      <c r="F132" s="289"/>
      <c r="G132" s="335"/>
    </row>
    <row r="133" spans="1:7" s="43" customFormat="1" ht="18.75" customHeight="1" thickBot="1" thickTop="1">
      <c r="A133" s="198"/>
      <c r="B133" s="174"/>
      <c r="C133" s="199" t="s">
        <v>468</v>
      </c>
      <c r="D133" s="176">
        <f>SUM(D92)</f>
        <v>109080</v>
      </c>
      <c r="E133" s="282">
        <f>SUM(E92)</f>
        <v>132270.40000000005</v>
      </c>
      <c r="F133" s="282">
        <f>SUM(F92)</f>
        <v>80624.5</v>
      </c>
      <c r="G133" s="330">
        <f>(F133/E133)*100</f>
        <v>60.954302701133415</v>
      </c>
    </row>
    <row r="134" spans="1:7" s="45" customFormat="1" ht="16.5" customHeight="1">
      <c r="A134" s="177"/>
      <c r="B134" s="200"/>
      <c r="C134" s="177"/>
      <c r="D134" s="179"/>
      <c r="E134" s="290"/>
      <c r="F134" s="272"/>
      <c r="G134" s="336"/>
    </row>
    <row r="135" spans="1:7" s="43" customFormat="1" ht="12.75" customHeight="1" hidden="1">
      <c r="A135" s="47"/>
      <c r="B135" s="49"/>
      <c r="C135" s="177"/>
      <c r="D135" s="179"/>
      <c r="E135" s="284"/>
      <c r="F135" s="284"/>
      <c r="G135" s="331"/>
    </row>
    <row r="136" spans="1:7" s="43" customFormat="1" ht="12.75" customHeight="1" hidden="1">
      <c r="A136" s="47"/>
      <c r="B136" s="49"/>
      <c r="C136" s="177"/>
      <c r="D136" s="179"/>
      <c r="E136" s="284"/>
      <c r="F136" s="284"/>
      <c r="G136" s="331"/>
    </row>
    <row r="137" spans="1:7" s="43" customFormat="1" ht="12.75" customHeight="1" hidden="1">
      <c r="A137" s="47"/>
      <c r="B137" s="49"/>
      <c r="C137" s="177"/>
      <c r="D137" s="179"/>
      <c r="E137" s="284"/>
      <c r="F137" s="284"/>
      <c r="G137" s="331"/>
    </row>
    <row r="138" spans="1:7" s="43" customFormat="1" ht="12.75" customHeight="1" hidden="1">
      <c r="A138" s="47"/>
      <c r="B138" s="49"/>
      <c r="C138" s="177"/>
      <c r="D138" s="179"/>
      <c r="E138" s="284"/>
      <c r="F138" s="284"/>
      <c r="G138" s="331"/>
    </row>
    <row r="139" spans="1:7" s="43" customFormat="1" ht="12.75" customHeight="1" hidden="1">
      <c r="A139" s="47"/>
      <c r="B139" s="49"/>
      <c r="C139" s="177"/>
      <c r="D139" s="179"/>
      <c r="E139" s="284"/>
      <c r="F139" s="284"/>
      <c r="G139" s="331"/>
    </row>
    <row r="140" spans="1:7" s="43" customFormat="1" ht="12.75" customHeight="1" hidden="1">
      <c r="A140" s="47"/>
      <c r="B140" s="49"/>
      <c r="C140" s="177"/>
      <c r="D140" s="179"/>
      <c r="E140" s="284"/>
      <c r="F140" s="284"/>
      <c r="G140" s="331"/>
    </row>
    <row r="141" spans="1:7" s="43" customFormat="1" ht="15.75" customHeight="1" thickBot="1">
      <c r="A141" s="47"/>
      <c r="B141" s="49"/>
      <c r="C141" s="177"/>
      <c r="D141" s="179"/>
      <c r="E141" s="276"/>
      <c r="F141" s="276"/>
      <c r="G141" s="337"/>
    </row>
    <row r="142" spans="1:7" s="43" customFormat="1" ht="15.75">
      <c r="A142" s="156" t="s">
        <v>59</v>
      </c>
      <c r="B142" s="157" t="s">
        <v>58</v>
      </c>
      <c r="C142" s="156" t="s">
        <v>56</v>
      </c>
      <c r="D142" s="156" t="s">
        <v>55</v>
      </c>
      <c r="E142" s="277" t="s">
        <v>55</v>
      </c>
      <c r="F142" s="235" t="s">
        <v>8</v>
      </c>
      <c r="G142" s="332" t="s">
        <v>357</v>
      </c>
    </row>
    <row r="143" spans="1:7" s="43" customFormat="1" ht="15.75" customHeight="1" thickBot="1">
      <c r="A143" s="158"/>
      <c r="B143" s="159"/>
      <c r="C143" s="160"/>
      <c r="D143" s="161" t="s">
        <v>53</v>
      </c>
      <c r="E143" s="278" t="s">
        <v>52</v>
      </c>
      <c r="F143" s="237" t="s">
        <v>358</v>
      </c>
      <c r="G143" s="333" t="s">
        <v>359</v>
      </c>
    </row>
    <row r="144" spans="1:7" s="43" customFormat="1" ht="16.5" customHeight="1" thickTop="1">
      <c r="A144" s="162">
        <v>30</v>
      </c>
      <c r="B144" s="162"/>
      <c r="C144" s="101" t="s">
        <v>252</v>
      </c>
      <c r="D144" s="105"/>
      <c r="E144" s="248"/>
      <c r="F144" s="248"/>
      <c r="G144" s="334"/>
    </row>
    <row r="145" spans="1:7" s="43" customFormat="1" ht="16.5" customHeight="1">
      <c r="A145" s="201">
        <v>31</v>
      </c>
      <c r="B145" s="201"/>
      <c r="C145" s="101"/>
      <c r="D145" s="104"/>
      <c r="E145" s="254"/>
      <c r="F145" s="254"/>
      <c r="G145" s="328"/>
    </row>
    <row r="146" spans="1:7" s="43" customFormat="1" ht="15">
      <c r="A146" s="108"/>
      <c r="B146" s="189">
        <v>3341</v>
      </c>
      <c r="C146" s="47" t="s">
        <v>469</v>
      </c>
      <c r="D146" s="104">
        <v>30</v>
      </c>
      <c r="E146" s="254">
        <v>30</v>
      </c>
      <c r="F146" s="254">
        <v>0</v>
      </c>
      <c r="G146" s="328">
        <f aca="true" t="shared" si="3" ref="G146:G159">(F146/E146)*100</f>
        <v>0</v>
      </c>
    </row>
    <row r="147" spans="1:7" s="43" customFormat="1" ht="15.75" customHeight="1">
      <c r="A147" s="108"/>
      <c r="B147" s="189">
        <v>3349</v>
      </c>
      <c r="C147" s="109" t="s">
        <v>470</v>
      </c>
      <c r="D147" s="104">
        <v>760</v>
      </c>
      <c r="E147" s="254">
        <v>760</v>
      </c>
      <c r="F147" s="254">
        <v>542.5</v>
      </c>
      <c r="G147" s="328">
        <f t="shared" si="3"/>
        <v>71.38157894736842</v>
      </c>
    </row>
    <row r="148" spans="1:7" s="43" customFormat="1" ht="15.75" customHeight="1">
      <c r="A148" s="108"/>
      <c r="B148" s="189">
        <v>5212</v>
      </c>
      <c r="C148" s="108" t="s">
        <v>471</v>
      </c>
      <c r="D148" s="202">
        <v>20</v>
      </c>
      <c r="E148" s="291">
        <v>20</v>
      </c>
      <c r="F148" s="254">
        <v>0</v>
      </c>
      <c r="G148" s="328">
        <f t="shared" si="3"/>
        <v>0</v>
      </c>
    </row>
    <row r="149" spans="1:7" s="43" customFormat="1" ht="15.75" customHeight="1" hidden="1">
      <c r="A149" s="108"/>
      <c r="B149" s="189">
        <v>5272</v>
      </c>
      <c r="C149" s="108" t="s">
        <v>472</v>
      </c>
      <c r="D149" s="202">
        <v>0</v>
      </c>
      <c r="E149" s="291">
        <v>0</v>
      </c>
      <c r="F149" s="254"/>
      <c r="G149" s="328" t="e">
        <f t="shared" si="3"/>
        <v>#DIV/0!</v>
      </c>
    </row>
    <row r="150" spans="1:7" s="43" customFormat="1" ht="15.75" customHeight="1">
      <c r="A150" s="108"/>
      <c r="B150" s="189">
        <v>5279</v>
      </c>
      <c r="C150" s="108" t="s">
        <v>473</v>
      </c>
      <c r="D150" s="202">
        <v>50</v>
      </c>
      <c r="E150" s="291">
        <v>50</v>
      </c>
      <c r="F150" s="254">
        <v>16.2</v>
      </c>
      <c r="G150" s="328">
        <f t="shared" si="3"/>
        <v>32.4</v>
      </c>
    </row>
    <row r="151" spans="1:7" s="43" customFormat="1" ht="15">
      <c r="A151" s="108"/>
      <c r="B151" s="189">
        <v>5512</v>
      </c>
      <c r="C151" s="47" t="s">
        <v>474</v>
      </c>
      <c r="D151" s="104">
        <v>2243</v>
      </c>
      <c r="E151" s="254">
        <v>2243</v>
      </c>
      <c r="F151" s="254">
        <v>1026.3</v>
      </c>
      <c r="G151" s="328">
        <f t="shared" si="3"/>
        <v>45.7556843513152</v>
      </c>
    </row>
    <row r="152" spans="1:7" s="43" customFormat="1" ht="15.75" customHeight="1">
      <c r="A152" s="108"/>
      <c r="B152" s="189">
        <v>6112</v>
      </c>
      <c r="C152" s="109" t="s">
        <v>475</v>
      </c>
      <c r="D152" s="104">
        <v>5321</v>
      </c>
      <c r="E152" s="254">
        <v>5321</v>
      </c>
      <c r="F152" s="254">
        <v>4047.3</v>
      </c>
      <c r="G152" s="328">
        <f t="shared" si="3"/>
        <v>76.06277015598572</v>
      </c>
    </row>
    <row r="153" spans="1:7" s="43" customFormat="1" ht="15.75" customHeight="1" hidden="1">
      <c r="A153" s="108"/>
      <c r="B153" s="189">
        <v>6114</v>
      </c>
      <c r="C153" s="109" t="s">
        <v>476</v>
      </c>
      <c r="D153" s="104">
        <v>0</v>
      </c>
      <c r="E153" s="254">
        <v>0</v>
      </c>
      <c r="F153" s="254"/>
      <c r="G153" s="328" t="e">
        <f t="shared" si="3"/>
        <v>#DIV/0!</v>
      </c>
    </row>
    <row r="154" spans="1:7" s="43" customFormat="1" ht="15.75" customHeight="1" hidden="1">
      <c r="A154" s="108"/>
      <c r="B154" s="189">
        <v>6115</v>
      </c>
      <c r="C154" s="109" t="s">
        <v>477</v>
      </c>
      <c r="D154" s="104">
        <v>0</v>
      </c>
      <c r="E154" s="254">
        <v>0</v>
      </c>
      <c r="F154" s="254"/>
      <c r="G154" s="328" t="e">
        <f t="shared" si="3"/>
        <v>#DIV/0!</v>
      </c>
    </row>
    <row r="155" spans="1:7" s="43" customFormat="1" ht="15.75" customHeight="1" hidden="1">
      <c r="A155" s="108"/>
      <c r="B155" s="189">
        <v>6117</v>
      </c>
      <c r="C155" s="109" t="s">
        <v>478</v>
      </c>
      <c r="D155" s="104">
        <v>0</v>
      </c>
      <c r="E155" s="254">
        <v>0</v>
      </c>
      <c r="F155" s="254"/>
      <c r="G155" s="328" t="e">
        <f t="shared" si="3"/>
        <v>#DIV/0!</v>
      </c>
    </row>
    <row r="156" spans="1:7" s="43" customFormat="1" ht="15.75" customHeight="1" hidden="1">
      <c r="A156" s="108"/>
      <c r="B156" s="189">
        <v>6118</v>
      </c>
      <c r="C156" s="109" t="s">
        <v>479</v>
      </c>
      <c r="D156" s="202">
        <v>0</v>
      </c>
      <c r="E156" s="291">
        <v>0</v>
      </c>
      <c r="F156" s="254"/>
      <c r="G156" s="328" t="e">
        <f t="shared" si="3"/>
        <v>#DIV/0!</v>
      </c>
    </row>
    <row r="157" spans="1:7" s="43" customFormat="1" ht="15.75" customHeight="1" hidden="1">
      <c r="A157" s="108"/>
      <c r="B157" s="189">
        <v>6149</v>
      </c>
      <c r="C157" s="109" t="s">
        <v>480</v>
      </c>
      <c r="D157" s="202">
        <v>0</v>
      </c>
      <c r="E157" s="291">
        <v>0</v>
      </c>
      <c r="F157" s="254"/>
      <c r="G157" s="328" t="e">
        <f t="shared" si="3"/>
        <v>#DIV/0!</v>
      </c>
    </row>
    <row r="158" spans="1:7" s="43" customFormat="1" ht="17.25" customHeight="1">
      <c r="A158" s="189" t="s">
        <v>481</v>
      </c>
      <c r="B158" s="189">
        <v>6171</v>
      </c>
      <c r="C158" s="109" t="s">
        <v>482</v>
      </c>
      <c r="D158" s="104">
        <v>110708</v>
      </c>
      <c r="E158" s="254">
        <v>119930.5</v>
      </c>
      <c r="F158" s="254">
        <v>72517</v>
      </c>
      <c r="G158" s="328">
        <f t="shared" si="3"/>
        <v>60.46585313994355</v>
      </c>
    </row>
    <row r="159" spans="1:7" s="43" customFormat="1" ht="17.25" customHeight="1">
      <c r="A159" s="189"/>
      <c r="B159" s="189">
        <v>6402</v>
      </c>
      <c r="C159" s="109" t="s">
        <v>385</v>
      </c>
      <c r="D159" s="104">
        <v>0</v>
      </c>
      <c r="E159" s="254">
        <v>188.9</v>
      </c>
      <c r="F159" s="254">
        <v>188.9</v>
      </c>
      <c r="G159" s="328">
        <f t="shared" si="3"/>
        <v>100</v>
      </c>
    </row>
    <row r="160" spans="1:7" s="43" customFormat="1" ht="15.75" customHeight="1" thickBot="1">
      <c r="A160" s="203"/>
      <c r="B160" s="204"/>
      <c r="C160" s="205"/>
      <c r="D160" s="202"/>
      <c r="E160" s="291"/>
      <c r="F160" s="291"/>
      <c r="G160" s="338"/>
    </row>
    <row r="161" spans="1:7" s="43" customFormat="1" ht="18.75" customHeight="1" thickBot="1" thickTop="1">
      <c r="A161" s="198"/>
      <c r="B161" s="206"/>
      <c r="C161" s="207" t="s">
        <v>483</v>
      </c>
      <c r="D161" s="176">
        <f>SUM(D146:D160)</f>
        <v>119132</v>
      </c>
      <c r="E161" s="282">
        <f>SUM(E146:E160)</f>
        <v>128543.4</v>
      </c>
      <c r="F161" s="282">
        <f>SUM(F146:F160)</f>
        <v>78338.2</v>
      </c>
      <c r="G161" s="330">
        <f>(F161/E161)*100</f>
        <v>60.942996684388305</v>
      </c>
    </row>
    <row r="162" spans="1:7" s="43" customFormat="1" ht="15.75" customHeight="1">
      <c r="A162" s="47"/>
      <c r="B162" s="49"/>
      <c r="C162" s="177"/>
      <c r="D162" s="179"/>
      <c r="E162" s="292"/>
      <c r="F162" s="284"/>
      <c r="G162" s="331"/>
    </row>
    <row r="163" spans="1:7" s="43" customFormat="1" ht="12.75" customHeight="1" hidden="1">
      <c r="A163" s="47"/>
      <c r="B163" s="49"/>
      <c r="C163" s="177"/>
      <c r="D163" s="179"/>
      <c r="E163" s="284"/>
      <c r="F163" s="284"/>
      <c r="G163" s="331"/>
    </row>
    <row r="164" spans="1:7" s="43" customFormat="1" ht="12.75" customHeight="1" hidden="1">
      <c r="A164" s="47"/>
      <c r="B164" s="49"/>
      <c r="C164" s="177"/>
      <c r="D164" s="179"/>
      <c r="E164" s="284"/>
      <c r="F164" s="284"/>
      <c r="G164" s="331"/>
    </row>
    <row r="165" spans="1:7" s="43" customFormat="1" ht="12.75" customHeight="1" hidden="1">
      <c r="A165" s="47"/>
      <c r="B165" s="49"/>
      <c r="C165" s="177"/>
      <c r="D165" s="179"/>
      <c r="E165" s="284"/>
      <c r="F165" s="284"/>
      <c r="G165" s="331"/>
    </row>
    <row r="166" spans="1:7" s="43" customFormat="1" ht="12.75" customHeight="1" hidden="1">
      <c r="A166" s="47"/>
      <c r="B166" s="49"/>
      <c r="C166" s="177"/>
      <c r="D166" s="179"/>
      <c r="E166" s="284"/>
      <c r="F166" s="284"/>
      <c r="G166" s="331"/>
    </row>
    <row r="167" spans="1:7" s="43" customFormat="1" ht="15.75" customHeight="1" thickBot="1">
      <c r="A167" s="47"/>
      <c r="B167" s="49"/>
      <c r="C167" s="177"/>
      <c r="D167" s="179"/>
      <c r="E167" s="284"/>
      <c r="F167" s="284"/>
      <c r="G167" s="331"/>
    </row>
    <row r="168" spans="1:7" s="43" customFormat="1" ht="15.75">
      <c r="A168" s="156" t="s">
        <v>59</v>
      </c>
      <c r="B168" s="157" t="s">
        <v>58</v>
      </c>
      <c r="C168" s="156" t="s">
        <v>56</v>
      </c>
      <c r="D168" s="156" t="s">
        <v>55</v>
      </c>
      <c r="E168" s="277" t="s">
        <v>55</v>
      </c>
      <c r="F168" s="235" t="s">
        <v>8</v>
      </c>
      <c r="G168" s="332" t="s">
        <v>357</v>
      </c>
    </row>
    <row r="169" spans="1:7" s="43" customFormat="1" ht="15.75" customHeight="1" thickBot="1">
      <c r="A169" s="158"/>
      <c r="B169" s="159"/>
      <c r="C169" s="160"/>
      <c r="D169" s="161" t="s">
        <v>53</v>
      </c>
      <c r="E169" s="278" t="s">
        <v>52</v>
      </c>
      <c r="F169" s="237" t="s">
        <v>358</v>
      </c>
      <c r="G169" s="333" t="s">
        <v>359</v>
      </c>
    </row>
    <row r="170" spans="1:7" s="43" customFormat="1" ht="16.5" thickTop="1">
      <c r="A170" s="162">
        <v>50</v>
      </c>
      <c r="B170" s="163"/>
      <c r="C170" s="164" t="s">
        <v>218</v>
      </c>
      <c r="D170" s="105"/>
      <c r="E170" s="248"/>
      <c r="F170" s="248"/>
      <c r="G170" s="334"/>
    </row>
    <row r="171" spans="1:7" s="43" customFormat="1" ht="14.25" customHeight="1">
      <c r="A171" s="162"/>
      <c r="B171" s="163"/>
      <c r="C171" s="164"/>
      <c r="D171" s="105"/>
      <c r="E171" s="248"/>
      <c r="F171" s="248"/>
      <c r="G171" s="334"/>
    </row>
    <row r="172" spans="1:7" s="43" customFormat="1" ht="15">
      <c r="A172" s="108"/>
      <c r="B172" s="167">
        <v>2143</v>
      </c>
      <c r="C172" s="108" t="s">
        <v>484</v>
      </c>
      <c r="D172" s="99">
        <v>0</v>
      </c>
      <c r="E172" s="239">
        <v>84.3</v>
      </c>
      <c r="F172" s="239">
        <v>71.3</v>
      </c>
      <c r="G172" s="328">
        <f aca="true" t="shared" si="4" ref="G172:G215">(F172/E172)*100</f>
        <v>84.57888493475681</v>
      </c>
    </row>
    <row r="173" spans="1:7" s="43" customFormat="1" ht="15">
      <c r="A173" s="108"/>
      <c r="B173" s="167">
        <v>3111</v>
      </c>
      <c r="C173" s="108" t="s">
        <v>363</v>
      </c>
      <c r="D173" s="99">
        <v>0</v>
      </c>
      <c r="E173" s="239">
        <v>3908</v>
      </c>
      <c r="F173" s="239">
        <v>2064.9</v>
      </c>
      <c r="G173" s="328">
        <f t="shared" si="4"/>
        <v>52.83776867963152</v>
      </c>
    </row>
    <row r="174" spans="1:7" s="43" customFormat="1" ht="15">
      <c r="A174" s="108"/>
      <c r="B174" s="167">
        <v>3113</v>
      </c>
      <c r="C174" s="108" t="s">
        <v>364</v>
      </c>
      <c r="D174" s="99">
        <v>0</v>
      </c>
      <c r="E174" s="239">
        <v>17636.5</v>
      </c>
      <c r="F174" s="239">
        <v>10535.9</v>
      </c>
      <c r="G174" s="328">
        <f t="shared" si="4"/>
        <v>59.73917727440251</v>
      </c>
    </row>
    <row r="175" spans="1:7" s="43" customFormat="1" ht="15" hidden="1">
      <c r="A175" s="108"/>
      <c r="B175" s="167">
        <v>3114</v>
      </c>
      <c r="C175" s="108" t="s">
        <v>485</v>
      </c>
      <c r="D175" s="99">
        <v>0</v>
      </c>
      <c r="E175" s="239"/>
      <c r="F175" s="239"/>
      <c r="G175" s="328" t="e">
        <f t="shared" si="4"/>
        <v>#DIV/0!</v>
      </c>
    </row>
    <row r="176" spans="1:7" s="43" customFormat="1" ht="15" hidden="1">
      <c r="A176" s="108"/>
      <c r="B176" s="167">
        <v>3122</v>
      </c>
      <c r="C176" s="108" t="s">
        <v>486</v>
      </c>
      <c r="D176" s="99">
        <v>0</v>
      </c>
      <c r="E176" s="239"/>
      <c r="F176" s="239"/>
      <c r="G176" s="328" t="e">
        <f t="shared" si="4"/>
        <v>#DIV/0!</v>
      </c>
    </row>
    <row r="177" spans="1:7" s="43" customFormat="1" ht="15">
      <c r="A177" s="108"/>
      <c r="B177" s="167">
        <v>3231</v>
      </c>
      <c r="C177" s="108" t="s">
        <v>367</v>
      </c>
      <c r="D177" s="99">
        <v>0</v>
      </c>
      <c r="E177" s="239">
        <v>300</v>
      </c>
      <c r="F177" s="239">
        <v>150</v>
      </c>
      <c r="G177" s="328">
        <f t="shared" si="4"/>
        <v>50</v>
      </c>
    </row>
    <row r="178" spans="1:7" s="43" customFormat="1" ht="15">
      <c r="A178" s="108"/>
      <c r="B178" s="167">
        <v>3313</v>
      </c>
      <c r="C178" s="108" t="s">
        <v>368</v>
      </c>
      <c r="D178" s="99">
        <v>0</v>
      </c>
      <c r="E178" s="239">
        <v>544.2</v>
      </c>
      <c r="F178" s="239">
        <v>226.4</v>
      </c>
      <c r="G178" s="328">
        <f t="shared" si="4"/>
        <v>41.602352076442486</v>
      </c>
    </row>
    <row r="179" spans="1:7" s="43" customFormat="1" ht="15">
      <c r="A179" s="108"/>
      <c r="B179" s="167">
        <v>3314</v>
      </c>
      <c r="C179" s="108" t="s">
        <v>487</v>
      </c>
      <c r="D179" s="99">
        <v>0</v>
      </c>
      <c r="E179" s="239">
        <v>3020</v>
      </c>
      <c r="F179" s="239">
        <v>1220</v>
      </c>
      <c r="G179" s="328">
        <f t="shared" si="4"/>
        <v>40.397350993377486</v>
      </c>
    </row>
    <row r="180" spans="1:7" s="43" customFormat="1" ht="15">
      <c r="A180" s="108"/>
      <c r="B180" s="167">
        <v>3315</v>
      </c>
      <c r="C180" s="108" t="s">
        <v>488</v>
      </c>
      <c r="D180" s="99">
        <v>0</v>
      </c>
      <c r="E180" s="239">
        <v>7302.3</v>
      </c>
      <c r="F180" s="239">
        <v>4017</v>
      </c>
      <c r="G180" s="328">
        <f t="shared" si="4"/>
        <v>55.01006532188488</v>
      </c>
    </row>
    <row r="181" spans="1:7" s="43" customFormat="1" ht="15">
      <c r="A181" s="108"/>
      <c r="B181" s="167">
        <v>3319</v>
      </c>
      <c r="C181" s="108" t="s">
        <v>373</v>
      </c>
      <c r="D181" s="99">
        <v>0</v>
      </c>
      <c r="E181" s="239">
        <v>326</v>
      </c>
      <c r="F181" s="239">
        <v>70.6</v>
      </c>
      <c r="G181" s="328">
        <f t="shared" si="4"/>
        <v>21.65644171779141</v>
      </c>
    </row>
    <row r="182" spans="1:7" s="43" customFormat="1" ht="15">
      <c r="A182" s="108"/>
      <c r="B182" s="167">
        <v>3322</v>
      </c>
      <c r="C182" s="108" t="s">
        <v>374</v>
      </c>
      <c r="D182" s="99">
        <v>0</v>
      </c>
      <c r="E182" s="239">
        <v>50</v>
      </c>
      <c r="F182" s="239">
        <v>0</v>
      </c>
      <c r="G182" s="328">
        <f t="shared" si="4"/>
        <v>0</v>
      </c>
    </row>
    <row r="183" spans="1:7" s="43" customFormat="1" ht="15">
      <c r="A183" s="108"/>
      <c r="B183" s="167">
        <v>3326</v>
      </c>
      <c r="C183" s="108" t="s">
        <v>375</v>
      </c>
      <c r="D183" s="99">
        <v>0</v>
      </c>
      <c r="E183" s="239">
        <v>1.3</v>
      </c>
      <c r="F183" s="239">
        <v>0</v>
      </c>
      <c r="G183" s="328">
        <f t="shared" si="4"/>
        <v>0</v>
      </c>
    </row>
    <row r="184" spans="1:7" s="43" customFormat="1" ht="15">
      <c r="A184" s="108"/>
      <c r="B184" s="167">
        <v>3330</v>
      </c>
      <c r="C184" s="108" t="s">
        <v>376</v>
      </c>
      <c r="D184" s="99">
        <v>0</v>
      </c>
      <c r="E184" s="239">
        <v>145</v>
      </c>
      <c r="F184" s="239">
        <v>0</v>
      </c>
      <c r="G184" s="328">
        <f t="shared" si="4"/>
        <v>0</v>
      </c>
    </row>
    <row r="185" spans="1:7" s="43" customFormat="1" ht="15">
      <c r="A185" s="108"/>
      <c r="B185" s="167">
        <v>3392</v>
      </c>
      <c r="C185" s="108" t="s">
        <v>377</v>
      </c>
      <c r="D185" s="99">
        <v>0</v>
      </c>
      <c r="E185" s="239">
        <v>400</v>
      </c>
      <c r="F185" s="239">
        <v>400</v>
      </c>
      <c r="G185" s="328">
        <f t="shared" si="4"/>
        <v>100</v>
      </c>
    </row>
    <row r="186" spans="1:7" s="43" customFormat="1" ht="15">
      <c r="A186" s="108"/>
      <c r="B186" s="167">
        <v>3399</v>
      </c>
      <c r="C186" s="108" t="s">
        <v>489</v>
      </c>
      <c r="D186" s="99">
        <v>0</v>
      </c>
      <c r="E186" s="239">
        <v>268.6</v>
      </c>
      <c r="F186" s="239">
        <v>223.7</v>
      </c>
      <c r="G186" s="328">
        <f t="shared" si="4"/>
        <v>83.28369322412507</v>
      </c>
    </row>
    <row r="187" spans="1:7" s="43" customFormat="1" ht="15">
      <c r="A187" s="108"/>
      <c r="B187" s="167">
        <v>3412</v>
      </c>
      <c r="C187" s="108" t="s">
        <v>379</v>
      </c>
      <c r="D187" s="99">
        <v>0</v>
      </c>
      <c r="E187" s="239">
        <v>8516</v>
      </c>
      <c r="F187" s="239">
        <v>3360</v>
      </c>
      <c r="G187" s="328">
        <f t="shared" si="4"/>
        <v>39.455143259746364</v>
      </c>
    </row>
    <row r="188" spans="1:7" s="43" customFormat="1" ht="15">
      <c r="A188" s="108"/>
      <c r="B188" s="167">
        <v>3412</v>
      </c>
      <c r="C188" s="108" t="s">
        <v>380</v>
      </c>
      <c r="D188" s="99">
        <v>0</v>
      </c>
      <c r="E188" s="239">
        <f>8812.4-8516</f>
        <v>296.39999999999964</v>
      </c>
      <c r="F188" s="239">
        <f>3381.1-3360</f>
        <v>21.09999999999991</v>
      </c>
      <c r="G188" s="328">
        <f t="shared" si="4"/>
        <v>7.118758434547886</v>
      </c>
    </row>
    <row r="189" spans="1:7" s="43" customFormat="1" ht="15">
      <c r="A189" s="108"/>
      <c r="B189" s="167">
        <v>3419</v>
      </c>
      <c r="C189" s="108" t="s">
        <v>381</v>
      </c>
      <c r="D189" s="99">
        <v>0</v>
      </c>
      <c r="E189" s="239">
        <v>978.2</v>
      </c>
      <c r="F189" s="239">
        <v>455</v>
      </c>
      <c r="G189" s="328">
        <f t="shared" si="4"/>
        <v>46.51400531588632</v>
      </c>
    </row>
    <row r="190" spans="1:7" s="43" customFormat="1" ht="15">
      <c r="A190" s="108"/>
      <c r="B190" s="167">
        <v>3421</v>
      </c>
      <c r="C190" s="108" t="s">
        <v>382</v>
      </c>
      <c r="D190" s="99">
        <v>0</v>
      </c>
      <c r="E190" s="239">
        <v>3053.8</v>
      </c>
      <c r="F190" s="239">
        <v>3072.7</v>
      </c>
      <c r="G190" s="328">
        <f t="shared" si="4"/>
        <v>100.61890104132556</v>
      </c>
    </row>
    <row r="191" spans="1:7" s="43" customFormat="1" ht="15">
      <c r="A191" s="108"/>
      <c r="B191" s="167">
        <v>3429</v>
      </c>
      <c r="C191" s="108" t="s">
        <v>383</v>
      </c>
      <c r="D191" s="99">
        <v>0</v>
      </c>
      <c r="E191" s="239">
        <v>224</v>
      </c>
      <c r="F191" s="239">
        <v>117.4</v>
      </c>
      <c r="G191" s="328">
        <f t="shared" si="4"/>
        <v>52.41071428571429</v>
      </c>
    </row>
    <row r="192" spans="1:7" s="43" customFormat="1" ht="15">
      <c r="A192" s="108"/>
      <c r="B192" s="167">
        <v>3541</v>
      </c>
      <c r="C192" s="108" t="s">
        <v>490</v>
      </c>
      <c r="D192" s="99">
        <v>420</v>
      </c>
      <c r="E192" s="239">
        <v>420</v>
      </c>
      <c r="F192" s="239">
        <v>420</v>
      </c>
      <c r="G192" s="328">
        <f t="shared" si="4"/>
        <v>100</v>
      </c>
    </row>
    <row r="193" spans="1:7" s="43" customFormat="1" ht="15">
      <c r="A193" s="108"/>
      <c r="B193" s="167">
        <v>3599</v>
      </c>
      <c r="C193" s="108" t="s">
        <v>491</v>
      </c>
      <c r="D193" s="99">
        <v>5</v>
      </c>
      <c r="E193" s="239">
        <v>5</v>
      </c>
      <c r="F193" s="239">
        <v>2.3</v>
      </c>
      <c r="G193" s="328">
        <f t="shared" si="4"/>
        <v>46</v>
      </c>
    </row>
    <row r="194" spans="1:7" s="43" customFormat="1" ht="15" hidden="1">
      <c r="A194" s="108"/>
      <c r="B194" s="167">
        <v>4193</v>
      </c>
      <c r="C194" s="108" t="s">
        <v>492</v>
      </c>
      <c r="D194" s="99"/>
      <c r="E194" s="239"/>
      <c r="F194" s="239"/>
      <c r="G194" s="328" t="e">
        <f t="shared" si="4"/>
        <v>#DIV/0!</v>
      </c>
    </row>
    <row r="195" spans="1:7" s="43" customFormat="1" ht="15">
      <c r="A195" s="208"/>
      <c r="B195" s="167">
        <v>4312</v>
      </c>
      <c r="C195" s="108" t="s">
        <v>493</v>
      </c>
      <c r="D195" s="99">
        <v>0</v>
      </c>
      <c r="E195" s="239">
        <v>263.5</v>
      </c>
      <c r="F195" s="239">
        <v>263.5</v>
      </c>
      <c r="G195" s="328">
        <f t="shared" si="4"/>
        <v>100</v>
      </c>
    </row>
    <row r="196" spans="1:7" s="43" customFormat="1" ht="15">
      <c r="A196" s="208"/>
      <c r="B196" s="167">
        <v>4329</v>
      </c>
      <c r="C196" s="108" t="s">
        <v>494</v>
      </c>
      <c r="D196" s="99">
        <v>40</v>
      </c>
      <c r="E196" s="239">
        <v>40</v>
      </c>
      <c r="F196" s="239">
        <v>34</v>
      </c>
      <c r="G196" s="328">
        <f t="shared" si="4"/>
        <v>85</v>
      </c>
    </row>
    <row r="197" spans="1:7" s="43" customFormat="1" ht="15">
      <c r="A197" s="108"/>
      <c r="B197" s="167">
        <v>4333</v>
      </c>
      <c r="C197" s="108" t="s">
        <v>495</v>
      </c>
      <c r="D197" s="99">
        <v>136</v>
      </c>
      <c r="E197" s="239">
        <v>136</v>
      </c>
      <c r="F197" s="239">
        <v>136</v>
      </c>
      <c r="G197" s="328">
        <f t="shared" si="4"/>
        <v>100</v>
      </c>
    </row>
    <row r="198" spans="1:7" s="43" customFormat="1" ht="15" customHeight="1">
      <c r="A198" s="108"/>
      <c r="B198" s="167">
        <v>4339</v>
      </c>
      <c r="C198" s="108" t="s">
        <v>496</v>
      </c>
      <c r="D198" s="99">
        <v>1749</v>
      </c>
      <c r="E198" s="239">
        <v>2987</v>
      </c>
      <c r="F198" s="239">
        <v>1542.6</v>
      </c>
      <c r="G198" s="328">
        <f t="shared" si="4"/>
        <v>51.64378975560763</v>
      </c>
    </row>
    <row r="199" spans="1:7" s="43" customFormat="1" ht="15">
      <c r="A199" s="108"/>
      <c r="B199" s="167">
        <v>4342</v>
      </c>
      <c r="C199" s="108" t="s">
        <v>497</v>
      </c>
      <c r="D199" s="99">
        <v>20</v>
      </c>
      <c r="E199" s="239">
        <v>20</v>
      </c>
      <c r="F199" s="239">
        <v>0</v>
      </c>
      <c r="G199" s="328">
        <f t="shared" si="4"/>
        <v>0</v>
      </c>
    </row>
    <row r="200" spans="1:7" s="43" customFormat="1" ht="15">
      <c r="A200" s="108"/>
      <c r="B200" s="167">
        <v>4343</v>
      </c>
      <c r="C200" s="108" t="s">
        <v>498</v>
      </c>
      <c r="D200" s="99">
        <v>50</v>
      </c>
      <c r="E200" s="239">
        <v>50</v>
      </c>
      <c r="F200" s="239">
        <v>0</v>
      </c>
      <c r="G200" s="328">
        <f t="shared" si="4"/>
        <v>0</v>
      </c>
    </row>
    <row r="201" spans="1:7" s="43" customFormat="1" ht="15">
      <c r="A201" s="108"/>
      <c r="B201" s="167">
        <v>4349</v>
      </c>
      <c r="C201" s="108" t="s">
        <v>499</v>
      </c>
      <c r="D201" s="99">
        <v>1090</v>
      </c>
      <c r="E201" s="239">
        <v>1487.7</v>
      </c>
      <c r="F201" s="239">
        <v>1090.6</v>
      </c>
      <c r="G201" s="328">
        <f t="shared" si="4"/>
        <v>73.30779054916985</v>
      </c>
    </row>
    <row r="202" spans="1:7" s="43" customFormat="1" ht="15">
      <c r="A202" s="208"/>
      <c r="B202" s="209">
        <v>4351</v>
      </c>
      <c r="C202" s="208" t="s">
        <v>500</v>
      </c>
      <c r="D202" s="99">
        <v>2124</v>
      </c>
      <c r="E202" s="239">
        <v>2127</v>
      </c>
      <c r="F202" s="239">
        <v>2127</v>
      </c>
      <c r="G202" s="328">
        <f t="shared" si="4"/>
        <v>100</v>
      </c>
    </row>
    <row r="203" spans="1:7" s="43" customFormat="1" ht="15">
      <c r="A203" s="208"/>
      <c r="B203" s="209">
        <v>4356</v>
      </c>
      <c r="C203" s="208" t="s">
        <v>501</v>
      </c>
      <c r="D203" s="99">
        <v>0</v>
      </c>
      <c r="E203" s="239">
        <v>430.4</v>
      </c>
      <c r="F203" s="239">
        <v>430.4</v>
      </c>
      <c r="G203" s="328">
        <f t="shared" si="4"/>
        <v>100</v>
      </c>
    </row>
    <row r="204" spans="1:7" s="43" customFormat="1" ht="15">
      <c r="A204" s="208"/>
      <c r="B204" s="209">
        <v>4356</v>
      </c>
      <c r="C204" s="208" t="s">
        <v>502</v>
      </c>
      <c r="D204" s="99">
        <v>570</v>
      </c>
      <c r="E204" s="239">
        <v>570</v>
      </c>
      <c r="F204" s="239">
        <v>570</v>
      </c>
      <c r="G204" s="328">
        <f t="shared" si="4"/>
        <v>100</v>
      </c>
    </row>
    <row r="205" spans="1:7" s="43" customFormat="1" ht="15">
      <c r="A205" s="208"/>
      <c r="B205" s="209">
        <v>4357</v>
      </c>
      <c r="C205" s="208" t="s">
        <v>503</v>
      </c>
      <c r="D205" s="99">
        <f>8700-500</f>
        <v>8200</v>
      </c>
      <c r="E205" s="239">
        <f>24608.3-644</f>
        <v>23964.3</v>
      </c>
      <c r="F205" s="239">
        <f>24608.3-644</f>
        <v>23964.3</v>
      </c>
      <c r="G205" s="328">
        <f t="shared" si="4"/>
        <v>100</v>
      </c>
    </row>
    <row r="206" spans="1:7" s="43" customFormat="1" ht="15">
      <c r="A206" s="208"/>
      <c r="B206" s="209">
        <v>4357</v>
      </c>
      <c r="C206" s="208" t="s">
        <v>504</v>
      </c>
      <c r="D206" s="99">
        <v>500</v>
      </c>
      <c r="E206" s="239">
        <v>644</v>
      </c>
      <c r="F206" s="239">
        <v>644</v>
      </c>
      <c r="G206" s="328">
        <f t="shared" si="4"/>
        <v>100</v>
      </c>
    </row>
    <row r="207" spans="1:7" s="43" customFormat="1" ht="15">
      <c r="A207" s="208"/>
      <c r="B207" s="209">
        <v>4359</v>
      </c>
      <c r="C207" s="210" t="s">
        <v>505</v>
      </c>
      <c r="D207" s="99">
        <v>0</v>
      </c>
      <c r="E207" s="239">
        <v>258.2</v>
      </c>
      <c r="F207" s="239">
        <v>258.2</v>
      </c>
      <c r="G207" s="328">
        <f t="shared" si="4"/>
        <v>100</v>
      </c>
    </row>
    <row r="208" spans="1:7" s="43" customFormat="1" ht="15">
      <c r="A208" s="208"/>
      <c r="B208" s="211">
        <v>4359</v>
      </c>
      <c r="C208" s="210" t="s">
        <v>506</v>
      </c>
      <c r="D208" s="212">
        <v>100</v>
      </c>
      <c r="E208" s="240">
        <v>100</v>
      </c>
      <c r="F208" s="240">
        <v>100</v>
      </c>
      <c r="G208" s="328">
        <f t="shared" si="4"/>
        <v>100</v>
      </c>
    </row>
    <row r="209" spans="1:7" s="43" customFormat="1" ht="15">
      <c r="A209" s="108"/>
      <c r="B209" s="167">
        <v>4371</v>
      </c>
      <c r="C209" s="213" t="s">
        <v>507</v>
      </c>
      <c r="D209" s="99">
        <v>486</v>
      </c>
      <c r="E209" s="239">
        <v>486</v>
      </c>
      <c r="F209" s="239">
        <v>486</v>
      </c>
      <c r="G209" s="328">
        <f t="shared" si="4"/>
        <v>100</v>
      </c>
    </row>
    <row r="210" spans="1:7" s="43" customFormat="1" ht="15">
      <c r="A210" s="108"/>
      <c r="B210" s="167">
        <v>4374</v>
      </c>
      <c r="C210" s="108" t="s">
        <v>508</v>
      </c>
      <c r="D210" s="99">
        <v>143</v>
      </c>
      <c r="E210" s="239">
        <v>143</v>
      </c>
      <c r="F210" s="239">
        <v>143</v>
      </c>
      <c r="G210" s="328">
        <f t="shared" si="4"/>
        <v>100</v>
      </c>
    </row>
    <row r="211" spans="1:7" s="43" customFormat="1" ht="15">
      <c r="A211" s="208"/>
      <c r="B211" s="209">
        <v>4399</v>
      </c>
      <c r="C211" s="208" t="s">
        <v>509</v>
      </c>
      <c r="D211" s="212">
        <v>55</v>
      </c>
      <c r="E211" s="240">
        <v>1447</v>
      </c>
      <c r="F211" s="240">
        <v>3</v>
      </c>
      <c r="G211" s="328">
        <f t="shared" si="4"/>
        <v>0.2073255010366275</v>
      </c>
    </row>
    <row r="212" spans="1:7" s="43" customFormat="1" ht="15" hidden="1">
      <c r="A212" s="208"/>
      <c r="B212" s="209">
        <v>6402</v>
      </c>
      <c r="C212" s="208" t="s">
        <v>510</v>
      </c>
      <c r="D212" s="202"/>
      <c r="E212" s="291"/>
      <c r="F212" s="240"/>
      <c r="G212" s="328" t="e">
        <f t="shared" si="4"/>
        <v>#DIV/0!</v>
      </c>
    </row>
    <row r="213" spans="1:7" s="43" customFormat="1" ht="15" customHeight="1" hidden="1">
      <c r="A213" s="208"/>
      <c r="B213" s="209">
        <v>6409</v>
      </c>
      <c r="C213" s="208" t="s">
        <v>511</v>
      </c>
      <c r="D213" s="202">
        <v>0</v>
      </c>
      <c r="E213" s="291">
        <v>0</v>
      </c>
      <c r="F213" s="291"/>
      <c r="G213" s="328" t="e">
        <f t="shared" si="4"/>
        <v>#DIV/0!</v>
      </c>
    </row>
    <row r="214" spans="1:7" s="43" customFormat="1" ht="15">
      <c r="A214" s="108"/>
      <c r="B214" s="167">
        <v>6223</v>
      </c>
      <c r="C214" s="108" t="s">
        <v>384</v>
      </c>
      <c r="D214" s="99">
        <v>0</v>
      </c>
      <c r="E214" s="239">
        <v>25</v>
      </c>
      <c r="F214" s="239">
        <v>0</v>
      </c>
      <c r="G214" s="328">
        <f t="shared" si="4"/>
        <v>0</v>
      </c>
    </row>
    <row r="215" spans="1:7" s="43" customFormat="1" ht="15">
      <c r="A215" s="108"/>
      <c r="B215" s="167">
        <v>6409</v>
      </c>
      <c r="C215" s="108" t="s">
        <v>512</v>
      </c>
      <c r="D215" s="99">
        <v>0</v>
      </c>
      <c r="E215" s="239">
        <v>223.2</v>
      </c>
      <c r="F215" s="239">
        <v>0</v>
      </c>
      <c r="G215" s="328">
        <f t="shared" si="4"/>
        <v>0</v>
      </c>
    </row>
    <row r="216" spans="1:7" s="43" customFormat="1" ht="15" customHeight="1" thickBot="1">
      <c r="A216" s="208"/>
      <c r="B216" s="209"/>
      <c r="C216" s="208"/>
      <c r="D216" s="202"/>
      <c r="E216" s="291"/>
      <c r="F216" s="291" t="s">
        <v>513</v>
      </c>
      <c r="G216" s="328"/>
    </row>
    <row r="217" spans="1:7" s="43" customFormat="1" ht="18.75" customHeight="1" thickBot="1" thickTop="1">
      <c r="A217" s="198"/>
      <c r="B217" s="174"/>
      <c r="C217" s="175" t="s">
        <v>514</v>
      </c>
      <c r="D217" s="176">
        <f>SUM(D172:D216)</f>
        <v>15688</v>
      </c>
      <c r="E217" s="282">
        <f>SUM(E172:E216)</f>
        <v>82881.9</v>
      </c>
      <c r="F217" s="282">
        <f>SUM(F172:F216)</f>
        <v>58220.899999999994</v>
      </c>
      <c r="G217" s="330">
        <f>(F217/E217)*100</f>
        <v>70.2456145431029</v>
      </c>
    </row>
    <row r="218" spans="1:7" s="43" customFormat="1" ht="15.75" customHeight="1" thickBot="1">
      <c r="A218" s="47"/>
      <c r="B218" s="49"/>
      <c r="C218" s="177"/>
      <c r="D218" s="178"/>
      <c r="E218" s="283"/>
      <c r="F218" s="283"/>
      <c r="G218" s="331"/>
    </row>
    <row r="219" spans="1:7" s="43" customFormat="1" ht="15.75" customHeight="1" hidden="1">
      <c r="A219" s="47"/>
      <c r="B219" s="49"/>
      <c r="C219" s="177"/>
      <c r="D219" s="179"/>
      <c r="E219" s="284"/>
      <c r="F219" s="284"/>
      <c r="G219" s="331"/>
    </row>
    <row r="220" spans="1:7" s="43" customFormat="1" ht="12.75" customHeight="1" hidden="1">
      <c r="A220" s="47"/>
      <c r="C220" s="49"/>
      <c r="D220" s="179"/>
      <c r="E220" s="284"/>
      <c r="F220" s="284"/>
      <c r="G220" s="331"/>
    </row>
    <row r="221" spans="1:7" s="43" customFormat="1" ht="12.75" customHeight="1" hidden="1">
      <c r="A221" s="47"/>
      <c r="B221" s="49"/>
      <c r="C221" s="177"/>
      <c r="D221" s="179"/>
      <c r="E221" s="284"/>
      <c r="F221" s="284"/>
      <c r="G221" s="331"/>
    </row>
    <row r="222" spans="1:7" s="43" customFormat="1" ht="12.75" customHeight="1" hidden="1">
      <c r="A222" s="47"/>
      <c r="B222" s="49"/>
      <c r="C222" s="177"/>
      <c r="D222" s="179"/>
      <c r="E222" s="284"/>
      <c r="F222" s="284"/>
      <c r="G222" s="331"/>
    </row>
    <row r="223" spans="1:7" s="43" customFormat="1" ht="12.75" customHeight="1" hidden="1">
      <c r="A223" s="47"/>
      <c r="B223" s="49"/>
      <c r="C223" s="177"/>
      <c r="D223" s="179"/>
      <c r="E223" s="284"/>
      <c r="F223" s="284"/>
      <c r="G223" s="331"/>
    </row>
    <row r="224" spans="1:7" s="43" customFormat="1" ht="12.75" customHeight="1" hidden="1">
      <c r="A224" s="47"/>
      <c r="B224" s="49"/>
      <c r="C224" s="177"/>
      <c r="D224" s="179"/>
      <c r="E224" s="284"/>
      <c r="F224" s="284"/>
      <c r="G224" s="331"/>
    </row>
    <row r="225" spans="1:7" s="43" customFormat="1" ht="12.75" customHeight="1" hidden="1">
      <c r="A225" s="47"/>
      <c r="B225" s="49"/>
      <c r="C225" s="177"/>
      <c r="D225" s="179"/>
      <c r="E225" s="284"/>
      <c r="F225" s="284"/>
      <c r="G225" s="331"/>
    </row>
    <row r="226" spans="1:7" s="43" customFormat="1" ht="12.75" customHeight="1" hidden="1">
      <c r="A226" s="47"/>
      <c r="B226" s="49"/>
      <c r="C226" s="177"/>
      <c r="D226" s="179"/>
      <c r="E226" s="272"/>
      <c r="F226" s="272"/>
      <c r="G226" s="336"/>
    </row>
    <row r="227" spans="1:7" s="43" customFormat="1" ht="12.75" customHeight="1" hidden="1">
      <c r="A227" s="47"/>
      <c r="B227" s="49"/>
      <c r="C227" s="177"/>
      <c r="D227" s="179"/>
      <c r="E227" s="284"/>
      <c r="F227" s="284"/>
      <c r="G227" s="331"/>
    </row>
    <row r="228" spans="1:7" s="43" customFormat="1" ht="12.75" customHeight="1" hidden="1">
      <c r="A228" s="47"/>
      <c r="B228" s="49"/>
      <c r="C228" s="177"/>
      <c r="D228" s="179"/>
      <c r="E228" s="284"/>
      <c r="F228" s="284"/>
      <c r="G228" s="331"/>
    </row>
    <row r="229" spans="1:7" s="43" customFormat="1" ht="18" customHeight="1" hidden="1">
      <c r="A229" s="47"/>
      <c r="B229" s="49"/>
      <c r="C229" s="177"/>
      <c r="D229" s="179"/>
      <c r="E229" s="272"/>
      <c r="F229" s="272"/>
      <c r="G229" s="336"/>
    </row>
    <row r="230" spans="1:7" s="43" customFormat="1" ht="15.75" customHeight="1" hidden="1" thickBot="1">
      <c r="A230" s="47"/>
      <c r="B230" s="49"/>
      <c r="C230" s="177"/>
      <c r="D230" s="179"/>
      <c r="E230" s="276"/>
      <c r="F230" s="276"/>
      <c r="G230" s="337"/>
    </row>
    <row r="231" spans="1:7" s="43" customFormat="1" ht="15.75">
      <c r="A231" s="156" t="s">
        <v>59</v>
      </c>
      <c r="B231" s="157" t="s">
        <v>58</v>
      </c>
      <c r="C231" s="156" t="s">
        <v>56</v>
      </c>
      <c r="D231" s="156" t="s">
        <v>55</v>
      </c>
      <c r="E231" s="277" t="s">
        <v>55</v>
      </c>
      <c r="F231" s="235" t="s">
        <v>8</v>
      </c>
      <c r="G231" s="332" t="s">
        <v>357</v>
      </c>
    </row>
    <row r="232" spans="1:7" s="43" customFormat="1" ht="15.75" customHeight="1" thickBot="1">
      <c r="A232" s="158"/>
      <c r="B232" s="159"/>
      <c r="C232" s="160"/>
      <c r="D232" s="161" t="s">
        <v>53</v>
      </c>
      <c r="E232" s="278" t="s">
        <v>52</v>
      </c>
      <c r="F232" s="237" t="s">
        <v>358</v>
      </c>
      <c r="G232" s="333" t="s">
        <v>359</v>
      </c>
    </row>
    <row r="233" spans="1:7" s="43" customFormat="1" ht="16.5" thickTop="1">
      <c r="A233" s="162">
        <v>60</v>
      </c>
      <c r="B233" s="163"/>
      <c r="C233" s="164" t="s">
        <v>177</v>
      </c>
      <c r="D233" s="105"/>
      <c r="E233" s="248"/>
      <c r="F233" s="248"/>
      <c r="G233" s="334"/>
    </row>
    <row r="234" spans="1:7" s="43" customFormat="1" ht="15.75">
      <c r="A234" s="113"/>
      <c r="B234" s="166"/>
      <c r="C234" s="113"/>
      <c r="D234" s="104"/>
      <c r="E234" s="254"/>
      <c r="F234" s="254"/>
      <c r="G234" s="328"/>
    </row>
    <row r="235" spans="1:7" s="43" customFormat="1" ht="15">
      <c r="A235" s="108"/>
      <c r="B235" s="167">
        <v>1014</v>
      </c>
      <c r="C235" s="108" t="s">
        <v>515</v>
      </c>
      <c r="D235" s="50">
        <v>650</v>
      </c>
      <c r="E235" s="239">
        <v>650</v>
      </c>
      <c r="F235" s="239">
        <v>306.3</v>
      </c>
      <c r="G235" s="328">
        <f aca="true" t="shared" si="5" ref="G235:G245">(F235/E235)*100</f>
        <v>47.12307692307692</v>
      </c>
    </row>
    <row r="236" spans="1:7" s="43" customFormat="1" ht="15" customHeight="1" hidden="1">
      <c r="A236" s="208"/>
      <c r="B236" s="209">
        <v>1031</v>
      </c>
      <c r="C236" s="208" t="s">
        <v>516</v>
      </c>
      <c r="D236" s="64"/>
      <c r="E236" s="240"/>
      <c r="F236" s="240"/>
      <c r="G236" s="328" t="e">
        <f t="shared" si="5"/>
        <v>#DIV/0!</v>
      </c>
    </row>
    <row r="237" spans="1:7" s="43" customFormat="1" ht="15">
      <c r="A237" s="108"/>
      <c r="B237" s="167">
        <v>1036</v>
      </c>
      <c r="C237" s="108" t="s">
        <v>517</v>
      </c>
      <c r="D237" s="50">
        <v>0</v>
      </c>
      <c r="E237" s="239">
        <v>50.2</v>
      </c>
      <c r="F237" s="239">
        <v>50.1</v>
      </c>
      <c r="G237" s="328">
        <f t="shared" si="5"/>
        <v>99.800796812749</v>
      </c>
    </row>
    <row r="238" spans="1:7" s="43" customFormat="1" ht="15" customHeight="1">
      <c r="A238" s="208"/>
      <c r="B238" s="209">
        <v>1037</v>
      </c>
      <c r="C238" s="208" t="s">
        <v>518</v>
      </c>
      <c r="D238" s="64">
        <v>0</v>
      </c>
      <c r="E238" s="240">
        <v>14</v>
      </c>
      <c r="F238" s="240">
        <v>13.9</v>
      </c>
      <c r="G238" s="328">
        <f t="shared" si="5"/>
        <v>99.28571428571429</v>
      </c>
    </row>
    <row r="239" spans="1:7" s="43" customFormat="1" ht="15" hidden="1">
      <c r="A239" s="208"/>
      <c r="B239" s="209">
        <v>1039</v>
      </c>
      <c r="C239" s="208" t="s">
        <v>519</v>
      </c>
      <c r="D239" s="64">
        <v>0</v>
      </c>
      <c r="E239" s="240"/>
      <c r="F239" s="240"/>
      <c r="G239" s="328" t="e">
        <f t="shared" si="5"/>
        <v>#DIV/0!</v>
      </c>
    </row>
    <row r="240" spans="1:7" s="43" customFormat="1" ht="15">
      <c r="A240" s="208"/>
      <c r="B240" s="209">
        <v>1070</v>
      </c>
      <c r="C240" s="208" t="s">
        <v>520</v>
      </c>
      <c r="D240" s="64">
        <v>7</v>
      </c>
      <c r="E240" s="240">
        <v>7</v>
      </c>
      <c r="F240" s="240">
        <v>7</v>
      </c>
      <c r="G240" s="328">
        <f t="shared" si="5"/>
        <v>100</v>
      </c>
    </row>
    <row r="241" spans="1:7" s="43" customFormat="1" ht="15" hidden="1">
      <c r="A241" s="208"/>
      <c r="B241" s="209">
        <v>2331</v>
      </c>
      <c r="C241" s="208" t="s">
        <v>521</v>
      </c>
      <c r="D241" s="64"/>
      <c r="E241" s="240"/>
      <c r="F241" s="239"/>
      <c r="G241" s="328" t="e">
        <f t="shared" si="5"/>
        <v>#DIV/0!</v>
      </c>
    </row>
    <row r="242" spans="1:7" s="43" customFormat="1" ht="15">
      <c r="A242" s="208"/>
      <c r="B242" s="209">
        <v>3739</v>
      </c>
      <c r="C242" s="208" t="s">
        <v>522</v>
      </c>
      <c r="D242" s="50">
        <v>50</v>
      </c>
      <c r="E242" s="239">
        <v>50</v>
      </c>
      <c r="F242" s="239">
        <v>0</v>
      </c>
      <c r="G242" s="328">
        <f t="shared" si="5"/>
        <v>0</v>
      </c>
    </row>
    <row r="243" spans="1:7" s="43" customFormat="1" ht="15">
      <c r="A243" s="108"/>
      <c r="B243" s="167">
        <v>3749</v>
      </c>
      <c r="C243" s="108" t="s">
        <v>523</v>
      </c>
      <c r="D243" s="50">
        <v>100</v>
      </c>
      <c r="E243" s="239">
        <v>120</v>
      </c>
      <c r="F243" s="239">
        <v>21.9</v>
      </c>
      <c r="G243" s="328">
        <f t="shared" si="5"/>
        <v>18.25</v>
      </c>
    </row>
    <row r="244" spans="1:7" s="43" customFormat="1" ht="15" hidden="1">
      <c r="A244" s="108"/>
      <c r="B244" s="167">
        <v>5272</v>
      </c>
      <c r="C244" s="108" t="s">
        <v>524</v>
      </c>
      <c r="D244" s="50"/>
      <c r="E244" s="239"/>
      <c r="F244" s="239"/>
      <c r="G244" s="328" t="e">
        <f t="shared" si="5"/>
        <v>#DIV/0!</v>
      </c>
    </row>
    <row r="245" spans="1:7" s="43" customFormat="1" ht="15">
      <c r="A245" s="108"/>
      <c r="B245" s="167">
        <v>6171</v>
      </c>
      <c r="C245" s="108" t="s">
        <v>525</v>
      </c>
      <c r="D245" s="50">
        <v>10</v>
      </c>
      <c r="E245" s="239">
        <v>10</v>
      </c>
      <c r="F245" s="239">
        <v>0</v>
      </c>
      <c r="G245" s="328">
        <f t="shared" si="5"/>
        <v>0</v>
      </c>
    </row>
    <row r="246" spans="1:7" s="43" customFormat="1" ht="15.75" thickBot="1">
      <c r="A246" s="169"/>
      <c r="B246" s="214"/>
      <c r="C246" s="169"/>
      <c r="D246" s="202"/>
      <c r="E246" s="291"/>
      <c r="F246" s="291"/>
      <c r="G246" s="338"/>
    </row>
    <row r="247" spans="1:7" s="43" customFormat="1" ht="18.75" customHeight="1" thickBot="1" thickTop="1">
      <c r="A247" s="173"/>
      <c r="B247" s="215"/>
      <c r="C247" s="216" t="s">
        <v>526</v>
      </c>
      <c r="D247" s="176">
        <f>SUM(D233:D246)</f>
        <v>817</v>
      </c>
      <c r="E247" s="282">
        <f>SUM(E234:E246)</f>
        <v>901.2</v>
      </c>
      <c r="F247" s="282">
        <f>SUM(F233:F246)</f>
        <v>399.2</v>
      </c>
      <c r="G247" s="330">
        <f>(F247/E247)*100</f>
        <v>44.2964935641367</v>
      </c>
    </row>
    <row r="248" spans="1:7" s="43" customFormat="1" ht="12.75" customHeight="1">
      <c r="A248" s="47"/>
      <c r="B248" s="49"/>
      <c r="C248" s="177"/>
      <c r="D248" s="179"/>
      <c r="E248" s="284"/>
      <c r="F248" s="284"/>
      <c r="G248" s="331"/>
    </row>
    <row r="249" spans="1:7" s="43" customFormat="1" ht="12.75" customHeight="1" hidden="1">
      <c r="A249" s="47"/>
      <c r="B249" s="49"/>
      <c r="C249" s="177"/>
      <c r="D249" s="179"/>
      <c r="E249" s="284"/>
      <c r="F249" s="284"/>
      <c r="G249" s="331"/>
    </row>
    <row r="250" spans="1:7" s="43" customFormat="1" ht="12.75" customHeight="1" hidden="1">
      <c r="A250" s="47"/>
      <c r="B250" s="49"/>
      <c r="C250" s="177"/>
      <c r="D250" s="179"/>
      <c r="E250" s="284"/>
      <c r="F250" s="284"/>
      <c r="G250" s="331"/>
    </row>
    <row r="251" spans="1:7" s="43" customFormat="1" ht="12.75" customHeight="1" hidden="1">
      <c r="A251" s="47"/>
      <c r="B251" s="49"/>
      <c r="C251" s="177"/>
      <c r="D251" s="179"/>
      <c r="E251" s="284"/>
      <c r="F251" s="284"/>
      <c r="G251" s="331"/>
    </row>
    <row r="252" spans="2:7" s="43" customFormat="1" ht="12.75" customHeight="1" hidden="1">
      <c r="B252" s="180"/>
      <c r="E252" s="285"/>
      <c r="F252" s="285"/>
      <c r="G252" s="323"/>
    </row>
    <row r="253" spans="2:7" s="43" customFormat="1" ht="12.75" customHeight="1" hidden="1">
      <c r="B253" s="180"/>
      <c r="E253" s="285"/>
      <c r="F253" s="285"/>
      <c r="G253" s="323"/>
    </row>
    <row r="254" spans="2:7" s="43" customFormat="1" ht="12.75" customHeight="1" thickBot="1">
      <c r="B254" s="180"/>
      <c r="E254" s="285"/>
      <c r="F254" s="285"/>
      <c r="G254" s="323"/>
    </row>
    <row r="255" spans="1:7" s="43" customFormat="1" ht="15.75">
      <c r="A255" s="156" t="s">
        <v>59</v>
      </c>
      <c r="B255" s="157" t="s">
        <v>58</v>
      </c>
      <c r="C255" s="156" t="s">
        <v>56</v>
      </c>
      <c r="D255" s="156" t="s">
        <v>55</v>
      </c>
      <c r="E255" s="277" t="s">
        <v>55</v>
      </c>
      <c r="F255" s="235" t="s">
        <v>8</v>
      </c>
      <c r="G255" s="332" t="s">
        <v>357</v>
      </c>
    </row>
    <row r="256" spans="1:7" s="43" customFormat="1" ht="15.75" customHeight="1" thickBot="1">
      <c r="A256" s="158"/>
      <c r="B256" s="159"/>
      <c r="C256" s="160"/>
      <c r="D256" s="161" t="s">
        <v>53</v>
      </c>
      <c r="E256" s="278" t="s">
        <v>52</v>
      </c>
      <c r="F256" s="237" t="s">
        <v>358</v>
      </c>
      <c r="G256" s="333" t="s">
        <v>359</v>
      </c>
    </row>
    <row r="257" spans="1:7" s="43" customFormat="1" ht="16.5" thickTop="1">
      <c r="A257" s="162">
        <v>80</v>
      </c>
      <c r="B257" s="162"/>
      <c r="C257" s="164" t="s">
        <v>162</v>
      </c>
      <c r="D257" s="105"/>
      <c r="E257" s="248"/>
      <c r="F257" s="248"/>
      <c r="G257" s="334"/>
    </row>
    <row r="258" spans="1:7" s="43" customFormat="1" ht="15.75">
      <c r="A258" s="113"/>
      <c r="B258" s="201"/>
      <c r="C258" s="113"/>
      <c r="D258" s="104"/>
      <c r="E258" s="254"/>
      <c r="F258" s="254"/>
      <c r="G258" s="328"/>
    </row>
    <row r="259" spans="1:7" s="43" customFormat="1" ht="15">
      <c r="A259" s="108"/>
      <c r="B259" s="189">
        <v>2219</v>
      </c>
      <c r="C259" s="108" t="s">
        <v>527</v>
      </c>
      <c r="D259" s="103">
        <v>400</v>
      </c>
      <c r="E259" s="239">
        <v>714</v>
      </c>
      <c r="F259" s="239">
        <v>479.8</v>
      </c>
      <c r="G259" s="328">
        <f aca="true" t="shared" si="6" ref="G259:G266">(F259/E259)*100</f>
        <v>67.19887955182074</v>
      </c>
    </row>
    <row r="260" spans="1:82" s="47" customFormat="1" ht="15">
      <c r="A260" s="108"/>
      <c r="B260" s="189">
        <v>2221</v>
      </c>
      <c r="C260" s="108" t="s">
        <v>528</v>
      </c>
      <c r="D260" s="103">
        <v>19280</v>
      </c>
      <c r="E260" s="239">
        <v>19519</v>
      </c>
      <c r="F260" s="239">
        <v>14860.7</v>
      </c>
      <c r="G260" s="328">
        <f t="shared" si="6"/>
        <v>76.13453558071623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</row>
    <row r="261" spans="1:82" s="47" customFormat="1" ht="15">
      <c r="A261" s="108"/>
      <c r="B261" s="189">
        <v>2229</v>
      </c>
      <c r="C261" s="108" t="s">
        <v>529</v>
      </c>
      <c r="D261" s="103">
        <v>0</v>
      </c>
      <c r="E261" s="239">
        <v>47</v>
      </c>
      <c r="F261" s="239">
        <v>46.8</v>
      </c>
      <c r="G261" s="328">
        <f t="shared" si="6"/>
        <v>99.57446808510639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</row>
    <row r="262" spans="1:82" s="47" customFormat="1" ht="15" hidden="1">
      <c r="A262" s="108"/>
      <c r="B262" s="189">
        <v>2232</v>
      </c>
      <c r="C262" s="108" t="s">
        <v>530</v>
      </c>
      <c r="D262" s="50">
        <v>0</v>
      </c>
      <c r="E262" s="239"/>
      <c r="F262" s="239"/>
      <c r="G262" s="328" t="e">
        <f t="shared" si="6"/>
        <v>#DIV/0!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</row>
    <row r="263" spans="1:82" s="47" customFormat="1" ht="15">
      <c r="A263" s="108"/>
      <c r="B263" s="189">
        <v>2299</v>
      </c>
      <c r="C263" s="108" t="s">
        <v>529</v>
      </c>
      <c r="D263" s="50">
        <v>0</v>
      </c>
      <c r="E263" s="239">
        <v>2</v>
      </c>
      <c r="F263" s="239">
        <v>16.5</v>
      </c>
      <c r="G263" s="328">
        <f t="shared" si="6"/>
        <v>825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</row>
    <row r="264" spans="1:82" s="47" customFormat="1" ht="15">
      <c r="A264" s="208"/>
      <c r="B264" s="217">
        <v>3399</v>
      </c>
      <c r="C264" s="208" t="s">
        <v>531</v>
      </c>
      <c r="D264" s="104">
        <v>0</v>
      </c>
      <c r="E264" s="254">
        <v>70</v>
      </c>
      <c r="F264" s="254">
        <v>34.2</v>
      </c>
      <c r="G264" s="328">
        <f t="shared" si="6"/>
        <v>48.85714285714286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</row>
    <row r="265" spans="1:82" s="47" customFormat="1" ht="15">
      <c r="A265" s="208"/>
      <c r="B265" s="217">
        <v>6171</v>
      </c>
      <c r="C265" s="208" t="s">
        <v>532</v>
      </c>
      <c r="D265" s="104">
        <v>0</v>
      </c>
      <c r="E265" s="254">
        <v>16</v>
      </c>
      <c r="F265" s="254">
        <v>28</v>
      </c>
      <c r="G265" s="328">
        <f t="shared" si="6"/>
        <v>175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</row>
    <row r="266" spans="1:82" s="47" customFormat="1" ht="15">
      <c r="A266" s="208"/>
      <c r="B266" s="217">
        <v>6402</v>
      </c>
      <c r="C266" s="208" t="s">
        <v>533</v>
      </c>
      <c r="D266" s="104">
        <v>0</v>
      </c>
      <c r="E266" s="254">
        <v>55</v>
      </c>
      <c r="F266" s="254">
        <v>54.1</v>
      </c>
      <c r="G266" s="328">
        <f t="shared" si="6"/>
        <v>98.36363636363636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</row>
    <row r="267" spans="1:82" s="47" customFormat="1" ht="15" hidden="1">
      <c r="A267" s="208"/>
      <c r="B267" s="217">
        <v>6409</v>
      </c>
      <c r="C267" s="208" t="s">
        <v>534</v>
      </c>
      <c r="D267" s="104">
        <v>0</v>
      </c>
      <c r="E267" s="254"/>
      <c r="F267" s="254"/>
      <c r="G267" s="328" t="e">
        <f>(#REF!/E267)*100</f>
        <v>#REF!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</row>
    <row r="268" spans="1:82" s="47" customFormat="1" ht="15.75" thickBot="1">
      <c r="A268" s="205"/>
      <c r="B268" s="204"/>
      <c r="C268" s="205"/>
      <c r="D268" s="172"/>
      <c r="E268" s="281"/>
      <c r="F268" s="281"/>
      <c r="G268" s="329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</row>
    <row r="269" spans="1:82" s="47" customFormat="1" ht="18.75" customHeight="1" thickBot="1" thickTop="1">
      <c r="A269" s="173"/>
      <c r="B269" s="218"/>
      <c r="C269" s="216" t="s">
        <v>535</v>
      </c>
      <c r="D269" s="176">
        <f>SUM(D259:D267)</f>
        <v>19680</v>
      </c>
      <c r="E269" s="282">
        <f>SUM(E259:E267)</f>
        <v>20423</v>
      </c>
      <c r="F269" s="282">
        <f>SUM(F259:F267)</f>
        <v>15520.1</v>
      </c>
      <c r="G269" s="330">
        <f>(F269/E269)*100</f>
        <v>75.99324291240268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</row>
    <row r="270" spans="2:82" s="47" customFormat="1" ht="15.75" customHeight="1">
      <c r="B270" s="49"/>
      <c r="C270" s="177"/>
      <c r="D270" s="179"/>
      <c r="E270" s="284"/>
      <c r="F270" s="284"/>
      <c r="G270" s="331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</row>
    <row r="271" spans="2:82" s="47" customFormat="1" ht="12.75" customHeight="1" hidden="1">
      <c r="B271" s="49"/>
      <c r="C271" s="177"/>
      <c r="D271" s="179"/>
      <c r="E271" s="284"/>
      <c r="F271" s="284"/>
      <c r="G271" s="331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</row>
    <row r="272" spans="2:82" s="47" customFormat="1" ht="12.75" customHeight="1" hidden="1">
      <c r="B272" s="49"/>
      <c r="C272" s="177"/>
      <c r="D272" s="179"/>
      <c r="E272" s="284"/>
      <c r="F272" s="284"/>
      <c r="G272" s="331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</row>
    <row r="273" spans="2:82" s="47" customFormat="1" ht="12.75" customHeight="1" hidden="1">
      <c r="B273" s="49"/>
      <c r="C273" s="177"/>
      <c r="D273" s="179"/>
      <c r="E273" s="284"/>
      <c r="F273" s="284"/>
      <c r="G273" s="331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</row>
    <row r="274" spans="2:82" s="47" customFormat="1" ht="12.75" customHeight="1" hidden="1">
      <c r="B274" s="49"/>
      <c r="C274" s="177"/>
      <c r="D274" s="179"/>
      <c r="E274" s="284"/>
      <c r="F274" s="284"/>
      <c r="G274" s="331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</row>
    <row r="275" spans="2:82" s="47" customFormat="1" ht="12.75" customHeight="1" hidden="1">
      <c r="B275" s="49"/>
      <c r="C275" s="177"/>
      <c r="D275" s="179"/>
      <c r="E275" s="284"/>
      <c r="F275" s="284"/>
      <c r="G275" s="331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</row>
    <row r="276" spans="2:82" s="47" customFormat="1" ht="12.75" customHeight="1" hidden="1">
      <c r="B276" s="49"/>
      <c r="C276" s="177"/>
      <c r="D276" s="179"/>
      <c r="E276" s="284"/>
      <c r="F276" s="284"/>
      <c r="G276" s="331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</row>
    <row r="277" spans="2:82" s="47" customFormat="1" ht="12.75" customHeight="1" hidden="1">
      <c r="B277" s="49"/>
      <c r="C277" s="177"/>
      <c r="D277" s="179"/>
      <c r="E277" s="284"/>
      <c r="F277" s="284"/>
      <c r="G277" s="331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</row>
    <row r="278" spans="2:82" s="47" customFormat="1" ht="15.75" customHeight="1" hidden="1">
      <c r="B278" s="49"/>
      <c r="C278" s="177"/>
      <c r="D278" s="179"/>
      <c r="E278" s="272"/>
      <c r="F278" s="272"/>
      <c r="G278" s="336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</row>
    <row r="279" spans="2:82" s="47" customFormat="1" ht="15.75" customHeight="1" hidden="1">
      <c r="B279" s="49"/>
      <c r="C279" s="177"/>
      <c r="D279" s="179"/>
      <c r="E279" s="284"/>
      <c r="F279" s="284"/>
      <c r="G279" s="331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</row>
    <row r="280" spans="2:82" s="47" customFormat="1" ht="15.75" customHeight="1" thickBot="1">
      <c r="B280" s="49"/>
      <c r="C280" s="177"/>
      <c r="D280" s="179"/>
      <c r="E280" s="276"/>
      <c r="F280" s="276"/>
      <c r="G280" s="337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</row>
    <row r="281" spans="1:82" s="47" customFormat="1" ht="15.75" customHeight="1">
      <c r="A281" s="156" t="s">
        <v>59</v>
      </c>
      <c r="B281" s="157" t="s">
        <v>58</v>
      </c>
      <c r="C281" s="156" t="s">
        <v>56</v>
      </c>
      <c r="D281" s="156" t="s">
        <v>55</v>
      </c>
      <c r="E281" s="277" t="s">
        <v>55</v>
      </c>
      <c r="F281" s="235" t="s">
        <v>8</v>
      </c>
      <c r="G281" s="332" t="s">
        <v>357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</row>
    <row r="282" spans="1:7" s="43" customFormat="1" ht="15.75" customHeight="1" thickBot="1">
      <c r="A282" s="158"/>
      <c r="B282" s="159"/>
      <c r="C282" s="160"/>
      <c r="D282" s="161" t="s">
        <v>53</v>
      </c>
      <c r="E282" s="278" t="s">
        <v>52</v>
      </c>
      <c r="F282" s="237" t="s">
        <v>358</v>
      </c>
      <c r="G282" s="333" t="s">
        <v>359</v>
      </c>
    </row>
    <row r="283" spans="1:7" s="43" customFormat="1" ht="16.5" thickTop="1">
      <c r="A283" s="162">
        <v>90</v>
      </c>
      <c r="B283" s="162"/>
      <c r="C283" s="164" t="s">
        <v>148</v>
      </c>
      <c r="D283" s="105"/>
      <c r="E283" s="248"/>
      <c r="F283" s="248"/>
      <c r="G283" s="334"/>
    </row>
    <row r="284" spans="1:7" s="43" customFormat="1" ht="15.75">
      <c r="A284" s="113"/>
      <c r="B284" s="201"/>
      <c r="C284" s="113"/>
      <c r="D284" s="104"/>
      <c r="E284" s="254"/>
      <c r="F284" s="254"/>
      <c r="G284" s="328"/>
    </row>
    <row r="285" spans="1:7" s="43" customFormat="1" ht="15">
      <c r="A285" s="108"/>
      <c r="B285" s="189">
        <v>2219</v>
      </c>
      <c r="C285" s="108" t="s">
        <v>392</v>
      </c>
      <c r="D285" s="104">
        <v>3159</v>
      </c>
      <c r="E285" s="254">
        <v>3745</v>
      </c>
      <c r="F285" s="254">
        <v>2921.1</v>
      </c>
      <c r="G285" s="328">
        <f>(F285/E285)*100</f>
        <v>78</v>
      </c>
    </row>
    <row r="286" spans="1:7" s="43" customFormat="1" ht="15">
      <c r="A286" s="108"/>
      <c r="B286" s="189">
        <v>4349</v>
      </c>
      <c r="C286" s="108" t="s">
        <v>536</v>
      </c>
      <c r="D286" s="104">
        <v>0</v>
      </c>
      <c r="E286" s="254">
        <v>2531.7</v>
      </c>
      <c r="F286" s="254">
        <v>685.1</v>
      </c>
      <c r="G286" s="328">
        <f>(F286/E286)*100</f>
        <v>27.06086819133389</v>
      </c>
    </row>
    <row r="287" spans="1:7" s="43" customFormat="1" ht="15">
      <c r="A287" s="108"/>
      <c r="B287" s="189">
        <v>5311</v>
      </c>
      <c r="C287" s="108" t="s">
        <v>537</v>
      </c>
      <c r="D287" s="104">
        <v>20166</v>
      </c>
      <c r="E287" s="254">
        <v>20909.5</v>
      </c>
      <c r="F287" s="254">
        <v>15561.5</v>
      </c>
      <c r="G287" s="328">
        <f>(F287/E287)*100</f>
        <v>74.42310911308257</v>
      </c>
    </row>
    <row r="288" spans="1:7" s="43" customFormat="1" ht="15.75">
      <c r="A288" s="201"/>
      <c r="B288" s="190">
        <v>6409</v>
      </c>
      <c r="C288" s="191" t="s">
        <v>538</v>
      </c>
      <c r="D288" s="99">
        <v>0</v>
      </c>
      <c r="E288" s="239">
        <v>0</v>
      </c>
      <c r="F288" s="239">
        <v>-0.8</v>
      </c>
      <c r="G288" s="328" t="e">
        <f>(F288/E288)*100</f>
        <v>#DIV/0!</v>
      </c>
    </row>
    <row r="289" spans="1:7" s="43" customFormat="1" ht="16.5" thickBot="1">
      <c r="A289" s="203"/>
      <c r="B289" s="203"/>
      <c r="C289" s="219"/>
      <c r="D289" s="220"/>
      <c r="E289" s="293"/>
      <c r="F289" s="293"/>
      <c r="G289" s="339"/>
    </row>
    <row r="290" spans="1:7" s="43" customFormat="1" ht="18.75" customHeight="1" thickBot="1" thickTop="1">
      <c r="A290" s="173"/>
      <c r="B290" s="218"/>
      <c r="C290" s="216" t="s">
        <v>539</v>
      </c>
      <c r="D290" s="176">
        <f>SUM(D283:D289)</f>
        <v>23325</v>
      </c>
      <c r="E290" s="282">
        <f>SUM(E283:E289)</f>
        <v>27186.2</v>
      </c>
      <c r="F290" s="282">
        <f>SUM(F283:F289)</f>
        <v>19166.9</v>
      </c>
      <c r="G290" s="330">
        <f>(F290/E290)*100</f>
        <v>70.50231367384924</v>
      </c>
    </row>
    <row r="291" spans="1:7" s="43" customFormat="1" ht="15.75" customHeight="1">
      <c r="A291" s="47"/>
      <c r="B291" s="49"/>
      <c r="C291" s="177"/>
      <c r="D291" s="179"/>
      <c r="E291" s="284"/>
      <c r="F291" s="284"/>
      <c r="G291" s="331"/>
    </row>
    <row r="292" spans="1:7" s="43" customFormat="1" ht="15.75" customHeight="1" thickBot="1">
      <c r="A292" s="47"/>
      <c r="B292" s="49"/>
      <c r="C292" s="177"/>
      <c r="D292" s="179"/>
      <c r="E292" s="284"/>
      <c r="F292" s="284"/>
      <c r="G292" s="331"/>
    </row>
    <row r="293" spans="1:82" s="47" customFormat="1" ht="15.75" customHeight="1">
      <c r="A293" s="156" t="s">
        <v>59</v>
      </c>
      <c r="B293" s="157" t="s">
        <v>58</v>
      </c>
      <c r="C293" s="156" t="s">
        <v>56</v>
      </c>
      <c r="D293" s="156" t="s">
        <v>55</v>
      </c>
      <c r="E293" s="277" t="s">
        <v>55</v>
      </c>
      <c r="F293" s="235" t="s">
        <v>8</v>
      </c>
      <c r="G293" s="332" t="s">
        <v>357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</row>
    <row r="294" spans="1:7" s="43" customFormat="1" ht="15.75" customHeight="1" thickBot="1">
      <c r="A294" s="158"/>
      <c r="B294" s="159"/>
      <c r="C294" s="160"/>
      <c r="D294" s="161" t="s">
        <v>53</v>
      </c>
      <c r="E294" s="278" t="s">
        <v>52</v>
      </c>
      <c r="F294" s="237" t="s">
        <v>358</v>
      </c>
      <c r="G294" s="333" t="s">
        <v>359</v>
      </c>
    </row>
    <row r="295" spans="1:7" s="43" customFormat="1" ht="16.5" thickTop="1">
      <c r="A295" s="162">
        <v>100</v>
      </c>
      <c r="B295" s="162"/>
      <c r="C295" s="113" t="s">
        <v>135</v>
      </c>
      <c r="D295" s="105"/>
      <c r="E295" s="248"/>
      <c r="F295" s="248"/>
      <c r="G295" s="334"/>
    </row>
    <row r="296" spans="1:7" s="43" customFormat="1" ht="15.75">
      <c r="A296" s="113"/>
      <c r="B296" s="201"/>
      <c r="C296" s="113"/>
      <c r="D296" s="104"/>
      <c r="E296" s="254"/>
      <c r="F296" s="254"/>
      <c r="G296" s="328"/>
    </row>
    <row r="297" spans="1:7" s="43" customFormat="1" ht="15.75" hidden="1">
      <c r="A297" s="113"/>
      <c r="B297" s="201"/>
      <c r="C297" s="113"/>
      <c r="D297" s="104"/>
      <c r="E297" s="254"/>
      <c r="F297" s="254"/>
      <c r="G297" s="328"/>
    </row>
    <row r="298" spans="1:7" s="43" customFormat="1" ht="15.75">
      <c r="A298" s="201"/>
      <c r="B298" s="190">
        <v>2169</v>
      </c>
      <c r="C298" s="191" t="s">
        <v>540</v>
      </c>
      <c r="D298" s="99">
        <v>300</v>
      </c>
      <c r="E298" s="239">
        <v>300</v>
      </c>
      <c r="F298" s="239">
        <v>3.4</v>
      </c>
      <c r="G298" s="328">
        <f>(F298/E298)*100</f>
        <v>1.1333333333333333</v>
      </c>
    </row>
    <row r="299" spans="1:7" s="43" customFormat="1" ht="15.75">
      <c r="A299" s="201"/>
      <c r="B299" s="190">
        <v>6171</v>
      </c>
      <c r="C299" s="191" t="s">
        <v>541</v>
      </c>
      <c r="D299" s="99">
        <v>0</v>
      </c>
      <c r="E299" s="239">
        <v>0</v>
      </c>
      <c r="F299" s="239">
        <v>0</v>
      </c>
      <c r="G299" s="328" t="e">
        <f>(F299/E299)*100</f>
        <v>#DIV/0!</v>
      </c>
    </row>
    <row r="300" spans="1:7" s="43" customFormat="1" ht="16.5" thickBot="1">
      <c r="A300" s="203"/>
      <c r="B300" s="221"/>
      <c r="C300" s="222"/>
      <c r="D300" s="223"/>
      <c r="E300" s="259"/>
      <c r="F300" s="259"/>
      <c r="G300" s="328"/>
    </row>
    <row r="301" spans="1:7" s="43" customFormat="1" ht="18.75" customHeight="1" thickBot="1" thickTop="1">
      <c r="A301" s="173"/>
      <c r="B301" s="218"/>
      <c r="C301" s="216" t="s">
        <v>542</v>
      </c>
      <c r="D301" s="176">
        <f>SUM(D295:D300)</f>
        <v>300</v>
      </c>
      <c r="E301" s="282">
        <f>SUM(E295:E300)</f>
        <v>300</v>
      </c>
      <c r="F301" s="282">
        <f>SUM(F295:F300)</f>
        <v>3.4</v>
      </c>
      <c r="G301" s="330">
        <f>(F301/E301)*100</f>
        <v>1.1333333333333333</v>
      </c>
    </row>
    <row r="302" spans="1:7" s="43" customFormat="1" ht="15.75" customHeight="1" thickBot="1">
      <c r="A302" s="47"/>
      <c r="B302" s="49"/>
      <c r="C302" s="177"/>
      <c r="D302" s="179"/>
      <c r="E302" s="284"/>
      <c r="F302" s="284"/>
      <c r="G302" s="331"/>
    </row>
    <row r="303" spans="1:7" s="43" customFormat="1" ht="15.75" customHeight="1" hidden="1">
      <c r="A303" s="47"/>
      <c r="B303" s="49"/>
      <c r="C303" s="177"/>
      <c r="D303" s="179"/>
      <c r="E303" s="284"/>
      <c r="F303" s="284"/>
      <c r="G303" s="331"/>
    </row>
    <row r="304" spans="2:7" s="43" customFormat="1" ht="15.75" customHeight="1" hidden="1" thickBot="1">
      <c r="B304" s="180"/>
      <c r="E304" s="285"/>
      <c r="F304" s="285"/>
      <c r="G304" s="323"/>
    </row>
    <row r="305" spans="1:7" s="43" customFormat="1" ht="15.75">
      <c r="A305" s="156" t="s">
        <v>59</v>
      </c>
      <c r="B305" s="157" t="s">
        <v>58</v>
      </c>
      <c r="C305" s="156" t="s">
        <v>56</v>
      </c>
      <c r="D305" s="156" t="s">
        <v>55</v>
      </c>
      <c r="E305" s="277" t="s">
        <v>55</v>
      </c>
      <c r="F305" s="235" t="s">
        <v>8</v>
      </c>
      <c r="G305" s="332" t="s">
        <v>357</v>
      </c>
    </row>
    <row r="306" spans="1:7" s="43" customFormat="1" ht="15.75" customHeight="1" thickBot="1">
      <c r="A306" s="158"/>
      <c r="B306" s="159"/>
      <c r="C306" s="160"/>
      <c r="D306" s="161" t="s">
        <v>53</v>
      </c>
      <c r="E306" s="278" t="s">
        <v>52</v>
      </c>
      <c r="F306" s="237" t="s">
        <v>358</v>
      </c>
      <c r="G306" s="333" t="s">
        <v>359</v>
      </c>
    </row>
    <row r="307" spans="1:7" s="43" customFormat="1" ht="16.5" thickTop="1">
      <c r="A307" s="162">
        <v>110</v>
      </c>
      <c r="B307" s="162"/>
      <c r="C307" s="164" t="s">
        <v>129</v>
      </c>
      <c r="D307" s="105"/>
      <c r="E307" s="248"/>
      <c r="F307" s="248"/>
      <c r="G307" s="334"/>
    </row>
    <row r="308" spans="1:7" s="43" customFormat="1" ht="15" customHeight="1">
      <c r="A308" s="113"/>
      <c r="B308" s="201"/>
      <c r="C308" s="113"/>
      <c r="D308" s="104"/>
      <c r="E308" s="254"/>
      <c r="F308" s="254"/>
      <c r="G308" s="328"/>
    </row>
    <row r="309" spans="1:7" s="43" customFormat="1" ht="15" customHeight="1">
      <c r="A309" s="108"/>
      <c r="B309" s="189">
        <v>6171</v>
      </c>
      <c r="C309" s="108" t="s">
        <v>543</v>
      </c>
      <c r="D309" s="104">
        <v>0</v>
      </c>
      <c r="E309" s="254">
        <v>3</v>
      </c>
      <c r="F309" s="291">
        <v>23</v>
      </c>
      <c r="G309" s="328">
        <f aca="true" t="shared" si="7" ref="G309:G314">(F309/E309)*100</f>
        <v>766.6666666666667</v>
      </c>
    </row>
    <row r="310" spans="1:7" s="43" customFormat="1" ht="15">
      <c r="A310" s="108"/>
      <c r="B310" s="189">
        <v>6310</v>
      </c>
      <c r="C310" s="108" t="s">
        <v>544</v>
      </c>
      <c r="D310" s="104">
        <v>1020</v>
      </c>
      <c r="E310" s="254">
        <v>1020</v>
      </c>
      <c r="F310" s="254">
        <v>674</v>
      </c>
      <c r="G310" s="328">
        <f t="shared" si="7"/>
        <v>66.07843137254902</v>
      </c>
    </row>
    <row r="311" spans="1:7" s="43" customFormat="1" ht="15">
      <c r="A311" s="108"/>
      <c r="B311" s="189">
        <v>6399</v>
      </c>
      <c r="C311" s="108" t="s">
        <v>545</v>
      </c>
      <c r="D311" s="104">
        <v>12411</v>
      </c>
      <c r="E311" s="254">
        <v>9323</v>
      </c>
      <c r="F311" s="254">
        <v>8553.4</v>
      </c>
      <c r="G311" s="328">
        <f t="shared" si="7"/>
        <v>91.7451464120991</v>
      </c>
    </row>
    <row r="312" spans="1:7" s="43" customFormat="1" ht="15" hidden="1">
      <c r="A312" s="108"/>
      <c r="B312" s="189">
        <v>6402</v>
      </c>
      <c r="C312" s="108" t="s">
        <v>546</v>
      </c>
      <c r="D312" s="104">
        <v>0</v>
      </c>
      <c r="E312" s="254">
        <v>0</v>
      </c>
      <c r="F312" s="254"/>
      <c r="G312" s="328" t="e">
        <f t="shared" si="7"/>
        <v>#DIV/0!</v>
      </c>
    </row>
    <row r="313" spans="1:7" s="43" customFormat="1" ht="15">
      <c r="A313" s="108"/>
      <c r="B313" s="189">
        <v>6409</v>
      </c>
      <c r="C313" s="108" t="s">
        <v>547</v>
      </c>
      <c r="D313" s="104">
        <v>0</v>
      </c>
      <c r="E313" s="254">
        <v>0</v>
      </c>
      <c r="F313" s="254">
        <v>3.1</v>
      </c>
      <c r="G313" s="328" t="e">
        <f t="shared" si="7"/>
        <v>#DIV/0!</v>
      </c>
    </row>
    <row r="314" spans="1:7" s="45" customFormat="1" ht="15.75" customHeight="1">
      <c r="A314" s="164"/>
      <c r="B314" s="162">
        <v>6409</v>
      </c>
      <c r="C314" s="164" t="s">
        <v>548</v>
      </c>
      <c r="D314" s="224">
        <v>8416</v>
      </c>
      <c r="E314" s="294">
        <v>786.2</v>
      </c>
      <c r="F314" s="286">
        <v>0</v>
      </c>
      <c r="G314" s="328">
        <f t="shared" si="7"/>
        <v>0</v>
      </c>
    </row>
    <row r="315" spans="1:7" s="43" customFormat="1" ht="15.75" thickBot="1">
      <c r="A315" s="205"/>
      <c r="B315" s="204"/>
      <c r="C315" s="205"/>
      <c r="D315" s="225"/>
      <c r="E315" s="295"/>
      <c r="F315" s="295"/>
      <c r="G315" s="340"/>
    </row>
    <row r="316" spans="1:7" s="43" customFormat="1" ht="18.75" customHeight="1" thickBot="1" thickTop="1">
      <c r="A316" s="173"/>
      <c r="B316" s="218"/>
      <c r="C316" s="216" t="s">
        <v>549</v>
      </c>
      <c r="D316" s="226">
        <f>SUM(D308:D314)</f>
        <v>21847</v>
      </c>
      <c r="E316" s="296">
        <f>SUM(E308:E314)</f>
        <v>11132.2</v>
      </c>
      <c r="F316" s="296">
        <f>SUM(F308:F314)</f>
        <v>9253.5</v>
      </c>
      <c r="G316" s="330">
        <f>(F316/E316)*100</f>
        <v>83.12373115826162</v>
      </c>
    </row>
    <row r="317" spans="1:7" s="43" customFormat="1" ht="18.75" customHeight="1" thickBot="1">
      <c r="A317" s="47"/>
      <c r="B317" s="49"/>
      <c r="C317" s="177"/>
      <c r="D317" s="179"/>
      <c r="E317" s="284"/>
      <c r="F317" s="284"/>
      <c r="G317" s="331"/>
    </row>
    <row r="318" spans="1:7" s="43" customFormat="1" ht="13.5" customHeight="1" hidden="1">
      <c r="A318" s="47"/>
      <c r="B318" s="49"/>
      <c r="C318" s="177"/>
      <c r="D318" s="179"/>
      <c r="E318" s="284"/>
      <c r="F318" s="284"/>
      <c r="G318" s="331"/>
    </row>
    <row r="319" spans="1:7" s="43" customFormat="1" ht="13.5" customHeight="1" hidden="1">
      <c r="A319" s="47"/>
      <c r="B319" s="49"/>
      <c r="C319" s="177"/>
      <c r="D319" s="179"/>
      <c r="E319" s="284"/>
      <c r="F319" s="284"/>
      <c r="G319" s="331"/>
    </row>
    <row r="320" spans="1:7" s="43" customFormat="1" ht="13.5" customHeight="1" hidden="1">
      <c r="A320" s="47"/>
      <c r="B320" s="49"/>
      <c r="C320" s="177"/>
      <c r="D320" s="179"/>
      <c r="E320" s="284"/>
      <c r="F320" s="284"/>
      <c r="G320" s="331"/>
    </row>
    <row r="321" spans="1:7" s="43" customFormat="1" ht="13.5" customHeight="1" hidden="1">
      <c r="A321" s="47"/>
      <c r="B321" s="49"/>
      <c r="C321" s="177"/>
      <c r="D321" s="179"/>
      <c r="E321" s="284"/>
      <c r="F321" s="284"/>
      <c r="G321" s="331"/>
    </row>
    <row r="322" spans="1:7" s="43" customFormat="1" ht="13.5" customHeight="1" hidden="1">
      <c r="A322" s="47"/>
      <c r="B322" s="49"/>
      <c r="C322" s="177"/>
      <c r="D322" s="179"/>
      <c r="E322" s="284"/>
      <c r="F322" s="284"/>
      <c r="G322" s="331"/>
    </row>
    <row r="323" spans="1:7" s="43" customFormat="1" ht="16.5" customHeight="1" hidden="1">
      <c r="A323" s="47"/>
      <c r="B323" s="49"/>
      <c r="C323" s="177"/>
      <c r="D323" s="179"/>
      <c r="E323" s="284"/>
      <c r="F323" s="284"/>
      <c r="G323" s="331"/>
    </row>
    <row r="324" spans="1:7" s="43" customFormat="1" ht="15.75" customHeight="1" hidden="1" thickBot="1">
      <c r="A324" s="47"/>
      <c r="B324" s="49"/>
      <c r="C324" s="177"/>
      <c r="D324" s="179"/>
      <c r="E324" s="284"/>
      <c r="F324" s="284"/>
      <c r="G324" s="331"/>
    </row>
    <row r="325" spans="1:7" s="43" customFormat="1" ht="15.75">
      <c r="A325" s="156" t="s">
        <v>59</v>
      </c>
      <c r="B325" s="157" t="s">
        <v>58</v>
      </c>
      <c r="C325" s="156" t="s">
        <v>56</v>
      </c>
      <c r="D325" s="156" t="s">
        <v>55</v>
      </c>
      <c r="E325" s="277" t="s">
        <v>55</v>
      </c>
      <c r="F325" s="235" t="s">
        <v>8</v>
      </c>
      <c r="G325" s="332" t="s">
        <v>357</v>
      </c>
    </row>
    <row r="326" spans="1:7" s="43" customFormat="1" ht="15.75" customHeight="1" thickBot="1">
      <c r="A326" s="158"/>
      <c r="B326" s="159"/>
      <c r="C326" s="160"/>
      <c r="D326" s="161" t="s">
        <v>53</v>
      </c>
      <c r="E326" s="278" t="s">
        <v>52</v>
      </c>
      <c r="F326" s="237" t="s">
        <v>358</v>
      </c>
      <c r="G326" s="333" t="s">
        <v>359</v>
      </c>
    </row>
    <row r="327" spans="1:7" s="43" customFormat="1" ht="16.5" thickTop="1">
      <c r="A327" s="162">
        <v>120</v>
      </c>
      <c r="B327" s="162"/>
      <c r="C327" s="101" t="s">
        <v>100</v>
      </c>
      <c r="D327" s="105"/>
      <c r="E327" s="248"/>
      <c r="F327" s="248"/>
      <c r="G327" s="334"/>
    </row>
    <row r="328" spans="1:7" s="43" customFormat="1" ht="15" customHeight="1">
      <c r="A328" s="113"/>
      <c r="B328" s="201"/>
      <c r="C328" s="101"/>
      <c r="D328" s="104"/>
      <c r="E328" s="254"/>
      <c r="F328" s="254"/>
      <c r="G328" s="328"/>
    </row>
    <row r="329" spans="1:7" s="43" customFormat="1" ht="15" customHeight="1" hidden="1">
      <c r="A329" s="113"/>
      <c r="B329" s="201"/>
      <c r="C329" s="101"/>
      <c r="D329" s="202"/>
      <c r="E329" s="291"/>
      <c r="F329" s="291"/>
      <c r="G329" s="328"/>
    </row>
    <row r="330" spans="1:7" s="45" customFormat="1" ht="15.75" hidden="1">
      <c r="A330" s="108"/>
      <c r="B330" s="167">
        <v>2221</v>
      </c>
      <c r="C330" s="109" t="s">
        <v>393</v>
      </c>
      <c r="D330" s="104">
        <v>0</v>
      </c>
      <c r="E330" s="254"/>
      <c r="F330" s="291"/>
      <c r="G330" s="328" t="e">
        <f>(#REF!/E330)*100</f>
        <v>#REF!</v>
      </c>
    </row>
    <row r="331" spans="1:7" s="43" customFormat="1" ht="15.75">
      <c r="A331" s="113"/>
      <c r="B331" s="189">
        <v>2310</v>
      </c>
      <c r="C331" s="108" t="s">
        <v>550</v>
      </c>
      <c r="D331" s="202">
        <v>20</v>
      </c>
      <c r="E331" s="291">
        <v>20</v>
      </c>
      <c r="F331" s="291">
        <v>0</v>
      </c>
      <c r="G331" s="328">
        <f aca="true" t="shared" si="8" ref="G331:G342">(F331/E331)*100</f>
        <v>0</v>
      </c>
    </row>
    <row r="332" spans="1:7" s="43" customFormat="1" ht="15.75" customHeight="1" hidden="1">
      <c r="A332" s="113"/>
      <c r="B332" s="189">
        <v>2321</v>
      </c>
      <c r="C332" s="108" t="s">
        <v>551</v>
      </c>
      <c r="D332" s="202">
        <v>0</v>
      </c>
      <c r="E332" s="291"/>
      <c r="F332" s="291"/>
      <c r="G332" s="328" t="e">
        <f t="shared" si="8"/>
        <v>#DIV/0!</v>
      </c>
    </row>
    <row r="333" spans="1:7" s="43" customFormat="1" ht="15">
      <c r="A333" s="108"/>
      <c r="B333" s="189">
        <v>3612</v>
      </c>
      <c r="C333" s="108" t="s">
        <v>552</v>
      </c>
      <c r="D333" s="104">
        <v>10952</v>
      </c>
      <c r="E333" s="254">
        <v>10108.3</v>
      </c>
      <c r="F333" s="254">
        <v>6316.2</v>
      </c>
      <c r="G333" s="328">
        <f t="shared" si="8"/>
        <v>62.48528437026998</v>
      </c>
    </row>
    <row r="334" spans="1:7" s="43" customFormat="1" ht="15">
      <c r="A334" s="108"/>
      <c r="B334" s="189">
        <v>3613</v>
      </c>
      <c r="C334" s="108" t="s">
        <v>553</v>
      </c>
      <c r="D334" s="104">
        <v>6575</v>
      </c>
      <c r="E334" s="254">
        <v>8611.6</v>
      </c>
      <c r="F334" s="254">
        <v>5627.2</v>
      </c>
      <c r="G334" s="328">
        <f t="shared" si="8"/>
        <v>65.34441915555762</v>
      </c>
    </row>
    <row r="335" spans="1:7" s="43" customFormat="1" ht="15">
      <c r="A335" s="108"/>
      <c r="B335" s="189">
        <v>3632</v>
      </c>
      <c r="C335" s="108" t="s">
        <v>413</v>
      </c>
      <c r="D335" s="104">
        <v>1222</v>
      </c>
      <c r="E335" s="254">
        <v>1222</v>
      </c>
      <c r="F335" s="254">
        <v>473.3</v>
      </c>
      <c r="G335" s="328">
        <f t="shared" si="8"/>
        <v>38.731587561374795</v>
      </c>
    </row>
    <row r="336" spans="1:7" s="43" customFormat="1" ht="15">
      <c r="A336" s="108"/>
      <c r="B336" s="189">
        <v>3634</v>
      </c>
      <c r="C336" s="108" t="s">
        <v>554</v>
      </c>
      <c r="D336" s="104">
        <v>800</v>
      </c>
      <c r="E336" s="254">
        <v>802.5</v>
      </c>
      <c r="F336" s="254">
        <v>599.7</v>
      </c>
      <c r="G336" s="328">
        <f t="shared" si="8"/>
        <v>74.72897196261682</v>
      </c>
    </row>
    <row r="337" spans="1:7" s="43" customFormat="1" ht="15">
      <c r="A337" s="108"/>
      <c r="B337" s="189">
        <v>3639</v>
      </c>
      <c r="C337" s="108" t="s">
        <v>555</v>
      </c>
      <c r="D337" s="104">
        <f>14607-10740</f>
        <v>3867</v>
      </c>
      <c r="E337" s="254">
        <f>13592.5-9134.5</f>
        <v>4458</v>
      </c>
      <c r="F337" s="254">
        <f>6232.9-2794.2</f>
        <v>3438.7</v>
      </c>
      <c r="G337" s="328">
        <f t="shared" si="8"/>
        <v>77.13548676536564</v>
      </c>
    </row>
    <row r="338" spans="1:7" s="43" customFormat="1" ht="15" customHeight="1" hidden="1">
      <c r="A338" s="108"/>
      <c r="B338" s="189">
        <v>3639</v>
      </c>
      <c r="C338" s="108" t="s">
        <v>556</v>
      </c>
      <c r="D338" s="104">
        <v>0</v>
      </c>
      <c r="E338" s="254"/>
      <c r="F338" s="254"/>
      <c r="G338" s="328" t="e">
        <f t="shared" si="8"/>
        <v>#DIV/0!</v>
      </c>
    </row>
    <row r="339" spans="1:7" s="43" customFormat="1" ht="15">
      <c r="A339" s="108"/>
      <c r="B339" s="189">
        <v>3639</v>
      </c>
      <c r="C339" s="108" t="s">
        <v>557</v>
      </c>
      <c r="D339" s="104">
        <v>10740</v>
      </c>
      <c r="E339" s="254">
        <v>9134.5</v>
      </c>
      <c r="F339" s="254">
        <v>2794.2</v>
      </c>
      <c r="G339" s="328">
        <f t="shared" si="8"/>
        <v>30.589523236082982</v>
      </c>
    </row>
    <row r="340" spans="1:7" s="43" customFormat="1" ht="15">
      <c r="A340" s="108"/>
      <c r="B340" s="189">
        <v>3729</v>
      </c>
      <c r="C340" s="108" t="s">
        <v>558</v>
      </c>
      <c r="D340" s="104">
        <v>1</v>
      </c>
      <c r="E340" s="254">
        <v>1</v>
      </c>
      <c r="F340" s="254">
        <v>0.5</v>
      </c>
      <c r="G340" s="328">
        <f t="shared" si="8"/>
        <v>50</v>
      </c>
    </row>
    <row r="341" spans="1:7" s="43" customFormat="1" ht="15">
      <c r="A341" s="208"/>
      <c r="B341" s="217">
        <v>4349</v>
      </c>
      <c r="C341" s="208" t="s">
        <v>559</v>
      </c>
      <c r="D341" s="202">
        <v>0</v>
      </c>
      <c r="E341" s="291">
        <v>48.4</v>
      </c>
      <c r="F341" s="291">
        <v>48.3</v>
      </c>
      <c r="G341" s="328">
        <f t="shared" si="8"/>
        <v>99.79338842975206</v>
      </c>
    </row>
    <row r="342" spans="1:7" s="43" customFormat="1" ht="15">
      <c r="A342" s="208"/>
      <c r="B342" s="217">
        <v>6409</v>
      </c>
      <c r="C342" s="208" t="s">
        <v>560</v>
      </c>
      <c r="D342" s="202">
        <v>0</v>
      </c>
      <c r="E342" s="291">
        <v>3.7</v>
      </c>
      <c r="F342" s="291">
        <v>3.6</v>
      </c>
      <c r="G342" s="328">
        <f t="shared" si="8"/>
        <v>97.29729729729729</v>
      </c>
    </row>
    <row r="343" spans="1:7" s="43" customFormat="1" ht="15" customHeight="1" thickBot="1">
      <c r="A343" s="203"/>
      <c r="B343" s="203"/>
      <c r="C343" s="219"/>
      <c r="D343" s="225"/>
      <c r="E343" s="295"/>
      <c r="F343" s="295"/>
      <c r="G343" s="340"/>
    </row>
    <row r="344" spans="1:7" s="43" customFormat="1" ht="18.75" customHeight="1" thickBot="1" thickTop="1">
      <c r="A344" s="198"/>
      <c r="B344" s="218"/>
      <c r="C344" s="216" t="s">
        <v>561</v>
      </c>
      <c r="D344" s="226">
        <f>SUM(D330:D342)</f>
        <v>34177</v>
      </c>
      <c r="E344" s="296">
        <f>SUM(E330:E342)</f>
        <v>34410</v>
      </c>
      <c r="F344" s="296">
        <f>SUM(F330:F342)</f>
        <v>19301.699999999997</v>
      </c>
      <c r="G344" s="330">
        <f>(F344/E344)*100</f>
        <v>56.09328683522231</v>
      </c>
    </row>
    <row r="345" spans="1:7" s="43" customFormat="1" ht="15.75" customHeight="1" thickBot="1">
      <c r="A345" s="47"/>
      <c r="B345" s="49"/>
      <c r="C345" s="177"/>
      <c r="D345" s="179"/>
      <c r="E345" s="284"/>
      <c r="F345" s="284"/>
      <c r="G345" s="331"/>
    </row>
    <row r="346" spans="1:7" s="43" customFormat="1" ht="15.75" customHeight="1" hidden="1">
      <c r="A346" s="47"/>
      <c r="B346" s="49"/>
      <c r="C346" s="177"/>
      <c r="D346" s="179"/>
      <c r="E346" s="284"/>
      <c r="F346" s="284"/>
      <c r="G346" s="331"/>
    </row>
    <row r="347" spans="5:7" s="43" customFormat="1" ht="15.75" customHeight="1" hidden="1" thickBot="1">
      <c r="E347" s="285"/>
      <c r="F347" s="285"/>
      <c r="G347" s="323"/>
    </row>
    <row r="348" spans="1:7" s="43" customFormat="1" ht="15.75">
      <c r="A348" s="156" t="s">
        <v>59</v>
      </c>
      <c r="B348" s="157" t="s">
        <v>58</v>
      </c>
      <c r="C348" s="156" t="s">
        <v>56</v>
      </c>
      <c r="D348" s="156" t="s">
        <v>55</v>
      </c>
      <c r="E348" s="277" t="s">
        <v>55</v>
      </c>
      <c r="F348" s="235" t="s">
        <v>8</v>
      </c>
      <c r="G348" s="332" t="s">
        <v>357</v>
      </c>
    </row>
    <row r="349" spans="1:7" s="43" customFormat="1" ht="15.75" customHeight="1" thickBot="1">
      <c r="A349" s="158"/>
      <c r="B349" s="159"/>
      <c r="C349" s="160"/>
      <c r="D349" s="161" t="s">
        <v>53</v>
      </c>
      <c r="E349" s="278" t="s">
        <v>52</v>
      </c>
      <c r="F349" s="237" t="s">
        <v>358</v>
      </c>
      <c r="G349" s="333" t="s">
        <v>359</v>
      </c>
    </row>
    <row r="350" spans="1:7" s="43" customFormat="1" ht="38.25" customHeight="1" thickBot="1" thickTop="1">
      <c r="A350" s="216"/>
      <c r="B350" s="227"/>
      <c r="C350" s="228" t="s">
        <v>562</v>
      </c>
      <c r="D350" s="229">
        <f>SUM(D35,D133,D161,D217,D247,D269,D290,D301,D316,D344,)</f>
        <v>439083</v>
      </c>
      <c r="E350" s="297">
        <f>SUM(E35,E133,E161,E217,E247,E269,E290,E301,E316,E344)</f>
        <v>493509.2000000001</v>
      </c>
      <c r="F350" s="297">
        <f>SUM(F35,F133,F161,F217,F247,F269,F290,F301,F316,F344,)</f>
        <v>336264.5</v>
      </c>
      <c r="G350" s="341">
        <f>(F350/E350)*100</f>
        <v>68.13743289892061</v>
      </c>
    </row>
    <row r="351" spans="1:7" ht="15">
      <c r="A351" s="52"/>
      <c r="B351" s="52"/>
      <c r="C351" s="52"/>
      <c r="D351" s="52"/>
      <c r="E351" s="298"/>
      <c r="F351" s="298"/>
      <c r="G351" s="52"/>
    </row>
    <row r="352" spans="1:7" ht="15" customHeight="1">
      <c r="A352" s="52"/>
      <c r="B352" s="52"/>
      <c r="C352" s="52"/>
      <c r="D352" s="52"/>
      <c r="E352" s="298"/>
      <c r="F352" s="298"/>
      <c r="G352" s="52"/>
    </row>
    <row r="353" spans="1:7" ht="15" customHeight="1">
      <c r="A353" s="52"/>
      <c r="B353" s="52"/>
      <c r="C353" s="52"/>
      <c r="D353" s="52"/>
      <c r="E353" s="298"/>
      <c r="F353" s="298"/>
      <c r="G353" s="52"/>
    </row>
    <row r="354" spans="1:7" ht="15" customHeight="1">
      <c r="A354" s="52"/>
      <c r="B354" s="52"/>
      <c r="C354" s="52"/>
      <c r="D354" s="52"/>
      <c r="E354" s="298"/>
      <c r="F354" s="298"/>
      <c r="G354" s="52"/>
    </row>
    <row r="355" spans="1:7" ht="15">
      <c r="A355" s="52"/>
      <c r="B355" s="52"/>
      <c r="C355" s="52"/>
      <c r="D355" s="52"/>
      <c r="E355" s="298"/>
      <c r="F355" s="298"/>
      <c r="G355" s="52"/>
    </row>
    <row r="356" spans="1:7" ht="15">
      <c r="A356" s="52"/>
      <c r="B356" s="52"/>
      <c r="C356" s="52"/>
      <c r="D356" s="52"/>
      <c r="E356" s="298"/>
      <c r="F356" s="298"/>
      <c r="G356" s="52"/>
    </row>
    <row r="357" spans="1:7" ht="15">
      <c r="A357" s="52"/>
      <c r="B357" s="52"/>
      <c r="C357" s="51"/>
      <c r="D357" s="52"/>
      <c r="E357" s="298"/>
      <c r="F357" s="298"/>
      <c r="G357" s="52"/>
    </row>
    <row r="358" spans="1:7" ht="15">
      <c r="A358" s="52"/>
      <c r="B358" s="52"/>
      <c r="C358" s="52"/>
      <c r="D358" s="52"/>
      <c r="E358" s="298"/>
      <c r="F358" s="298"/>
      <c r="G358" s="52"/>
    </row>
    <row r="359" spans="1:7" ht="15">
      <c r="A359" s="52"/>
      <c r="B359" s="52"/>
      <c r="C359" s="52"/>
      <c r="D359" s="52"/>
      <c r="E359" s="298"/>
      <c r="F359" s="298"/>
      <c r="G359" s="52"/>
    </row>
    <row r="360" spans="1:7" ht="15">
      <c r="A360" s="52"/>
      <c r="B360" s="52"/>
      <c r="C360" s="52"/>
      <c r="D360" s="52"/>
      <c r="E360" s="298"/>
      <c r="F360" s="298"/>
      <c r="G360" s="52"/>
    </row>
    <row r="361" spans="1:7" ht="15">
      <c r="A361" s="52"/>
      <c r="B361" s="52"/>
      <c r="C361" s="52"/>
      <c r="D361" s="52"/>
      <c r="E361" s="298"/>
      <c r="F361" s="298"/>
      <c r="G361" s="52"/>
    </row>
    <row r="362" spans="1:7" ht="15">
      <c r="A362" s="52"/>
      <c r="B362" s="52"/>
      <c r="C362" s="52"/>
      <c r="D362" s="52"/>
      <c r="E362" s="298"/>
      <c r="F362" s="298"/>
      <c r="G362" s="52"/>
    </row>
    <row r="363" spans="1:7" ht="15">
      <c r="A363" s="52"/>
      <c r="B363" s="52"/>
      <c r="C363" s="52"/>
      <c r="D363" s="52"/>
      <c r="E363" s="298"/>
      <c r="F363" s="298"/>
      <c r="G363" s="52"/>
    </row>
    <row r="364" spans="1:7" ht="15">
      <c r="A364" s="52"/>
      <c r="B364" s="52"/>
      <c r="C364" s="52"/>
      <c r="D364" s="52"/>
      <c r="E364" s="298"/>
      <c r="F364" s="298"/>
      <c r="G364" s="52"/>
    </row>
    <row r="365" spans="1:7" ht="15">
      <c r="A365" s="52"/>
      <c r="B365" s="52"/>
      <c r="C365" s="52"/>
      <c r="D365" s="52"/>
      <c r="E365" s="298"/>
      <c r="F365" s="298"/>
      <c r="G365" s="52"/>
    </row>
    <row r="366" spans="1:7" ht="15">
      <c r="A366" s="52"/>
      <c r="B366" s="52"/>
      <c r="C366" s="52"/>
      <c r="D366" s="52"/>
      <c r="E366" s="298"/>
      <c r="F366" s="298"/>
      <c r="G366" s="52"/>
    </row>
    <row r="367" spans="1:7" ht="15">
      <c r="A367" s="52"/>
      <c r="B367" s="52"/>
      <c r="C367" s="52"/>
      <c r="D367" s="52"/>
      <c r="E367" s="298"/>
      <c r="F367" s="298"/>
      <c r="G367" s="52"/>
    </row>
    <row r="368" spans="1:7" ht="15">
      <c r="A368" s="52"/>
      <c r="B368" s="52"/>
      <c r="C368" s="52"/>
      <c r="D368" s="52"/>
      <c r="E368" s="298"/>
      <c r="F368" s="298"/>
      <c r="G368" s="52"/>
    </row>
    <row r="369" spans="1:7" ht="15">
      <c r="A369" s="52"/>
      <c r="B369" s="52"/>
      <c r="C369" s="52"/>
      <c r="D369" s="52"/>
      <c r="E369" s="298"/>
      <c r="F369" s="298"/>
      <c r="G369" s="52"/>
    </row>
    <row r="370" spans="1:7" ht="15">
      <c r="A370" s="52"/>
      <c r="B370" s="52"/>
      <c r="C370" s="52"/>
      <c r="D370" s="52"/>
      <c r="E370" s="298"/>
      <c r="F370" s="298"/>
      <c r="G370" s="52"/>
    </row>
    <row r="371" spans="1:7" ht="15">
      <c r="A371" s="52"/>
      <c r="B371" s="52"/>
      <c r="C371" s="52"/>
      <c r="D371" s="52"/>
      <c r="E371" s="298"/>
      <c r="F371" s="298"/>
      <c r="G371" s="52"/>
    </row>
  </sheetData>
  <sheetProtection/>
  <printOptions/>
  <pageMargins left="0.4330708661417323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4.8515625" style="1588" customWidth="1"/>
    <col min="2" max="2" width="10.421875" style="1588" customWidth="1"/>
    <col min="3" max="3" width="11.57421875" style="1588" customWidth="1"/>
    <col min="4" max="4" width="90.00390625" style="1588" customWidth="1"/>
    <col min="5" max="5" width="13.00390625" style="1588" customWidth="1"/>
    <col min="6" max="6" width="11.28125" style="1588" hidden="1" customWidth="1"/>
    <col min="7" max="7" width="12.28125" style="1588" hidden="1" customWidth="1"/>
    <col min="8" max="8" width="9.7109375" style="1588" bestFit="1" customWidth="1"/>
    <col min="9" max="16384" width="9.140625" style="1588" customWidth="1"/>
  </cols>
  <sheetData>
    <row r="2" spans="1:7" ht="12.75">
      <c r="A2" s="2315" t="s">
        <v>802</v>
      </c>
      <c r="B2" s="2315"/>
      <c r="C2" s="2315"/>
      <c r="D2" s="2315"/>
      <c r="E2" s="2315"/>
      <c r="F2" s="2315"/>
      <c r="G2" s="2315"/>
    </row>
    <row r="3" spans="1:7" ht="12" customHeight="1">
      <c r="A3" s="1587"/>
      <c r="B3" s="1587"/>
      <c r="C3" s="1587"/>
      <c r="D3" s="1587"/>
      <c r="E3" s="1587"/>
      <c r="F3" s="1587"/>
      <c r="G3" s="1587"/>
    </row>
    <row r="4" spans="3:7" ht="12.75">
      <c r="C4" s="2316" t="s">
        <v>4</v>
      </c>
      <c r="D4" s="2316"/>
      <c r="E4" s="2316"/>
      <c r="F4" s="2316"/>
      <c r="G4" s="2316"/>
    </row>
    <row r="5" spans="1:7" ht="23.25" customHeight="1">
      <c r="A5" s="1589" t="s">
        <v>803</v>
      </c>
      <c r="B5" s="1589" t="s">
        <v>804</v>
      </c>
      <c r="C5" s="1589" t="s">
        <v>4</v>
      </c>
      <c r="D5" s="1589" t="s">
        <v>805</v>
      </c>
      <c r="E5" s="1589" t="s">
        <v>59</v>
      </c>
      <c r="F5" s="1589" t="s">
        <v>806</v>
      </c>
      <c r="G5" s="1589" t="s">
        <v>807</v>
      </c>
    </row>
    <row r="6" spans="1:7" ht="17.25" customHeight="1">
      <c r="A6" s="1590"/>
      <c r="B6" s="1591"/>
      <c r="C6" s="1592">
        <v>8416</v>
      </c>
      <c r="D6" s="1593" t="s">
        <v>808</v>
      </c>
      <c r="E6" s="1594" t="s">
        <v>809</v>
      </c>
      <c r="F6" s="1595"/>
      <c r="G6" s="1595"/>
    </row>
    <row r="7" spans="1:7" ht="12.75">
      <c r="A7" s="1590">
        <v>5</v>
      </c>
      <c r="B7" s="1596">
        <v>42032</v>
      </c>
      <c r="C7" s="1595">
        <v>200.5</v>
      </c>
      <c r="D7" s="1591" t="s">
        <v>810</v>
      </c>
      <c r="E7" s="1597" t="s">
        <v>809</v>
      </c>
      <c r="F7" s="1595"/>
      <c r="G7" s="1595"/>
    </row>
    <row r="8" spans="1:7" ht="12.75">
      <c r="A8" s="1590"/>
      <c r="B8" s="1591"/>
      <c r="C8" s="1595">
        <v>-144</v>
      </c>
      <c r="D8" s="1591" t="s">
        <v>811</v>
      </c>
      <c r="E8" s="1597" t="s">
        <v>812</v>
      </c>
      <c r="F8" s="1595"/>
      <c r="G8" s="1595"/>
    </row>
    <row r="9" spans="1:7" ht="12.75">
      <c r="A9" s="1590"/>
      <c r="B9" s="1591"/>
      <c r="C9" s="1592">
        <f>SUM(C6:C8)</f>
        <v>8472.5</v>
      </c>
      <c r="D9" s="1593" t="s">
        <v>813</v>
      </c>
      <c r="E9" s="1597"/>
      <c r="F9" s="1595"/>
      <c r="G9" s="1595"/>
    </row>
    <row r="10" spans="1:7" ht="12.75">
      <c r="A10" s="1590">
        <v>7</v>
      </c>
      <c r="B10" s="1596">
        <v>42067</v>
      </c>
      <c r="C10" s="1595">
        <v>-655</v>
      </c>
      <c r="D10" s="1591" t="s">
        <v>814</v>
      </c>
      <c r="E10" s="1597" t="s">
        <v>815</v>
      </c>
      <c r="F10" s="1595"/>
      <c r="G10" s="1595"/>
    </row>
    <row r="11" spans="1:7" ht="12.75">
      <c r="A11" s="1590"/>
      <c r="B11" s="1591"/>
      <c r="C11" s="1595">
        <v>-111.2</v>
      </c>
      <c r="D11" s="1591" t="s">
        <v>816</v>
      </c>
      <c r="E11" s="1597" t="s">
        <v>817</v>
      </c>
      <c r="F11" s="1595"/>
      <c r="G11" s="1595"/>
    </row>
    <row r="12" spans="1:7" ht="12.75">
      <c r="A12" s="1590"/>
      <c r="B12" s="1591"/>
      <c r="C12" s="1592">
        <f>SUM(C9:C11)</f>
        <v>7706.3</v>
      </c>
      <c r="D12" s="1593" t="s">
        <v>818</v>
      </c>
      <c r="E12" s="1597"/>
      <c r="F12" s="1595"/>
      <c r="G12" s="1595"/>
    </row>
    <row r="13" spans="1:7" s="1599" customFormat="1" ht="12.75">
      <c r="A13" s="1590">
        <v>9</v>
      </c>
      <c r="B13" s="1598">
        <v>42095</v>
      </c>
      <c r="C13" s="1595">
        <v>-88</v>
      </c>
      <c r="D13" s="1591" t="s">
        <v>819</v>
      </c>
      <c r="E13" s="1597" t="s">
        <v>812</v>
      </c>
      <c r="F13" s="1592"/>
      <c r="G13" s="1592"/>
    </row>
    <row r="14" spans="1:7" ht="12.75">
      <c r="A14" s="1590"/>
      <c r="B14" s="1591"/>
      <c r="C14" s="1595">
        <v>-20</v>
      </c>
      <c r="D14" s="1591" t="s">
        <v>820</v>
      </c>
      <c r="E14" s="1597" t="s">
        <v>812</v>
      </c>
      <c r="F14" s="1595"/>
      <c r="G14" s="1595"/>
    </row>
    <row r="15" spans="1:7" ht="12.75">
      <c r="A15" s="1590"/>
      <c r="B15" s="1591"/>
      <c r="C15" s="1595">
        <v>-170</v>
      </c>
      <c r="D15" s="1591" t="s">
        <v>821</v>
      </c>
      <c r="E15" s="1597" t="s">
        <v>817</v>
      </c>
      <c r="F15" s="1595"/>
      <c r="G15" s="1595"/>
    </row>
    <row r="16" spans="1:7" ht="12.75">
      <c r="A16" s="1590">
        <v>10</v>
      </c>
      <c r="B16" s="1596">
        <v>42109</v>
      </c>
      <c r="C16" s="1595">
        <v>-135</v>
      </c>
      <c r="D16" s="1591" t="s">
        <v>822</v>
      </c>
      <c r="E16" s="1597" t="s">
        <v>823</v>
      </c>
      <c r="F16" s="1595"/>
      <c r="G16" s="1595"/>
    </row>
    <row r="17" spans="1:7" ht="12.75">
      <c r="A17" s="1590"/>
      <c r="B17" s="1596"/>
      <c r="C17" s="1600">
        <v>-72.6</v>
      </c>
      <c r="D17" s="1591" t="s">
        <v>824</v>
      </c>
      <c r="E17" s="1597" t="s">
        <v>823</v>
      </c>
      <c r="F17" s="1595"/>
      <c r="G17" s="1595"/>
    </row>
    <row r="18" spans="1:7" ht="12.75">
      <c r="A18" s="1590"/>
      <c r="B18" s="1591"/>
      <c r="C18" s="1595">
        <v>-145.2</v>
      </c>
      <c r="D18" s="1591" t="s">
        <v>825</v>
      </c>
      <c r="E18" s="1597" t="s">
        <v>826</v>
      </c>
      <c r="F18" s="1595"/>
      <c r="G18" s="1595"/>
    </row>
    <row r="19" spans="1:7" ht="12.75">
      <c r="A19" s="1590"/>
      <c r="B19" s="1591"/>
      <c r="C19" s="1595">
        <v>-589.7</v>
      </c>
      <c r="D19" s="1591" t="s">
        <v>827</v>
      </c>
      <c r="E19" s="1597" t="s">
        <v>826</v>
      </c>
      <c r="F19" s="1595"/>
      <c r="G19" s="1595"/>
    </row>
    <row r="20" spans="1:7" ht="12.75">
      <c r="A20" s="1590"/>
      <c r="B20" s="1591"/>
      <c r="C20" s="1595">
        <v>-66</v>
      </c>
      <c r="D20" s="1591" t="s">
        <v>816</v>
      </c>
      <c r="E20" s="1597" t="s">
        <v>817</v>
      </c>
      <c r="F20" s="1595"/>
      <c r="G20" s="1595"/>
    </row>
    <row r="21" spans="1:7" ht="12.75">
      <c r="A21" s="1590"/>
      <c r="B21" s="1591"/>
      <c r="C21" s="1600">
        <v>-960</v>
      </c>
      <c r="D21" s="1591" t="s">
        <v>828</v>
      </c>
      <c r="E21" s="1597" t="s">
        <v>829</v>
      </c>
      <c r="F21" s="1595"/>
      <c r="G21" s="1595"/>
    </row>
    <row r="22" spans="1:7" ht="12.75">
      <c r="A22" s="1590"/>
      <c r="B22" s="1591"/>
      <c r="C22" s="1600">
        <v>-32</v>
      </c>
      <c r="D22" s="1591" t="s">
        <v>830</v>
      </c>
      <c r="E22" s="1597" t="s">
        <v>817</v>
      </c>
      <c r="F22" s="1595"/>
      <c r="G22" s="1595"/>
    </row>
    <row r="23" spans="1:7" ht="12.75">
      <c r="A23" s="1590">
        <v>11</v>
      </c>
      <c r="B23" s="1596">
        <v>42123</v>
      </c>
      <c r="C23" s="1600">
        <v>-171</v>
      </c>
      <c r="D23" s="1591" t="s">
        <v>831</v>
      </c>
      <c r="E23" s="1597" t="s">
        <v>817</v>
      </c>
      <c r="F23" s="1595"/>
      <c r="G23" s="1595"/>
    </row>
    <row r="24" spans="1:7" ht="12.75">
      <c r="A24" s="1596"/>
      <c r="B24" s="1591"/>
      <c r="C24" s="1595">
        <v>-100</v>
      </c>
      <c r="D24" s="1591" t="s">
        <v>832</v>
      </c>
      <c r="E24" s="1597" t="s">
        <v>817</v>
      </c>
      <c r="F24" s="1595"/>
      <c r="G24" s="1595"/>
    </row>
    <row r="25" spans="1:7" s="1599" customFormat="1" ht="12.75">
      <c r="A25" s="1601"/>
      <c r="B25" s="1593"/>
      <c r="C25" s="1592">
        <f>SUM(C12:C24)</f>
        <v>5156.8</v>
      </c>
      <c r="D25" s="1593" t="s">
        <v>833</v>
      </c>
      <c r="E25" s="1594"/>
      <c r="F25" s="1592"/>
      <c r="G25" s="1592"/>
    </row>
    <row r="26" spans="1:7" ht="12.75">
      <c r="A26" s="1590">
        <v>12</v>
      </c>
      <c r="B26" s="1596">
        <v>42137</v>
      </c>
      <c r="C26" s="1595">
        <v>-25</v>
      </c>
      <c r="D26" s="1591" t="s">
        <v>834</v>
      </c>
      <c r="E26" s="1597" t="s">
        <v>823</v>
      </c>
      <c r="F26" s="1595"/>
      <c r="G26" s="1595"/>
    </row>
    <row r="27" spans="1:7" ht="12.75">
      <c r="A27" s="1590"/>
      <c r="B27" s="1591"/>
      <c r="C27" s="1595">
        <v>-250</v>
      </c>
      <c r="D27" s="1591" t="s">
        <v>835</v>
      </c>
      <c r="E27" s="1597" t="s">
        <v>823</v>
      </c>
      <c r="F27" s="1595"/>
      <c r="G27" s="1595"/>
    </row>
    <row r="28" spans="1:7" ht="12.75">
      <c r="A28" s="1596"/>
      <c r="B28" s="1591"/>
      <c r="C28" s="1592">
        <f>SUM(C25:C27)</f>
        <v>4881.8</v>
      </c>
      <c r="D28" s="1593" t="s">
        <v>836</v>
      </c>
      <c r="E28" s="1602"/>
      <c r="F28" s="1595"/>
      <c r="G28" s="1595"/>
    </row>
    <row r="29" spans="1:7" ht="12.75">
      <c r="A29" s="1603">
        <v>14</v>
      </c>
      <c r="B29" s="1596">
        <v>42165</v>
      </c>
      <c r="C29" s="1595">
        <v>-41</v>
      </c>
      <c r="D29" s="1591" t="s">
        <v>837</v>
      </c>
      <c r="E29" s="1597" t="s">
        <v>823</v>
      </c>
      <c r="F29" s="1595"/>
      <c r="G29" s="1595"/>
    </row>
    <row r="30" spans="1:7" s="1599" customFormat="1" ht="12.75">
      <c r="A30" s="1601"/>
      <c r="B30" s="1593"/>
      <c r="C30" s="1595">
        <v>-112.5</v>
      </c>
      <c r="D30" s="1591" t="s">
        <v>838</v>
      </c>
      <c r="E30" s="1597" t="s">
        <v>823</v>
      </c>
      <c r="F30" s="1592"/>
      <c r="G30" s="1592"/>
    </row>
    <row r="31" spans="1:7" s="1599" customFormat="1" ht="12.75">
      <c r="A31" s="1601"/>
      <c r="B31" s="1593"/>
      <c r="C31" s="1595">
        <v>-17.7</v>
      </c>
      <c r="D31" s="1591" t="s">
        <v>839</v>
      </c>
      <c r="E31" s="1597" t="s">
        <v>812</v>
      </c>
      <c r="F31" s="1592"/>
      <c r="G31" s="1592"/>
    </row>
    <row r="32" spans="1:7" ht="12.75">
      <c r="A32" s="1603">
        <v>15</v>
      </c>
      <c r="B32" s="1596">
        <v>42179</v>
      </c>
      <c r="C32" s="1595">
        <v>-405</v>
      </c>
      <c r="D32" s="1591" t="s">
        <v>840</v>
      </c>
      <c r="E32" s="1597" t="s">
        <v>823</v>
      </c>
      <c r="F32" s="1595"/>
      <c r="G32" s="1595"/>
    </row>
    <row r="33" spans="1:7" ht="12.75">
      <c r="A33" s="1596"/>
      <c r="B33" s="1591"/>
      <c r="C33" s="1595">
        <v>-550.3</v>
      </c>
      <c r="D33" s="1591" t="s">
        <v>841</v>
      </c>
      <c r="E33" s="1597" t="s">
        <v>823</v>
      </c>
      <c r="F33" s="1595"/>
      <c r="G33" s="1595"/>
    </row>
    <row r="34" spans="1:7" ht="12.75" hidden="1">
      <c r="A34" s="1596"/>
      <c r="B34" s="1591"/>
      <c r="C34" s="1595"/>
      <c r="D34" s="1591"/>
      <c r="E34" s="1602"/>
      <c r="F34" s="1595"/>
      <c r="G34" s="1595"/>
    </row>
    <row r="35" spans="1:7" ht="12.75" hidden="1">
      <c r="A35" s="1596"/>
      <c r="B35" s="1591"/>
      <c r="C35" s="1595"/>
      <c r="D35" s="1591"/>
      <c r="E35" s="1602"/>
      <c r="F35" s="1595"/>
      <c r="G35" s="1595"/>
    </row>
    <row r="36" spans="1:7" ht="12.75" hidden="1">
      <c r="A36" s="1596"/>
      <c r="B36" s="1591"/>
      <c r="C36" s="1592"/>
      <c r="D36" s="1593"/>
      <c r="E36" s="1602"/>
      <c r="F36" s="1595"/>
      <c r="G36" s="1595"/>
    </row>
    <row r="37" spans="1:7" ht="12.75" hidden="1">
      <c r="A37" s="1596"/>
      <c r="B37" s="1591"/>
      <c r="C37" s="1595"/>
      <c r="D37" s="1591"/>
      <c r="E37" s="1602"/>
      <c r="F37" s="1595"/>
      <c r="G37" s="1595"/>
    </row>
    <row r="38" spans="1:7" ht="12.75" hidden="1">
      <c r="A38" s="1596"/>
      <c r="B38" s="1591"/>
      <c r="C38" s="1595"/>
      <c r="D38" s="1591"/>
      <c r="E38" s="1602"/>
      <c r="F38" s="1595"/>
      <c r="G38" s="1595"/>
    </row>
    <row r="39" spans="1:7" ht="12.75" hidden="1">
      <c r="A39" s="1596"/>
      <c r="B39" s="1591"/>
      <c r="C39" s="1595"/>
      <c r="D39" s="1591"/>
      <c r="E39" s="1602"/>
      <c r="F39" s="1595"/>
      <c r="G39" s="1595"/>
    </row>
    <row r="40" spans="1:7" ht="12.75" hidden="1">
      <c r="A40" s="1596"/>
      <c r="B40" s="1591"/>
      <c r="C40" s="1592"/>
      <c r="D40" s="1593"/>
      <c r="E40" s="1602"/>
      <c r="F40" s="1595"/>
      <c r="G40" s="1595"/>
    </row>
    <row r="41" spans="1:7" ht="12.75" hidden="1">
      <c r="A41" s="1596"/>
      <c r="B41" s="1591"/>
      <c r="C41" s="1595"/>
      <c r="D41" s="1591"/>
      <c r="E41" s="1602"/>
      <c r="F41" s="1595"/>
      <c r="G41" s="1595"/>
    </row>
    <row r="42" spans="1:7" ht="12.75" hidden="1">
      <c r="A42" s="1596"/>
      <c r="B42" s="1591"/>
      <c r="C42" s="1595"/>
      <c r="D42" s="1591"/>
      <c r="E42" s="1602"/>
      <c r="F42" s="1595"/>
      <c r="G42" s="1595"/>
    </row>
    <row r="43" spans="1:7" ht="12.75" hidden="1">
      <c r="A43" s="1596"/>
      <c r="B43" s="1591"/>
      <c r="C43" s="1595"/>
      <c r="D43" s="1591"/>
      <c r="E43" s="1602"/>
      <c r="F43" s="1595"/>
      <c r="G43" s="1595"/>
    </row>
    <row r="44" spans="1:7" ht="12.75" hidden="1">
      <c r="A44" s="1596"/>
      <c r="B44" s="1591"/>
      <c r="C44" s="1595"/>
      <c r="D44" s="1591"/>
      <c r="E44" s="1602"/>
      <c r="F44" s="1595"/>
      <c r="G44" s="1595"/>
    </row>
    <row r="45" spans="1:7" s="1599" customFormat="1" ht="12.75" hidden="1">
      <c r="A45" s="1601"/>
      <c r="B45" s="1593"/>
      <c r="C45" s="1595"/>
      <c r="D45" s="1591"/>
      <c r="E45" s="1604"/>
      <c r="F45" s="1592"/>
      <c r="G45" s="1592"/>
    </row>
    <row r="46" spans="1:7" s="1599" customFormat="1" ht="12.75">
      <c r="A46" s="1601"/>
      <c r="B46" s="1593"/>
      <c r="C46" s="1592">
        <f>SUM(C28:C33)</f>
        <v>3755.3</v>
      </c>
      <c r="D46" s="1593" t="s">
        <v>842</v>
      </c>
      <c r="E46" s="1594"/>
      <c r="F46" s="1592"/>
      <c r="G46" s="1592"/>
    </row>
    <row r="47" spans="1:7" ht="12.75">
      <c r="A47" s="1603">
        <v>16</v>
      </c>
      <c r="B47" s="1596">
        <v>42200</v>
      </c>
      <c r="C47" s="1595">
        <v>278.9</v>
      </c>
      <c r="D47" s="1591" t="s">
        <v>843</v>
      </c>
      <c r="E47" s="1597" t="s">
        <v>812</v>
      </c>
      <c r="F47" s="1595"/>
      <c r="G47" s="1595"/>
    </row>
    <row r="48" spans="1:7" ht="12.75">
      <c r="A48" s="1596"/>
      <c r="B48" s="1591"/>
      <c r="C48" s="1595">
        <v>177.2</v>
      </c>
      <c r="D48" s="1591" t="s">
        <v>844</v>
      </c>
      <c r="E48" s="1597" t="s">
        <v>817</v>
      </c>
      <c r="F48" s="1595"/>
      <c r="G48" s="1595"/>
    </row>
    <row r="49" spans="1:7" ht="12.75">
      <c r="A49" s="1596"/>
      <c r="B49" s="1591"/>
      <c r="C49" s="1595">
        <v>-34.2</v>
      </c>
      <c r="D49" s="1591" t="s">
        <v>845</v>
      </c>
      <c r="E49" s="1597" t="s">
        <v>817</v>
      </c>
      <c r="F49" s="1595"/>
      <c r="G49" s="1595"/>
    </row>
    <row r="50" spans="1:7" ht="12.75">
      <c r="A50" s="1596"/>
      <c r="B50" s="1591"/>
      <c r="C50" s="1595">
        <v>-13</v>
      </c>
      <c r="D50" s="1591" t="s">
        <v>846</v>
      </c>
      <c r="E50" s="1597" t="s">
        <v>817</v>
      </c>
      <c r="F50" s="1595"/>
      <c r="G50" s="1595"/>
    </row>
    <row r="51" spans="1:7" ht="12.75">
      <c r="A51" s="1596"/>
      <c r="B51" s="1591"/>
      <c r="C51" s="1595">
        <v>-50</v>
      </c>
      <c r="D51" s="1591" t="s">
        <v>847</v>
      </c>
      <c r="E51" s="1597" t="s">
        <v>817</v>
      </c>
      <c r="F51" s="1595"/>
      <c r="G51" s="1595"/>
    </row>
    <row r="52" spans="1:7" ht="12.75">
      <c r="A52" s="1596"/>
      <c r="B52" s="1591"/>
      <c r="C52" s="1595">
        <v>100</v>
      </c>
      <c r="D52" s="1591" t="s">
        <v>848</v>
      </c>
      <c r="E52" s="1597" t="s">
        <v>817</v>
      </c>
      <c r="F52" s="1595"/>
      <c r="G52" s="1595"/>
    </row>
    <row r="53" spans="1:7" ht="12.75">
      <c r="A53" s="1596"/>
      <c r="B53" s="1591"/>
      <c r="C53" s="1595">
        <v>-30</v>
      </c>
      <c r="D53" s="1591" t="s">
        <v>849</v>
      </c>
      <c r="E53" s="1597" t="s">
        <v>817</v>
      </c>
      <c r="F53" s="1595"/>
      <c r="G53" s="1595"/>
    </row>
    <row r="54" spans="1:7" ht="12.75">
      <c r="A54" s="1603">
        <v>17</v>
      </c>
      <c r="B54" s="1596">
        <v>42214</v>
      </c>
      <c r="C54" s="1595">
        <v>-700</v>
      </c>
      <c r="D54" s="1591" t="s">
        <v>850</v>
      </c>
      <c r="E54" s="1597" t="s">
        <v>815</v>
      </c>
      <c r="F54" s="1595"/>
      <c r="G54" s="1595"/>
    </row>
    <row r="55" spans="1:7" s="1599" customFormat="1" ht="12.75">
      <c r="A55" s="1601"/>
      <c r="B55" s="1593"/>
      <c r="C55" s="1592">
        <f>SUM(C46:C54)</f>
        <v>3484.2000000000007</v>
      </c>
      <c r="D55" s="1593" t="s">
        <v>851</v>
      </c>
      <c r="E55" s="1604"/>
      <c r="F55" s="1592"/>
      <c r="G55" s="1592"/>
    </row>
    <row r="56" spans="1:7" ht="12.75">
      <c r="A56" s="1603">
        <v>18</v>
      </c>
      <c r="B56" s="1596">
        <v>42228</v>
      </c>
      <c r="C56" s="1595">
        <v>-150</v>
      </c>
      <c r="D56" s="1591" t="s">
        <v>852</v>
      </c>
      <c r="E56" s="1597" t="s">
        <v>853</v>
      </c>
      <c r="F56" s="1595"/>
      <c r="G56" s="1595"/>
    </row>
    <row r="57" spans="1:7" ht="12.75">
      <c r="A57" s="1603"/>
      <c r="B57" s="1596"/>
      <c r="C57" s="1595">
        <v>-170</v>
      </c>
      <c r="D57" s="1605" t="s">
        <v>854</v>
      </c>
      <c r="E57" s="1597" t="s">
        <v>817</v>
      </c>
      <c r="F57" s="1606"/>
      <c r="G57" s="1606"/>
    </row>
    <row r="58" spans="1:7" ht="12.75">
      <c r="A58" s="1603">
        <v>19</v>
      </c>
      <c r="B58" s="1596">
        <v>42242</v>
      </c>
      <c r="C58" s="1595">
        <v>-45</v>
      </c>
      <c r="D58" s="1591" t="s">
        <v>855</v>
      </c>
      <c r="E58" s="1597" t="s">
        <v>853</v>
      </c>
      <c r="F58" s="1595"/>
      <c r="G58" s="1595"/>
    </row>
    <row r="59" spans="1:7" ht="12.75">
      <c r="A59" s="1603"/>
      <c r="B59" s="1596"/>
      <c r="C59" s="1595">
        <v>-10</v>
      </c>
      <c r="D59" s="1591" t="s">
        <v>856</v>
      </c>
      <c r="E59" s="1597" t="s">
        <v>853</v>
      </c>
      <c r="F59" s="1595"/>
      <c r="G59" s="1595"/>
    </row>
    <row r="60" spans="1:7" ht="12.75">
      <c r="A60" s="1603"/>
      <c r="B60" s="1596"/>
      <c r="C60" s="1595">
        <v>-10</v>
      </c>
      <c r="D60" s="1591" t="s">
        <v>857</v>
      </c>
      <c r="E60" s="1597" t="s">
        <v>853</v>
      </c>
      <c r="F60" s="1595"/>
      <c r="G60" s="1595"/>
    </row>
    <row r="61" spans="1:7" ht="12.75">
      <c r="A61" s="1603"/>
      <c r="B61" s="1596"/>
      <c r="C61" s="1595">
        <v>-200</v>
      </c>
      <c r="D61" s="1591" t="s">
        <v>858</v>
      </c>
      <c r="E61" s="1597" t="s">
        <v>853</v>
      </c>
      <c r="F61" s="1595"/>
      <c r="G61" s="1595"/>
    </row>
    <row r="62" spans="1:7" ht="12.75">
      <c r="A62" s="1603"/>
      <c r="B62" s="1596"/>
      <c r="C62" s="1595">
        <v>-150</v>
      </c>
      <c r="D62" s="1591" t="s">
        <v>859</v>
      </c>
      <c r="E62" s="1597" t="s">
        <v>853</v>
      </c>
      <c r="F62" s="1595"/>
      <c r="G62" s="1595"/>
    </row>
    <row r="63" spans="1:7" ht="12.75">
      <c r="A63" s="1603"/>
      <c r="B63" s="1596"/>
      <c r="C63" s="1595">
        <v>-520</v>
      </c>
      <c r="D63" s="1591" t="s">
        <v>860</v>
      </c>
      <c r="E63" s="1597" t="s">
        <v>853</v>
      </c>
      <c r="F63" s="1595"/>
      <c r="G63" s="1595"/>
    </row>
    <row r="64" spans="1:7" s="1599" customFormat="1" ht="12.75">
      <c r="A64" s="1607"/>
      <c r="B64" s="1601"/>
      <c r="C64" s="1592">
        <f>SUM(C55:C63)</f>
        <v>2229.2000000000007</v>
      </c>
      <c r="D64" s="1593" t="s">
        <v>861</v>
      </c>
      <c r="E64" s="1594"/>
      <c r="F64" s="1592"/>
      <c r="G64" s="1592"/>
    </row>
    <row r="65" spans="1:7" ht="12.75">
      <c r="A65" s="1603">
        <v>20</v>
      </c>
      <c r="B65" s="1596">
        <v>42256</v>
      </c>
      <c r="C65" s="1595">
        <v>-300</v>
      </c>
      <c r="D65" s="1591" t="s">
        <v>862</v>
      </c>
      <c r="E65" s="1597" t="s">
        <v>853</v>
      </c>
      <c r="F65" s="1595"/>
      <c r="G65" s="1595"/>
    </row>
    <row r="66" spans="1:7" ht="12.75">
      <c r="A66" s="1603"/>
      <c r="B66" s="1596"/>
      <c r="C66" s="1595">
        <v>-20</v>
      </c>
      <c r="D66" s="1591" t="s">
        <v>863</v>
      </c>
      <c r="E66" s="1597" t="s">
        <v>853</v>
      </c>
      <c r="F66" s="1595"/>
      <c r="G66" s="1595"/>
    </row>
    <row r="67" spans="1:7" ht="12.75">
      <c r="A67" s="1603"/>
      <c r="B67" s="1591"/>
      <c r="C67" s="1595">
        <v>-993</v>
      </c>
      <c r="D67" s="1591" t="s">
        <v>864</v>
      </c>
      <c r="E67" s="1597" t="s">
        <v>853</v>
      </c>
      <c r="F67" s="1595"/>
      <c r="G67" s="1595"/>
    </row>
    <row r="68" spans="1:7" ht="12.75">
      <c r="A68" s="1603"/>
      <c r="B68" s="1591"/>
      <c r="C68" s="1595">
        <v>-50</v>
      </c>
      <c r="D68" s="1591" t="s">
        <v>865</v>
      </c>
      <c r="E68" s="1597" t="s">
        <v>853</v>
      </c>
      <c r="F68" s="1595"/>
      <c r="G68" s="1595"/>
    </row>
    <row r="69" spans="1:7" ht="12.75">
      <c r="A69" s="1603"/>
      <c r="B69" s="1596"/>
      <c r="C69" s="1595">
        <v>-80</v>
      </c>
      <c r="D69" s="1591" t="s">
        <v>866</v>
      </c>
      <c r="E69" s="1597" t="s">
        <v>853</v>
      </c>
      <c r="F69" s="1595"/>
      <c r="G69" s="1595"/>
    </row>
    <row r="70" spans="1:7" s="1599" customFormat="1" ht="12.75">
      <c r="A70" s="1607"/>
      <c r="B70" s="1601"/>
      <c r="C70" s="1592">
        <f>SUM(C64:C69)</f>
        <v>786.2000000000007</v>
      </c>
      <c r="D70" s="1593" t="s">
        <v>867</v>
      </c>
      <c r="E70" s="1594"/>
      <c r="F70" s="1592"/>
      <c r="G70" s="1592"/>
    </row>
    <row r="71" spans="1:7" ht="12.75">
      <c r="A71" s="1603">
        <v>21</v>
      </c>
      <c r="B71" s="1596">
        <v>42298</v>
      </c>
      <c r="C71" s="1595">
        <v>-11</v>
      </c>
      <c r="D71" s="1591" t="s">
        <v>868</v>
      </c>
      <c r="E71" s="1597" t="s">
        <v>853</v>
      </c>
      <c r="F71" s="1595"/>
      <c r="G71" s="1595"/>
    </row>
    <row r="72" spans="1:7" ht="12.75">
      <c r="A72" s="1603"/>
      <c r="B72" s="1596"/>
      <c r="C72" s="1595">
        <v>-39</v>
      </c>
      <c r="D72" s="1591" t="s">
        <v>869</v>
      </c>
      <c r="E72" s="1597" t="s">
        <v>853</v>
      </c>
      <c r="F72" s="1595"/>
      <c r="G72" s="1595"/>
    </row>
    <row r="73" spans="1:7" ht="12.75">
      <c r="A73" s="1603"/>
      <c r="B73" s="1596"/>
      <c r="C73" s="1595">
        <v>-20</v>
      </c>
      <c r="D73" s="1591" t="s">
        <v>870</v>
      </c>
      <c r="E73" s="1597" t="s">
        <v>853</v>
      </c>
      <c r="F73" s="1595"/>
      <c r="G73" s="1595"/>
    </row>
    <row r="74" spans="1:7" ht="12.75">
      <c r="A74" s="1603"/>
      <c r="B74" s="1596"/>
      <c r="C74" s="1595">
        <v>-40</v>
      </c>
      <c r="D74" s="1591" t="s">
        <v>871</v>
      </c>
      <c r="E74" s="1597" t="s">
        <v>853</v>
      </c>
      <c r="F74" s="1595"/>
      <c r="G74" s="1595"/>
    </row>
    <row r="75" spans="1:7" s="1599" customFormat="1" ht="12.75">
      <c r="A75" s="1607"/>
      <c r="B75" s="1601"/>
      <c r="C75" s="1592">
        <f>SUM(C70:C74)</f>
        <v>676.2000000000007</v>
      </c>
      <c r="D75" s="1593" t="s">
        <v>872</v>
      </c>
      <c r="E75" s="1594"/>
      <c r="F75" s="1592"/>
      <c r="G75" s="1592"/>
    </row>
    <row r="76" spans="1:7" ht="12.75">
      <c r="A76" s="1603"/>
      <c r="B76" s="1596"/>
      <c r="C76" s="1595"/>
      <c r="D76" s="1591"/>
      <c r="E76" s="1597"/>
      <c r="F76" s="1595"/>
      <c r="G76" s="1595"/>
    </row>
    <row r="77" spans="1:7" ht="12.75">
      <c r="A77" s="1603"/>
      <c r="B77" s="1596"/>
      <c r="C77" s="1595"/>
      <c r="D77" s="1591"/>
      <c r="E77" s="1597"/>
      <c r="F77" s="1595"/>
      <c r="G77" s="1595"/>
    </row>
    <row r="78" spans="1:7" ht="12.75">
      <c r="A78" s="1603"/>
      <c r="B78" s="1596"/>
      <c r="C78" s="1595"/>
      <c r="D78" s="1599" t="s">
        <v>873</v>
      </c>
      <c r="E78" s="1597"/>
      <c r="F78" s="1595"/>
      <c r="G78" s="1595"/>
    </row>
    <row r="79" spans="1:7" ht="12.75">
      <c r="A79" s="1603">
        <v>15</v>
      </c>
      <c r="B79" s="1596">
        <v>42179</v>
      </c>
      <c r="C79" s="1595">
        <v>-500</v>
      </c>
      <c r="D79" s="1591" t="s">
        <v>874</v>
      </c>
      <c r="E79" s="1597" t="s">
        <v>826</v>
      </c>
      <c r="F79" s="1595"/>
      <c r="G79" s="1595"/>
    </row>
    <row r="80" spans="1:7" ht="12.75">
      <c r="A80" s="1596"/>
      <c r="B80" s="1591"/>
      <c r="C80" s="1595">
        <v>-100</v>
      </c>
      <c r="D80" s="1591" t="s">
        <v>875</v>
      </c>
      <c r="E80" s="1597" t="s">
        <v>826</v>
      </c>
      <c r="F80" s="1595"/>
      <c r="G80" s="1595"/>
    </row>
    <row r="81" spans="1:7" ht="12.75">
      <c r="A81" s="1603"/>
      <c r="B81" s="1591"/>
      <c r="C81" s="1595">
        <v>-5</v>
      </c>
      <c r="D81" s="1591" t="s">
        <v>876</v>
      </c>
      <c r="E81" s="1597" t="s">
        <v>853</v>
      </c>
      <c r="F81" s="1595"/>
      <c r="G81" s="1595"/>
    </row>
    <row r="82" spans="1:7" ht="12.75">
      <c r="A82" s="1603"/>
      <c r="B82" s="1591"/>
      <c r="C82" s="1595"/>
      <c r="D82" s="1591"/>
      <c r="E82" s="1597"/>
      <c r="F82" s="1595"/>
      <c r="G82" s="1595"/>
    </row>
    <row r="83" spans="1:7" ht="12.75">
      <c r="A83" s="1603"/>
      <c r="B83" s="1591"/>
      <c r="C83" s="1595"/>
      <c r="D83" s="1591"/>
      <c r="E83" s="1597"/>
      <c r="F83" s="1595"/>
      <c r="G83" s="1595"/>
    </row>
    <row r="84" spans="1:7" ht="12.75">
      <c r="A84" s="1603"/>
      <c r="B84" s="1591"/>
      <c r="C84" s="1595"/>
      <c r="D84" s="1591"/>
      <c r="E84" s="1597"/>
      <c r="F84" s="1595"/>
      <c r="G84" s="1595"/>
    </row>
    <row r="85" spans="1:7" ht="12.75">
      <c r="A85" s="1603"/>
      <c r="B85" s="1596"/>
      <c r="C85" s="1595"/>
      <c r="D85" s="1591"/>
      <c r="E85" s="1597"/>
      <c r="F85" s="1595"/>
      <c r="G85" s="1595"/>
    </row>
    <row r="86" spans="1:7" s="1599" customFormat="1" ht="12.75">
      <c r="A86" s="1601"/>
      <c r="B86" s="1593"/>
      <c r="C86" s="1592">
        <f>SUM(C75:C85)</f>
        <v>71.20000000000073</v>
      </c>
      <c r="D86" s="1593" t="s">
        <v>877</v>
      </c>
      <c r="E86" s="1594"/>
      <c r="F86" s="1592"/>
      <c r="G86" s="1592"/>
    </row>
  </sheetData>
  <sheetProtection/>
  <mergeCells count="2">
    <mergeCell ref="A2:G2"/>
    <mergeCell ref="C4:G4"/>
  </mergeCells>
  <printOptions/>
  <pageMargins left="1.29921259842519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4"/>
  <sheetViews>
    <sheetView zoomScalePageLayoutView="0" workbookViewId="0" topLeftCell="A69">
      <selection activeCell="E91" sqref="E91"/>
    </sheetView>
  </sheetViews>
  <sheetFormatPr defaultColWidth="9.140625" defaultRowHeight="12.75"/>
  <cols>
    <col min="1" max="1" width="9.140625" style="1609" customWidth="1"/>
    <col min="2" max="2" width="10.28125" style="1609" customWidth="1"/>
    <col min="3" max="3" width="15.7109375" style="1610" customWidth="1"/>
    <col min="4" max="4" width="15.7109375" style="1611" customWidth="1"/>
    <col min="5" max="5" width="90.28125" style="1608" customWidth="1"/>
    <col min="6" max="6" width="14.421875" style="1608" customWidth="1"/>
    <col min="7" max="7" width="14.57421875" style="1608" hidden="1" customWidth="1"/>
    <col min="8" max="16384" width="9.140625" style="1608" customWidth="1"/>
  </cols>
  <sheetData>
    <row r="2" spans="1:6" ht="12.75">
      <c r="A2" s="2317" t="s">
        <v>878</v>
      </c>
      <c r="B2" s="2317"/>
      <c r="C2" s="2317"/>
      <c r="D2" s="2317"/>
      <c r="E2" s="2317"/>
      <c r="F2" s="2317"/>
    </row>
    <row r="4" spans="1:7" s="1615" customFormat="1" ht="21.75" customHeight="1">
      <c r="A4" s="1612" t="s">
        <v>803</v>
      </c>
      <c r="B4" s="1612" t="s">
        <v>804</v>
      </c>
      <c r="C4" s="1613" t="s">
        <v>879</v>
      </c>
      <c r="D4" s="1614" t="s">
        <v>880</v>
      </c>
      <c r="E4" s="1612" t="s">
        <v>805</v>
      </c>
      <c r="F4" s="1612" t="s">
        <v>59</v>
      </c>
      <c r="G4" s="1612" t="s">
        <v>881</v>
      </c>
    </row>
    <row r="5" spans="1:7" ht="12.75">
      <c r="A5" s="1616"/>
      <c r="B5" s="1617"/>
      <c r="C5" s="1618"/>
      <c r="D5" s="1619">
        <v>5040</v>
      </c>
      <c r="E5" s="1620" t="s">
        <v>882</v>
      </c>
      <c r="F5" s="1621" t="s">
        <v>809</v>
      </c>
      <c r="G5" s="1616" t="s">
        <v>883</v>
      </c>
    </row>
    <row r="6" spans="1:7" ht="12.75">
      <c r="A6" s="1616">
        <v>5</v>
      </c>
      <c r="B6" s="1617">
        <v>42032</v>
      </c>
      <c r="C6" s="1618"/>
      <c r="D6" s="1622">
        <v>6287.5</v>
      </c>
      <c r="E6" s="1620" t="s">
        <v>884</v>
      </c>
      <c r="F6" s="1621" t="s">
        <v>826</v>
      </c>
      <c r="G6" s="1621"/>
    </row>
    <row r="7" spans="1:7" ht="12.75">
      <c r="A7" s="1616"/>
      <c r="B7" s="1616"/>
      <c r="C7" s="1618"/>
      <c r="D7" s="1622">
        <v>4866.7</v>
      </c>
      <c r="E7" s="1620" t="s">
        <v>885</v>
      </c>
      <c r="F7" s="1621" t="s">
        <v>826</v>
      </c>
      <c r="G7" s="1621"/>
    </row>
    <row r="8" spans="1:7" ht="12.75">
      <c r="A8" s="1616"/>
      <c r="B8" s="1616"/>
      <c r="C8" s="1618"/>
      <c r="D8" s="1622">
        <v>23</v>
      </c>
      <c r="E8" s="1620" t="s">
        <v>886</v>
      </c>
      <c r="F8" s="1621" t="s">
        <v>826</v>
      </c>
      <c r="G8" s="1621"/>
    </row>
    <row r="9" spans="1:7" ht="12.75">
      <c r="A9" s="1616"/>
      <c r="B9" s="1616"/>
      <c r="C9" s="1618"/>
      <c r="D9" s="1622">
        <v>265.4</v>
      </c>
      <c r="E9" s="1620" t="s">
        <v>887</v>
      </c>
      <c r="F9" s="1621" t="s">
        <v>826</v>
      </c>
      <c r="G9" s="1621"/>
    </row>
    <row r="10" spans="1:7" ht="12.75">
      <c r="A10" s="1616"/>
      <c r="B10" s="1616"/>
      <c r="C10" s="1618"/>
      <c r="D10" s="1622">
        <v>243</v>
      </c>
      <c r="E10" s="1620" t="s">
        <v>888</v>
      </c>
      <c r="F10" s="1621" t="s">
        <v>826</v>
      </c>
      <c r="G10" s="1621"/>
    </row>
    <row r="11" spans="1:7" ht="12.75">
      <c r="A11" s="1616"/>
      <c r="B11" s="1616"/>
      <c r="C11" s="1618"/>
      <c r="D11" s="1622">
        <v>228.5</v>
      </c>
      <c r="E11" s="1620" t="s">
        <v>889</v>
      </c>
      <c r="F11" s="1621" t="s">
        <v>826</v>
      </c>
      <c r="G11" s="1621"/>
    </row>
    <row r="12" spans="1:7" ht="12.75">
      <c r="A12" s="1616"/>
      <c r="B12" s="1616"/>
      <c r="C12" s="1618"/>
      <c r="D12" s="1622">
        <v>764.8</v>
      </c>
      <c r="E12" s="1620" t="s">
        <v>890</v>
      </c>
      <c r="F12" s="1621" t="s">
        <v>826</v>
      </c>
      <c r="G12" s="1616" t="s">
        <v>891</v>
      </c>
    </row>
    <row r="13" spans="1:7" ht="12.75">
      <c r="A13" s="1616"/>
      <c r="B13" s="1616"/>
      <c r="C13" s="1618"/>
      <c r="D13" s="1622">
        <v>596</v>
      </c>
      <c r="E13" s="1620" t="s">
        <v>892</v>
      </c>
      <c r="F13" s="1621" t="s">
        <v>815</v>
      </c>
      <c r="G13" s="1621"/>
    </row>
    <row r="14" spans="1:7" ht="12.75">
      <c r="A14" s="1616"/>
      <c r="B14" s="1616"/>
      <c r="C14" s="1618"/>
      <c r="D14" s="1622">
        <v>3137</v>
      </c>
      <c r="E14" s="1620" t="s">
        <v>893</v>
      </c>
      <c r="F14" s="1621" t="s">
        <v>815</v>
      </c>
      <c r="G14" s="1621"/>
    </row>
    <row r="15" spans="1:7" ht="12.75">
      <c r="A15" s="1616"/>
      <c r="B15" s="1616"/>
      <c r="C15" s="1618"/>
      <c r="D15" s="1622">
        <v>259.7</v>
      </c>
      <c r="E15" s="1620" t="s">
        <v>894</v>
      </c>
      <c r="F15" s="1621" t="s">
        <v>815</v>
      </c>
      <c r="G15" s="1621"/>
    </row>
    <row r="16" spans="1:7" ht="12.75">
      <c r="A16" s="1616"/>
      <c r="B16" s="1616"/>
      <c r="C16" s="1618"/>
      <c r="D16" s="1622">
        <v>509</v>
      </c>
      <c r="E16" s="1620" t="s">
        <v>895</v>
      </c>
      <c r="F16" s="1621" t="s">
        <v>812</v>
      </c>
      <c r="G16" s="1621"/>
    </row>
    <row r="17" spans="1:7" ht="12.75">
      <c r="A17" s="1616"/>
      <c r="B17" s="1616"/>
      <c r="C17" s="1618"/>
      <c r="D17" s="1622">
        <v>729</v>
      </c>
      <c r="E17" s="1620" t="s">
        <v>896</v>
      </c>
      <c r="F17" s="1621" t="s">
        <v>812</v>
      </c>
      <c r="G17" s="1621"/>
    </row>
    <row r="18" spans="1:7" ht="12.75">
      <c r="A18" s="1616"/>
      <c r="B18" s="1616"/>
      <c r="C18" s="1618"/>
      <c r="D18" s="1622">
        <v>188.9</v>
      </c>
      <c r="E18" s="1623" t="s">
        <v>897</v>
      </c>
      <c r="F18" s="1621" t="s">
        <v>809</v>
      </c>
      <c r="G18" s="1616" t="s">
        <v>898</v>
      </c>
    </row>
    <row r="19" spans="1:7" ht="12.75" hidden="1">
      <c r="A19" s="1616">
        <v>32</v>
      </c>
      <c r="B19" s="1617">
        <v>40954</v>
      </c>
      <c r="C19" s="1618"/>
      <c r="D19" s="1622">
        <v>0</v>
      </c>
      <c r="E19" s="1620"/>
      <c r="F19" s="1621"/>
      <c r="G19" s="1621"/>
    </row>
    <row r="20" spans="1:7" ht="12.75" hidden="1">
      <c r="A20" s="1616">
        <v>33</v>
      </c>
      <c r="B20" s="1617">
        <v>40968</v>
      </c>
      <c r="C20" s="1618"/>
      <c r="D20" s="1622">
        <v>0</v>
      </c>
      <c r="E20" s="1620"/>
      <c r="F20" s="1621"/>
      <c r="G20" s="1621"/>
    </row>
    <row r="21" spans="1:7" ht="12.75">
      <c r="A21" s="1616"/>
      <c r="B21" s="1617"/>
      <c r="C21" s="1618"/>
      <c r="D21" s="1622">
        <v>343</v>
      </c>
      <c r="E21" s="1620" t="s">
        <v>899</v>
      </c>
      <c r="F21" s="1621" t="s">
        <v>829</v>
      </c>
      <c r="G21" s="1621"/>
    </row>
    <row r="22" spans="1:7" ht="12.75">
      <c r="A22" s="1616"/>
      <c r="B22" s="1617"/>
      <c r="C22" s="1618"/>
      <c r="D22" s="1619">
        <f>SUM(D5:D21)</f>
        <v>23481.500000000004</v>
      </c>
      <c r="E22" s="1624" t="s">
        <v>900</v>
      </c>
      <c r="F22" s="1625">
        <v>23481.5</v>
      </c>
      <c r="G22" s="1621"/>
    </row>
    <row r="23" spans="1:7" ht="12.75">
      <c r="A23" s="1616">
        <v>7</v>
      </c>
      <c r="B23" s="1617">
        <v>42067</v>
      </c>
      <c r="C23" s="1618"/>
      <c r="D23" s="1622">
        <v>706</v>
      </c>
      <c r="E23" s="1620" t="s">
        <v>901</v>
      </c>
      <c r="F23" s="1621" t="s">
        <v>817</v>
      </c>
      <c r="G23" s="1621"/>
    </row>
    <row r="24" spans="1:7" ht="12.75">
      <c r="A24" s="1616"/>
      <c r="B24" s="1616"/>
      <c r="C24" s="1618"/>
      <c r="D24" s="1622">
        <v>200</v>
      </c>
      <c r="E24" s="1620" t="s">
        <v>902</v>
      </c>
      <c r="F24" s="1621" t="s">
        <v>817</v>
      </c>
      <c r="G24" s="1616" t="s">
        <v>903</v>
      </c>
    </row>
    <row r="25" spans="1:7" ht="12.75">
      <c r="A25" s="1616">
        <v>8</v>
      </c>
      <c r="B25" s="1617">
        <v>42071</v>
      </c>
      <c r="C25" s="1618"/>
      <c r="D25" s="1622">
        <v>40</v>
      </c>
      <c r="E25" s="1620" t="s">
        <v>904</v>
      </c>
      <c r="F25" s="1621" t="s">
        <v>817</v>
      </c>
      <c r="G25" s="1616" t="s">
        <v>905</v>
      </c>
    </row>
    <row r="26" spans="1:7" ht="12.75">
      <c r="A26" s="1616"/>
      <c r="B26" s="1616"/>
      <c r="C26" s="1618"/>
      <c r="D26" s="1619">
        <f>SUM(D22:D25)</f>
        <v>24427.500000000004</v>
      </c>
      <c r="E26" s="1624" t="s">
        <v>818</v>
      </c>
      <c r="F26" s="1625">
        <v>24427.5</v>
      </c>
      <c r="G26" s="1616" t="s">
        <v>906</v>
      </c>
    </row>
    <row r="27" spans="1:7" ht="12.75">
      <c r="A27" s="1616">
        <v>10</v>
      </c>
      <c r="B27" s="1617">
        <v>42109</v>
      </c>
      <c r="C27" s="1618"/>
      <c r="D27" s="1622">
        <v>3470</v>
      </c>
      <c r="E27" s="1623" t="s">
        <v>907</v>
      </c>
      <c r="F27" s="1621" t="s">
        <v>826</v>
      </c>
      <c r="G27" s="1621"/>
    </row>
    <row r="28" spans="1:7" ht="12.75">
      <c r="A28" s="1616"/>
      <c r="B28" s="1616"/>
      <c r="C28" s="1618"/>
      <c r="D28" s="1622">
        <v>792</v>
      </c>
      <c r="E28" s="1620" t="s">
        <v>908</v>
      </c>
      <c r="F28" s="1621" t="s">
        <v>826</v>
      </c>
      <c r="G28" s="1621"/>
    </row>
    <row r="29" spans="1:7" ht="12.75">
      <c r="A29" s="1616"/>
      <c r="B29" s="1617"/>
      <c r="C29" s="1618"/>
      <c r="D29" s="1622">
        <v>6308</v>
      </c>
      <c r="E29" s="1620" t="s">
        <v>909</v>
      </c>
      <c r="F29" s="1621" t="s">
        <v>826</v>
      </c>
      <c r="G29" s="1621"/>
    </row>
    <row r="30" spans="1:7" ht="12.75">
      <c r="A30" s="1616"/>
      <c r="B30" s="1617"/>
      <c r="C30" s="1618"/>
      <c r="D30" s="1622">
        <v>488</v>
      </c>
      <c r="E30" s="1620" t="s">
        <v>910</v>
      </c>
      <c r="F30" s="1621" t="s">
        <v>812</v>
      </c>
      <c r="G30" s="1621"/>
    </row>
    <row r="31" spans="1:7" ht="12.75">
      <c r="A31" s="1616"/>
      <c r="B31" s="1616"/>
      <c r="C31" s="1618"/>
      <c r="D31" s="1619">
        <f>SUM(D26:D30)</f>
        <v>35485.5</v>
      </c>
      <c r="E31" s="1624" t="s">
        <v>833</v>
      </c>
      <c r="F31" s="1625">
        <v>35485.5</v>
      </c>
      <c r="G31" s="1621"/>
    </row>
    <row r="32" spans="1:7" ht="12.75" hidden="1">
      <c r="A32" s="1616"/>
      <c r="B32" s="1616"/>
      <c r="C32" s="1618"/>
      <c r="D32" s="1622"/>
      <c r="E32" s="1626"/>
      <c r="F32" s="1621"/>
      <c r="G32" s="1621"/>
    </row>
    <row r="33" spans="1:7" ht="12.75" hidden="1">
      <c r="A33" s="1616"/>
      <c r="B33" s="1617"/>
      <c r="C33" s="1618"/>
      <c r="D33" s="1622"/>
      <c r="E33" s="1620"/>
      <c r="F33" s="1621"/>
      <c r="G33" s="1621"/>
    </row>
    <row r="34" spans="1:7" ht="12.75" hidden="1">
      <c r="A34" s="1616"/>
      <c r="B34" s="1617"/>
      <c r="C34" s="1618"/>
      <c r="D34" s="1622"/>
      <c r="E34" s="1620"/>
      <c r="F34" s="1621"/>
      <c r="G34" s="1621"/>
    </row>
    <row r="35" spans="1:7" ht="12.75" hidden="1">
      <c r="A35" s="1616"/>
      <c r="B35" s="1617"/>
      <c r="C35" s="1618"/>
      <c r="D35" s="1622"/>
      <c r="E35" s="1620"/>
      <c r="F35" s="1621"/>
      <c r="G35" s="1621"/>
    </row>
    <row r="36" spans="1:7" ht="12.75" hidden="1">
      <c r="A36" s="1616"/>
      <c r="B36" s="1617"/>
      <c r="C36" s="1618"/>
      <c r="D36" s="1622"/>
      <c r="E36" s="1626"/>
      <c r="F36" s="1621"/>
      <c r="G36" s="1621"/>
    </row>
    <row r="37" spans="1:7" ht="12.75" hidden="1">
      <c r="A37" s="1616"/>
      <c r="B37" s="1617"/>
      <c r="C37" s="1618"/>
      <c r="D37" s="1618"/>
      <c r="E37" s="1620"/>
      <c r="F37" s="1621"/>
      <c r="G37" s="1621"/>
    </row>
    <row r="38" spans="1:7" ht="12.75" hidden="1">
      <c r="A38" s="1616"/>
      <c r="B38" s="1617"/>
      <c r="C38" s="1618"/>
      <c r="D38" s="1618"/>
      <c r="E38" s="1620"/>
      <c r="F38" s="1621"/>
      <c r="G38" s="1621"/>
    </row>
    <row r="39" spans="1:7" ht="12.75" hidden="1">
      <c r="A39" s="1616"/>
      <c r="B39" s="1617"/>
      <c r="C39" s="1618"/>
      <c r="D39" s="1618"/>
      <c r="E39" s="1627"/>
      <c r="F39" s="1621"/>
      <c r="G39" s="1621"/>
    </row>
    <row r="40" spans="1:7" ht="12.75" hidden="1">
      <c r="A40" s="1616"/>
      <c r="B40" s="1617"/>
      <c r="C40" s="1618"/>
      <c r="D40" s="1618"/>
      <c r="E40" s="1620"/>
      <c r="F40" s="1621"/>
      <c r="G40" s="1621"/>
    </row>
    <row r="41" spans="1:7" ht="12.75" hidden="1">
      <c r="A41" s="1616"/>
      <c r="B41" s="1617"/>
      <c r="C41" s="1618"/>
      <c r="D41" s="1618"/>
      <c r="E41" s="1620"/>
      <c r="F41" s="1621"/>
      <c r="G41" s="1621"/>
    </row>
    <row r="42" spans="1:7" ht="12.75" hidden="1">
      <c r="A42" s="1616"/>
      <c r="B42" s="1617"/>
      <c r="C42" s="1618"/>
      <c r="D42" s="1618"/>
      <c r="E42" s="1620"/>
      <c r="F42" s="1621"/>
      <c r="G42" s="1621"/>
    </row>
    <row r="43" spans="1:7" ht="12.75" hidden="1">
      <c r="A43" s="1616"/>
      <c r="B43" s="1617"/>
      <c r="C43" s="1618"/>
      <c r="D43" s="1618"/>
      <c r="E43" s="1620"/>
      <c r="F43" s="1621"/>
      <c r="G43" s="1621"/>
    </row>
    <row r="44" spans="1:7" ht="12.75" hidden="1">
      <c r="A44" s="1616"/>
      <c r="B44" s="1617"/>
      <c r="C44" s="1618"/>
      <c r="D44" s="1618"/>
      <c r="E44" s="1627"/>
      <c r="F44" s="1621"/>
      <c r="G44" s="1621"/>
    </row>
    <row r="45" spans="1:7" ht="12.75" hidden="1">
      <c r="A45" s="1616"/>
      <c r="B45" s="1617"/>
      <c r="C45" s="1618"/>
      <c r="D45" s="1618"/>
      <c r="E45" s="1620"/>
      <c r="F45" s="1621"/>
      <c r="G45" s="1621"/>
    </row>
    <row r="46" spans="1:7" ht="12.75" hidden="1">
      <c r="A46" s="1616"/>
      <c r="B46" s="1617"/>
      <c r="C46" s="1618"/>
      <c r="D46" s="1618"/>
      <c r="E46" s="1620"/>
      <c r="F46" s="1621"/>
      <c r="G46" s="1621"/>
    </row>
    <row r="47" spans="1:7" ht="12.75" hidden="1">
      <c r="A47" s="1616"/>
      <c r="B47" s="1617"/>
      <c r="C47" s="1618"/>
      <c r="D47" s="1618"/>
      <c r="E47" s="1620"/>
      <c r="F47" s="1621"/>
      <c r="G47" s="1621"/>
    </row>
    <row r="48" spans="1:7" ht="12.75" hidden="1">
      <c r="A48" s="1616"/>
      <c r="B48" s="1617"/>
      <c r="C48" s="1618"/>
      <c r="D48" s="1618"/>
      <c r="E48" s="1627"/>
      <c r="F48" s="1621"/>
      <c r="G48" s="1621"/>
    </row>
    <row r="49" spans="1:7" ht="12.75" hidden="1">
      <c r="A49" s="1616"/>
      <c r="B49" s="1617"/>
      <c r="C49" s="1618"/>
      <c r="D49" s="1618"/>
      <c r="E49" s="1620"/>
      <c r="F49" s="1621"/>
      <c r="G49" s="1621"/>
    </row>
    <row r="50" spans="1:7" ht="12.75" hidden="1">
      <c r="A50" s="1616"/>
      <c r="B50" s="1617"/>
      <c r="C50" s="1618"/>
      <c r="D50" s="1618"/>
      <c r="E50" s="1620"/>
      <c r="F50" s="1621"/>
      <c r="G50" s="1621"/>
    </row>
    <row r="51" spans="1:7" ht="12.75" hidden="1">
      <c r="A51" s="1616"/>
      <c r="B51" s="1617"/>
      <c r="C51" s="1618"/>
      <c r="D51" s="1618"/>
      <c r="E51" s="1620"/>
      <c r="F51" s="1621"/>
      <c r="G51" s="1621"/>
    </row>
    <row r="52" spans="1:7" ht="12.75" hidden="1">
      <c r="A52" s="1616"/>
      <c r="B52" s="1617"/>
      <c r="C52" s="1618"/>
      <c r="D52" s="1618"/>
      <c r="E52" s="1627"/>
      <c r="F52" s="1621"/>
      <c r="G52" s="1621"/>
    </row>
    <row r="53" spans="1:7" ht="12.75" hidden="1">
      <c r="A53" s="1616"/>
      <c r="B53" s="1617"/>
      <c r="C53" s="1618"/>
      <c r="D53" s="1618"/>
      <c r="E53" s="1623"/>
      <c r="F53" s="1621"/>
      <c r="G53" s="1621"/>
    </row>
    <row r="54" spans="1:7" ht="12.75" hidden="1">
      <c r="A54" s="1616"/>
      <c r="B54" s="1617"/>
      <c r="C54" s="1618"/>
      <c r="D54" s="1618"/>
      <c r="E54" s="1623"/>
      <c r="F54" s="1621"/>
      <c r="G54" s="1621"/>
    </row>
    <row r="55" spans="1:7" ht="12.75" hidden="1">
      <c r="A55" s="1616"/>
      <c r="B55" s="1617"/>
      <c r="C55" s="1618"/>
      <c r="D55" s="1618"/>
      <c r="E55" s="1623"/>
      <c r="F55" s="1621"/>
      <c r="G55" s="1621"/>
    </row>
    <row r="56" spans="1:7" ht="12.75" hidden="1">
      <c r="A56" s="1616"/>
      <c r="B56" s="1617"/>
      <c r="C56" s="1618"/>
      <c r="D56" s="1618"/>
      <c r="E56" s="1627"/>
      <c r="F56" s="1621"/>
      <c r="G56" s="1621"/>
    </row>
    <row r="57" spans="1:7" ht="12.75" hidden="1">
      <c r="A57" s="1616"/>
      <c r="B57" s="1617"/>
      <c r="C57" s="1618"/>
      <c r="D57" s="1620"/>
      <c r="E57" s="1621"/>
      <c r="F57" s="1621"/>
      <c r="G57" s="1620"/>
    </row>
    <row r="58" spans="1:7" ht="12.75" hidden="1">
      <c r="A58" s="1616"/>
      <c r="B58" s="1617"/>
      <c r="C58" s="1618"/>
      <c r="D58" s="1620"/>
      <c r="E58" s="1621"/>
      <c r="F58" s="1621"/>
      <c r="G58" s="1620"/>
    </row>
    <row r="59" spans="1:7" ht="12.75" hidden="1">
      <c r="A59" s="1616"/>
      <c r="B59" s="1617"/>
      <c r="C59" s="1618"/>
      <c r="D59" s="1620"/>
      <c r="E59" s="1621"/>
      <c r="F59" s="1621"/>
      <c r="G59" s="1620"/>
    </row>
    <row r="60" spans="1:7" ht="12.75">
      <c r="A60" s="1616">
        <v>12</v>
      </c>
      <c r="B60" s="1617">
        <v>42137</v>
      </c>
      <c r="C60" s="1618">
        <v>10.1</v>
      </c>
      <c r="D60" s="1628"/>
      <c r="E60" s="1621" t="s">
        <v>911</v>
      </c>
      <c r="F60" s="1621" t="s">
        <v>826</v>
      </c>
      <c r="G60" s="1620"/>
    </row>
    <row r="61" spans="1:7" ht="12.75">
      <c r="A61" s="1616"/>
      <c r="B61" s="1617"/>
      <c r="C61" s="1618"/>
      <c r="D61" s="1618">
        <v>197</v>
      </c>
      <c r="E61" s="1629" t="s">
        <v>912</v>
      </c>
      <c r="F61" s="1621" t="s">
        <v>913</v>
      </c>
      <c r="G61" s="1620"/>
    </row>
    <row r="62" spans="1:7" s="1615" customFormat="1" ht="12.75">
      <c r="A62" s="1630"/>
      <c r="B62" s="1631"/>
      <c r="C62" s="1625">
        <f>SUM(C60:C61)</f>
        <v>10.1</v>
      </c>
      <c r="D62" s="1625">
        <f>SUM(D31:D61)</f>
        <v>35682.5</v>
      </c>
      <c r="E62" s="1625" t="s">
        <v>914</v>
      </c>
      <c r="F62" s="1628">
        <f>D62-C62</f>
        <v>35672.4</v>
      </c>
      <c r="G62" s="1632"/>
    </row>
    <row r="63" spans="1:7" ht="12.75">
      <c r="A63" s="1616">
        <v>14</v>
      </c>
      <c r="B63" s="1617">
        <v>42165</v>
      </c>
      <c r="C63" s="1618"/>
      <c r="D63" s="1618">
        <v>559.6</v>
      </c>
      <c r="E63" s="1621" t="s">
        <v>915</v>
      </c>
      <c r="F63" s="1621" t="s">
        <v>826</v>
      </c>
      <c r="G63" s="1620"/>
    </row>
    <row r="64" spans="1:7" ht="12.75">
      <c r="A64" s="1616"/>
      <c r="B64" s="1616"/>
      <c r="C64" s="1618"/>
      <c r="D64" s="1618">
        <v>28.8</v>
      </c>
      <c r="E64" s="1620" t="s">
        <v>916</v>
      </c>
      <c r="F64" s="1621" t="s">
        <v>826</v>
      </c>
      <c r="G64" s="1621"/>
    </row>
    <row r="65" spans="1:7" s="1615" customFormat="1" ht="12.75">
      <c r="A65" s="1630"/>
      <c r="B65" s="1630"/>
      <c r="C65" s="1625">
        <f>SUM(C62:C64)</f>
        <v>10.1</v>
      </c>
      <c r="D65" s="1625">
        <f>SUM(D62:D64)</f>
        <v>36270.9</v>
      </c>
      <c r="E65" s="1624" t="s">
        <v>917</v>
      </c>
      <c r="F65" s="1625">
        <f>D65-C65</f>
        <v>36260.8</v>
      </c>
      <c r="G65" s="1626"/>
    </row>
    <row r="66" spans="1:7" ht="12.75">
      <c r="A66" s="1616">
        <v>15</v>
      </c>
      <c r="B66" s="1617">
        <v>42179</v>
      </c>
      <c r="C66" s="1618">
        <v>2308</v>
      </c>
      <c r="D66" s="1618"/>
      <c r="E66" s="1620" t="s">
        <v>918</v>
      </c>
      <c r="F66" s="1621" t="s">
        <v>826</v>
      </c>
      <c r="G66" s="1621"/>
    </row>
    <row r="67" spans="1:7" ht="12.75">
      <c r="A67" s="1616"/>
      <c r="B67" s="1617"/>
      <c r="C67" s="1618">
        <f>1654.8+0.1</f>
        <v>1654.8999999999999</v>
      </c>
      <c r="D67" s="1618"/>
      <c r="E67" s="1620" t="s">
        <v>919</v>
      </c>
      <c r="F67" s="1621" t="s">
        <v>826</v>
      </c>
      <c r="G67" s="1621"/>
    </row>
    <row r="68" spans="1:7" ht="12.75">
      <c r="A68" s="1616"/>
      <c r="B68" s="1617"/>
      <c r="C68" s="1618"/>
      <c r="D68" s="1618">
        <v>3542</v>
      </c>
      <c r="E68" s="1620" t="s">
        <v>920</v>
      </c>
      <c r="F68" s="1621" t="s">
        <v>826</v>
      </c>
      <c r="G68" s="1621"/>
    </row>
    <row r="69" spans="1:7" ht="12.75">
      <c r="A69" s="1616"/>
      <c r="B69" s="1617"/>
      <c r="C69" s="1618">
        <v>427</v>
      </c>
      <c r="D69" s="1618"/>
      <c r="E69" s="1620" t="s">
        <v>921</v>
      </c>
      <c r="F69" s="1621" t="s">
        <v>826</v>
      </c>
      <c r="G69" s="1621"/>
    </row>
    <row r="70" spans="1:7" s="1615" customFormat="1" ht="12.75">
      <c r="A70" s="1630"/>
      <c r="B70" s="1631"/>
      <c r="C70" s="1625">
        <f>SUM(C65:C69)</f>
        <v>4400</v>
      </c>
      <c r="D70" s="1625">
        <f>SUM(D65:D69)</f>
        <v>39812.9</v>
      </c>
      <c r="E70" s="1624" t="s">
        <v>842</v>
      </c>
      <c r="F70" s="1625">
        <f>D70-C70</f>
        <v>35412.9</v>
      </c>
      <c r="G70" s="1626"/>
    </row>
    <row r="71" spans="1:7" ht="12.75">
      <c r="A71" s="1616">
        <v>16</v>
      </c>
      <c r="B71" s="1617">
        <v>42200</v>
      </c>
      <c r="C71" s="1618">
        <v>171.4</v>
      </c>
      <c r="D71" s="1618"/>
      <c r="E71" s="1620" t="s">
        <v>922</v>
      </c>
      <c r="F71" s="1623" t="s">
        <v>826</v>
      </c>
      <c r="G71" s="1621"/>
    </row>
    <row r="72" spans="1:7" ht="12.75">
      <c r="A72" s="1616"/>
      <c r="B72" s="1617"/>
      <c r="C72" s="1618"/>
      <c r="D72" s="1618">
        <v>32.1</v>
      </c>
      <c r="E72" s="1620" t="s">
        <v>923</v>
      </c>
      <c r="F72" s="1623" t="s">
        <v>826</v>
      </c>
      <c r="G72" s="1621"/>
    </row>
    <row r="73" spans="1:7" ht="12.75">
      <c r="A73" s="1616">
        <v>17</v>
      </c>
      <c r="B73" s="1617">
        <v>42214</v>
      </c>
      <c r="C73" s="1618">
        <v>426.9</v>
      </c>
      <c r="D73" s="1625"/>
      <c r="E73" s="1620" t="s">
        <v>924</v>
      </c>
      <c r="F73" s="1623" t="s">
        <v>826</v>
      </c>
      <c r="G73" s="1621"/>
    </row>
    <row r="74" spans="1:7" s="1615" customFormat="1" ht="12.75">
      <c r="A74" s="1630"/>
      <c r="B74" s="1630"/>
      <c r="C74" s="1625">
        <f>SUM(C70:C73)</f>
        <v>4998.299999999999</v>
      </c>
      <c r="D74" s="1625">
        <f>SUM(D70:D73)</f>
        <v>39845</v>
      </c>
      <c r="E74" s="1624" t="s">
        <v>851</v>
      </c>
      <c r="F74" s="1625">
        <f>D74-C74</f>
        <v>34846.7</v>
      </c>
      <c r="G74" s="1626"/>
    </row>
    <row r="75" spans="1:7" ht="12.75">
      <c r="A75" s="1616">
        <v>18</v>
      </c>
      <c r="B75" s="1617">
        <v>42228</v>
      </c>
      <c r="C75" s="1618"/>
      <c r="D75" s="1618">
        <v>681</v>
      </c>
      <c r="E75" s="1620" t="s">
        <v>925</v>
      </c>
      <c r="F75" s="1623" t="s">
        <v>817</v>
      </c>
      <c r="G75" s="1621"/>
    </row>
    <row r="76" spans="1:7" ht="12.75">
      <c r="A76" s="1616">
        <v>19</v>
      </c>
      <c r="B76" s="1617">
        <v>42242</v>
      </c>
      <c r="C76" s="1618">
        <v>49.5</v>
      </c>
      <c r="D76" s="1618"/>
      <c r="E76" s="1620" t="s">
        <v>926</v>
      </c>
      <c r="F76" s="1623" t="s">
        <v>826</v>
      </c>
      <c r="G76" s="1621"/>
    </row>
    <row r="77" spans="1:7" s="1615" customFormat="1" ht="12.75">
      <c r="A77" s="1630"/>
      <c r="B77" s="1631"/>
      <c r="C77" s="1625">
        <f>SUM(C74:C76)</f>
        <v>5047.799999999999</v>
      </c>
      <c r="D77" s="1625">
        <f>SUM(D74:D76)</f>
        <v>40526</v>
      </c>
      <c r="E77" s="1624" t="s">
        <v>861</v>
      </c>
      <c r="F77" s="1625">
        <f>D77-C77</f>
        <v>35478.2</v>
      </c>
      <c r="G77" s="1626"/>
    </row>
    <row r="78" spans="1:7" ht="12.75">
      <c r="A78" s="1616">
        <v>20</v>
      </c>
      <c r="B78" s="1617">
        <v>42256</v>
      </c>
      <c r="C78" s="1618"/>
      <c r="D78" s="1618">
        <v>834</v>
      </c>
      <c r="E78" s="1621" t="s">
        <v>927</v>
      </c>
      <c r="F78" s="1623" t="s">
        <v>853</v>
      </c>
      <c r="G78" s="1621"/>
    </row>
    <row r="79" spans="1:7" s="1633" customFormat="1" ht="12.75">
      <c r="A79" s="1621"/>
      <c r="B79" s="1621"/>
      <c r="C79" s="1623"/>
      <c r="D79" s="1618">
        <v>220</v>
      </c>
      <c r="E79" s="1621" t="s">
        <v>928</v>
      </c>
      <c r="F79" s="1623" t="s">
        <v>817</v>
      </c>
      <c r="G79" s="1621"/>
    </row>
    <row r="80" spans="1:7" s="1615" customFormat="1" ht="12.75">
      <c r="A80" s="1630"/>
      <c r="B80" s="1631"/>
      <c r="C80" s="1625">
        <f>SUM(C77:C79)</f>
        <v>5047.799999999999</v>
      </c>
      <c r="D80" s="1625">
        <f>SUM(D77:D79)</f>
        <v>41580</v>
      </c>
      <c r="E80" s="1624" t="s">
        <v>929</v>
      </c>
      <c r="F80" s="1625">
        <f>D80-C80</f>
        <v>36532.2</v>
      </c>
      <c r="G80" s="1626"/>
    </row>
    <row r="81" spans="1:7" ht="12.75">
      <c r="A81" s="1616">
        <v>21</v>
      </c>
      <c r="B81" s="1617">
        <v>42270</v>
      </c>
      <c r="C81" s="1618">
        <v>560.9</v>
      </c>
      <c r="D81" s="1618"/>
      <c r="E81" s="1620" t="s">
        <v>930</v>
      </c>
      <c r="F81" s="1623" t="s">
        <v>826</v>
      </c>
      <c r="G81" s="1621"/>
    </row>
    <row r="82" spans="1:7" ht="12.75">
      <c r="A82" s="1616"/>
      <c r="B82" s="1617"/>
      <c r="C82" s="1618">
        <v>60.7</v>
      </c>
      <c r="D82" s="1618"/>
      <c r="E82" s="1620" t="s">
        <v>931</v>
      </c>
      <c r="F82" s="1623" t="s">
        <v>826</v>
      </c>
      <c r="G82" s="1621"/>
    </row>
    <row r="83" spans="1:7" s="1615" customFormat="1" ht="12.75">
      <c r="A83" s="1630"/>
      <c r="B83" s="1631"/>
      <c r="C83" s="1625">
        <f>SUM(C80:C82)</f>
        <v>5669.399999999999</v>
      </c>
      <c r="D83" s="1625">
        <f>SUM(D80:D82)</f>
        <v>41580</v>
      </c>
      <c r="E83" s="1624" t="s">
        <v>867</v>
      </c>
      <c r="F83" s="1625">
        <f>D83-C83</f>
        <v>35910.6</v>
      </c>
      <c r="G83" s="1626"/>
    </row>
    <row r="84" spans="1:7" ht="12.75">
      <c r="A84" s="1616">
        <v>23</v>
      </c>
      <c r="B84" s="1617">
        <v>42298</v>
      </c>
      <c r="C84" s="1618">
        <v>2815.8</v>
      </c>
      <c r="D84" s="1618"/>
      <c r="E84" s="1620" t="s">
        <v>932</v>
      </c>
      <c r="F84" s="1623" t="s">
        <v>826</v>
      </c>
      <c r="G84" s="1621"/>
    </row>
    <row r="85" spans="1:7" ht="12.75">
      <c r="A85" s="1616"/>
      <c r="B85" s="1617"/>
      <c r="C85" s="1618"/>
      <c r="D85" s="1618">
        <v>138.2</v>
      </c>
      <c r="E85" s="1620" t="s">
        <v>933</v>
      </c>
      <c r="F85" s="1623" t="s">
        <v>826</v>
      </c>
      <c r="G85" s="1621"/>
    </row>
    <row r="86" spans="1:7" ht="12.75">
      <c r="A86" s="1616"/>
      <c r="B86" s="1617"/>
      <c r="C86" s="1618"/>
      <c r="D86" s="1618">
        <v>0.1</v>
      </c>
      <c r="E86" s="1620" t="s">
        <v>934</v>
      </c>
      <c r="F86" s="1623" t="s">
        <v>826</v>
      </c>
      <c r="G86" s="1621"/>
    </row>
    <row r="87" spans="1:7" ht="12.75">
      <c r="A87" s="1616"/>
      <c r="B87" s="1617"/>
      <c r="C87" s="1618"/>
      <c r="D87" s="1618">
        <v>250</v>
      </c>
      <c r="E87" s="1621" t="s">
        <v>935</v>
      </c>
      <c r="F87" s="1623" t="s">
        <v>853</v>
      </c>
      <c r="G87" s="1621"/>
    </row>
    <row r="88" spans="1:7" ht="12.75">
      <c r="A88" s="1616"/>
      <c r="B88" s="1617"/>
      <c r="C88" s="1618"/>
      <c r="D88" s="1618">
        <v>89</v>
      </c>
      <c r="E88" s="1621" t="s">
        <v>936</v>
      </c>
      <c r="F88" s="1623" t="s">
        <v>853</v>
      </c>
      <c r="G88" s="1621"/>
    </row>
    <row r="89" spans="1:7" ht="12.75">
      <c r="A89" s="1616"/>
      <c r="B89" s="1617"/>
      <c r="C89" s="1618"/>
      <c r="D89" s="1618">
        <v>400</v>
      </c>
      <c r="E89" s="1621" t="s">
        <v>937</v>
      </c>
      <c r="F89" s="1623" t="s">
        <v>817</v>
      </c>
      <c r="G89" s="1621"/>
    </row>
    <row r="90" spans="1:7" s="1615" customFormat="1" ht="12.75">
      <c r="A90" s="1630"/>
      <c r="B90" s="1631"/>
      <c r="C90" s="1625">
        <f>SUM(C83:C89)</f>
        <v>8485.199999999999</v>
      </c>
      <c r="D90" s="1625">
        <f>SUM(D83:D89)</f>
        <v>42457.299999999996</v>
      </c>
      <c r="E90" s="1626" t="s">
        <v>938</v>
      </c>
      <c r="F90" s="1625">
        <f>D90-C90</f>
        <v>33972.1</v>
      </c>
      <c r="G90" s="1626"/>
    </row>
    <row r="91" spans="1:7" ht="12.75">
      <c r="A91" s="1616"/>
      <c r="B91" s="1617"/>
      <c r="C91" s="1618"/>
      <c r="D91" s="1618"/>
      <c r="E91" s="1620"/>
      <c r="F91" s="1623"/>
      <c r="G91" s="1621"/>
    </row>
    <row r="92" spans="1:7" s="1615" customFormat="1" ht="12.75">
      <c r="A92" s="1630"/>
      <c r="B92" s="1630"/>
      <c r="C92" s="1625"/>
      <c r="D92" s="1625"/>
      <c r="E92" s="1626" t="s">
        <v>873</v>
      </c>
      <c r="F92" s="1625"/>
      <c r="G92" s="1626"/>
    </row>
    <row r="93" spans="1:7" s="1633" customFormat="1" ht="12.75" hidden="1">
      <c r="A93" s="1621"/>
      <c r="B93" s="1621"/>
      <c r="C93" s="1623"/>
      <c r="D93" s="1618"/>
      <c r="E93" s="1621"/>
      <c r="F93" s="1623"/>
      <c r="G93" s="1621"/>
    </row>
    <row r="94" spans="1:7" s="1633" customFormat="1" ht="12.75">
      <c r="A94" s="1621"/>
      <c r="B94" s="1621"/>
      <c r="C94" s="1623"/>
      <c r="D94" s="1618">
        <v>230</v>
      </c>
      <c r="E94" s="1621" t="s">
        <v>939</v>
      </c>
      <c r="F94" s="1623" t="s">
        <v>826</v>
      </c>
      <c r="G94" s="1621"/>
    </row>
    <row r="95" spans="1:7" s="1634" customFormat="1" ht="12.75">
      <c r="A95" s="1626"/>
      <c r="B95" s="1626"/>
      <c r="C95" s="1625">
        <f>SUM(C90:C94)</f>
        <v>8485.199999999999</v>
      </c>
      <c r="D95" s="1625">
        <f>SUM(D90:D94)</f>
        <v>42687.299999999996</v>
      </c>
      <c r="E95" s="1624" t="s">
        <v>940</v>
      </c>
      <c r="F95" s="1625">
        <f>D95-C95</f>
        <v>34202.1</v>
      </c>
      <c r="G95" s="1626"/>
    </row>
    <row r="96" spans="1:7" s="1633" customFormat="1" ht="12.75">
      <c r="A96" s="1621"/>
      <c r="B96" s="1621"/>
      <c r="C96" s="1623"/>
      <c r="D96" s="1618"/>
      <c r="E96" s="1621"/>
      <c r="F96" s="1623"/>
      <c r="G96" s="1621"/>
    </row>
    <row r="97" spans="1:7" s="1633" customFormat="1" ht="12.75">
      <c r="A97" s="1621"/>
      <c r="B97" s="1621"/>
      <c r="C97" s="1618"/>
      <c r="D97" s="1618"/>
      <c r="E97" s="1621"/>
      <c r="F97" s="1625"/>
      <c r="G97" s="1621"/>
    </row>
    <row r="98" spans="1:7" ht="25.5" customHeight="1">
      <c r="A98" s="1635"/>
      <c r="B98" s="1635"/>
      <c r="C98" s="1636"/>
      <c r="D98" s="1636"/>
      <c r="E98" s="1637"/>
      <c r="F98" s="1636"/>
      <c r="G98" s="1638"/>
    </row>
    <row r="99" spans="1:7" ht="12.75">
      <c r="A99" s="2318" t="s">
        <v>513</v>
      </c>
      <c r="B99" s="2318"/>
      <c r="C99" s="2318"/>
      <c r="D99" s="2318"/>
      <c r="E99" s="2318"/>
      <c r="F99" s="2318"/>
      <c r="G99" s="2318"/>
    </row>
    <row r="100" spans="1:7" ht="12.75">
      <c r="A100" s="2318" t="s">
        <v>941</v>
      </c>
      <c r="B100" s="2318"/>
      <c r="C100" s="2318"/>
      <c r="D100" s="2318"/>
      <c r="E100" s="2318"/>
      <c r="F100" s="2318"/>
      <c r="G100" s="2318"/>
    </row>
    <row r="101" spans="1:8" ht="12.75">
      <c r="A101" s="2318" t="s">
        <v>942</v>
      </c>
      <c r="B101" s="2318"/>
      <c r="C101" s="2318"/>
      <c r="D101" s="2318"/>
      <c r="E101" s="2318"/>
      <c r="F101" s="2318"/>
      <c r="G101" s="2318"/>
      <c r="H101" s="2319"/>
    </row>
    <row r="102" spans="1:7" ht="12.75">
      <c r="A102" s="1633" t="s">
        <v>943</v>
      </c>
      <c r="B102" s="1633"/>
      <c r="C102" s="1633"/>
      <c r="D102" s="1633"/>
      <c r="E102" s="1633"/>
      <c r="F102" s="1633"/>
      <c r="G102" s="1633"/>
    </row>
    <row r="103" spans="1:7" ht="12.75">
      <c r="A103" s="2318"/>
      <c r="B103" s="2318"/>
      <c r="C103" s="2318"/>
      <c r="D103" s="2318"/>
      <c r="E103" s="2318"/>
      <c r="F103" s="2318"/>
      <c r="G103" s="2318"/>
    </row>
    <row r="104" spans="1:7" ht="12.75">
      <c r="A104" s="2318"/>
      <c r="B104" s="2318"/>
      <c r="C104" s="2318"/>
      <c r="D104" s="2318"/>
      <c r="E104" s="2318"/>
      <c r="F104" s="2318"/>
      <c r="G104" s="2318"/>
    </row>
    <row r="105" spans="1:7" ht="12.75">
      <c r="A105" s="2318"/>
      <c r="B105" s="2318"/>
      <c r="C105" s="2318"/>
      <c r="D105" s="2318"/>
      <c r="E105" s="2318"/>
      <c r="F105" s="2318"/>
      <c r="G105" s="2318"/>
    </row>
    <row r="106" spans="1:7" ht="12.75">
      <c r="A106" s="2318"/>
      <c r="B106" s="2318"/>
      <c r="C106" s="2318"/>
      <c r="D106" s="2318"/>
      <c r="E106" s="2318"/>
      <c r="F106" s="2318"/>
      <c r="G106" s="2318"/>
    </row>
    <row r="107" spans="1:7" ht="12.75">
      <c r="A107" s="2318"/>
      <c r="B107" s="2318"/>
      <c r="C107" s="2318"/>
      <c r="D107" s="2318"/>
      <c r="E107" s="2318"/>
      <c r="F107" s="2318"/>
      <c r="G107" s="2318"/>
    </row>
    <row r="108" spans="1:7" ht="12.75">
      <c r="A108" s="2318"/>
      <c r="B108" s="2318"/>
      <c r="C108" s="2318"/>
      <c r="D108" s="2318"/>
      <c r="E108" s="2318"/>
      <c r="F108" s="2318"/>
      <c r="G108" s="2318"/>
    </row>
    <row r="109" spans="1:7" ht="12.75">
      <c r="A109" s="2318"/>
      <c r="B109" s="2318"/>
      <c r="C109" s="2318"/>
      <c r="D109" s="2318"/>
      <c r="E109" s="2318"/>
      <c r="F109" s="2318"/>
      <c r="G109" s="2318"/>
    </row>
    <row r="110" spans="1:7" ht="12.75">
      <c r="A110" s="2318"/>
      <c r="B110" s="2318"/>
      <c r="C110" s="2318"/>
      <c r="D110" s="2318"/>
      <c r="E110" s="2318"/>
      <c r="F110" s="2318"/>
      <c r="G110" s="2318"/>
    </row>
    <row r="111" spans="1:7" ht="12.75">
      <c r="A111" s="2318"/>
      <c r="B111" s="2318"/>
      <c r="C111" s="2318"/>
      <c r="D111" s="2318"/>
      <c r="E111" s="2318"/>
      <c r="F111" s="2318"/>
      <c r="G111" s="2318"/>
    </row>
    <row r="112" spans="1:7" ht="12.75">
      <c r="A112" s="2318"/>
      <c r="B112" s="2318"/>
      <c r="C112" s="2318"/>
      <c r="D112" s="2318"/>
      <c r="E112" s="2318"/>
      <c r="F112" s="2318"/>
      <c r="G112" s="2318"/>
    </row>
    <row r="113" spans="1:7" ht="12.75">
      <c r="A113" s="2318"/>
      <c r="B113" s="2318"/>
      <c r="C113" s="2318"/>
      <c r="D113" s="2318"/>
      <c r="E113" s="2318"/>
      <c r="F113" s="2318"/>
      <c r="G113" s="2318"/>
    </row>
    <row r="114" spans="1:7" ht="12.75">
      <c r="A114" s="2318"/>
      <c r="B114" s="2318"/>
      <c r="C114" s="2318"/>
      <c r="D114" s="2318"/>
      <c r="E114" s="2318"/>
      <c r="F114" s="2318"/>
      <c r="G114" s="2318"/>
    </row>
  </sheetData>
  <sheetProtection/>
  <mergeCells count="16">
    <mergeCell ref="A111:G111"/>
    <mergeCell ref="A112:G112"/>
    <mergeCell ref="A113:G113"/>
    <mergeCell ref="A114:G114"/>
    <mergeCell ref="A105:G105"/>
    <mergeCell ref="A106:G106"/>
    <mergeCell ref="A107:G107"/>
    <mergeCell ref="A108:G108"/>
    <mergeCell ref="A109:G109"/>
    <mergeCell ref="A110:G110"/>
    <mergeCell ref="A2:F2"/>
    <mergeCell ref="A99:G99"/>
    <mergeCell ref="A100:G100"/>
    <mergeCell ref="A101:H101"/>
    <mergeCell ref="A103:G103"/>
    <mergeCell ref="A104:G104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7">
      <selection activeCell="L20" sqref="L20"/>
    </sheetView>
  </sheetViews>
  <sheetFormatPr defaultColWidth="9.140625" defaultRowHeight="12.75"/>
  <cols>
    <col min="1" max="1" width="37.7109375" style="382" customWidth="1"/>
    <col min="2" max="2" width="13.57421875" style="382" customWidth="1"/>
    <col min="3" max="4" width="10.8515625" style="382" hidden="1" customWidth="1"/>
    <col min="5" max="5" width="6.421875" style="385" customWidth="1"/>
    <col min="6" max="6" width="11.7109375" style="382" hidden="1" customWidth="1"/>
    <col min="7" max="8" width="11.57421875" style="382" hidden="1" customWidth="1"/>
    <col min="9" max="9" width="11.57421875" style="382" customWidth="1"/>
    <col min="10" max="10" width="11.421875" style="382" customWidth="1"/>
    <col min="11" max="19" width="9.421875" style="382" customWidth="1"/>
    <col min="20" max="22" width="9.421875" style="382" hidden="1" customWidth="1"/>
    <col min="23" max="24" width="14.00390625" style="382" customWidth="1"/>
    <col min="25" max="16384" width="9.140625" style="382" customWidth="1"/>
  </cols>
  <sheetData>
    <row r="1" spans="1:17" s="535" customFormat="1" ht="15">
      <c r="A1" s="2320" t="s">
        <v>563</v>
      </c>
      <c r="B1" s="2320"/>
      <c r="C1" s="2320"/>
      <c r="D1" s="2320"/>
      <c r="E1" s="2320"/>
      <c r="F1" s="2320"/>
      <c r="G1" s="2320"/>
      <c r="H1" s="2320"/>
      <c r="I1" s="2320"/>
      <c r="J1" s="2320"/>
      <c r="K1" s="2320"/>
      <c r="L1" s="2320"/>
      <c r="M1" s="2320"/>
      <c r="N1" s="2320"/>
      <c r="O1" s="2320"/>
      <c r="P1" s="2320"/>
      <c r="Q1" s="2320"/>
    </row>
    <row r="2" spans="1:24" ht="21.75" customHeight="1" thickBot="1">
      <c r="A2" s="383"/>
      <c r="B2" s="384"/>
      <c r="J2" s="386"/>
      <c r="R2" s="2321" t="s">
        <v>564</v>
      </c>
      <c r="S2" s="2321"/>
      <c r="T2" s="2321"/>
      <c r="U2" s="2321"/>
      <c r="V2" s="2321"/>
      <c r="W2" s="2321"/>
      <c r="X2" s="2321"/>
    </row>
    <row r="3" spans="1:10" ht="15.75" thickBot="1">
      <c r="A3" s="387" t="s">
        <v>565</v>
      </c>
      <c r="B3" s="388" t="s">
        <v>566</v>
      </c>
      <c r="C3" s="389"/>
      <c r="D3" s="389"/>
      <c r="E3" s="390"/>
      <c r="F3" s="389"/>
      <c r="G3" s="391"/>
      <c r="H3" s="342"/>
      <c r="I3" s="342"/>
      <c r="J3" s="392"/>
    </row>
    <row r="4" spans="1:10" ht="23.25" customHeight="1" thickBot="1">
      <c r="A4" s="386" t="s">
        <v>567</v>
      </c>
      <c r="J4" s="386"/>
    </row>
    <row r="5" spans="1:24" ht="15">
      <c r="A5" s="393"/>
      <c r="B5" s="394"/>
      <c r="C5" s="394"/>
      <c r="D5" s="394"/>
      <c r="E5" s="395"/>
      <c r="F5" s="394"/>
      <c r="G5" s="396"/>
      <c r="H5" s="394"/>
      <c r="I5" s="394"/>
      <c r="J5" s="397" t="s">
        <v>55</v>
      </c>
      <c r="K5" s="398"/>
      <c r="L5" s="399"/>
      <c r="M5" s="399"/>
      <c r="N5" s="399"/>
      <c r="O5" s="399"/>
      <c r="P5" s="400" t="s">
        <v>568</v>
      </c>
      <c r="Q5" s="399"/>
      <c r="R5" s="399"/>
      <c r="S5" s="399"/>
      <c r="T5" s="399"/>
      <c r="U5" s="399"/>
      <c r="V5" s="399"/>
      <c r="W5" s="397" t="s">
        <v>569</v>
      </c>
      <c r="X5" s="401" t="s">
        <v>570</v>
      </c>
    </row>
    <row r="6" spans="1:24" ht="13.5" thickBot="1">
      <c r="A6" s="402" t="s">
        <v>57</v>
      </c>
      <c r="B6" s="403" t="s">
        <v>571</v>
      </c>
      <c r="C6" s="403" t="s">
        <v>572</v>
      </c>
      <c r="D6" s="403" t="s">
        <v>573</v>
      </c>
      <c r="E6" s="403" t="s">
        <v>574</v>
      </c>
      <c r="F6" s="403" t="s">
        <v>575</v>
      </c>
      <c r="G6" s="403" t="s">
        <v>576</v>
      </c>
      <c r="H6" s="403" t="s">
        <v>577</v>
      </c>
      <c r="I6" s="403" t="s">
        <v>578</v>
      </c>
      <c r="J6" s="404">
        <v>2015</v>
      </c>
      <c r="K6" s="405" t="s">
        <v>579</v>
      </c>
      <c r="L6" s="406" t="s">
        <v>580</v>
      </c>
      <c r="M6" s="406" t="s">
        <v>581</v>
      </c>
      <c r="N6" s="406" t="s">
        <v>582</v>
      </c>
      <c r="O6" s="406" t="s">
        <v>583</v>
      </c>
      <c r="P6" s="406" t="s">
        <v>584</v>
      </c>
      <c r="Q6" s="406" t="s">
        <v>585</v>
      </c>
      <c r="R6" s="406" t="s">
        <v>586</v>
      </c>
      <c r="S6" s="406" t="s">
        <v>587</v>
      </c>
      <c r="T6" s="406" t="s">
        <v>588</v>
      </c>
      <c r="U6" s="406" t="s">
        <v>589</v>
      </c>
      <c r="V6" s="405" t="s">
        <v>590</v>
      </c>
      <c r="W6" s="404" t="s">
        <v>591</v>
      </c>
      <c r="X6" s="407" t="s">
        <v>592</v>
      </c>
    </row>
    <row r="7" spans="1:24" ht="12.75">
      <c r="A7" s="408" t="s">
        <v>593</v>
      </c>
      <c r="B7" s="409"/>
      <c r="C7" s="410">
        <v>104</v>
      </c>
      <c r="D7" s="410">
        <v>104</v>
      </c>
      <c r="E7" s="358"/>
      <c r="F7" s="359">
        <v>133</v>
      </c>
      <c r="G7" s="360">
        <v>139</v>
      </c>
      <c r="H7" s="361">
        <v>139</v>
      </c>
      <c r="I7" s="362">
        <v>158</v>
      </c>
      <c r="J7" s="411">
        <v>156</v>
      </c>
      <c r="K7" s="412">
        <v>154</v>
      </c>
      <c r="L7" s="413">
        <v>155</v>
      </c>
      <c r="M7" s="413">
        <v>154</v>
      </c>
      <c r="N7" s="413">
        <v>152</v>
      </c>
      <c r="O7" s="363">
        <v>154</v>
      </c>
      <c r="P7" s="363">
        <v>151</v>
      </c>
      <c r="Q7" s="363">
        <v>149</v>
      </c>
      <c r="R7" s="363">
        <v>147</v>
      </c>
      <c r="S7" s="363">
        <v>148</v>
      </c>
      <c r="T7" s="363"/>
      <c r="U7" s="363"/>
      <c r="V7" s="363"/>
      <c r="W7" s="414" t="s">
        <v>594</v>
      </c>
      <c r="X7" s="415" t="s">
        <v>594</v>
      </c>
    </row>
    <row r="8" spans="1:24" ht="13.5" thickBot="1">
      <c r="A8" s="416" t="s">
        <v>595</v>
      </c>
      <c r="B8" s="417"/>
      <c r="C8" s="418">
        <v>101</v>
      </c>
      <c r="D8" s="418">
        <v>104</v>
      </c>
      <c r="E8" s="419"/>
      <c r="F8" s="418">
        <v>129</v>
      </c>
      <c r="G8" s="420">
        <v>138</v>
      </c>
      <c r="H8" s="421">
        <v>138</v>
      </c>
      <c r="I8" s="420">
        <v>153.35</v>
      </c>
      <c r="J8" s="422">
        <v>151.68</v>
      </c>
      <c r="K8" s="423">
        <v>149.6</v>
      </c>
      <c r="L8" s="424">
        <v>150.35</v>
      </c>
      <c r="M8" s="425">
        <v>149.35</v>
      </c>
      <c r="N8" s="425">
        <v>147.6</v>
      </c>
      <c r="O8" s="424">
        <v>149.1</v>
      </c>
      <c r="P8" s="424">
        <v>146.6</v>
      </c>
      <c r="Q8" s="424">
        <v>145.1</v>
      </c>
      <c r="R8" s="424">
        <v>144.3</v>
      </c>
      <c r="S8" s="424">
        <v>144.63</v>
      </c>
      <c r="T8" s="424"/>
      <c r="U8" s="424"/>
      <c r="V8" s="423"/>
      <c r="W8" s="426"/>
      <c r="X8" s="427" t="s">
        <v>594</v>
      </c>
    </row>
    <row r="9" spans="1:24" ht="12.75">
      <c r="A9" s="428" t="s">
        <v>596</v>
      </c>
      <c r="B9" s="429" t="s">
        <v>597</v>
      </c>
      <c r="C9" s="430">
        <v>37915</v>
      </c>
      <c r="D9" s="430">
        <v>39774</v>
      </c>
      <c r="E9" s="431" t="s">
        <v>598</v>
      </c>
      <c r="F9" s="432">
        <v>24376</v>
      </c>
      <c r="G9" s="433">
        <v>24327</v>
      </c>
      <c r="H9" s="434">
        <v>24978</v>
      </c>
      <c r="I9" s="435">
        <v>28151</v>
      </c>
      <c r="J9" s="436" t="s">
        <v>594</v>
      </c>
      <c r="K9" s="437">
        <v>27887</v>
      </c>
      <c r="L9" s="438">
        <v>28235</v>
      </c>
      <c r="M9" s="439">
        <v>28309</v>
      </c>
      <c r="N9" s="439">
        <v>28309</v>
      </c>
      <c r="O9" s="440">
        <v>28272</v>
      </c>
      <c r="P9" s="440">
        <v>28836</v>
      </c>
      <c r="Q9" s="441">
        <v>28836</v>
      </c>
      <c r="R9" s="441">
        <v>28884</v>
      </c>
      <c r="S9" s="441">
        <v>28909</v>
      </c>
      <c r="T9" s="441"/>
      <c r="U9" s="441"/>
      <c r="V9" s="442"/>
      <c r="W9" s="345" t="s">
        <v>594</v>
      </c>
      <c r="X9" s="443" t="s">
        <v>594</v>
      </c>
    </row>
    <row r="10" spans="1:24" ht="12.75">
      <c r="A10" s="444" t="s">
        <v>599</v>
      </c>
      <c r="B10" s="445" t="s">
        <v>600</v>
      </c>
      <c r="C10" s="446">
        <v>-16164</v>
      </c>
      <c r="D10" s="446">
        <v>-17825</v>
      </c>
      <c r="E10" s="431" t="s">
        <v>601</v>
      </c>
      <c r="F10" s="432">
        <v>-22365</v>
      </c>
      <c r="G10" s="433">
        <v>22791</v>
      </c>
      <c r="H10" s="447">
        <v>23076</v>
      </c>
      <c r="I10" s="433">
        <v>26173</v>
      </c>
      <c r="J10" s="448" t="s">
        <v>594</v>
      </c>
      <c r="K10" s="449">
        <v>25944</v>
      </c>
      <c r="L10" s="450">
        <v>25965</v>
      </c>
      <c r="M10" s="451">
        <v>26077</v>
      </c>
      <c r="N10" s="451">
        <v>26116</v>
      </c>
      <c r="O10" s="440">
        <v>26117</v>
      </c>
      <c r="P10" s="440">
        <v>26215</v>
      </c>
      <c r="Q10" s="441">
        <v>26258</v>
      </c>
      <c r="R10" s="441">
        <v>26349</v>
      </c>
      <c r="S10" s="441">
        <v>26416</v>
      </c>
      <c r="T10" s="441"/>
      <c r="U10" s="441"/>
      <c r="V10" s="442"/>
      <c r="W10" s="345" t="s">
        <v>594</v>
      </c>
      <c r="X10" s="443" t="s">
        <v>594</v>
      </c>
    </row>
    <row r="11" spans="1:24" ht="12.75">
      <c r="A11" s="444" t="s">
        <v>602</v>
      </c>
      <c r="B11" s="445" t="s">
        <v>603</v>
      </c>
      <c r="C11" s="446">
        <v>604</v>
      </c>
      <c r="D11" s="446">
        <v>619</v>
      </c>
      <c r="E11" s="431" t="s">
        <v>604</v>
      </c>
      <c r="F11" s="432">
        <v>754</v>
      </c>
      <c r="G11" s="433">
        <v>666</v>
      </c>
      <c r="H11" s="447">
        <v>526</v>
      </c>
      <c r="I11" s="433">
        <v>494</v>
      </c>
      <c r="J11" s="448" t="s">
        <v>594</v>
      </c>
      <c r="K11" s="452">
        <v>487</v>
      </c>
      <c r="L11" s="450">
        <v>476</v>
      </c>
      <c r="M11" s="451">
        <v>532</v>
      </c>
      <c r="N11" s="451">
        <v>579</v>
      </c>
      <c r="O11" s="440">
        <v>498</v>
      </c>
      <c r="P11" s="440">
        <v>531</v>
      </c>
      <c r="Q11" s="441">
        <v>601</v>
      </c>
      <c r="R11" s="441">
        <v>558</v>
      </c>
      <c r="S11" s="441">
        <v>547</v>
      </c>
      <c r="T11" s="441"/>
      <c r="U11" s="441"/>
      <c r="V11" s="442"/>
      <c r="W11" s="345" t="s">
        <v>594</v>
      </c>
      <c r="X11" s="443" t="s">
        <v>594</v>
      </c>
    </row>
    <row r="12" spans="1:24" ht="12.75">
      <c r="A12" s="444" t="s">
        <v>605</v>
      </c>
      <c r="B12" s="445" t="s">
        <v>606</v>
      </c>
      <c r="C12" s="446">
        <v>221</v>
      </c>
      <c r="D12" s="446">
        <v>610</v>
      </c>
      <c r="E12" s="431" t="s">
        <v>594</v>
      </c>
      <c r="F12" s="432">
        <v>1032</v>
      </c>
      <c r="G12" s="433">
        <v>586</v>
      </c>
      <c r="H12" s="447">
        <v>3077</v>
      </c>
      <c r="I12" s="433">
        <v>2956</v>
      </c>
      <c r="J12" s="448" t="s">
        <v>594</v>
      </c>
      <c r="K12" s="452">
        <v>3298</v>
      </c>
      <c r="L12" s="450">
        <v>9783</v>
      </c>
      <c r="M12" s="451">
        <v>5662</v>
      </c>
      <c r="N12" s="451">
        <v>4164</v>
      </c>
      <c r="O12" s="440">
        <v>1543</v>
      </c>
      <c r="P12" s="440">
        <v>9831</v>
      </c>
      <c r="Q12" s="441">
        <v>12666</v>
      </c>
      <c r="R12" s="441">
        <v>15187</v>
      </c>
      <c r="S12" s="441">
        <v>17361</v>
      </c>
      <c r="T12" s="441"/>
      <c r="U12" s="441"/>
      <c r="V12" s="442"/>
      <c r="W12" s="345" t="s">
        <v>594</v>
      </c>
      <c r="X12" s="443" t="s">
        <v>594</v>
      </c>
    </row>
    <row r="13" spans="1:24" ht="13.5" thickBot="1">
      <c r="A13" s="408" t="s">
        <v>607</v>
      </c>
      <c r="B13" s="453" t="s">
        <v>608</v>
      </c>
      <c r="C13" s="454">
        <v>2021</v>
      </c>
      <c r="D13" s="454">
        <v>852</v>
      </c>
      <c r="E13" s="343" t="s">
        <v>609</v>
      </c>
      <c r="F13" s="364">
        <v>5236</v>
      </c>
      <c r="G13" s="365">
        <v>2489</v>
      </c>
      <c r="H13" s="366">
        <v>4741</v>
      </c>
      <c r="I13" s="365">
        <v>7389</v>
      </c>
      <c r="J13" s="455" t="s">
        <v>594</v>
      </c>
      <c r="K13" s="452">
        <v>4557</v>
      </c>
      <c r="L13" s="456">
        <v>2434</v>
      </c>
      <c r="M13" s="457">
        <v>4290</v>
      </c>
      <c r="N13" s="457">
        <v>3921</v>
      </c>
      <c r="O13" s="458">
        <v>14744</v>
      </c>
      <c r="P13" s="458">
        <v>12974</v>
      </c>
      <c r="Q13" s="367">
        <v>16825</v>
      </c>
      <c r="R13" s="367">
        <v>15235</v>
      </c>
      <c r="S13" s="367">
        <v>14181</v>
      </c>
      <c r="T13" s="367"/>
      <c r="U13" s="367"/>
      <c r="V13" s="367"/>
      <c r="W13" s="459" t="s">
        <v>594</v>
      </c>
      <c r="X13" s="415" t="s">
        <v>594</v>
      </c>
    </row>
    <row r="14" spans="1:24" ht="13.5" thickBot="1">
      <c r="A14" s="460" t="s">
        <v>610</v>
      </c>
      <c r="B14" s="461"/>
      <c r="C14" s="462">
        <v>24618</v>
      </c>
      <c r="D14" s="462">
        <v>24087</v>
      </c>
      <c r="E14" s="463"/>
      <c r="F14" s="464">
        <v>9034</v>
      </c>
      <c r="G14" s="464">
        <v>5277</v>
      </c>
      <c r="H14" s="460">
        <v>10245</v>
      </c>
      <c r="I14" s="464">
        <v>12817</v>
      </c>
      <c r="J14" s="465" t="s">
        <v>594</v>
      </c>
      <c r="K14" s="466">
        <v>10285</v>
      </c>
      <c r="L14" s="467">
        <v>14965</v>
      </c>
      <c r="M14" s="468">
        <v>12716</v>
      </c>
      <c r="N14" s="468">
        <v>10858</v>
      </c>
      <c r="O14" s="467">
        <v>18941</v>
      </c>
      <c r="P14" s="467">
        <v>25957</v>
      </c>
      <c r="Q14" s="469">
        <v>32671</v>
      </c>
      <c r="R14" s="469">
        <v>33515</v>
      </c>
      <c r="S14" s="469">
        <v>34582</v>
      </c>
      <c r="T14" s="469"/>
      <c r="U14" s="469"/>
      <c r="V14" s="470"/>
      <c r="W14" s="463" t="s">
        <v>594</v>
      </c>
      <c r="X14" s="465" t="s">
        <v>594</v>
      </c>
    </row>
    <row r="15" spans="1:24" ht="12.75">
      <c r="A15" s="408" t="s">
        <v>611</v>
      </c>
      <c r="B15" s="429" t="s">
        <v>612</v>
      </c>
      <c r="C15" s="430">
        <v>7043</v>
      </c>
      <c r="D15" s="430">
        <v>7240</v>
      </c>
      <c r="E15" s="343">
        <v>401</v>
      </c>
      <c r="F15" s="364">
        <v>2011</v>
      </c>
      <c r="G15" s="365">
        <v>1536</v>
      </c>
      <c r="H15" s="366">
        <v>1902</v>
      </c>
      <c r="I15" s="365">
        <v>1978</v>
      </c>
      <c r="J15" s="436" t="s">
        <v>594</v>
      </c>
      <c r="K15" s="437">
        <v>1942</v>
      </c>
      <c r="L15" s="458">
        <v>2269</v>
      </c>
      <c r="M15" s="457">
        <v>2231</v>
      </c>
      <c r="N15" s="457">
        <v>2193</v>
      </c>
      <c r="O15" s="458">
        <v>2154</v>
      </c>
      <c r="P15" s="458">
        <v>2620</v>
      </c>
      <c r="Q15" s="367">
        <v>2577</v>
      </c>
      <c r="R15" s="367">
        <v>2535</v>
      </c>
      <c r="S15" s="367">
        <v>2492</v>
      </c>
      <c r="T15" s="367"/>
      <c r="U15" s="367"/>
      <c r="V15" s="367"/>
      <c r="W15" s="459" t="s">
        <v>594</v>
      </c>
      <c r="X15" s="415" t="s">
        <v>594</v>
      </c>
    </row>
    <row r="16" spans="1:24" ht="12.75">
      <c r="A16" s="444" t="s">
        <v>613</v>
      </c>
      <c r="B16" s="445" t="s">
        <v>614</v>
      </c>
      <c r="C16" s="446">
        <v>1001</v>
      </c>
      <c r="D16" s="446">
        <v>820</v>
      </c>
      <c r="E16" s="431" t="s">
        <v>615</v>
      </c>
      <c r="F16" s="432">
        <v>1401</v>
      </c>
      <c r="G16" s="433">
        <v>1388</v>
      </c>
      <c r="H16" s="447">
        <v>1714</v>
      </c>
      <c r="I16" s="433">
        <v>2265</v>
      </c>
      <c r="J16" s="448" t="s">
        <v>594</v>
      </c>
      <c r="K16" s="449">
        <v>2330</v>
      </c>
      <c r="L16" s="440">
        <v>1978</v>
      </c>
      <c r="M16" s="439">
        <v>2031</v>
      </c>
      <c r="N16" s="439">
        <v>2624</v>
      </c>
      <c r="O16" s="440">
        <v>2842</v>
      </c>
      <c r="P16" s="440">
        <v>2405</v>
      </c>
      <c r="Q16" s="441">
        <v>2416</v>
      </c>
      <c r="R16" s="441">
        <v>2531</v>
      </c>
      <c r="S16" s="441">
        <v>2633</v>
      </c>
      <c r="T16" s="441"/>
      <c r="U16" s="441"/>
      <c r="V16" s="442"/>
      <c r="W16" s="345" t="s">
        <v>594</v>
      </c>
      <c r="X16" s="443" t="s">
        <v>594</v>
      </c>
    </row>
    <row r="17" spans="1:24" ht="12.75">
      <c r="A17" s="444" t="s">
        <v>616</v>
      </c>
      <c r="B17" s="445" t="s">
        <v>617</v>
      </c>
      <c r="C17" s="446">
        <v>14718</v>
      </c>
      <c r="D17" s="446">
        <v>14718</v>
      </c>
      <c r="E17" s="431" t="s">
        <v>594</v>
      </c>
      <c r="F17" s="432">
        <v>0</v>
      </c>
      <c r="G17" s="433">
        <v>0</v>
      </c>
      <c r="H17" s="447">
        <v>0</v>
      </c>
      <c r="I17" s="433">
        <v>0</v>
      </c>
      <c r="J17" s="448" t="s">
        <v>594</v>
      </c>
      <c r="K17" s="452">
        <v>0</v>
      </c>
      <c r="L17" s="450">
        <v>0</v>
      </c>
      <c r="M17" s="451">
        <v>0</v>
      </c>
      <c r="N17" s="451">
        <v>0</v>
      </c>
      <c r="O17" s="440">
        <v>0</v>
      </c>
      <c r="P17" s="440">
        <v>0</v>
      </c>
      <c r="Q17" s="441">
        <v>0</v>
      </c>
      <c r="R17" s="441">
        <v>0</v>
      </c>
      <c r="S17" s="441">
        <v>0</v>
      </c>
      <c r="T17" s="441"/>
      <c r="U17" s="441"/>
      <c r="V17" s="442"/>
      <c r="W17" s="345" t="s">
        <v>594</v>
      </c>
      <c r="X17" s="443" t="s">
        <v>594</v>
      </c>
    </row>
    <row r="18" spans="1:24" ht="12.75">
      <c r="A18" s="444" t="s">
        <v>618</v>
      </c>
      <c r="B18" s="445" t="s">
        <v>619</v>
      </c>
      <c r="C18" s="446">
        <v>1758</v>
      </c>
      <c r="D18" s="446">
        <v>1762</v>
      </c>
      <c r="E18" s="431" t="s">
        <v>594</v>
      </c>
      <c r="F18" s="432">
        <v>5453</v>
      </c>
      <c r="G18" s="433">
        <v>8278</v>
      </c>
      <c r="H18" s="447">
        <v>8491</v>
      </c>
      <c r="I18" s="433">
        <v>8397</v>
      </c>
      <c r="J18" s="448" t="s">
        <v>594</v>
      </c>
      <c r="K18" s="452">
        <v>6686</v>
      </c>
      <c r="L18" s="450">
        <v>11074</v>
      </c>
      <c r="M18" s="451">
        <v>9127</v>
      </c>
      <c r="N18" s="451">
        <v>7255</v>
      </c>
      <c r="O18" s="440">
        <v>14748</v>
      </c>
      <c r="P18" s="440">
        <v>15927</v>
      </c>
      <c r="Q18" s="441">
        <v>21833</v>
      </c>
      <c r="R18" s="441">
        <v>21282</v>
      </c>
      <c r="S18" s="441">
        <v>22367</v>
      </c>
      <c r="T18" s="441"/>
      <c r="U18" s="441"/>
      <c r="V18" s="442"/>
      <c r="W18" s="345" t="s">
        <v>594</v>
      </c>
      <c r="X18" s="443" t="s">
        <v>594</v>
      </c>
    </row>
    <row r="19" spans="1:24" ht="13.5" thickBot="1">
      <c r="A19" s="416" t="s">
        <v>620</v>
      </c>
      <c r="B19" s="471" t="s">
        <v>621</v>
      </c>
      <c r="C19" s="472">
        <v>0</v>
      </c>
      <c r="D19" s="472">
        <v>0</v>
      </c>
      <c r="E19" s="473" t="s">
        <v>594</v>
      </c>
      <c r="F19" s="417">
        <v>0</v>
      </c>
      <c r="G19" s="433">
        <v>0</v>
      </c>
      <c r="H19" s="474">
        <v>0</v>
      </c>
      <c r="I19" s="475">
        <v>0</v>
      </c>
      <c r="J19" s="476" t="s">
        <v>594</v>
      </c>
      <c r="K19" s="452">
        <v>0</v>
      </c>
      <c r="L19" s="450">
        <v>0</v>
      </c>
      <c r="M19" s="451">
        <v>0</v>
      </c>
      <c r="N19" s="451">
        <v>0</v>
      </c>
      <c r="O19" s="440">
        <v>0</v>
      </c>
      <c r="P19" s="440">
        <v>0</v>
      </c>
      <c r="Q19" s="441">
        <v>0</v>
      </c>
      <c r="R19" s="441">
        <v>0</v>
      </c>
      <c r="S19" s="441">
        <v>0</v>
      </c>
      <c r="T19" s="441"/>
      <c r="U19" s="441"/>
      <c r="V19" s="442"/>
      <c r="W19" s="477" t="s">
        <v>594</v>
      </c>
      <c r="X19" s="478" t="s">
        <v>594</v>
      </c>
    </row>
    <row r="20" spans="1:24" ht="14.25">
      <c r="A20" s="479" t="s">
        <v>622</v>
      </c>
      <c r="B20" s="429" t="s">
        <v>623</v>
      </c>
      <c r="C20" s="430">
        <v>12472</v>
      </c>
      <c r="D20" s="430">
        <v>13728</v>
      </c>
      <c r="E20" s="344" t="s">
        <v>594</v>
      </c>
      <c r="F20" s="399">
        <v>26221</v>
      </c>
      <c r="G20" s="372">
        <v>16950</v>
      </c>
      <c r="H20" s="371">
        <v>27292</v>
      </c>
      <c r="I20" s="372">
        <v>25127</v>
      </c>
      <c r="J20" s="480">
        <v>15708</v>
      </c>
      <c r="K20" s="481">
        <v>0</v>
      </c>
      <c r="L20" s="482">
        <v>0</v>
      </c>
      <c r="M20" s="483">
        <v>0</v>
      </c>
      <c r="N20" s="483">
        <v>2652</v>
      </c>
      <c r="O20" s="483">
        <v>2752</v>
      </c>
      <c r="P20" s="483">
        <v>2690</v>
      </c>
      <c r="Q20" s="483">
        <v>2768</v>
      </c>
      <c r="R20" s="483">
        <v>2490</v>
      </c>
      <c r="S20" s="483">
        <v>1988</v>
      </c>
      <c r="T20" s="483"/>
      <c r="U20" s="483"/>
      <c r="V20" s="484"/>
      <c r="W20" s="485">
        <f>SUM(K20:V20)</f>
        <v>15340</v>
      </c>
      <c r="X20" s="486">
        <f>IF(J20&lt;&gt;0,+W20/J20," - - - ")</f>
        <v>0.9765724471606825</v>
      </c>
    </row>
    <row r="21" spans="1:24" ht="14.25">
      <c r="A21" s="444" t="s">
        <v>624</v>
      </c>
      <c r="B21" s="445" t="s">
        <v>625</v>
      </c>
      <c r="C21" s="446">
        <v>0</v>
      </c>
      <c r="D21" s="446">
        <v>0</v>
      </c>
      <c r="E21" s="345" t="s">
        <v>594</v>
      </c>
      <c r="F21" s="487">
        <v>0</v>
      </c>
      <c r="G21" s="433">
        <v>0</v>
      </c>
      <c r="H21" s="447">
        <v>481</v>
      </c>
      <c r="I21" s="433">
        <v>1600</v>
      </c>
      <c r="J21" s="488">
        <v>488</v>
      </c>
      <c r="K21" s="489">
        <v>0</v>
      </c>
      <c r="L21" s="490">
        <v>0</v>
      </c>
      <c r="M21" s="441">
        <v>0</v>
      </c>
      <c r="N21" s="441">
        <v>488</v>
      </c>
      <c r="O21" s="441">
        <v>0</v>
      </c>
      <c r="P21" s="441">
        <v>0</v>
      </c>
      <c r="Q21" s="441">
        <v>0</v>
      </c>
      <c r="R21" s="441">
        <v>0</v>
      </c>
      <c r="S21" s="441">
        <v>0</v>
      </c>
      <c r="T21" s="441"/>
      <c r="U21" s="441"/>
      <c r="V21" s="442"/>
      <c r="W21" s="491">
        <f aca="true" t="shared" si="0" ref="W21:W43">SUM(K21:V21)</f>
        <v>488</v>
      </c>
      <c r="X21" s="492">
        <f aca="true" t="shared" si="1" ref="X21:X43">IF(J21&lt;&gt;0,+W21/J21," - - - ")</f>
        <v>1</v>
      </c>
    </row>
    <row r="22" spans="1:24" ht="15" thickBot="1">
      <c r="A22" s="416" t="s">
        <v>626</v>
      </c>
      <c r="B22" s="471" t="s">
        <v>625</v>
      </c>
      <c r="C22" s="472">
        <v>0</v>
      </c>
      <c r="D22" s="472">
        <v>1215</v>
      </c>
      <c r="E22" s="346">
        <v>672</v>
      </c>
      <c r="F22" s="368">
        <v>6200</v>
      </c>
      <c r="G22" s="365">
        <v>12200</v>
      </c>
      <c r="H22" s="369">
        <v>8467</v>
      </c>
      <c r="I22" s="370">
        <v>6600</v>
      </c>
      <c r="J22" s="493">
        <v>8200</v>
      </c>
      <c r="K22" s="494">
        <v>0</v>
      </c>
      <c r="L22" s="495">
        <v>4000</v>
      </c>
      <c r="M22" s="367">
        <v>2100</v>
      </c>
      <c r="N22" s="367">
        <v>900</v>
      </c>
      <c r="O22" s="367">
        <v>2200</v>
      </c>
      <c r="P22" s="367">
        <v>0</v>
      </c>
      <c r="Q22" s="367">
        <v>0</v>
      </c>
      <c r="R22" s="367">
        <v>0</v>
      </c>
      <c r="S22" s="367">
        <v>520</v>
      </c>
      <c r="T22" s="367"/>
      <c r="U22" s="367"/>
      <c r="V22" s="367"/>
      <c r="W22" s="496">
        <f t="shared" si="0"/>
        <v>9720</v>
      </c>
      <c r="X22" s="497">
        <f t="shared" si="1"/>
        <v>1.1853658536585365</v>
      </c>
    </row>
    <row r="23" spans="1:24" ht="14.25">
      <c r="A23" s="428" t="s">
        <v>627</v>
      </c>
      <c r="B23" s="429" t="s">
        <v>628</v>
      </c>
      <c r="C23" s="430">
        <v>6341</v>
      </c>
      <c r="D23" s="430">
        <v>6960</v>
      </c>
      <c r="E23" s="347">
        <v>501</v>
      </c>
      <c r="F23" s="399">
        <v>13542</v>
      </c>
      <c r="G23" s="372">
        <v>11081</v>
      </c>
      <c r="H23" s="371">
        <v>11002</v>
      </c>
      <c r="I23" s="372">
        <v>12086</v>
      </c>
      <c r="J23" s="498">
        <v>10700</v>
      </c>
      <c r="K23" s="499">
        <v>964</v>
      </c>
      <c r="L23" s="482">
        <v>899</v>
      </c>
      <c r="M23" s="482">
        <v>1054</v>
      </c>
      <c r="N23" s="482">
        <v>969</v>
      </c>
      <c r="O23" s="482">
        <v>945</v>
      </c>
      <c r="P23" s="482">
        <v>993</v>
      </c>
      <c r="Q23" s="482">
        <v>994</v>
      </c>
      <c r="R23" s="482">
        <v>917</v>
      </c>
      <c r="S23" s="482">
        <v>962</v>
      </c>
      <c r="T23" s="482"/>
      <c r="U23" s="482"/>
      <c r="V23" s="500"/>
      <c r="W23" s="501">
        <f t="shared" si="0"/>
        <v>8697</v>
      </c>
      <c r="X23" s="502">
        <f t="shared" si="1"/>
        <v>0.812803738317757</v>
      </c>
    </row>
    <row r="24" spans="1:24" ht="14.25">
      <c r="A24" s="444" t="s">
        <v>629</v>
      </c>
      <c r="B24" s="445" t="s">
        <v>630</v>
      </c>
      <c r="C24" s="446">
        <v>1745</v>
      </c>
      <c r="D24" s="446">
        <v>2223</v>
      </c>
      <c r="E24" s="348">
        <v>502</v>
      </c>
      <c r="F24" s="487">
        <v>4450</v>
      </c>
      <c r="G24" s="433">
        <v>3230</v>
      </c>
      <c r="H24" s="447">
        <v>4770</v>
      </c>
      <c r="I24" s="433">
        <v>3611</v>
      </c>
      <c r="J24" s="503">
        <v>4760</v>
      </c>
      <c r="K24" s="504">
        <v>180</v>
      </c>
      <c r="L24" s="441">
        <v>180</v>
      </c>
      <c r="M24" s="441">
        <v>833</v>
      </c>
      <c r="N24" s="441">
        <v>180</v>
      </c>
      <c r="O24" s="441">
        <v>180</v>
      </c>
      <c r="P24" s="441">
        <v>352</v>
      </c>
      <c r="Q24" s="441">
        <v>180</v>
      </c>
      <c r="R24" s="441">
        <v>180</v>
      </c>
      <c r="S24" s="441">
        <v>360</v>
      </c>
      <c r="T24" s="441"/>
      <c r="U24" s="441"/>
      <c r="V24" s="505"/>
      <c r="W24" s="501">
        <f t="shared" si="0"/>
        <v>2625</v>
      </c>
      <c r="X24" s="492">
        <f t="shared" si="1"/>
        <v>0.5514705882352942</v>
      </c>
    </row>
    <row r="25" spans="1:24" ht="14.25">
      <c r="A25" s="444" t="s">
        <v>631</v>
      </c>
      <c r="B25" s="445" t="s">
        <v>632</v>
      </c>
      <c r="C25" s="446">
        <v>0</v>
      </c>
      <c r="D25" s="446">
        <v>0</v>
      </c>
      <c r="E25" s="348">
        <v>504</v>
      </c>
      <c r="F25" s="487">
        <v>0</v>
      </c>
      <c r="G25" s="433">
        <v>0</v>
      </c>
      <c r="H25" s="447">
        <v>0</v>
      </c>
      <c r="I25" s="433">
        <v>0</v>
      </c>
      <c r="J25" s="503">
        <v>0</v>
      </c>
      <c r="K25" s="504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1">
        <v>0</v>
      </c>
      <c r="R25" s="441">
        <v>0</v>
      </c>
      <c r="S25" s="441">
        <v>0</v>
      </c>
      <c r="T25" s="441"/>
      <c r="U25" s="441"/>
      <c r="V25" s="505"/>
      <c r="W25" s="501">
        <f t="shared" si="0"/>
        <v>0</v>
      </c>
      <c r="X25" s="492" t="str">
        <f t="shared" si="1"/>
        <v> - - - </v>
      </c>
    </row>
    <row r="26" spans="1:24" ht="14.25">
      <c r="A26" s="444" t="s">
        <v>633</v>
      </c>
      <c r="B26" s="445" t="s">
        <v>634</v>
      </c>
      <c r="C26" s="446">
        <v>428</v>
      </c>
      <c r="D26" s="446">
        <v>253</v>
      </c>
      <c r="E26" s="348">
        <v>511</v>
      </c>
      <c r="F26" s="487">
        <v>1878</v>
      </c>
      <c r="G26" s="433">
        <v>298</v>
      </c>
      <c r="H26" s="447">
        <v>733</v>
      </c>
      <c r="I26" s="433">
        <v>1287</v>
      </c>
      <c r="J26" s="503">
        <v>230</v>
      </c>
      <c r="K26" s="504">
        <v>63</v>
      </c>
      <c r="L26" s="441">
        <v>137</v>
      </c>
      <c r="M26" s="441">
        <v>10</v>
      </c>
      <c r="N26" s="441">
        <v>143</v>
      </c>
      <c r="O26" s="441">
        <v>21</v>
      </c>
      <c r="P26" s="441">
        <v>42</v>
      </c>
      <c r="Q26" s="441">
        <v>40</v>
      </c>
      <c r="R26" s="441">
        <v>32</v>
      </c>
      <c r="S26" s="441">
        <v>22</v>
      </c>
      <c r="T26" s="441"/>
      <c r="U26" s="441"/>
      <c r="V26" s="505"/>
      <c r="W26" s="501">
        <f t="shared" si="0"/>
        <v>510</v>
      </c>
      <c r="X26" s="492">
        <f t="shared" si="1"/>
        <v>2.217391304347826</v>
      </c>
    </row>
    <row r="27" spans="1:24" ht="14.25">
      <c r="A27" s="444" t="s">
        <v>635</v>
      </c>
      <c r="B27" s="445" t="s">
        <v>636</v>
      </c>
      <c r="C27" s="446">
        <v>1057</v>
      </c>
      <c r="D27" s="446">
        <v>1451</v>
      </c>
      <c r="E27" s="348">
        <v>518</v>
      </c>
      <c r="F27" s="487">
        <v>5643</v>
      </c>
      <c r="G27" s="433">
        <v>4031</v>
      </c>
      <c r="H27" s="447">
        <v>3542</v>
      </c>
      <c r="I27" s="433">
        <v>3965</v>
      </c>
      <c r="J27" s="503">
        <v>2797</v>
      </c>
      <c r="K27" s="504">
        <v>410</v>
      </c>
      <c r="L27" s="441">
        <v>246</v>
      </c>
      <c r="M27" s="441">
        <v>375</v>
      </c>
      <c r="N27" s="441">
        <v>215</v>
      </c>
      <c r="O27" s="441">
        <v>230</v>
      </c>
      <c r="P27" s="441">
        <v>298</v>
      </c>
      <c r="Q27" s="441">
        <v>359</v>
      </c>
      <c r="R27" s="441">
        <v>168</v>
      </c>
      <c r="S27" s="441">
        <v>281</v>
      </c>
      <c r="T27" s="441"/>
      <c r="U27" s="441"/>
      <c r="V27" s="505"/>
      <c r="W27" s="501">
        <f t="shared" si="0"/>
        <v>2582</v>
      </c>
      <c r="X27" s="492">
        <f t="shared" si="1"/>
        <v>0.9231319270647121</v>
      </c>
    </row>
    <row r="28" spans="1:24" ht="14.25">
      <c r="A28" s="444" t="s">
        <v>637</v>
      </c>
      <c r="B28" s="506" t="s">
        <v>638</v>
      </c>
      <c r="C28" s="446">
        <v>10408</v>
      </c>
      <c r="D28" s="446">
        <v>11792</v>
      </c>
      <c r="E28" s="348">
        <v>521</v>
      </c>
      <c r="F28" s="487">
        <v>30358</v>
      </c>
      <c r="G28" s="433">
        <v>30500</v>
      </c>
      <c r="H28" s="447">
        <v>31926</v>
      </c>
      <c r="I28" s="433">
        <v>34798</v>
      </c>
      <c r="J28" s="503">
        <v>36200</v>
      </c>
      <c r="K28" s="447">
        <v>2842</v>
      </c>
      <c r="L28" s="441">
        <v>2749</v>
      </c>
      <c r="M28" s="441">
        <v>3150</v>
      </c>
      <c r="N28" s="441">
        <v>2665</v>
      </c>
      <c r="O28" s="441">
        <v>2861</v>
      </c>
      <c r="P28" s="441">
        <v>2837</v>
      </c>
      <c r="Q28" s="441">
        <v>2996</v>
      </c>
      <c r="R28" s="441">
        <v>2826</v>
      </c>
      <c r="S28" s="441">
        <v>3188</v>
      </c>
      <c r="T28" s="441"/>
      <c r="U28" s="441"/>
      <c r="V28" s="505"/>
      <c r="W28" s="501">
        <f t="shared" si="0"/>
        <v>26114</v>
      </c>
      <c r="X28" s="492">
        <f t="shared" si="1"/>
        <v>0.7213812154696133</v>
      </c>
    </row>
    <row r="29" spans="1:24" ht="14.25">
      <c r="A29" s="444" t="s">
        <v>639</v>
      </c>
      <c r="B29" s="506" t="s">
        <v>640</v>
      </c>
      <c r="C29" s="446">
        <v>3640</v>
      </c>
      <c r="D29" s="446">
        <v>4174</v>
      </c>
      <c r="E29" s="348" t="s">
        <v>641</v>
      </c>
      <c r="F29" s="487">
        <v>10317</v>
      </c>
      <c r="G29" s="433">
        <v>10420</v>
      </c>
      <c r="H29" s="447">
        <v>11205</v>
      </c>
      <c r="I29" s="433">
        <v>12181</v>
      </c>
      <c r="J29" s="503">
        <v>12850</v>
      </c>
      <c r="K29" s="447">
        <v>984</v>
      </c>
      <c r="L29" s="441">
        <v>951</v>
      </c>
      <c r="M29" s="441">
        <v>1010</v>
      </c>
      <c r="N29" s="441">
        <v>922</v>
      </c>
      <c r="O29" s="441">
        <v>990</v>
      </c>
      <c r="P29" s="441">
        <v>1023</v>
      </c>
      <c r="Q29" s="441">
        <v>1031</v>
      </c>
      <c r="R29" s="441">
        <v>966</v>
      </c>
      <c r="S29" s="441">
        <v>998</v>
      </c>
      <c r="T29" s="441"/>
      <c r="U29" s="441"/>
      <c r="V29" s="505"/>
      <c r="W29" s="501">
        <f t="shared" si="0"/>
        <v>8875</v>
      </c>
      <c r="X29" s="492">
        <f t="shared" si="1"/>
        <v>0.6906614785992218</v>
      </c>
    </row>
    <row r="30" spans="1:24" ht="14.25">
      <c r="A30" s="444" t="s">
        <v>642</v>
      </c>
      <c r="B30" s="445" t="s">
        <v>643</v>
      </c>
      <c r="C30" s="446">
        <v>0</v>
      </c>
      <c r="D30" s="446">
        <v>0</v>
      </c>
      <c r="E30" s="348">
        <v>557</v>
      </c>
      <c r="F30" s="487">
        <v>0</v>
      </c>
      <c r="G30" s="433">
        <v>0</v>
      </c>
      <c r="H30" s="447">
        <v>0</v>
      </c>
      <c r="I30" s="433">
        <v>0</v>
      </c>
      <c r="J30" s="503">
        <v>0</v>
      </c>
      <c r="K30" s="504">
        <v>0</v>
      </c>
      <c r="L30" s="441">
        <v>0</v>
      </c>
      <c r="M30" s="441">
        <v>0</v>
      </c>
      <c r="N30" s="441">
        <v>0</v>
      </c>
      <c r="O30" s="441">
        <v>0</v>
      </c>
      <c r="P30" s="441">
        <v>0</v>
      </c>
      <c r="Q30" s="441">
        <v>0</v>
      </c>
      <c r="R30" s="441">
        <v>0</v>
      </c>
      <c r="S30" s="441">
        <v>0</v>
      </c>
      <c r="T30" s="441"/>
      <c r="U30" s="441"/>
      <c r="V30" s="505"/>
      <c r="W30" s="501">
        <f t="shared" si="0"/>
        <v>0</v>
      </c>
      <c r="X30" s="492" t="str">
        <f t="shared" si="1"/>
        <v> - - - </v>
      </c>
    </row>
    <row r="31" spans="1:24" ht="14.25">
      <c r="A31" s="444" t="s">
        <v>644</v>
      </c>
      <c r="B31" s="445" t="s">
        <v>645</v>
      </c>
      <c r="C31" s="446">
        <v>1711</v>
      </c>
      <c r="D31" s="446">
        <v>1801</v>
      </c>
      <c r="E31" s="348">
        <v>551</v>
      </c>
      <c r="F31" s="487">
        <v>648</v>
      </c>
      <c r="G31" s="433">
        <v>475</v>
      </c>
      <c r="H31" s="447">
        <v>448</v>
      </c>
      <c r="I31" s="433">
        <v>479</v>
      </c>
      <c r="J31" s="503">
        <v>505</v>
      </c>
      <c r="K31" s="504">
        <v>35</v>
      </c>
      <c r="L31" s="441">
        <v>35</v>
      </c>
      <c r="M31" s="441">
        <v>38</v>
      </c>
      <c r="N31" s="441">
        <v>38</v>
      </c>
      <c r="O31" s="441">
        <v>38</v>
      </c>
      <c r="P31" s="441">
        <v>38</v>
      </c>
      <c r="Q31" s="441">
        <v>42</v>
      </c>
      <c r="R31" s="441">
        <v>42</v>
      </c>
      <c r="S31" s="441">
        <v>42</v>
      </c>
      <c r="T31" s="441"/>
      <c r="U31" s="441"/>
      <c r="V31" s="505"/>
      <c r="W31" s="501">
        <f t="shared" si="0"/>
        <v>348</v>
      </c>
      <c r="X31" s="492">
        <f t="shared" si="1"/>
        <v>0.689108910891089</v>
      </c>
    </row>
    <row r="32" spans="1:24" ht="15" thickBot="1">
      <c r="A32" s="408" t="s">
        <v>646</v>
      </c>
      <c r="B32" s="453"/>
      <c r="C32" s="454">
        <v>569</v>
      </c>
      <c r="D32" s="454">
        <v>614</v>
      </c>
      <c r="E32" s="349" t="s">
        <v>647</v>
      </c>
      <c r="F32" s="373">
        <v>863</v>
      </c>
      <c r="G32" s="370">
        <v>1061</v>
      </c>
      <c r="H32" s="447">
        <v>1624</v>
      </c>
      <c r="I32" s="433">
        <v>3480</v>
      </c>
      <c r="J32" s="507">
        <v>392</v>
      </c>
      <c r="K32" s="374">
        <v>24</v>
      </c>
      <c r="L32" s="508">
        <v>51</v>
      </c>
      <c r="M32" s="508">
        <v>88</v>
      </c>
      <c r="N32" s="508">
        <v>14</v>
      </c>
      <c r="O32" s="508">
        <v>0</v>
      </c>
      <c r="P32" s="508">
        <v>154</v>
      </c>
      <c r="Q32" s="508">
        <v>20</v>
      </c>
      <c r="R32" s="508">
        <v>75</v>
      </c>
      <c r="S32" s="508">
        <v>42</v>
      </c>
      <c r="T32" s="508"/>
      <c r="U32" s="508"/>
      <c r="V32" s="375"/>
      <c r="W32" s="509">
        <f t="shared" si="0"/>
        <v>468</v>
      </c>
      <c r="X32" s="510">
        <f t="shared" si="1"/>
        <v>1.1938775510204083</v>
      </c>
    </row>
    <row r="33" spans="1:24" ht="15" thickBot="1">
      <c r="A33" s="511" t="s">
        <v>648</v>
      </c>
      <c r="B33" s="512" t="s">
        <v>649</v>
      </c>
      <c r="C33" s="379">
        <v>25899</v>
      </c>
      <c r="D33" s="379">
        <v>29268</v>
      </c>
      <c r="E33" s="463"/>
      <c r="F33" s="513">
        <v>67699</v>
      </c>
      <c r="G33" s="379">
        <v>61096</v>
      </c>
      <c r="H33" s="514">
        <v>64802</v>
      </c>
      <c r="I33" s="379">
        <v>71887</v>
      </c>
      <c r="J33" s="515">
        <f>SUM(J23:J32)</f>
        <v>68434</v>
      </c>
      <c r="K33" s="513">
        <f>SUM(K23:K32)</f>
        <v>5502</v>
      </c>
      <c r="L33" s="516">
        <f>SUM(L23:L32)</f>
        <v>5248</v>
      </c>
      <c r="M33" s="516">
        <f aca="true" t="shared" si="2" ref="M33:V33">SUM(M23:M32)</f>
        <v>6558</v>
      </c>
      <c r="N33" s="516">
        <f t="shared" si="2"/>
        <v>5146</v>
      </c>
      <c r="O33" s="516">
        <v>5275</v>
      </c>
      <c r="P33" s="516">
        <f t="shared" si="2"/>
        <v>5737</v>
      </c>
      <c r="Q33" s="516">
        <f t="shared" si="2"/>
        <v>5662</v>
      </c>
      <c r="R33" s="516">
        <f t="shared" si="2"/>
        <v>5206</v>
      </c>
      <c r="S33" s="516">
        <f t="shared" si="2"/>
        <v>5895</v>
      </c>
      <c r="T33" s="516">
        <f t="shared" si="2"/>
        <v>0</v>
      </c>
      <c r="U33" s="516">
        <f t="shared" si="2"/>
        <v>0</v>
      </c>
      <c r="V33" s="516">
        <f t="shared" si="2"/>
        <v>0</v>
      </c>
      <c r="W33" s="517">
        <f t="shared" si="0"/>
        <v>50229</v>
      </c>
      <c r="X33" s="518">
        <f t="shared" si="1"/>
        <v>0.7339772627641231</v>
      </c>
    </row>
    <row r="34" spans="1:24" ht="14.25">
      <c r="A34" s="428" t="s">
        <v>650</v>
      </c>
      <c r="B34" s="429" t="s">
        <v>651</v>
      </c>
      <c r="C34" s="430">
        <v>0</v>
      </c>
      <c r="D34" s="430">
        <v>0</v>
      </c>
      <c r="E34" s="347">
        <v>601</v>
      </c>
      <c r="F34" s="350">
        <v>2944</v>
      </c>
      <c r="G34" s="351">
        <v>3214</v>
      </c>
      <c r="H34" s="352">
        <v>1971</v>
      </c>
      <c r="I34" s="351">
        <v>2379</v>
      </c>
      <c r="J34" s="480">
        <v>2020</v>
      </c>
      <c r="K34" s="489">
        <v>245</v>
      </c>
      <c r="L34" s="441">
        <v>230</v>
      </c>
      <c r="M34" s="441">
        <v>276</v>
      </c>
      <c r="N34" s="441">
        <v>242</v>
      </c>
      <c r="O34" s="441">
        <v>273</v>
      </c>
      <c r="P34" s="441">
        <v>246</v>
      </c>
      <c r="Q34" s="441">
        <v>268</v>
      </c>
      <c r="R34" s="441">
        <v>262</v>
      </c>
      <c r="S34" s="441">
        <v>264</v>
      </c>
      <c r="T34" s="441"/>
      <c r="U34" s="441"/>
      <c r="V34" s="442"/>
      <c r="W34" s="519">
        <f t="shared" si="0"/>
        <v>2306</v>
      </c>
      <c r="X34" s="502">
        <f t="shared" si="1"/>
        <v>1.1415841584158415</v>
      </c>
    </row>
    <row r="35" spans="1:24" ht="14.25">
      <c r="A35" s="444" t="s">
        <v>652</v>
      </c>
      <c r="B35" s="445" t="s">
        <v>653</v>
      </c>
      <c r="C35" s="446">
        <v>1190</v>
      </c>
      <c r="D35" s="446">
        <v>1857</v>
      </c>
      <c r="E35" s="348">
        <v>602</v>
      </c>
      <c r="F35" s="353">
        <v>6073</v>
      </c>
      <c r="G35" s="354">
        <v>4204</v>
      </c>
      <c r="H35" s="352">
        <v>4477</v>
      </c>
      <c r="I35" s="351">
        <v>4641</v>
      </c>
      <c r="J35" s="488">
        <v>39200</v>
      </c>
      <c r="K35" s="489">
        <v>3222</v>
      </c>
      <c r="L35" s="441">
        <v>3108</v>
      </c>
      <c r="M35" s="441">
        <v>3276</v>
      </c>
      <c r="N35" s="441">
        <v>3275</v>
      </c>
      <c r="O35" s="441">
        <v>3300</v>
      </c>
      <c r="P35" s="441">
        <v>3270</v>
      </c>
      <c r="Q35" s="441">
        <v>3399</v>
      </c>
      <c r="R35" s="441">
        <v>3542</v>
      </c>
      <c r="S35" s="441">
        <v>3241</v>
      </c>
      <c r="T35" s="441"/>
      <c r="U35" s="441"/>
      <c r="V35" s="442"/>
      <c r="W35" s="491">
        <f t="shared" si="0"/>
        <v>29633</v>
      </c>
      <c r="X35" s="492">
        <f t="shared" si="1"/>
        <v>0.7559438775510204</v>
      </c>
    </row>
    <row r="36" spans="1:24" ht="14.25">
      <c r="A36" s="444" t="s">
        <v>654</v>
      </c>
      <c r="B36" s="445" t="s">
        <v>655</v>
      </c>
      <c r="C36" s="446">
        <v>0</v>
      </c>
      <c r="D36" s="446">
        <v>0</v>
      </c>
      <c r="E36" s="348">
        <v>604</v>
      </c>
      <c r="F36" s="353">
        <v>0</v>
      </c>
      <c r="G36" s="354">
        <v>0</v>
      </c>
      <c r="H36" s="355">
        <v>0</v>
      </c>
      <c r="I36" s="354">
        <v>0</v>
      </c>
      <c r="J36" s="488">
        <v>0</v>
      </c>
      <c r="K36" s="489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/>
      <c r="U36" s="441"/>
      <c r="V36" s="442"/>
      <c r="W36" s="491">
        <f t="shared" si="0"/>
        <v>0</v>
      </c>
      <c r="X36" s="492" t="str">
        <f t="shared" si="1"/>
        <v> - - - </v>
      </c>
    </row>
    <row r="37" spans="1:24" ht="14.25">
      <c r="A37" s="444" t="s">
        <v>656</v>
      </c>
      <c r="B37" s="445" t="s">
        <v>657</v>
      </c>
      <c r="C37" s="446">
        <v>12472</v>
      </c>
      <c r="D37" s="446">
        <v>13728</v>
      </c>
      <c r="E37" s="348" t="s">
        <v>658</v>
      </c>
      <c r="F37" s="353">
        <v>26221</v>
      </c>
      <c r="G37" s="354">
        <v>12950</v>
      </c>
      <c r="H37" s="355">
        <v>26544</v>
      </c>
      <c r="I37" s="354">
        <v>30727</v>
      </c>
      <c r="J37" s="488">
        <v>26512</v>
      </c>
      <c r="K37" s="489">
        <v>1000</v>
      </c>
      <c r="L37" s="441">
        <v>2000</v>
      </c>
      <c r="M37" s="441">
        <v>3100</v>
      </c>
      <c r="N37" s="441">
        <v>3552</v>
      </c>
      <c r="O37" s="441">
        <v>4952</v>
      </c>
      <c r="P37" s="441">
        <v>2690</v>
      </c>
      <c r="Q37" s="441">
        <v>2768</v>
      </c>
      <c r="R37" s="441">
        <v>2490</v>
      </c>
      <c r="S37" s="441">
        <v>2399</v>
      </c>
      <c r="T37" s="441"/>
      <c r="U37" s="441"/>
      <c r="V37" s="442"/>
      <c r="W37" s="491">
        <f t="shared" si="0"/>
        <v>24951</v>
      </c>
      <c r="X37" s="492">
        <f t="shared" si="1"/>
        <v>0.941121001810501</v>
      </c>
    </row>
    <row r="38" spans="1:24" ht="15" thickBot="1">
      <c r="A38" s="408" t="s">
        <v>659</v>
      </c>
      <c r="B38" s="453"/>
      <c r="C38" s="454">
        <v>12330</v>
      </c>
      <c r="D38" s="454">
        <v>13218</v>
      </c>
      <c r="E38" s="349" t="s">
        <v>660</v>
      </c>
      <c r="F38" s="356">
        <v>32629</v>
      </c>
      <c r="G38" s="357">
        <v>34803</v>
      </c>
      <c r="H38" s="355">
        <v>35874</v>
      </c>
      <c r="I38" s="354">
        <v>36177</v>
      </c>
      <c r="J38" s="520">
        <v>772</v>
      </c>
      <c r="K38" s="376">
        <v>42</v>
      </c>
      <c r="L38" s="367">
        <v>20</v>
      </c>
      <c r="M38" s="367">
        <v>23</v>
      </c>
      <c r="N38" s="367">
        <v>33</v>
      </c>
      <c r="O38" s="367">
        <v>78</v>
      </c>
      <c r="P38" s="367">
        <v>17</v>
      </c>
      <c r="Q38" s="367">
        <v>11</v>
      </c>
      <c r="R38" s="367">
        <v>74</v>
      </c>
      <c r="S38" s="367">
        <v>17</v>
      </c>
      <c r="T38" s="367"/>
      <c r="U38" s="367"/>
      <c r="V38" s="367"/>
      <c r="W38" s="491">
        <f t="shared" si="0"/>
        <v>315</v>
      </c>
      <c r="X38" s="510">
        <f t="shared" si="1"/>
        <v>0.40803108808290156</v>
      </c>
    </row>
    <row r="39" spans="1:24" ht="15" thickBot="1">
      <c r="A39" s="511" t="s">
        <v>661</v>
      </c>
      <c r="B39" s="512" t="s">
        <v>662</v>
      </c>
      <c r="C39" s="379">
        <v>25992</v>
      </c>
      <c r="D39" s="379">
        <v>28803</v>
      </c>
      <c r="E39" s="521" t="s">
        <v>594</v>
      </c>
      <c r="F39" s="514">
        <v>67867</v>
      </c>
      <c r="G39" s="379">
        <v>55171</v>
      </c>
      <c r="H39" s="513">
        <v>68866</v>
      </c>
      <c r="I39" s="379">
        <v>73924</v>
      </c>
      <c r="J39" s="522">
        <f>SUM(J34:J38)</f>
        <v>68504</v>
      </c>
      <c r="K39" s="516">
        <f>SUM(K34:K38)</f>
        <v>4509</v>
      </c>
      <c r="L39" s="516">
        <f>SUM(L34:L38)</f>
        <v>5358</v>
      </c>
      <c r="M39" s="522">
        <f>SUM(M34:M38)</f>
        <v>6675</v>
      </c>
      <c r="N39" s="522">
        <f aca="true" t="shared" si="3" ref="N39:U39">SUM(N34:N38)</f>
        <v>7102</v>
      </c>
      <c r="O39" s="516">
        <f t="shared" si="3"/>
        <v>8603</v>
      </c>
      <c r="P39" s="516">
        <f t="shared" si="3"/>
        <v>6223</v>
      </c>
      <c r="Q39" s="516">
        <f t="shared" si="3"/>
        <v>6446</v>
      </c>
      <c r="R39" s="516">
        <f t="shared" si="3"/>
        <v>6368</v>
      </c>
      <c r="S39" s="516">
        <f t="shared" si="3"/>
        <v>5921</v>
      </c>
      <c r="T39" s="516">
        <f t="shared" si="3"/>
        <v>0</v>
      </c>
      <c r="U39" s="516">
        <f t="shared" si="3"/>
        <v>0</v>
      </c>
      <c r="V39" s="516">
        <f>SUM(V34:V38)</f>
        <v>0</v>
      </c>
      <c r="W39" s="517">
        <f t="shared" si="0"/>
        <v>57205</v>
      </c>
      <c r="X39" s="518">
        <f t="shared" si="1"/>
        <v>0.8350607263809413</v>
      </c>
    </row>
    <row r="40" spans="1:24" ht="6.75" customHeight="1" thickBot="1">
      <c r="A40" s="408"/>
      <c r="B40" s="364"/>
      <c r="C40" s="523"/>
      <c r="D40" s="523"/>
      <c r="E40" s="377"/>
      <c r="F40" s="378"/>
      <c r="G40" s="378"/>
      <c r="H40" s="378"/>
      <c r="I40" s="378"/>
      <c r="J40" s="379"/>
      <c r="K40" s="524"/>
      <c r="L40" s="525"/>
      <c r="M40" s="526"/>
      <c r="N40" s="526"/>
      <c r="O40" s="525"/>
      <c r="P40" s="525"/>
      <c r="Q40" s="525"/>
      <c r="R40" s="525"/>
      <c r="S40" s="525"/>
      <c r="T40" s="525"/>
      <c r="U40" s="525"/>
      <c r="V40" s="527"/>
      <c r="W40" s="380"/>
      <c r="X40" s="381"/>
    </row>
    <row r="41" spans="1:24" ht="15" thickBot="1">
      <c r="A41" s="528" t="s">
        <v>663</v>
      </c>
      <c r="B41" s="512" t="s">
        <v>625</v>
      </c>
      <c r="C41" s="379">
        <v>13520</v>
      </c>
      <c r="D41" s="379">
        <v>15075</v>
      </c>
      <c r="E41" s="521" t="s">
        <v>594</v>
      </c>
      <c r="F41" s="379">
        <v>41646</v>
      </c>
      <c r="G41" s="379">
        <v>42221</v>
      </c>
      <c r="H41" s="379">
        <v>42322</v>
      </c>
      <c r="I41" s="513">
        <v>43197</v>
      </c>
      <c r="J41" s="379">
        <f>J39-J37</f>
        <v>41992</v>
      </c>
      <c r="K41" s="513">
        <f>K39-K37</f>
        <v>3509</v>
      </c>
      <c r="L41" s="516">
        <f aca="true" t="shared" si="4" ref="L41:V41">L39-L37</f>
        <v>3358</v>
      </c>
      <c r="M41" s="516">
        <f t="shared" si="4"/>
        <v>3575</v>
      </c>
      <c r="N41" s="516">
        <f t="shared" si="4"/>
        <v>3550</v>
      </c>
      <c r="O41" s="516">
        <f t="shared" si="4"/>
        <v>3651</v>
      </c>
      <c r="P41" s="516">
        <f t="shared" si="4"/>
        <v>3533</v>
      </c>
      <c r="Q41" s="516">
        <f t="shared" si="4"/>
        <v>3678</v>
      </c>
      <c r="R41" s="516">
        <f t="shared" si="4"/>
        <v>3878</v>
      </c>
      <c r="S41" s="516">
        <f t="shared" si="4"/>
        <v>3522</v>
      </c>
      <c r="T41" s="516">
        <f t="shared" si="4"/>
        <v>0</v>
      </c>
      <c r="U41" s="516">
        <f t="shared" si="4"/>
        <v>0</v>
      </c>
      <c r="V41" s="516">
        <f t="shared" si="4"/>
        <v>0</v>
      </c>
      <c r="W41" s="529">
        <f t="shared" si="0"/>
        <v>32254</v>
      </c>
      <c r="X41" s="518">
        <f t="shared" si="1"/>
        <v>0.7680986854638979</v>
      </c>
    </row>
    <row r="42" spans="1:24" ht="15" thickBot="1">
      <c r="A42" s="511" t="s">
        <v>664</v>
      </c>
      <c r="B42" s="512" t="s">
        <v>665</v>
      </c>
      <c r="C42" s="379">
        <v>93</v>
      </c>
      <c r="D42" s="379">
        <v>-465</v>
      </c>
      <c r="E42" s="521" t="s">
        <v>594</v>
      </c>
      <c r="F42" s="379">
        <v>168</v>
      </c>
      <c r="G42" s="379">
        <v>-5925</v>
      </c>
      <c r="H42" s="379">
        <v>4064</v>
      </c>
      <c r="I42" s="513">
        <v>2037</v>
      </c>
      <c r="J42" s="379">
        <f>J39-J33</f>
        <v>70</v>
      </c>
      <c r="K42" s="513">
        <f>K39-K33</f>
        <v>-993</v>
      </c>
      <c r="L42" s="516">
        <f aca="true" t="shared" si="5" ref="L42:V42">L39-L33</f>
        <v>110</v>
      </c>
      <c r="M42" s="516">
        <f t="shared" si="5"/>
        <v>117</v>
      </c>
      <c r="N42" s="516">
        <f t="shared" si="5"/>
        <v>1956</v>
      </c>
      <c r="O42" s="516">
        <f t="shared" si="5"/>
        <v>3328</v>
      </c>
      <c r="P42" s="516">
        <f t="shared" si="5"/>
        <v>486</v>
      </c>
      <c r="Q42" s="516">
        <f t="shared" si="5"/>
        <v>784</v>
      </c>
      <c r="R42" s="516">
        <f t="shared" si="5"/>
        <v>1162</v>
      </c>
      <c r="S42" s="516">
        <f t="shared" si="5"/>
        <v>26</v>
      </c>
      <c r="T42" s="516">
        <f t="shared" si="5"/>
        <v>0</v>
      </c>
      <c r="U42" s="516">
        <f t="shared" si="5"/>
        <v>0</v>
      </c>
      <c r="V42" s="530">
        <f t="shared" si="5"/>
        <v>0</v>
      </c>
      <c r="W42" s="529">
        <f t="shared" si="0"/>
        <v>6976</v>
      </c>
      <c r="X42" s="518">
        <f t="shared" si="1"/>
        <v>99.65714285714286</v>
      </c>
    </row>
    <row r="43" spans="1:24" ht="15" thickBot="1">
      <c r="A43" s="531" t="s">
        <v>666</v>
      </c>
      <c r="B43" s="532" t="s">
        <v>625</v>
      </c>
      <c r="C43" s="533">
        <v>-12379</v>
      </c>
      <c r="D43" s="533">
        <v>-14193</v>
      </c>
      <c r="E43" s="534" t="s">
        <v>594</v>
      </c>
      <c r="F43" s="533">
        <v>-26053</v>
      </c>
      <c r="G43" s="533">
        <v>-18875</v>
      </c>
      <c r="H43" s="533">
        <v>-22480</v>
      </c>
      <c r="I43" s="513">
        <v>-28690</v>
      </c>
      <c r="J43" s="379">
        <f>J41-J33</f>
        <v>-26442</v>
      </c>
      <c r="K43" s="513">
        <f>K41-K33</f>
        <v>-1993</v>
      </c>
      <c r="L43" s="516">
        <f aca="true" t="shared" si="6" ref="L43:V43">L41-L33</f>
        <v>-1890</v>
      </c>
      <c r="M43" s="516">
        <f t="shared" si="6"/>
        <v>-2983</v>
      </c>
      <c r="N43" s="516">
        <f t="shared" si="6"/>
        <v>-1596</v>
      </c>
      <c r="O43" s="516">
        <f t="shared" si="6"/>
        <v>-1624</v>
      </c>
      <c r="P43" s="516">
        <f t="shared" si="6"/>
        <v>-2204</v>
      </c>
      <c r="Q43" s="516">
        <f t="shared" si="6"/>
        <v>-1984</v>
      </c>
      <c r="R43" s="516">
        <f t="shared" si="6"/>
        <v>-1328</v>
      </c>
      <c r="S43" s="516">
        <f t="shared" si="6"/>
        <v>-2373</v>
      </c>
      <c r="T43" s="516">
        <f t="shared" si="6"/>
        <v>0</v>
      </c>
      <c r="U43" s="516">
        <f t="shared" si="6"/>
        <v>0</v>
      </c>
      <c r="V43" s="516">
        <f t="shared" si="6"/>
        <v>0</v>
      </c>
      <c r="W43" s="529">
        <f t="shared" si="0"/>
        <v>-17975</v>
      </c>
      <c r="X43" s="518">
        <f t="shared" si="1"/>
        <v>0.6797897284622948</v>
      </c>
    </row>
    <row r="45" ht="12.75">
      <c r="A45" s="382" t="s">
        <v>667</v>
      </c>
    </row>
  </sheetData>
  <sheetProtection/>
  <mergeCells count="2">
    <mergeCell ref="A1:Q1"/>
    <mergeCell ref="R2:X2"/>
  </mergeCells>
  <conditionalFormatting sqref="I7:I39">
    <cfRule type="cellIs" priority="1" dxfId="0" operator="equal">
      <formula>""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3">
      <selection activeCell="V14" sqref="V14"/>
    </sheetView>
  </sheetViews>
  <sheetFormatPr defaultColWidth="9.140625" defaultRowHeight="12.75"/>
  <cols>
    <col min="1" max="1" width="37.7109375" style="40" customWidth="1"/>
    <col min="2" max="2" width="3.8515625" style="40" customWidth="1"/>
    <col min="3" max="7" width="9.57421875" style="40" hidden="1" customWidth="1"/>
    <col min="8" max="8" width="9.57421875" style="40" customWidth="1"/>
    <col min="9" max="9" width="9.8515625" style="40" customWidth="1"/>
    <col min="10" max="18" width="9.28125" style="40" bestFit="1" customWidth="1"/>
    <col min="19" max="21" width="9.28125" style="40" hidden="1" customWidth="1"/>
    <col min="22" max="22" width="9.28125" style="40" bestFit="1" customWidth="1"/>
    <col min="23" max="23" width="10.421875" style="40" customWidth="1"/>
    <col min="24" max="16384" width="9.140625" style="40" customWidth="1"/>
  </cols>
  <sheetData>
    <row r="1" spans="1:10" s="43" customFormat="1" ht="15.75">
      <c r="A1" s="647" t="s">
        <v>668</v>
      </c>
      <c r="J1" s="562"/>
    </row>
    <row r="2" spans="1:10" ht="18">
      <c r="A2" s="561" t="s">
        <v>669</v>
      </c>
      <c r="J2" s="560"/>
    </row>
    <row r="3" spans="1:10" ht="12.75">
      <c r="A3" s="560"/>
      <c r="J3" s="560"/>
    </row>
    <row r="4" ht="13.5" thickBot="1">
      <c r="J4" s="560"/>
    </row>
    <row r="5" spans="1:10" ht="15.75" thickBot="1">
      <c r="A5" s="562" t="s">
        <v>565</v>
      </c>
      <c r="B5" s="563" t="s">
        <v>670</v>
      </c>
      <c r="C5" s="564"/>
      <c r="D5" s="564"/>
      <c r="E5" s="564"/>
      <c r="F5" s="564"/>
      <c r="G5" s="564"/>
      <c r="H5" s="564"/>
      <c r="I5" s="564"/>
      <c r="J5" s="562"/>
    </row>
    <row r="6" spans="1:10" ht="13.5" thickBot="1">
      <c r="A6" s="560" t="s">
        <v>567</v>
      </c>
      <c r="J6" s="560"/>
    </row>
    <row r="7" spans="1:23" ht="15">
      <c r="A7" s="565"/>
      <c r="B7" s="566"/>
      <c r="C7" s="566"/>
      <c r="D7" s="566"/>
      <c r="E7" s="566"/>
      <c r="F7" s="566"/>
      <c r="G7" s="565"/>
      <c r="H7" s="550"/>
      <c r="I7" s="550" t="s">
        <v>55</v>
      </c>
      <c r="J7" s="567"/>
      <c r="K7" s="568"/>
      <c r="L7" s="568"/>
      <c r="M7" s="568"/>
      <c r="N7" s="568"/>
      <c r="O7" s="569" t="s">
        <v>568</v>
      </c>
      <c r="P7" s="568"/>
      <c r="Q7" s="568"/>
      <c r="R7" s="568"/>
      <c r="S7" s="568"/>
      <c r="T7" s="568"/>
      <c r="U7" s="568"/>
      <c r="V7" s="550" t="s">
        <v>569</v>
      </c>
      <c r="W7" s="570" t="s">
        <v>570</v>
      </c>
    </row>
    <row r="8" spans="1:23" ht="13.5" thickBot="1">
      <c r="A8" s="571" t="s">
        <v>57</v>
      </c>
      <c r="B8" s="572" t="s">
        <v>571</v>
      </c>
      <c r="C8" s="536">
        <v>2009</v>
      </c>
      <c r="D8" s="537">
        <v>2010</v>
      </c>
      <c r="E8" s="537">
        <v>2011</v>
      </c>
      <c r="F8" s="537">
        <v>2012</v>
      </c>
      <c r="G8" s="537">
        <v>2013</v>
      </c>
      <c r="H8" s="537">
        <v>2014</v>
      </c>
      <c r="I8" s="573">
        <v>2015</v>
      </c>
      <c r="J8" s="574" t="s">
        <v>579</v>
      </c>
      <c r="K8" s="575" t="s">
        <v>580</v>
      </c>
      <c r="L8" s="575" t="s">
        <v>581</v>
      </c>
      <c r="M8" s="575" t="s">
        <v>582</v>
      </c>
      <c r="N8" s="575" t="s">
        <v>583</v>
      </c>
      <c r="O8" s="575" t="s">
        <v>584</v>
      </c>
      <c r="P8" s="575" t="s">
        <v>585</v>
      </c>
      <c r="Q8" s="575" t="s">
        <v>586</v>
      </c>
      <c r="R8" s="575" t="s">
        <v>587</v>
      </c>
      <c r="S8" s="575" t="s">
        <v>588</v>
      </c>
      <c r="T8" s="575" t="s">
        <v>589</v>
      </c>
      <c r="U8" s="574" t="s">
        <v>590</v>
      </c>
      <c r="V8" s="573" t="s">
        <v>591</v>
      </c>
      <c r="W8" s="576" t="s">
        <v>592</v>
      </c>
    </row>
    <row r="9" spans="1:24" ht="12.75">
      <c r="A9" s="577" t="s">
        <v>593</v>
      </c>
      <c r="B9" s="578"/>
      <c r="C9" s="551">
        <v>21</v>
      </c>
      <c r="D9" s="552">
        <v>22</v>
      </c>
      <c r="E9" s="552">
        <v>22</v>
      </c>
      <c r="F9" s="552">
        <v>21</v>
      </c>
      <c r="G9" s="552">
        <v>21</v>
      </c>
      <c r="H9" s="552">
        <v>56</v>
      </c>
      <c r="I9" s="579"/>
      <c r="J9" s="580">
        <v>54</v>
      </c>
      <c r="K9" s="581">
        <v>54</v>
      </c>
      <c r="L9" s="581">
        <v>54.5</v>
      </c>
      <c r="M9" s="581">
        <v>52</v>
      </c>
      <c r="N9" s="553">
        <v>60.5</v>
      </c>
      <c r="O9" s="553">
        <v>61</v>
      </c>
      <c r="P9" s="553">
        <v>61</v>
      </c>
      <c r="Q9" s="553">
        <v>59</v>
      </c>
      <c r="R9" s="553">
        <v>63</v>
      </c>
      <c r="S9" s="553"/>
      <c r="T9" s="553"/>
      <c r="U9" s="553"/>
      <c r="V9" s="582" t="s">
        <v>594</v>
      </c>
      <c r="W9" s="583" t="s">
        <v>594</v>
      </c>
      <c r="X9" s="327"/>
    </row>
    <row r="10" spans="1:24" ht="13.5" thickBot="1">
      <c r="A10" s="584" t="s">
        <v>595</v>
      </c>
      <c r="B10" s="585"/>
      <c r="C10" s="586">
        <v>20</v>
      </c>
      <c r="D10" s="587">
        <v>22</v>
      </c>
      <c r="E10" s="587">
        <v>20</v>
      </c>
      <c r="F10" s="587">
        <v>21</v>
      </c>
      <c r="G10" s="587">
        <v>21</v>
      </c>
      <c r="H10" s="587">
        <v>55</v>
      </c>
      <c r="I10" s="588"/>
      <c r="J10" s="586">
        <v>53</v>
      </c>
      <c r="K10" s="589">
        <v>53</v>
      </c>
      <c r="L10" s="590">
        <v>54</v>
      </c>
      <c r="M10" s="590">
        <v>51.5</v>
      </c>
      <c r="N10" s="589">
        <v>60</v>
      </c>
      <c r="O10" s="589">
        <v>60.5</v>
      </c>
      <c r="P10" s="589">
        <v>60.5</v>
      </c>
      <c r="Q10" s="589">
        <v>58</v>
      </c>
      <c r="R10" s="589">
        <v>62.5</v>
      </c>
      <c r="S10" s="589"/>
      <c r="T10" s="589"/>
      <c r="U10" s="586"/>
      <c r="V10" s="591"/>
      <c r="W10" s="592" t="s">
        <v>594</v>
      </c>
      <c r="X10" s="327"/>
    </row>
    <row r="11" spans="1:24" ht="12.75">
      <c r="A11" s="593" t="s">
        <v>671</v>
      </c>
      <c r="B11" s="594">
        <v>26</v>
      </c>
      <c r="C11" s="595">
        <v>12645</v>
      </c>
      <c r="D11" s="596">
        <v>12743</v>
      </c>
      <c r="E11" s="596">
        <v>12709</v>
      </c>
      <c r="F11" s="596">
        <v>13220</v>
      </c>
      <c r="G11" s="596">
        <v>13591</v>
      </c>
      <c r="H11" s="596">
        <v>20544</v>
      </c>
      <c r="I11" s="597"/>
      <c r="J11" s="595">
        <v>20544</v>
      </c>
      <c r="K11" s="598">
        <v>20634</v>
      </c>
      <c r="L11" s="599">
        <v>20640</v>
      </c>
      <c r="M11" s="599">
        <v>21205</v>
      </c>
      <c r="N11" s="598">
        <v>21216</v>
      </c>
      <c r="O11" s="598">
        <v>21252</v>
      </c>
      <c r="P11" s="598">
        <v>21441</v>
      </c>
      <c r="Q11" s="598">
        <v>21455</v>
      </c>
      <c r="R11" s="598">
        <v>22123</v>
      </c>
      <c r="S11" s="598"/>
      <c r="T11" s="598"/>
      <c r="U11" s="595"/>
      <c r="V11" s="597" t="s">
        <v>594</v>
      </c>
      <c r="W11" s="600" t="s">
        <v>594</v>
      </c>
      <c r="X11" s="601"/>
    </row>
    <row r="12" spans="1:24" ht="12.75">
      <c r="A12" s="593" t="s">
        <v>672</v>
      </c>
      <c r="B12" s="594">
        <v>33</v>
      </c>
      <c r="C12" s="595">
        <v>-9084</v>
      </c>
      <c r="D12" s="596">
        <v>-9822</v>
      </c>
      <c r="E12" s="602">
        <v>10473</v>
      </c>
      <c r="F12" s="602">
        <v>11118</v>
      </c>
      <c r="G12" s="602" t="s">
        <v>673</v>
      </c>
      <c r="H12" s="602" t="s">
        <v>674</v>
      </c>
      <c r="I12" s="597"/>
      <c r="J12" s="603">
        <v>-14808</v>
      </c>
      <c r="K12" s="604">
        <v>-14959</v>
      </c>
      <c r="L12" s="605">
        <v>-15117</v>
      </c>
      <c r="M12" s="605">
        <v>-15579</v>
      </c>
      <c r="N12" s="598">
        <v>-15744</v>
      </c>
      <c r="O12" s="598">
        <v>-15932</v>
      </c>
      <c r="P12" s="598">
        <v>-16274</v>
      </c>
      <c r="Q12" s="598">
        <v>-16428</v>
      </c>
      <c r="R12" s="598">
        <v>-16805</v>
      </c>
      <c r="S12" s="598"/>
      <c r="T12" s="598"/>
      <c r="U12" s="595"/>
      <c r="V12" s="597" t="s">
        <v>594</v>
      </c>
      <c r="W12" s="600" t="s">
        <v>594</v>
      </c>
      <c r="X12" s="601"/>
    </row>
    <row r="13" spans="1:23" ht="12.75">
      <c r="A13" s="593" t="s">
        <v>675</v>
      </c>
      <c r="B13" s="594">
        <v>41</v>
      </c>
      <c r="C13" s="603"/>
      <c r="D13" s="606"/>
      <c r="E13" s="606"/>
      <c r="F13" s="606"/>
      <c r="G13" s="606"/>
      <c r="H13" s="606"/>
      <c r="I13" s="597"/>
      <c r="J13" s="603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603"/>
      <c r="V13" s="597" t="s">
        <v>594</v>
      </c>
      <c r="W13" s="600" t="s">
        <v>594</v>
      </c>
    </row>
    <row r="14" spans="1:23" ht="12.75">
      <c r="A14" s="593" t="s">
        <v>602</v>
      </c>
      <c r="B14" s="594">
        <v>51</v>
      </c>
      <c r="C14" s="603"/>
      <c r="D14" s="606"/>
      <c r="E14" s="606"/>
      <c r="F14" s="606"/>
      <c r="G14" s="606"/>
      <c r="H14" s="606"/>
      <c r="I14" s="597"/>
      <c r="J14" s="603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603"/>
      <c r="V14" s="597" t="s">
        <v>594</v>
      </c>
      <c r="W14" s="600" t="s">
        <v>594</v>
      </c>
    </row>
    <row r="15" spans="1:23" ht="12.75">
      <c r="A15" s="593" t="s">
        <v>605</v>
      </c>
      <c r="B15" s="594">
        <v>75</v>
      </c>
      <c r="C15" s="595">
        <v>1305</v>
      </c>
      <c r="D15" s="596">
        <v>2011</v>
      </c>
      <c r="E15" s="596">
        <v>3219</v>
      </c>
      <c r="F15" s="596">
        <v>3903</v>
      </c>
      <c r="G15" s="596">
        <v>4476</v>
      </c>
      <c r="H15" s="596">
        <v>5831</v>
      </c>
      <c r="I15" s="597"/>
      <c r="J15" s="603">
        <v>6969</v>
      </c>
      <c r="K15" s="604">
        <v>3676</v>
      </c>
      <c r="L15" s="605">
        <v>4217</v>
      </c>
      <c r="M15" s="605">
        <v>4674</v>
      </c>
      <c r="N15" s="598">
        <v>4605</v>
      </c>
      <c r="O15" s="598">
        <v>4618</v>
      </c>
      <c r="P15" s="598">
        <v>4748</v>
      </c>
      <c r="Q15" s="598">
        <v>4943</v>
      </c>
      <c r="R15" s="598">
        <v>5514</v>
      </c>
      <c r="S15" s="598"/>
      <c r="T15" s="598"/>
      <c r="U15" s="595"/>
      <c r="V15" s="597" t="s">
        <v>594</v>
      </c>
      <c r="W15" s="600" t="s">
        <v>594</v>
      </c>
    </row>
    <row r="16" spans="1:23" ht="13.5" thickBot="1">
      <c r="A16" s="577" t="s">
        <v>607</v>
      </c>
      <c r="B16" s="578">
        <v>89</v>
      </c>
      <c r="C16" s="554">
        <v>651</v>
      </c>
      <c r="D16" s="555">
        <v>583</v>
      </c>
      <c r="E16" s="555">
        <v>2757</v>
      </c>
      <c r="F16" s="555">
        <v>1116</v>
      </c>
      <c r="G16" s="555">
        <v>2192</v>
      </c>
      <c r="H16" s="555">
        <v>4032</v>
      </c>
      <c r="I16" s="582"/>
      <c r="J16" s="601">
        <v>5327</v>
      </c>
      <c r="K16" s="556">
        <v>5310</v>
      </c>
      <c r="L16" s="607">
        <v>5553</v>
      </c>
      <c r="M16" s="607">
        <v>5925</v>
      </c>
      <c r="N16" s="556">
        <v>6045</v>
      </c>
      <c r="O16" s="556">
        <v>8685</v>
      </c>
      <c r="P16" s="556">
        <v>7230</v>
      </c>
      <c r="Q16" s="556">
        <v>7221</v>
      </c>
      <c r="R16" s="556">
        <v>7461</v>
      </c>
      <c r="S16" s="556"/>
      <c r="T16" s="556"/>
      <c r="U16" s="556"/>
      <c r="V16" s="582" t="s">
        <v>594</v>
      </c>
      <c r="W16" s="583" t="s">
        <v>594</v>
      </c>
    </row>
    <row r="17" spans="1:23" ht="13.5" thickBot="1">
      <c r="A17" s="608" t="s">
        <v>676</v>
      </c>
      <c r="B17" s="609">
        <v>125</v>
      </c>
      <c r="C17" s="610">
        <v>5713</v>
      </c>
      <c r="D17" s="611">
        <v>5417</v>
      </c>
      <c r="E17" s="611"/>
      <c r="F17" s="611"/>
      <c r="G17" s="611"/>
      <c r="H17" s="611"/>
      <c r="I17" s="612"/>
      <c r="J17" s="610"/>
      <c r="K17" s="613"/>
      <c r="L17" s="614"/>
      <c r="M17" s="614"/>
      <c r="N17" s="613"/>
      <c r="O17" s="613"/>
      <c r="P17" s="613"/>
      <c r="Q17" s="613"/>
      <c r="R17" s="613"/>
      <c r="S17" s="613"/>
      <c r="T17" s="613"/>
      <c r="U17" s="610"/>
      <c r="V17" s="612" t="s">
        <v>594</v>
      </c>
      <c r="W17" s="615" t="s">
        <v>594</v>
      </c>
    </row>
    <row r="18" spans="1:23" ht="12.75">
      <c r="A18" s="577" t="s">
        <v>677</v>
      </c>
      <c r="B18" s="578">
        <v>131</v>
      </c>
      <c r="C18" s="554">
        <v>3601</v>
      </c>
      <c r="D18" s="555">
        <v>2863</v>
      </c>
      <c r="E18" s="555">
        <v>2178</v>
      </c>
      <c r="F18" s="555">
        <v>2044</v>
      </c>
      <c r="G18" s="555">
        <v>1499</v>
      </c>
      <c r="H18" s="555">
        <v>5933</v>
      </c>
      <c r="I18" s="582"/>
      <c r="J18" s="601">
        <v>5933</v>
      </c>
      <c r="K18" s="556">
        <v>5993</v>
      </c>
      <c r="L18" s="607">
        <v>5993</v>
      </c>
      <c r="M18" s="607">
        <v>5656</v>
      </c>
      <c r="N18" s="556">
        <v>5503</v>
      </c>
      <c r="O18" s="556">
        <v>5350</v>
      </c>
      <c r="P18" s="556">
        <v>5198</v>
      </c>
      <c r="Q18" s="556">
        <v>5059</v>
      </c>
      <c r="R18" s="556">
        <v>5349</v>
      </c>
      <c r="S18" s="556"/>
      <c r="T18" s="556"/>
      <c r="U18" s="556"/>
      <c r="V18" s="582" t="s">
        <v>594</v>
      </c>
      <c r="W18" s="583" t="s">
        <v>594</v>
      </c>
    </row>
    <row r="19" spans="1:23" ht="12.75">
      <c r="A19" s="593" t="s">
        <v>678</v>
      </c>
      <c r="B19" s="594">
        <v>138</v>
      </c>
      <c r="C19" s="595">
        <v>861</v>
      </c>
      <c r="D19" s="596">
        <v>1067</v>
      </c>
      <c r="E19" s="596">
        <v>1636</v>
      </c>
      <c r="F19" s="596">
        <v>1382</v>
      </c>
      <c r="G19" s="596">
        <v>1738</v>
      </c>
      <c r="H19" s="596">
        <v>2347</v>
      </c>
      <c r="I19" s="597"/>
      <c r="J19" s="595">
        <v>2349</v>
      </c>
      <c r="K19" s="598">
        <v>2345</v>
      </c>
      <c r="L19" s="599">
        <v>2346</v>
      </c>
      <c r="M19" s="599">
        <v>2939</v>
      </c>
      <c r="N19" s="598">
        <v>3107</v>
      </c>
      <c r="O19" s="598">
        <v>3260</v>
      </c>
      <c r="P19" s="598">
        <v>3418</v>
      </c>
      <c r="Q19" s="598">
        <v>3559</v>
      </c>
      <c r="R19" s="598">
        <v>3699</v>
      </c>
      <c r="S19" s="598"/>
      <c r="T19" s="598"/>
      <c r="U19" s="595"/>
      <c r="V19" s="597" t="s">
        <v>594</v>
      </c>
      <c r="W19" s="600" t="s">
        <v>594</v>
      </c>
    </row>
    <row r="20" spans="1:23" ht="12.75">
      <c r="A20" s="593" t="s">
        <v>616</v>
      </c>
      <c r="B20" s="594">
        <v>166</v>
      </c>
      <c r="C20" s="595"/>
      <c r="D20" s="596"/>
      <c r="E20" s="596"/>
      <c r="F20" s="596"/>
      <c r="G20" s="596"/>
      <c r="H20" s="596"/>
      <c r="I20" s="597"/>
      <c r="J20" s="603"/>
      <c r="K20" s="604"/>
      <c r="L20" s="605"/>
      <c r="M20" s="605"/>
      <c r="N20" s="598"/>
      <c r="O20" s="598"/>
      <c r="P20" s="598"/>
      <c r="Q20" s="598"/>
      <c r="R20" s="598"/>
      <c r="S20" s="598"/>
      <c r="T20" s="598"/>
      <c r="U20" s="595"/>
      <c r="V20" s="597" t="s">
        <v>594</v>
      </c>
      <c r="W20" s="600" t="s">
        <v>594</v>
      </c>
    </row>
    <row r="21" spans="1:23" ht="12.75">
      <c r="A21" s="593" t="s">
        <v>618</v>
      </c>
      <c r="B21" s="594">
        <v>189</v>
      </c>
      <c r="C21" s="595">
        <v>1219</v>
      </c>
      <c r="D21" s="596">
        <v>1487</v>
      </c>
      <c r="E21" s="596">
        <v>3338</v>
      </c>
      <c r="F21" s="596">
        <v>3576</v>
      </c>
      <c r="G21" s="596">
        <v>4306</v>
      </c>
      <c r="H21" s="596">
        <v>6191</v>
      </c>
      <c r="I21" s="597"/>
      <c r="J21" s="603">
        <v>6734</v>
      </c>
      <c r="K21" s="604">
        <v>3728</v>
      </c>
      <c r="L21" s="605">
        <v>3980</v>
      </c>
      <c r="M21" s="605">
        <v>3967</v>
      </c>
      <c r="N21" s="598">
        <v>4126</v>
      </c>
      <c r="O21" s="598">
        <v>4862</v>
      </c>
      <c r="P21" s="598">
        <v>5500</v>
      </c>
      <c r="Q21" s="598">
        <v>5076</v>
      </c>
      <c r="R21" s="598">
        <v>5390</v>
      </c>
      <c r="S21" s="598"/>
      <c r="T21" s="598"/>
      <c r="U21" s="595"/>
      <c r="V21" s="597" t="s">
        <v>594</v>
      </c>
      <c r="W21" s="600" t="s">
        <v>594</v>
      </c>
    </row>
    <row r="22" spans="1:23" ht="13.5" thickBot="1">
      <c r="A22" s="593" t="s">
        <v>679</v>
      </c>
      <c r="B22" s="594">
        <v>196</v>
      </c>
      <c r="C22" s="595"/>
      <c r="D22" s="596"/>
      <c r="E22" s="596"/>
      <c r="F22" s="596"/>
      <c r="G22" s="596"/>
      <c r="H22" s="596"/>
      <c r="I22" s="597"/>
      <c r="J22" s="603"/>
      <c r="K22" s="604"/>
      <c r="L22" s="605"/>
      <c r="M22" s="605"/>
      <c r="N22" s="598"/>
      <c r="O22" s="598"/>
      <c r="P22" s="598"/>
      <c r="Q22" s="598"/>
      <c r="R22" s="598"/>
      <c r="S22" s="598"/>
      <c r="T22" s="598"/>
      <c r="U22" s="595"/>
      <c r="V22" s="597" t="s">
        <v>594</v>
      </c>
      <c r="W22" s="600" t="s">
        <v>594</v>
      </c>
    </row>
    <row r="23" spans="1:23" ht="14.25">
      <c r="A23" s="616" t="s">
        <v>622</v>
      </c>
      <c r="B23" s="617"/>
      <c r="C23" s="538">
        <v>8283</v>
      </c>
      <c r="D23" s="539">
        <v>15657</v>
      </c>
      <c r="E23" s="539">
        <v>13146</v>
      </c>
      <c r="F23" s="539">
        <v>11973</v>
      </c>
      <c r="G23" s="539">
        <v>13638</v>
      </c>
      <c r="H23" s="539">
        <v>21736</v>
      </c>
      <c r="I23" s="618">
        <v>24707</v>
      </c>
      <c r="J23" s="619">
        <v>3651</v>
      </c>
      <c r="K23" s="620">
        <v>1669</v>
      </c>
      <c r="L23" s="620">
        <v>2119</v>
      </c>
      <c r="M23" s="620">
        <v>2219</v>
      </c>
      <c r="N23" s="620">
        <v>1666</v>
      </c>
      <c r="O23" s="620">
        <v>1818</v>
      </c>
      <c r="P23" s="620">
        <v>2361</v>
      </c>
      <c r="Q23" s="620">
        <v>1792</v>
      </c>
      <c r="R23" s="620">
        <v>1595</v>
      </c>
      <c r="S23" s="620"/>
      <c r="T23" s="620"/>
      <c r="U23" s="619"/>
      <c r="V23" s="618">
        <f>SUM(J23:U23)</f>
        <v>18890</v>
      </c>
      <c r="W23" s="621">
        <f>+V23/I23*100</f>
        <v>76.45606508277007</v>
      </c>
    </row>
    <row r="24" spans="1:23" ht="14.25">
      <c r="A24" s="593" t="s">
        <v>624</v>
      </c>
      <c r="B24" s="594">
        <v>9</v>
      </c>
      <c r="C24" s="540">
        <v>0</v>
      </c>
      <c r="D24" s="541">
        <v>6150</v>
      </c>
      <c r="E24" s="541">
        <v>0</v>
      </c>
      <c r="F24" s="541">
        <v>0</v>
      </c>
      <c r="G24" s="541">
        <v>0</v>
      </c>
      <c r="H24" s="541">
        <v>0</v>
      </c>
      <c r="I24" s="622"/>
      <c r="J24" s="595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5"/>
      <c r="V24" s="622">
        <f>SUM(J24:U24)</f>
        <v>0</v>
      </c>
      <c r="W24" s="623" t="e">
        <f>+V24/I24*100</f>
        <v>#DIV/0!</v>
      </c>
    </row>
    <row r="25" spans="1:23" ht="15" thickBot="1">
      <c r="A25" s="624" t="s">
        <v>626</v>
      </c>
      <c r="B25" s="625">
        <v>19</v>
      </c>
      <c r="C25" s="542">
        <v>8583</v>
      </c>
      <c r="D25" s="543">
        <v>9507</v>
      </c>
      <c r="E25" s="543">
        <v>13146</v>
      </c>
      <c r="F25" s="543">
        <v>11973</v>
      </c>
      <c r="G25" s="543">
        <v>13638</v>
      </c>
      <c r="H25" s="543">
        <v>21739</v>
      </c>
      <c r="I25" s="626">
        <v>24707</v>
      </c>
      <c r="J25" s="627">
        <v>3651</v>
      </c>
      <c r="K25" s="628">
        <v>1669</v>
      </c>
      <c r="L25" s="628">
        <v>2119</v>
      </c>
      <c r="M25" s="628">
        <v>2219</v>
      </c>
      <c r="N25" s="628">
        <v>1666</v>
      </c>
      <c r="O25" s="628">
        <v>1818</v>
      </c>
      <c r="P25" s="628">
        <v>2361</v>
      </c>
      <c r="Q25" s="628">
        <v>1792</v>
      </c>
      <c r="R25" s="628">
        <v>1595</v>
      </c>
      <c r="S25" s="628"/>
      <c r="T25" s="628"/>
      <c r="U25" s="627"/>
      <c r="V25" s="626">
        <f>SUM(J25:U25)</f>
        <v>18890</v>
      </c>
      <c r="W25" s="629">
        <f>+V25/I25*100</f>
        <v>76.45606508277007</v>
      </c>
    </row>
    <row r="26" spans="1:23" ht="14.25">
      <c r="A26" s="593" t="s">
        <v>627</v>
      </c>
      <c r="B26" s="594">
        <v>1</v>
      </c>
      <c r="C26" s="544">
        <v>644</v>
      </c>
      <c r="D26" s="545">
        <v>693</v>
      </c>
      <c r="E26" s="545">
        <v>1130</v>
      </c>
      <c r="F26" s="545">
        <v>824</v>
      </c>
      <c r="G26" s="545">
        <v>1054</v>
      </c>
      <c r="H26" s="545">
        <v>2404</v>
      </c>
      <c r="I26" s="630">
        <v>2763</v>
      </c>
      <c r="J26" s="595">
        <v>144</v>
      </c>
      <c r="K26" s="598">
        <v>109</v>
      </c>
      <c r="L26" s="598">
        <v>182</v>
      </c>
      <c r="M26" s="598">
        <v>248</v>
      </c>
      <c r="N26" s="598">
        <v>203</v>
      </c>
      <c r="O26" s="598">
        <v>250</v>
      </c>
      <c r="P26" s="598">
        <v>440</v>
      </c>
      <c r="Q26" s="598">
        <v>195</v>
      </c>
      <c r="R26" s="598">
        <v>165</v>
      </c>
      <c r="S26" s="598"/>
      <c r="T26" s="598"/>
      <c r="U26" s="595"/>
      <c r="V26" s="622">
        <f aca="true" t="shared" si="0" ref="V26:V36">SUM(J26:U26)</f>
        <v>1936</v>
      </c>
      <c r="W26" s="623">
        <f aca="true" t="shared" si="1" ref="W26:W36">+V26/I26*100</f>
        <v>70.06876583423815</v>
      </c>
    </row>
    <row r="27" spans="1:23" ht="14.25">
      <c r="A27" s="593" t="s">
        <v>629</v>
      </c>
      <c r="B27" s="594">
        <v>2</v>
      </c>
      <c r="C27" s="540">
        <v>2923</v>
      </c>
      <c r="D27" s="541">
        <v>3376</v>
      </c>
      <c r="E27" s="541">
        <v>3127</v>
      </c>
      <c r="F27" s="541">
        <v>3808</v>
      </c>
      <c r="G27" s="541">
        <v>4400</v>
      </c>
      <c r="H27" s="541">
        <v>5925</v>
      </c>
      <c r="I27" s="622">
        <v>7190</v>
      </c>
      <c r="J27" s="595">
        <v>925</v>
      </c>
      <c r="K27" s="598">
        <v>1020</v>
      </c>
      <c r="L27" s="598">
        <v>713</v>
      </c>
      <c r="M27" s="598">
        <v>452</v>
      </c>
      <c r="N27" s="598">
        <v>272</v>
      </c>
      <c r="O27" s="598">
        <v>310</v>
      </c>
      <c r="P27" s="598">
        <v>369</v>
      </c>
      <c r="Q27" s="598">
        <v>478</v>
      </c>
      <c r="R27" s="598">
        <v>562</v>
      </c>
      <c r="S27" s="598"/>
      <c r="T27" s="598"/>
      <c r="U27" s="595"/>
      <c r="V27" s="622">
        <f t="shared" si="0"/>
        <v>5101</v>
      </c>
      <c r="W27" s="623">
        <f t="shared" si="1"/>
        <v>70.94575799721837</v>
      </c>
    </row>
    <row r="28" spans="1:23" ht="14.25">
      <c r="A28" s="593" t="s">
        <v>631</v>
      </c>
      <c r="B28" s="594">
        <v>4</v>
      </c>
      <c r="C28" s="540">
        <v>0</v>
      </c>
      <c r="D28" s="541">
        <v>0</v>
      </c>
      <c r="E28" s="541">
        <v>0</v>
      </c>
      <c r="F28" s="541">
        <v>0</v>
      </c>
      <c r="G28" s="541">
        <v>0</v>
      </c>
      <c r="H28" s="541">
        <v>24</v>
      </c>
      <c r="I28" s="622"/>
      <c r="J28" s="595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5"/>
      <c r="V28" s="622">
        <f t="shared" si="0"/>
        <v>0</v>
      </c>
      <c r="W28" s="623" t="e">
        <f t="shared" si="1"/>
        <v>#DIV/0!</v>
      </c>
    </row>
    <row r="29" spans="1:23" ht="14.25">
      <c r="A29" s="593" t="s">
        <v>680</v>
      </c>
      <c r="B29" s="594"/>
      <c r="C29" s="540">
        <v>0</v>
      </c>
      <c r="D29" s="541">
        <v>0</v>
      </c>
      <c r="E29" s="541">
        <v>0</v>
      </c>
      <c r="F29" s="541">
        <v>0</v>
      </c>
      <c r="G29" s="541">
        <v>0</v>
      </c>
      <c r="H29" s="541">
        <v>0</v>
      </c>
      <c r="I29" s="622">
        <v>0</v>
      </c>
      <c r="J29" s="595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5"/>
      <c r="V29" s="622">
        <v>0</v>
      </c>
      <c r="W29" s="623"/>
    </row>
    <row r="30" spans="1:23" ht="14.25">
      <c r="A30" s="593" t="s">
        <v>633</v>
      </c>
      <c r="B30" s="594">
        <v>5</v>
      </c>
      <c r="C30" s="540">
        <v>1984</v>
      </c>
      <c r="D30" s="541">
        <v>930</v>
      </c>
      <c r="E30" s="541">
        <v>880</v>
      </c>
      <c r="F30" s="541">
        <v>1031</v>
      </c>
      <c r="G30" s="541">
        <v>1646</v>
      </c>
      <c r="H30" s="541">
        <v>1689</v>
      </c>
      <c r="I30" s="622">
        <v>2474</v>
      </c>
      <c r="J30" s="595">
        <v>108</v>
      </c>
      <c r="K30" s="598">
        <v>125</v>
      </c>
      <c r="L30" s="598">
        <v>28</v>
      </c>
      <c r="M30" s="598">
        <v>20</v>
      </c>
      <c r="N30" s="598">
        <v>63</v>
      </c>
      <c r="O30" s="598">
        <v>158</v>
      </c>
      <c r="P30" s="598">
        <v>758</v>
      </c>
      <c r="Q30" s="598">
        <v>386</v>
      </c>
      <c r="R30" s="598">
        <v>289</v>
      </c>
      <c r="S30" s="598"/>
      <c r="T30" s="598"/>
      <c r="U30" s="595"/>
      <c r="V30" s="622">
        <f t="shared" si="0"/>
        <v>1935</v>
      </c>
      <c r="W30" s="623">
        <f t="shared" si="1"/>
        <v>78.21341956345998</v>
      </c>
    </row>
    <row r="31" spans="1:23" ht="14.25">
      <c r="A31" s="593" t="s">
        <v>635</v>
      </c>
      <c r="B31" s="594">
        <v>8</v>
      </c>
      <c r="C31" s="540">
        <v>1720</v>
      </c>
      <c r="D31" s="541">
        <v>1701</v>
      </c>
      <c r="E31" s="541">
        <v>4552</v>
      </c>
      <c r="F31" s="541">
        <v>4229</v>
      </c>
      <c r="G31" s="541">
        <v>4693</v>
      </c>
      <c r="H31" s="541">
        <v>5165</v>
      </c>
      <c r="I31" s="622">
        <v>5239</v>
      </c>
      <c r="J31" s="595">
        <v>491</v>
      </c>
      <c r="K31" s="598">
        <v>434</v>
      </c>
      <c r="L31" s="598">
        <v>404</v>
      </c>
      <c r="M31" s="598">
        <v>264</v>
      </c>
      <c r="N31" s="598">
        <v>181</v>
      </c>
      <c r="O31" s="598">
        <v>386</v>
      </c>
      <c r="P31" s="598">
        <v>150</v>
      </c>
      <c r="Q31" s="598">
        <v>130</v>
      </c>
      <c r="R31" s="598">
        <v>89</v>
      </c>
      <c r="S31" s="598"/>
      <c r="T31" s="598"/>
      <c r="U31" s="595"/>
      <c r="V31" s="622">
        <f t="shared" si="0"/>
        <v>2529</v>
      </c>
      <c r="W31" s="623">
        <f t="shared" si="1"/>
        <v>48.27257110135522</v>
      </c>
    </row>
    <row r="32" spans="1:23" ht="14.25">
      <c r="A32" s="593" t="s">
        <v>637</v>
      </c>
      <c r="B32" s="631">
        <v>9</v>
      </c>
      <c r="C32" s="540">
        <v>5605</v>
      </c>
      <c r="D32" s="541">
        <v>5720</v>
      </c>
      <c r="E32" s="541">
        <v>5375</v>
      </c>
      <c r="F32" s="541">
        <v>5649</v>
      </c>
      <c r="G32" s="541">
        <v>6036</v>
      </c>
      <c r="H32" s="541">
        <v>11711</v>
      </c>
      <c r="I32" s="622">
        <v>13848</v>
      </c>
      <c r="J32" s="595">
        <v>1100</v>
      </c>
      <c r="K32" s="598">
        <v>950</v>
      </c>
      <c r="L32" s="598">
        <v>1071</v>
      </c>
      <c r="M32" s="598">
        <v>931</v>
      </c>
      <c r="N32" s="598">
        <v>999</v>
      </c>
      <c r="O32" s="598">
        <v>1206</v>
      </c>
      <c r="P32" s="598">
        <v>1427</v>
      </c>
      <c r="Q32" s="598">
        <v>1232</v>
      </c>
      <c r="R32" s="598">
        <v>1048</v>
      </c>
      <c r="S32" s="598"/>
      <c r="T32" s="598"/>
      <c r="U32" s="595"/>
      <c r="V32" s="622">
        <f>SUM(J32:U32)</f>
        <v>9964</v>
      </c>
      <c r="W32" s="623">
        <f>+V32/I32*100</f>
        <v>71.9526285384171</v>
      </c>
    </row>
    <row r="33" spans="1:23" ht="14.25">
      <c r="A33" s="593" t="s">
        <v>681</v>
      </c>
      <c r="B33" s="632" t="s">
        <v>682</v>
      </c>
      <c r="C33" s="540">
        <v>2055</v>
      </c>
      <c r="D33" s="541">
        <v>2198</v>
      </c>
      <c r="E33" s="541">
        <v>1947</v>
      </c>
      <c r="F33" s="541">
        <v>2115</v>
      </c>
      <c r="G33" s="541">
        <v>2251</v>
      </c>
      <c r="H33" s="541">
        <v>4291</v>
      </c>
      <c r="I33" s="622">
        <v>5442</v>
      </c>
      <c r="J33" s="595">
        <v>418</v>
      </c>
      <c r="K33" s="598">
        <v>362</v>
      </c>
      <c r="L33" s="598">
        <v>425</v>
      </c>
      <c r="M33" s="598">
        <v>353</v>
      </c>
      <c r="N33" s="598">
        <v>376</v>
      </c>
      <c r="O33" s="598">
        <v>438</v>
      </c>
      <c r="P33" s="598">
        <v>502</v>
      </c>
      <c r="Q33" s="598">
        <v>420</v>
      </c>
      <c r="R33" s="598">
        <v>418</v>
      </c>
      <c r="S33" s="598"/>
      <c r="T33" s="598"/>
      <c r="U33" s="595"/>
      <c r="V33" s="622">
        <f>SUM(J33:U33)</f>
        <v>3712</v>
      </c>
      <c r="W33" s="623">
        <f>+V33/I33*100</f>
        <v>68.21021683204704</v>
      </c>
    </row>
    <row r="34" spans="1:23" ht="14.25">
      <c r="A34" s="593" t="s">
        <v>642</v>
      </c>
      <c r="B34" s="594">
        <v>19</v>
      </c>
      <c r="C34" s="540">
        <v>0</v>
      </c>
      <c r="D34" s="541">
        <v>0</v>
      </c>
      <c r="E34" s="541">
        <v>0</v>
      </c>
      <c r="F34" s="541">
        <v>0</v>
      </c>
      <c r="G34" s="541">
        <v>0</v>
      </c>
      <c r="H34" s="541">
        <v>0</v>
      </c>
      <c r="I34" s="622"/>
      <c r="J34" s="595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5"/>
      <c r="V34" s="622">
        <f t="shared" si="0"/>
        <v>0</v>
      </c>
      <c r="W34" s="623" t="e">
        <f t="shared" si="1"/>
        <v>#DIV/0!</v>
      </c>
    </row>
    <row r="35" spans="1:23" ht="14.25">
      <c r="A35" s="593" t="s">
        <v>644</v>
      </c>
      <c r="B35" s="594">
        <v>25</v>
      </c>
      <c r="C35" s="540">
        <v>325</v>
      </c>
      <c r="D35" s="541">
        <v>186</v>
      </c>
      <c r="E35" s="541">
        <v>684</v>
      </c>
      <c r="F35" s="541">
        <v>661</v>
      </c>
      <c r="G35" s="541">
        <v>731</v>
      </c>
      <c r="H35" s="541">
        <v>1250</v>
      </c>
      <c r="I35" s="622">
        <v>1650</v>
      </c>
      <c r="J35" s="595">
        <v>143</v>
      </c>
      <c r="K35" s="598">
        <v>143</v>
      </c>
      <c r="L35" s="598">
        <v>153</v>
      </c>
      <c r="M35" s="598">
        <v>153</v>
      </c>
      <c r="N35" s="598">
        <v>153</v>
      </c>
      <c r="O35" s="598">
        <v>153</v>
      </c>
      <c r="P35" s="598">
        <v>153</v>
      </c>
      <c r="Q35" s="598">
        <v>139</v>
      </c>
      <c r="R35" s="598">
        <v>138</v>
      </c>
      <c r="S35" s="598"/>
      <c r="T35" s="598"/>
      <c r="U35" s="595"/>
      <c r="V35" s="622">
        <f t="shared" si="0"/>
        <v>1328</v>
      </c>
      <c r="W35" s="623">
        <f t="shared" si="1"/>
        <v>80.48484848484848</v>
      </c>
    </row>
    <row r="36" spans="1:23" ht="15" thickBot="1">
      <c r="A36" s="577" t="s">
        <v>683</v>
      </c>
      <c r="B36" s="578"/>
      <c r="C36" s="546">
        <v>673</v>
      </c>
      <c r="D36" s="547">
        <v>506</v>
      </c>
      <c r="E36" s="547">
        <v>351</v>
      </c>
      <c r="F36" s="547">
        <v>1447</v>
      </c>
      <c r="G36" s="547">
        <v>282</v>
      </c>
      <c r="H36" s="547">
        <v>299</v>
      </c>
      <c r="I36" s="559">
        <v>363</v>
      </c>
      <c r="J36" s="557">
        <v>39</v>
      </c>
      <c r="K36" s="556">
        <v>5</v>
      </c>
      <c r="L36" s="556">
        <v>28</v>
      </c>
      <c r="M36" s="556">
        <v>26</v>
      </c>
      <c r="N36" s="556">
        <v>26</v>
      </c>
      <c r="O36" s="556">
        <v>41</v>
      </c>
      <c r="P36" s="556">
        <v>16</v>
      </c>
      <c r="Q36" s="556">
        <v>201</v>
      </c>
      <c r="R36" s="556">
        <v>2</v>
      </c>
      <c r="S36" s="556"/>
      <c r="T36" s="556"/>
      <c r="U36" s="556"/>
      <c r="V36" s="559">
        <f t="shared" si="0"/>
        <v>384</v>
      </c>
      <c r="W36" s="633">
        <f t="shared" si="1"/>
        <v>105.78512396694215</v>
      </c>
    </row>
    <row r="37" spans="1:23" ht="23.25" customHeight="1" thickBot="1">
      <c r="A37" s="634" t="s">
        <v>684</v>
      </c>
      <c r="B37" s="635">
        <v>31</v>
      </c>
      <c r="C37" s="636">
        <v>15929</v>
      </c>
      <c r="D37" s="637">
        <v>22086</v>
      </c>
      <c r="E37" s="637">
        <v>18046</v>
      </c>
      <c r="F37" s="637">
        <v>19764</v>
      </c>
      <c r="G37" s="637">
        <v>21093</v>
      </c>
      <c r="H37" s="637">
        <v>32758</v>
      </c>
      <c r="I37" s="637">
        <f>SUM(I26:I36)</f>
        <v>38969</v>
      </c>
      <c r="J37" s="636">
        <f>SUM(J26:J36)</f>
        <v>3368</v>
      </c>
      <c r="K37" s="638">
        <f>SUM(K26:K36)</f>
        <v>3148</v>
      </c>
      <c r="L37" s="639">
        <f>SUM(L26:L36)</f>
        <v>3004</v>
      </c>
      <c r="M37" s="639">
        <f>SUM(M26:M36)</f>
        <v>2447</v>
      </c>
      <c r="N37" s="638">
        <f aca="true" t="shared" si="2" ref="N37:U37">SUM(N26:N36)</f>
        <v>2273</v>
      </c>
      <c r="O37" s="638">
        <f t="shared" si="2"/>
        <v>2942</v>
      </c>
      <c r="P37" s="638">
        <f t="shared" si="2"/>
        <v>3815</v>
      </c>
      <c r="Q37" s="638">
        <f t="shared" si="2"/>
        <v>3181</v>
      </c>
      <c r="R37" s="638">
        <f>SUM(R26:R36)</f>
        <v>2711</v>
      </c>
      <c r="S37" s="638">
        <f t="shared" si="2"/>
        <v>0</v>
      </c>
      <c r="T37" s="638">
        <f t="shared" si="2"/>
        <v>0</v>
      </c>
      <c r="U37" s="638">
        <f t="shared" si="2"/>
        <v>0</v>
      </c>
      <c r="V37" s="637">
        <f aca="true" t="shared" si="3" ref="V37:V43">SUM(J37:U37)</f>
        <v>26889</v>
      </c>
      <c r="W37" s="640">
        <f>+V37/I37*100</f>
        <v>69.00100079550413</v>
      </c>
    </row>
    <row r="38" spans="1:23" ht="14.25">
      <c r="A38" s="593" t="s">
        <v>650</v>
      </c>
      <c r="B38" s="594">
        <v>32</v>
      </c>
      <c r="C38" s="544">
        <v>0</v>
      </c>
      <c r="D38" s="545">
        <v>0</v>
      </c>
      <c r="E38" s="545">
        <v>0</v>
      </c>
      <c r="F38" s="545">
        <v>0</v>
      </c>
      <c r="G38" s="545">
        <v>0</v>
      </c>
      <c r="H38" s="545">
        <v>0</v>
      </c>
      <c r="I38" s="630">
        <v>0</v>
      </c>
      <c r="J38" s="595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5"/>
      <c r="V38" s="622">
        <f t="shared" si="3"/>
        <v>0</v>
      </c>
      <c r="W38" s="623" t="e">
        <f aca="true" t="shared" si="4" ref="W38:W43">+V38/I38*100</f>
        <v>#DIV/0!</v>
      </c>
    </row>
    <row r="39" spans="1:23" ht="14.25">
      <c r="A39" s="593" t="s">
        <v>652</v>
      </c>
      <c r="B39" s="594">
        <v>33</v>
      </c>
      <c r="C39" s="540">
        <v>6369</v>
      </c>
      <c r="D39" s="541">
        <v>6426</v>
      </c>
      <c r="E39" s="541">
        <v>5515</v>
      </c>
      <c r="F39" s="541">
        <v>6589</v>
      </c>
      <c r="G39" s="541">
        <v>7664</v>
      </c>
      <c r="H39" s="541">
        <v>11227</v>
      </c>
      <c r="I39" s="622">
        <v>11826</v>
      </c>
      <c r="J39" s="595">
        <v>1715</v>
      </c>
      <c r="K39" s="598">
        <v>1041</v>
      </c>
      <c r="L39" s="598">
        <v>1108</v>
      </c>
      <c r="M39" s="598">
        <v>865</v>
      </c>
      <c r="N39" s="598">
        <v>327</v>
      </c>
      <c r="O39" s="598">
        <v>778</v>
      </c>
      <c r="P39" s="598">
        <v>1386</v>
      </c>
      <c r="Q39" s="598">
        <v>1749</v>
      </c>
      <c r="R39" s="598">
        <v>796</v>
      </c>
      <c r="S39" s="598"/>
      <c r="T39" s="598"/>
      <c r="U39" s="595"/>
      <c r="V39" s="622">
        <f t="shared" si="3"/>
        <v>9765</v>
      </c>
      <c r="W39" s="623">
        <f t="shared" si="4"/>
        <v>82.57229832572298</v>
      </c>
    </row>
    <row r="40" spans="1:23" ht="14.25">
      <c r="A40" s="593" t="s">
        <v>654</v>
      </c>
      <c r="B40" s="594">
        <v>34</v>
      </c>
      <c r="C40" s="540">
        <v>0</v>
      </c>
      <c r="D40" s="541">
        <v>0</v>
      </c>
      <c r="E40" s="541">
        <v>0</v>
      </c>
      <c r="F40" s="541">
        <v>0</v>
      </c>
      <c r="G40" s="541">
        <v>0</v>
      </c>
      <c r="H40" s="541">
        <v>4</v>
      </c>
      <c r="I40" s="622">
        <v>0</v>
      </c>
      <c r="J40" s="595">
        <v>2</v>
      </c>
      <c r="K40" s="598">
        <v>1</v>
      </c>
      <c r="L40" s="598">
        <v>2</v>
      </c>
      <c r="M40" s="598"/>
      <c r="N40" s="598"/>
      <c r="O40" s="598"/>
      <c r="P40" s="598"/>
      <c r="Q40" s="598"/>
      <c r="R40" s="598">
        <v>1</v>
      </c>
      <c r="S40" s="598"/>
      <c r="T40" s="598"/>
      <c r="U40" s="595"/>
      <c r="V40" s="622">
        <f t="shared" si="3"/>
        <v>6</v>
      </c>
      <c r="W40" s="623" t="e">
        <f t="shared" si="4"/>
        <v>#DIV/0!</v>
      </c>
    </row>
    <row r="41" spans="1:23" ht="14.25">
      <c r="A41" s="593" t="s">
        <v>656</v>
      </c>
      <c r="B41" s="594">
        <v>57</v>
      </c>
      <c r="C41" s="540">
        <v>8283</v>
      </c>
      <c r="D41" s="541">
        <v>15657</v>
      </c>
      <c r="E41" s="541">
        <v>12640</v>
      </c>
      <c r="F41" s="541">
        <v>11973</v>
      </c>
      <c r="G41" s="541">
        <v>13638</v>
      </c>
      <c r="H41" s="541">
        <v>21739</v>
      </c>
      <c r="I41" s="622">
        <v>27143</v>
      </c>
      <c r="J41" s="595">
        <v>3651</v>
      </c>
      <c r="K41" s="598">
        <v>1669</v>
      </c>
      <c r="L41" s="598">
        <v>2274</v>
      </c>
      <c r="M41" s="598">
        <v>2219</v>
      </c>
      <c r="N41" s="598">
        <v>1667</v>
      </c>
      <c r="O41" s="598">
        <v>1818</v>
      </c>
      <c r="P41" s="598">
        <v>2361</v>
      </c>
      <c r="Q41" s="598">
        <v>1792</v>
      </c>
      <c r="R41" s="598">
        <v>1595</v>
      </c>
      <c r="S41" s="598"/>
      <c r="T41" s="598"/>
      <c r="U41" s="595"/>
      <c r="V41" s="622">
        <f t="shared" si="3"/>
        <v>19046</v>
      </c>
      <c r="W41" s="623">
        <f t="shared" si="4"/>
        <v>70.16910437313489</v>
      </c>
    </row>
    <row r="42" spans="1:23" ht="15" thickBot="1">
      <c r="A42" s="577" t="s">
        <v>659</v>
      </c>
      <c r="B42" s="578"/>
      <c r="C42" s="548">
        <v>1270</v>
      </c>
      <c r="D42" s="549">
        <v>3</v>
      </c>
      <c r="E42" s="549">
        <v>0</v>
      </c>
      <c r="F42" s="549">
        <v>0</v>
      </c>
      <c r="G42" s="549">
        <v>0</v>
      </c>
      <c r="H42" s="549">
        <v>0</v>
      </c>
      <c r="I42" s="641"/>
      <c r="J42" s="557"/>
      <c r="K42" s="556"/>
      <c r="L42" s="556"/>
      <c r="M42" s="556"/>
      <c r="N42" s="556"/>
      <c r="O42" s="556"/>
      <c r="P42" s="556"/>
      <c r="Q42" s="556">
        <v>5</v>
      </c>
      <c r="R42" s="556">
        <v>123</v>
      </c>
      <c r="S42" s="556"/>
      <c r="T42" s="556"/>
      <c r="U42" s="556"/>
      <c r="V42" s="622">
        <f t="shared" si="3"/>
        <v>128</v>
      </c>
      <c r="W42" s="623" t="e">
        <f t="shared" si="4"/>
        <v>#DIV/0!</v>
      </c>
    </row>
    <row r="43" spans="1:23" ht="20.25" customHeight="1" thickBot="1">
      <c r="A43" s="634" t="s">
        <v>661</v>
      </c>
      <c r="B43" s="635">
        <v>58</v>
      </c>
      <c r="C43" s="636">
        <v>15922</v>
      </c>
      <c r="D43" s="637">
        <v>22086</v>
      </c>
      <c r="E43" s="637">
        <v>18155</v>
      </c>
      <c r="F43" s="637">
        <v>18562</v>
      </c>
      <c r="G43" s="637">
        <v>21302</v>
      </c>
      <c r="H43" s="637">
        <v>32970</v>
      </c>
      <c r="I43" s="637">
        <f>SUM(I38:I42)</f>
        <v>38969</v>
      </c>
      <c r="J43" s="636">
        <f>SUM(J38:J42)</f>
        <v>5368</v>
      </c>
      <c r="K43" s="638">
        <f>SUM(K38:K42)</f>
        <v>2711</v>
      </c>
      <c r="L43" s="638">
        <f>SUM(L38:L42)</f>
        <v>3384</v>
      </c>
      <c r="M43" s="639">
        <f>SUM(M38:M42)</f>
        <v>3084</v>
      </c>
      <c r="N43" s="638">
        <f aca="true" t="shared" si="5" ref="N43:U43">SUM(N38:N42)</f>
        <v>1994</v>
      </c>
      <c r="O43" s="638">
        <f t="shared" si="5"/>
        <v>2596</v>
      </c>
      <c r="P43" s="638">
        <f t="shared" si="5"/>
        <v>3747</v>
      </c>
      <c r="Q43" s="638">
        <f t="shared" si="5"/>
        <v>3546</v>
      </c>
      <c r="R43" s="638">
        <f>SUM(R39:R42)</f>
        <v>2515</v>
      </c>
      <c r="S43" s="638">
        <f t="shared" si="5"/>
        <v>0</v>
      </c>
      <c r="T43" s="638">
        <f t="shared" si="5"/>
        <v>0</v>
      </c>
      <c r="U43" s="638">
        <f t="shared" si="5"/>
        <v>0</v>
      </c>
      <c r="V43" s="637">
        <f t="shared" si="3"/>
        <v>28945</v>
      </c>
      <c r="W43" s="640">
        <f t="shared" si="4"/>
        <v>74.27698940183222</v>
      </c>
    </row>
    <row r="44" spans="1:23" ht="6.75" customHeight="1" thickBot="1">
      <c r="A44" s="577"/>
      <c r="B44" s="578"/>
      <c r="C44" s="558"/>
      <c r="D44" s="559"/>
      <c r="E44" s="559"/>
      <c r="F44" s="559"/>
      <c r="G44" s="559"/>
      <c r="H44" s="559"/>
      <c r="I44" s="559"/>
      <c r="J44" s="601"/>
      <c r="K44" s="556"/>
      <c r="L44" s="607"/>
      <c r="M44" s="607"/>
      <c r="N44" s="556"/>
      <c r="O44" s="556"/>
      <c r="P44" s="556"/>
      <c r="Q44" s="556"/>
      <c r="R44" s="556"/>
      <c r="S44" s="556"/>
      <c r="T44" s="556"/>
      <c r="U44" s="642"/>
      <c r="V44" s="559"/>
      <c r="W44" s="633"/>
    </row>
    <row r="45" spans="1:23" ht="17.25" customHeight="1" thickBot="1">
      <c r="A45" s="634" t="s">
        <v>663</v>
      </c>
      <c r="B45" s="635"/>
      <c r="C45" s="636">
        <v>7639</v>
      </c>
      <c r="D45" s="637">
        <v>6429</v>
      </c>
      <c r="E45" s="637">
        <v>5515</v>
      </c>
      <c r="F45" s="637">
        <v>6589</v>
      </c>
      <c r="G45" s="637">
        <v>7664</v>
      </c>
      <c r="H45" s="637">
        <v>11231</v>
      </c>
      <c r="I45" s="637">
        <f>+I43-I41</f>
        <v>11826</v>
      </c>
      <c r="J45" s="636">
        <f aca="true" t="shared" si="6" ref="J45:U45">+J43-J41</f>
        <v>1717</v>
      </c>
      <c r="K45" s="638">
        <f t="shared" si="6"/>
        <v>1042</v>
      </c>
      <c r="L45" s="638">
        <f t="shared" si="6"/>
        <v>1110</v>
      </c>
      <c r="M45" s="638">
        <f t="shared" si="6"/>
        <v>865</v>
      </c>
      <c r="N45" s="638">
        <f t="shared" si="6"/>
        <v>327</v>
      </c>
      <c r="O45" s="638">
        <f t="shared" si="6"/>
        <v>778</v>
      </c>
      <c r="P45" s="638">
        <f t="shared" si="6"/>
        <v>1386</v>
      </c>
      <c r="Q45" s="638">
        <f t="shared" si="6"/>
        <v>1754</v>
      </c>
      <c r="R45" s="638">
        <f t="shared" si="6"/>
        <v>920</v>
      </c>
      <c r="S45" s="638">
        <f t="shared" si="6"/>
        <v>0</v>
      </c>
      <c r="T45" s="638">
        <f t="shared" si="6"/>
        <v>0</v>
      </c>
      <c r="U45" s="643">
        <f t="shared" si="6"/>
        <v>0</v>
      </c>
      <c r="V45" s="637">
        <f>SUM(J45:U45)</f>
        <v>9899</v>
      </c>
      <c r="W45" s="640">
        <f>+V45/I45*100</f>
        <v>83.7053948926095</v>
      </c>
    </row>
    <row r="46" spans="1:23" ht="19.5" customHeight="1" thickBot="1">
      <c r="A46" s="634" t="s">
        <v>664</v>
      </c>
      <c r="B46" s="635">
        <v>59</v>
      </c>
      <c r="C46" s="636">
        <v>-7</v>
      </c>
      <c r="D46" s="637">
        <v>0</v>
      </c>
      <c r="E46" s="637">
        <v>109</v>
      </c>
      <c r="F46" s="637">
        <v>-1202</v>
      </c>
      <c r="G46" s="637">
        <v>209</v>
      </c>
      <c r="H46" s="637">
        <v>212</v>
      </c>
      <c r="I46" s="637">
        <f>+I43-I37</f>
        <v>0</v>
      </c>
      <c r="J46" s="636">
        <f aca="true" t="shared" si="7" ref="J46:U46">+J43-J37</f>
        <v>2000</v>
      </c>
      <c r="K46" s="638">
        <f t="shared" si="7"/>
        <v>-437</v>
      </c>
      <c r="L46" s="638">
        <f>+L43-L37</f>
        <v>380</v>
      </c>
      <c r="M46" s="638">
        <f>+M43-M37</f>
        <v>637</v>
      </c>
      <c r="N46" s="638">
        <f t="shared" si="7"/>
        <v>-279</v>
      </c>
      <c r="O46" s="638">
        <f t="shared" si="7"/>
        <v>-346</v>
      </c>
      <c r="P46" s="638">
        <f t="shared" si="7"/>
        <v>-68</v>
      </c>
      <c r="Q46" s="638">
        <f t="shared" si="7"/>
        <v>365</v>
      </c>
      <c r="R46" s="638">
        <f t="shared" si="7"/>
        <v>-196</v>
      </c>
      <c r="S46" s="638">
        <f t="shared" si="7"/>
        <v>0</v>
      </c>
      <c r="T46" s="638">
        <f t="shared" si="7"/>
        <v>0</v>
      </c>
      <c r="U46" s="639">
        <f t="shared" si="7"/>
        <v>0</v>
      </c>
      <c r="V46" s="637">
        <f>SUM(V43-V37)</f>
        <v>2056</v>
      </c>
      <c r="W46" s="640" t="e">
        <f>+V46/I46*100</f>
        <v>#DIV/0!</v>
      </c>
    </row>
    <row r="47" spans="1:23" ht="19.5" customHeight="1" thickBot="1">
      <c r="A47" s="634" t="s">
        <v>666</v>
      </c>
      <c r="B47" s="644" t="s">
        <v>685</v>
      </c>
      <c r="C47" s="636">
        <v>-8290</v>
      </c>
      <c r="D47" s="637">
        <v>-15657</v>
      </c>
      <c r="E47" s="637">
        <v>-12531</v>
      </c>
      <c r="F47" s="637">
        <v>-13175</v>
      </c>
      <c r="G47" s="637">
        <v>-13429</v>
      </c>
      <c r="H47" s="637">
        <v>-21527</v>
      </c>
      <c r="I47" s="637">
        <f>+I46-I41</f>
        <v>-27143</v>
      </c>
      <c r="J47" s="645">
        <f aca="true" t="shared" si="8" ref="J47:U47">+J46-J41</f>
        <v>-1651</v>
      </c>
      <c r="K47" s="638">
        <f t="shared" si="8"/>
        <v>-2106</v>
      </c>
      <c r="L47" s="638">
        <f t="shared" si="8"/>
        <v>-1894</v>
      </c>
      <c r="M47" s="638">
        <f t="shared" si="8"/>
        <v>-1582</v>
      </c>
      <c r="N47" s="638">
        <f t="shared" si="8"/>
        <v>-1946</v>
      </c>
      <c r="O47" s="638">
        <f t="shared" si="8"/>
        <v>-2164</v>
      </c>
      <c r="P47" s="638">
        <f t="shared" si="8"/>
        <v>-2429</v>
      </c>
      <c r="Q47" s="638">
        <f t="shared" si="8"/>
        <v>-1427</v>
      </c>
      <c r="R47" s="638">
        <f t="shared" si="8"/>
        <v>-1791</v>
      </c>
      <c r="S47" s="638">
        <f t="shared" si="8"/>
        <v>0</v>
      </c>
      <c r="T47" s="638">
        <f t="shared" si="8"/>
        <v>0</v>
      </c>
      <c r="U47" s="643">
        <f t="shared" si="8"/>
        <v>0</v>
      </c>
      <c r="V47" s="637">
        <f>SUM(J47:U47)</f>
        <v>-16990</v>
      </c>
      <c r="W47" s="640">
        <f>+V47/I47*100</f>
        <v>62.594407397855804</v>
      </c>
    </row>
    <row r="49" ht="12.75">
      <c r="B49" s="646"/>
    </row>
  </sheetData>
  <sheetProtection/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0">
      <selection activeCell="J22" sqref="J22"/>
    </sheetView>
  </sheetViews>
  <sheetFormatPr defaultColWidth="9.140625" defaultRowHeight="12.75"/>
  <cols>
    <col min="1" max="1" width="37.7109375" style="40" customWidth="1"/>
    <col min="2" max="2" width="13.57421875" style="40" customWidth="1"/>
    <col min="3" max="4" width="0" style="40" hidden="1" customWidth="1"/>
    <col min="5" max="5" width="6.421875" style="685" customWidth="1"/>
    <col min="6" max="7" width="11.57421875" style="40" hidden="1" customWidth="1"/>
    <col min="8" max="8" width="11.57421875" style="40" customWidth="1"/>
    <col min="9" max="10" width="11.421875" style="40" customWidth="1"/>
    <col min="11" max="18" width="9.140625" style="40" customWidth="1"/>
    <col min="19" max="19" width="9.28125" style="40" hidden="1" customWidth="1"/>
    <col min="20" max="21" width="0" style="40" hidden="1" customWidth="1"/>
    <col min="22" max="23" width="9.140625" style="40" customWidth="1"/>
    <col min="24" max="24" width="9.00390625" style="685" customWidth="1"/>
    <col min="25" max="16384" width="9.140625" style="40" customWidth="1"/>
  </cols>
  <sheetData>
    <row r="1" spans="1:24" s="43" customFormat="1" ht="15">
      <c r="A1" s="43" t="s">
        <v>668</v>
      </c>
      <c r="E1" s="180"/>
      <c r="J1" s="562"/>
      <c r="X1" s="180"/>
    </row>
    <row r="2" spans="1:10" ht="21.75" customHeight="1">
      <c r="A2" s="561" t="s">
        <v>669</v>
      </c>
      <c r="B2" s="686" t="s">
        <v>686</v>
      </c>
      <c r="G2" s="687"/>
      <c r="J2" s="560"/>
    </row>
    <row r="3" spans="1:10" ht="12.75">
      <c r="A3" s="560"/>
      <c r="J3" s="560"/>
    </row>
    <row r="4" spans="2:10" ht="13.5" thickBot="1">
      <c r="B4" s="688"/>
      <c r="C4" s="688"/>
      <c r="D4" s="688"/>
      <c r="E4" s="689"/>
      <c r="F4" s="688"/>
      <c r="J4" s="560"/>
    </row>
    <row r="5" spans="1:10" ht="15.75" thickBot="1">
      <c r="A5" s="562" t="s">
        <v>565</v>
      </c>
      <c r="B5" s="690" t="s">
        <v>687</v>
      </c>
      <c r="C5" s="691"/>
      <c r="D5" s="691"/>
      <c r="E5" s="692"/>
      <c r="F5" s="693"/>
      <c r="G5" s="648"/>
      <c r="H5" s="648"/>
      <c r="I5" s="648"/>
      <c r="J5" s="562"/>
    </row>
    <row r="6" spans="1:10" ht="23.25" customHeight="1" thickBot="1">
      <c r="A6" s="560" t="s">
        <v>567</v>
      </c>
      <c r="J6" s="560"/>
    </row>
    <row r="7" spans="1:24" ht="15">
      <c r="A7" s="694"/>
      <c r="B7" s="695"/>
      <c r="C7" s="695"/>
      <c r="D7" s="695"/>
      <c r="E7" s="696"/>
      <c r="F7" s="697"/>
      <c r="G7" s="698"/>
      <c r="H7" s="2322" t="s">
        <v>688</v>
      </c>
      <c r="I7" s="699" t="s">
        <v>55</v>
      </c>
      <c r="J7" s="700"/>
      <c r="K7" s="701"/>
      <c r="L7" s="701"/>
      <c r="M7" s="701"/>
      <c r="N7" s="701"/>
      <c r="O7" s="702" t="s">
        <v>568</v>
      </c>
      <c r="P7" s="701"/>
      <c r="Q7" s="701"/>
      <c r="R7" s="701"/>
      <c r="S7" s="701"/>
      <c r="T7" s="701"/>
      <c r="U7" s="701"/>
      <c r="V7" s="703" t="s">
        <v>569</v>
      </c>
      <c r="W7" s="699" t="s">
        <v>570</v>
      </c>
      <c r="X7" s="40"/>
    </row>
    <row r="8" spans="1:24" ht="13.5" thickBot="1">
      <c r="A8" s="704" t="s">
        <v>57</v>
      </c>
      <c r="B8" s="705" t="s">
        <v>571</v>
      </c>
      <c r="C8" s="705" t="s">
        <v>572</v>
      </c>
      <c r="D8" s="705" t="s">
        <v>573</v>
      </c>
      <c r="E8" s="706" t="s">
        <v>574</v>
      </c>
      <c r="F8" s="707" t="s">
        <v>689</v>
      </c>
      <c r="G8" s="689" t="s">
        <v>690</v>
      </c>
      <c r="H8" s="2323"/>
      <c r="I8" s="708">
        <v>2015</v>
      </c>
      <c r="J8" s="709" t="s">
        <v>579</v>
      </c>
      <c r="K8" s="710" t="s">
        <v>580</v>
      </c>
      <c r="L8" s="710" t="s">
        <v>581</v>
      </c>
      <c r="M8" s="710" t="s">
        <v>582</v>
      </c>
      <c r="N8" s="710" t="s">
        <v>583</v>
      </c>
      <c r="O8" s="710" t="s">
        <v>584</v>
      </c>
      <c r="P8" s="710" t="s">
        <v>585</v>
      </c>
      <c r="Q8" s="710" t="s">
        <v>586</v>
      </c>
      <c r="R8" s="710" t="s">
        <v>587</v>
      </c>
      <c r="S8" s="710" t="s">
        <v>588</v>
      </c>
      <c r="T8" s="710" t="s">
        <v>589</v>
      </c>
      <c r="U8" s="709" t="s">
        <v>590</v>
      </c>
      <c r="V8" s="711" t="s">
        <v>591</v>
      </c>
      <c r="W8" s="708" t="s">
        <v>592</v>
      </c>
      <c r="X8" s="40"/>
    </row>
    <row r="9" spans="1:24" ht="12.75">
      <c r="A9" s="712" t="s">
        <v>593</v>
      </c>
      <c r="B9" s="713"/>
      <c r="C9" s="714">
        <v>104</v>
      </c>
      <c r="D9" s="715">
        <v>104</v>
      </c>
      <c r="E9" s="662"/>
      <c r="F9" s="663">
        <v>14</v>
      </c>
      <c r="G9" s="664">
        <v>14</v>
      </c>
      <c r="H9" s="665">
        <v>14</v>
      </c>
      <c r="I9" s="716"/>
      <c r="J9" s="717">
        <v>15</v>
      </c>
      <c r="K9" s="718">
        <v>17</v>
      </c>
      <c r="L9" s="718">
        <v>18</v>
      </c>
      <c r="M9" s="718">
        <v>17</v>
      </c>
      <c r="N9" s="666">
        <v>18</v>
      </c>
      <c r="O9" s="666">
        <v>18</v>
      </c>
      <c r="P9" s="666">
        <v>32</v>
      </c>
      <c r="Q9" s="666">
        <v>32</v>
      </c>
      <c r="R9" s="666">
        <v>35</v>
      </c>
      <c r="S9" s="666"/>
      <c r="T9" s="666"/>
      <c r="U9" s="666"/>
      <c r="V9" s="719" t="s">
        <v>594</v>
      </c>
      <c r="W9" s="720" t="s">
        <v>594</v>
      </c>
      <c r="X9" s="40"/>
    </row>
    <row r="10" spans="1:24" ht="13.5" thickBot="1">
      <c r="A10" s="721" t="s">
        <v>595</v>
      </c>
      <c r="B10" s="722"/>
      <c r="C10" s="723">
        <v>101</v>
      </c>
      <c r="D10" s="724">
        <v>104</v>
      </c>
      <c r="E10" s="725"/>
      <c r="F10" s="726">
        <v>11.5</v>
      </c>
      <c r="G10" s="727">
        <v>11</v>
      </c>
      <c r="H10" s="424">
        <v>11</v>
      </c>
      <c r="I10" s="728"/>
      <c r="J10" s="726">
        <v>13</v>
      </c>
      <c r="K10" s="729">
        <v>14.5</v>
      </c>
      <c r="L10" s="730">
        <v>15</v>
      </c>
      <c r="M10" s="730">
        <v>14.5</v>
      </c>
      <c r="N10" s="729">
        <v>15.5</v>
      </c>
      <c r="O10" s="729">
        <v>15.5</v>
      </c>
      <c r="P10" s="729">
        <v>26.5</v>
      </c>
      <c r="Q10" s="729">
        <v>18.32</v>
      </c>
      <c r="R10" s="729">
        <v>19.47</v>
      </c>
      <c r="S10" s="729"/>
      <c r="T10" s="729"/>
      <c r="U10" s="726"/>
      <c r="V10" s="731"/>
      <c r="W10" s="732" t="s">
        <v>594</v>
      </c>
      <c r="X10" s="40"/>
    </row>
    <row r="11" spans="1:24" ht="12.75">
      <c r="A11" s="733" t="s">
        <v>596</v>
      </c>
      <c r="B11" s="734" t="s">
        <v>597</v>
      </c>
      <c r="C11" s="735">
        <v>37915</v>
      </c>
      <c r="D11" s="736">
        <v>39774</v>
      </c>
      <c r="E11" s="737" t="s">
        <v>598</v>
      </c>
      <c r="F11" s="738">
        <v>7073</v>
      </c>
      <c r="G11" s="739">
        <v>7780</v>
      </c>
      <c r="H11" s="671">
        <v>8681</v>
      </c>
      <c r="I11" s="740" t="s">
        <v>594</v>
      </c>
      <c r="J11" s="741">
        <v>8535</v>
      </c>
      <c r="K11" s="742">
        <v>8542</v>
      </c>
      <c r="L11" s="743">
        <v>8552</v>
      </c>
      <c r="M11" s="743">
        <v>8552</v>
      </c>
      <c r="N11" s="742">
        <v>8552</v>
      </c>
      <c r="O11" s="742">
        <v>8552</v>
      </c>
      <c r="P11" s="744">
        <v>8552</v>
      </c>
      <c r="Q11" s="744">
        <v>8747</v>
      </c>
      <c r="R11" s="744">
        <v>8757</v>
      </c>
      <c r="S11" s="744"/>
      <c r="T11" s="744"/>
      <c r="U11" s="738"/>
      <c r="V11" s="745" t="s">
        <v>594</v>
      </c>
      <c r="W11" s="746" t="s">
        <v>594</v>
      </c>
      <c r="X11" s="40"/>
    </row>
    <row r="12" spans="1:24" ht="12.75">
      <c r="A12" s="747" t="s">
        <v>599</v>
      </c>
      <c r="B12" s="748" t="s">
        <v>600</v>
      </c>
      <c r="C12" s="749">
        <v>-16164</v>
      </c>
      <c r="D12" s="750">
        <v>-17825</v>
      </c>
      <c r="E12" s="737" t="s">
        <v>601</v>
      </c>
      <c r="F12" s="738">
        <v>-5520</v>
      </c>
      <c r="G12" s="739">
        <v>-6152</v>
      </c>
      <c r="H12" s="441">
        <v>-6977</v>
      </c>
      <c r="I12" s="746" t="s">
        <v>594</v>
      </c>
      <c r="J12" s="751">
        <v>-6864</v>
      </c>
      <c r="K12" s="752">
        <v>-6904</v>
      </c>
      <c r="L12" s="753">
        <v>-6946</v>
      </c>
      <c r="M12" s="753">
        <v>-6979</v>
      </c>
      <c r="N12" s="742">
        <v>-6979</v>
      </c>
      <c r="O12" s="742">
        <v>-6979</v>
      </c>
      <c r="P12" s="744">
        <v>-6979</v>
      </c>
      <c r="Q12" s="744">
        <v>-7306</v>
      </c>
      <c r="R12" s="744">
        <v>-7349</v>
      </c>
      <c r="S12" s="744"/>
      <c r="T12" s="744"/>
      <c r="U12" s="738"/>
      <c r="V12" s="745" t="s">
        <v>594</v>
      </c>
      <c r="W12" s="746" t="s">
        <v>594</v>
      </c>
      <c r="X12" s="40"/>
    </row>
    <row r="13" spans="1:24" ht="12.75">
      <c r="A13" s="747" t="s">
        <v>602</v>
      </c>
      <c r="B13" s="748" t="s">
        <v>603</v>
      </c>
      <c r="C13" s="749">
        <v>604</v>
      </c>
      <c r="D13" s="750">
        <v>619</v>
      </c>
      <c r="E13" s="737" t="s">
        <v>604</v>
      </c>
      <c r="F13" s="738">
        <v>69</v>
      </c>
      <c r="G13" s="739">
        <v>36</v>
      </c>
      <c r="H13" s="441">
        <v>1</v>
      </c>
      <c r="I13" s="746" t="s">
        <v>594</v>
      </c>
      <c r="J13" s="751">
        <v>1</v>
      </c>
      <c r="K13" s="752">
        <v>1</v>
      </c>
      <c r="L13" s="753">
        <v>0.8</v>
      </c>
      <c r="M13" s="753">
        <v>1</v>
      </c>
      <c r="N13" s="742">
        <v>1</v>
      </c>
      <c r="O13" s="742">
        <v>1</v>
      </c>
      <c r="P13" s="744">
        <v>328</v>
      </c>
      <c r="Q13" s="744">
        <v>381</v>
      </c>
      <c r="R13" s="744">
        <v>381</v>
      </c>
      <c r="S13" s="744"/>
      <c r="T13" s="744"/>
      <c r="U13" s="738"/>
      <c r="V13" s="745" t="s">
        <v>594</v>
      </c>
      <c r="W13" s="746" t="s">
        <v>594</v>
      </c>
      <c r="X13" s="40"/>
    </row>
    <row r="14" spans="1:24" ht="12.75">
      <c r="A14" s="747" t="s">
        <v>605</v>
      </c>
      <c r="B14" s="748" t="s">
        <v>606</v>
      </c>
      <c r="C14" s="749">
        <v>221</v>
      </c>
      <c r="D14" s="750">
        <v>610</v>
      </c>
      <c r="E14" s="737" t="s">
        <v>594</v>
      </c>
      <c r="F14" s="738">
        <v>715</v>
      </c>
      <c r="G14" s="739">
        <v>505</v>
      </c>
      <c r="H14" s="441">
        <v>502</v>
      </c>
      <c r="I14" s="746" t="s">
        <v>594</v>
      </c>
      <c r="J14" s="751">
        <v>6741</v>
      </c>
      <c r="K14" s="752">
        <v>6794</v>
      </c>
      <c r="L14" s="753">
        <v>7238</v>
      </c>
      <c r="M14" s="753">
        <v>7030</v>
      </c>
      <c r="N14" s="742">
        <v>5843</v>
      </c>
      <c r="O14" s="742">
        <v>5754</v>
      </c>
      <c r="P14" s="744">
        <v>5823</v>
      </c>
      <c r="Q14" s="744">
        <v>4788</v>
      </c>
      <c r="R14" s="744">
        <v>3827</v>
      </c>
      <c r="S14" s="744"/>
      <c r="T14" s="744"/>
      <c r="U14" s="738"/>
      <c r="V14" s="745" t="s">
        <v>594</v>
      </c>
      <c r="W14" s="746" t="s">
        <v>594</v>
      </c>
      <c r="X14" s="40"/>
    </row>
    <row r="15" spans="1:24" ht="13.5" thickBot="1">
      <c r="A15" s="712" t="s">
        <v>607</v>
      </c>
      <c r="B15" s="754" t="s">
        <v>691</v>
      </c>
      <c r="C15" s="755">
        <v>2021</v>
      </c>
      <c r="D15" s="756">
        <v>852</v>
      </c>
      <c r="E15" s="667" t="s">
        <v>609</v>
      </c>
      <c r="F15" s="668">
        <v>1007</v>
      </c>
      <c r="G15" s="366">
        <v>607</v>
      </c>
      <c r="H15" s="669">
        <v>561</v>
      </c>
      <c r="I15" s="757" t="s">
        <v>594</v>
      </c>
      <c r="J15" s="437">
        <v>668</v>
      </c>
      <c r="K15" s="758">
        <v>815</v>
      </c>
      <c r="L15" s="759">
        <v>972</v>
      </c>
      <c r="M15" s="759">
        <v>953</v>
      </c>
      <c r="N15" s="758">
        <v>1004</v>
      </c>
      <c r="O15" s="758">
        <v>2068</v>
      </c>
      <c r="P15" s="670">
        <v>1079</v>
      </c>
      <c r="Q15" s="670">
        <v>1252</v>
      </c>
      <c r="R15" s="670">
        <v>3241</v>
      </c>
      <c r="S15" s="670"/>
      <c r="T15" s="670"/>
      <c r="U15" s="670"/>
      <c r="V15" s="760" t="s">
        <v>594</v>
      </c>
      <c r="W15" s="720" t="s">
        <v>594</v>
      </c>
      <c r="X15" s="40"/>
    </row>
    <row r="16" spans="1:24" ht="13.5" thickBot="1">
      <c r="A16" s="761" t="s">
        <v>610</v>
      </c>
      <c r="B16" s="762"/>
      <c r="C16" s="763">
        <v>24618</v>
      </c>
      <c r="D16" s="764">
        <v>24087</v>
      </c>
      <c r="E16" s="765"/>
      <c r="F16" s="766">
        <v>3344</v>
      </c>
      <c r="G16" s="767">
        <v>2776</v>
      </c>
      <c r="H16" s="768">
        <v>2768</v>
      </c>
      <c r="I16" s="769" t="s">
        <v>594</v>
      </c>
      <c r="J16" s="770">
        <f>SUM(J11:J15)</f>
        <v>9081</v>
      </c>
      <c r="K16" s="771">
        <f>SUM(K11:K15)</f>
        <v>9248</v>
      </c>
      <c r="L16" s="772">
        <f>SUM(L11:L15)</f>
        <v>9816.8</v>
      </c>
      <c r="M16" s="772">
        <f>SUM(M9:M15)</f>
        <v>9588.5</v>
      </c>
      <c r="N16" s="773">
        <f>SUM(N9:N15)</f>
        <v>8454.5</v>
      </c>
      <c r="O16" s="773">
        <f>SUM(O9:O15)</f>
        <v>9429.5</v>
      </c>
      <c r="P16" s="774">
        <f aca="true" t="shared" si="0" ref="P16:U16">SUM(P11:P15)</f>
        <v>8803</v>
      </c>
      <c r="Q16" s="774">
        <f t="shared" si="0"/>
        <v>7862</v>
      </c>
      <c r="R16" s="774">
        <f t="shared" si="0"/>
        <v>8857</v>
      </c>
      <c r="S16" s="774">
        <f t="shared" si="0"/>
        <v>0</v>
      </c>
      <c r="T16" s="774">
        <f t="shared" si="0"/>
        <v>0</v>
      </c>
      <c r="U16" s="766">
        <f t="shared" si="0"/>
        <v>0</v>
      </c>
      <c r="V16" s="775" t="s">
        <v>594</v>
      </c>
      <c r="W16" s="769" t="s">
        <v>594</v>
      </c>
      <c r="X16" s="40"/>
    </row>
    <row r="17" spans="1:24" ht="12.75">
      <c r="A17" s="712" t="s">
        <v>611</v>
      </c>
      <c r="B17" s="734" t="s">
        <v>612</v>
      </c>
      <c r="C17" s="735">
        <v>7043</v>
      </c>
      <c r="D17" s="736">
        <v>7240</v>
      </c>
      <c r="E17" s="667">
        <v>401</v>
      </c>
      <c r="F17" s="668">
        <v>1553</v>
      </c>
      <c r="G17" s="366">
        <v>1628</v>
      </c>
      <c r="H17" s="671">
        <v>1704</v>
      </c>
      <c r="I17" s="740" t="s">
        <v>594</v>
      </c>
      <c r="J17" s="437">
        <v>1671</v>
      </c>
      <c r="K17" s="758">
        <v>1638</v>
      </c>
      <c r="L17" s="759">
        <v>1605</v>
      </c>
      <c r="M17" s="759">
        <v>1573</v>
      </c>
      <c r="N17" s="758">
        <v>1540</v>
      </c>
      <c r="O17" s="758">
        <v>1507</v>
      </c>
      <c r="P17" s="670">
        <v>1507</v>
      </c>
      <c r="Q17" s="670">
        <v>1441</v>
      </c>
      <c r="R17" s="670">
        <v>1408</v>
      </c>
      <c r="S17" s="670"/>
      <c r="T17" s="670"/>
      <c r="U17" s="670"/>
      <c r="V17" s="760" t="s">
        <v>594</v>
      </c>
      <c r="W17" s="720" t="s">
        <v>594</v>
      </c>
      <c r="X17" s="40"/>
    </row>
    <row r="18" spans="1:24" ht="12.75">
      <c r="A18" s="747" t="s">
        <v>613</v>
      </c>
      <c r="B18" s="748" t="s">
        <v>614</v>
      </c>
      <c r="C18" s="749">
        <v>1001</v>
      </c>
      <c r="D18" s="750">
        <v>820</v>
      </c>
      <c r="E18" s="737" t="s">
        <v>615</v>
      </c>
      <c r="F18" s="738">
        <v>49</v>
      </c>
      <c r="G18" s="739">
        <v>183</v>
      </c>
      <c r="H18" s="441">
        <v>155</v>
      </c>
      <c r="I18" s="746" t="s">
        <v>594</v>
      </c>
      <c r="J18" s="741">
        <v>188</v>
      </c>
      <c r="K18" s="742">
        <v>222</v>
      </c>
      <c r="L18" s="743">
        <v>255</v>
      </c>
      <c r="M18" s="743">
        <v>289</v>
      </c>
      <c r="N18" s="742">
        <v>323</v>
      </c>
      <c r="O18" s="742">
        <v>443</v>
      </c>
      <c r="P18" s="744">
        <v>421</v>
      </c>
      <c r="Q18" s="744">
        <v>553</v>
      </c>
      <c r="R18" s="744">
        <v>620</v>
      </c>
      <c r="S18" s="744"/>
      <c r="T18" s="744"/>
      <c r="U18" s="738"/>
      <c r="V18" s="745" t="s">
        <v>594</v>
      </c>
      <c r="W18" s="746" t="s">
        <v>594</v>
      </c>
      <c r="X18" s="40"/>
    </row>
    <row r="19" spans="1:24" ht="12.75">
      <c r="A19" s="747" t="s">
        <v>616</v>
      </c>
      <c r="B19" s="748" t="s">
        <v>692</v>
      </c>
      <c r="C19" s="749">
        <v>14718</v>
      </c>
      <c r="D19" s="750">
        <v>14718</v>
      </c>
      <c r="E19" s="737" t="s">
        <v>594</v>
      </c>
      <c r="F19" s="738">
        <v>0</v>
      </c>
      <c r="G19" s="739">
        <v>0</v>
      </c>
      <c r="H19" s="441">
        <v>0</v>
      </c>
      <c r="I19" s="746" t="s">
        <v>594</v>
      </c>
      <c r="J19" s="751">
        <v>0</v>
      </c>
      <c r="K19" s="752">
        <v>0</v>
      </c>
      <c r="L19" s="753">
        <v>0</v>
      </c>
      <c r="M19" s="753">
        <v>0</v>
      </c>
      <c r="N19" s="742">
        <v>0</v>
      </c>
      <c r="O19" s="742">
        <v>0</v>
      </c>
      <c r="P19" s="744">
        <v>0</v>
      </c>
      <c r="Q19" s="744">
        <v>0</v>
      </c>
      <c r="R19" s="744">
        <v>0</v>
      </c>
      <c r="S19" s="744"/>
      <c r="T19" s="744"/>
      <c r="U19" s="738"/>
      <c r="V19" s="745" t="s">
        <v>594</v>
      </c>
      <c r="W19" s="746" t="s">
        <v>594</v>
      </c>
      <c r="X19" s="40"/>
    </row>
    <row r="20" spans="1:24" ht="12.75">
      <c r="A20" s="747" t="s">
        <v>618</v>
      </c>
      <c r="B20" s="748" t="s">
        <v>693</v>
      </c>
      <c r="C20" s="749">
        <v>1758</v>
      </c>
      <c r="D20" s="750">
        <v>1762</v>
      </c>
      <c r="E20" s="737" t="s">
        <v>594</v>
      </c>
      <c r="F20" s="738">
        <v>1695</v>
      </c>
      <c r="G20" s="739">
        <v>931</v>
      </c>
      <c r="H20" s="441">
        <v>823</v>
      </c>
      <c r="I20" s="746" t="s">
        <v>594</v>
      </c>
      <c r="J20" s="751">
        <v>710</v>
      </c>
      <c r="K20" s="752">
        <v>723</v>
      </c>
      <c r="L20" s="753">
        <v>7925</v>
      </c>
      <c r="M20" s="753">
        <v>7746</v>
      </c>
      <c r="N20" s="742">
        <v>6749</v>
      </c>
      <c r="O20" s="742">
        <v>6744</v>
      </c>
      <c r="P20" s="744">
        <v>74</v>
      </c>
      <c r="Q20" s="744">
        <v>7205</v>
      </c>
      <c r="R20" s="744">
        <v>5318</v>
      </c>
      <c r="S20" s="744"/>
      <c r="T20" s="744"/>
      <c r="U20" s="738"/>
      <c r="V20" s="745" t="s">
        <v>594</v>
      </c>
      <c r="W20" s="746" t="s">
        <v>594</v>
      </c>
      <c r="X20" s="40"/>
    </row>
    <row r="21" spans="1:24" ht="13.5" thickBot="1">
      <c r="A21" s="721" t="s">
        <v>620</v>
      </c>
      <c r="B21" s="776" t="s">
        <v>621</v>
      </c>
      <c r="C21" s="777">
        <v>0</v>
      </c>
      <c r="D21" s="778">
        <v>0</v>
      </c>
      <c r="E21" s="779" t="s">
        <v>594</v>
      </c>
      <c r="F21" s="738">
        <v>0</v>
      </c>
      <c r="G21" s="739">
        <v>0</v>
      </c>
      <c r="H21" s="672">
        <v>0</v>
      </c>
      <c r="I21" s="732" t="s">
        <v>594</v>
      </c>
      <c r="J21" s="751">
        <v>0</v>
      </c>
      <c r="K21" s="752">
        <v>0</v>
      </c>
      <c r="L21" s="753">
        <v>0</v>
      </c>
      <c r="M21" s="753">
        <v>0</v>
      </c>
      <c r="N21" s="742">
        <v>0</v>
      </c>
      <c r="O21" s="742">
        <v>0</v>
      </c>
      <c r="P21" s="744">
        <v>0</v>
      </c>
      <c r="Q21" s="744">
        <v>0</v>
      </c>
      <c r="R21" s="744">
        <v>0</v>
      </c>
      <c r="S21" s="744"/>
      <c r="T21" s="744"/>
      <c r="U21" s="738"/>
      <c r="V21" s="780" t="s">
        <v>594</v>
      </c>
      <c r="W21" s="757" t="s">
        <v>594</v>
      </c>
      <c r="X21" s="40"/>
    </row>
    <row r="22" spans="1:24" ht="14.25">
      <c r="A22" s="781" t="s">
        <v>622</v>
      </c>
      <c r="B22" s="734" t="s">
        <v>623</v>
      </c>
      <c r="C22" s="735">
        <v>12472</v>
      </c>
      <c r="D22" s="735">
        <v>13728</v>
      </c>
      <c r="E22" s="649" t="s">
        <v>594</v>
      </c>
      <c r="F22" s="782">
        <v>6570</v>
      </c>
      <c r="G22" s="783">
        <v>7023</v>
      </c>
      <c r="H22" s="671">
        <v>6660</v>
      </c>
      <c r="I22" s="784">
        <v>6720</v>
      </c>
      <c r="J22" s="785">
        <v>560</v>
      </c>
      <c r="K22" s="786">
        <v>560</v>
      </c>
      <c r="L22" s="787">
        <v>560</v>
      </c>
      <c r="M22" s="787">
        <v>560</v>
      </c>
      <c r="N22" s="787">
        <v>560</v>
      </c>
      <c r="O22" s="787">
        <v>560</v>
      </c>
      <c r="P22" s="787">
        <v>0</v>
      </c>
      <c r="Q22" s="787">
        <v>1095</v>
      </c>
      <c r="R22" s="787">
        <v>2922</v>
      </c>
      <c r="S22" s="787"/>
      <c r="T22" s="787"/>
      <c r="U22" s="782"/>
      <c r="V22" s="788">
        <f aca="true" t="shared" si="1" ref="V22:V40">SUM(J22:U22)</f>
        <v>7377</v>
      </c>
      <c r="W22" s="789">
        <f>IF(I22&lt;&gt;0,+V22/I22*100,"   ???")</f>
        <v>109.77678571428571</v>
      </c>
      <c r="X22" s="40"/>
    </row>
    <row r="23" spans="1:24" ht="14.25">
      <c r="A23" s="747" t="s">
        <v>624</v>
      </c>
      <c r="B23" s="748" t="s">
        <v>625</v>
      </c>
      <c r="C23" s="749">
        <v>0</v>
      </c>
      <c r="D23" s="749">
        <v>0</v>
      </c>
      <c r="E23" s="650" t="s">
        <v>594</v>
      </c>
      <c r="F23" s="738">
        <v>200</v>
      </c>
      <c r="G23" s="739">
        <v>295</v>
      </c>
      <c r="H23" s="441">
        <v>0</v>
      </c>
      <c r="I23" s="790">
        <v>0</v>
      </c>
      <c r="J23" s="791">
        <v>0</v>
      </c>
      <c r="K23" s="792">
        <v>0</v>
      </c>
      <c r="L23" s="744">
        <v>0</v>
      </c>
      <c r="M23" s="744"/>
      <c r="N23" s="744">
        <v>0</v>
      </c>
      <c r="O23" s="744">
        <v>0</v>
      </c>
      <c r="P23" s="744">
        <v>0</v>
      </c>
      <c r="Q23" s="744">
        <v>0</v>
      </c>
      <c r="R23" s="744">
        <v>0</v>
      </c>
      <c r="S23" s="744"/>
      <c r="T23" s="744"/>
      <c r="U23" s="738"/>
      <c r="V23" s="793">
        <f t="shared" si="1"/>
        <v>0</v>
      </c>
      <c r="W23" s="794">
        <v>0</v>
      </c>
      <c r="X23" s="40"/>
    </row>
    <row r="24" spans="1:24" ht="15" thickBot="1">
      <c r="A24" s="721" t="s">
        <v>626</v>
      </c>
      <c r="B24" s="776" t="s">
        <v>625</v>
      </c>
      <c r="C24" s="777">
        <v>0</v>
      </c>
      <c r="D24" s="777">
        <v>1215</v>
      </c>
      <c r="E24" s="651">
        <v>672</v>
      </c>
      <c r="F24" s="668">
        <v>6570</v>
      </c>
      <c r="G24" s="369">
        <v>6728</v>
      </c>
      <c r="H24" s="672">
        <v>6660</v>
      </c>
      <c r="I24" s="795">
        <v>6720</v>
      </c>
      <c r="J24" s="494">
        <v>560</v>
      </c>
      <c r="K24" s="796">
        <v>560</v>
      </c>
      <c r="L24" s="670">
        <v>560</v>
      </c>
      <c r="M24" s="670">
        <v>560</v>
      </c>
      <c r="N24" s="670">
        <v>560</v>
      </c>
      <c r="O24" s="670">
        <v>560</v>
      </c>
      <c r="P24" s="670">
        <v>0</v>
      </c>
      <c r="Q24" s="670">
        <v>1095</v>
      </c>
      <c r="R24" s="670">
        <v>2922</v>
      </c>
      <c r="S24" s="670"/>
      <c r="T24" s="670"/>
      <c r="U24" s="670"/>
      <c r="V24" s="797">
        <f t="shared" si="1"/>
        <v>7377</v>
      </c>
      <c r="W24" s="798">
        <f aca="true" t="shared" si="2" ref="W24:W31">IF(I24&lt;&gt;0,+V24/I24*100,"   ???")</f>
        <v>109.77678571428571</v>
      </c>
      <c r="X24" s="40"/>
    </row>
    <row r="25" spans="1:24" ht="14.25">
      <c r="A25" s="733" t="s">
        <v>627</v>
      </c>
      <c r="B25" s="734" t="s">
        <v>628</v>
      </c>
      <c r="C25" s="735">
        <v>6341</v>
      </c>
      <c r="D25" s="735">
        <v>6960</v>
      </c>
      <c r="E25" s="649">
        <v>501</v>
      </c>
      <c r="F25" s="799">
        <v>336</v>
      </c>
      <c r="G25" s="800">
        <v>474</v>
      </c>
      <c r="H25" s="671">
        <v>464</v>
      </c>
      <c r="I25" s="801">
        <v>400</v>
      </c>
      <c r="J25" s="802">
        <v>26</v>
      </c>
      <c r="K25" s="786">
        <v>22</v>
      </c>
      <c r="L25" s="786">
        <v>48</v>
      </c>
      <c r="M25" s="786">
        <v>14</v>
      </c>
      <c r="N25" s="786">
        <v>44</v>
      </c>
      <c r="O25" s="786">
        <v>61</v>
      </c>
      <c r="P25" s="786">
        <v>62</v>
      </c>
      <c r="Q25" s="786">
        <v>75</v>
      </c>
      <c r="R25" s="786">
        <v>52</v>
      </c>
      <c r="S25" s="786"/>
      <c r="T25" s="786"/>
      <c r="U25" s="803"/>
      <c r="V25" s="804">
        <v>96</v>
      </c>
      <c r="W25" s="805">
        <f t="shared" si="2"/>
        <v>24</v>
      </c>
      <c r="X25" s="40"/>
    </row>
    <row r="26" spans="1:24" ht="14.25">
      <c r="A26" s="747" t="s">
        <v>629</v>
      </c>
      <c r="B26" s="748" t="s">
        <v>630</v>
      </c>
      <c r="C26" s="749">
        <v>1745</v>
      </c>
      <c r="D26" s="749">
        <v>2223</v>
      </c>
      <c r="E26" s="650">
        <v>502</v>
      </c>
      <c r="F26" s="806">
        <v>1154</v>
      </c>
      <c r="G26" s="738">
        <v>379</v>
      </c>
      <c r="H26" s="441">
        <v>704</v>
      </c>
      <c r="I26" s="807">
        <v>900</v>
      </c>
      <c r="J26" s="808">
        <v>92</v>
      </c>
      <c r="K26" s="744">
        <v>71</v>
      </c>
      <c r="L26" s="744">
        <v>164</v>
      </c>
      <c r="M26" s="744">
        <v>296</v>
      </c>
      <c r="N26" s="744">
        <v>26</v>
      </c>
      <c r="O26" s="744">
        <v>15</v>
      </c>
      <c r="P26" s="744">
        <v>44</v>
      </c>
      <c r="Q26" s="744">
        <v>14</v>
      </c>
      <c r="R26" s="744">
        <v>14</v>
      </c>
      <c r="S26" s="744"/>
      <c r="T26" s="744"/>
      <c r="U26" s="806"/>
      <c r="V26" s="804">
        <f t="shared" si="1"/>
        <v>736</v>
      </c>
      <c r="W26" s="794">
        <f t="shared" si="2"/>
        <v>81.77777777777779</v>
      </c>
      <c r="X26" s="40"/>
    </row>
    <row r="27" spans="1:24" ht="14.25">
      <c r="A27" s="747" t="s">
        <v>631</v>
      </c>
      <c r="B27" s="748" t="s">
        <v>632</v>
      </c>
      <c r="C27" s="749">
        <v>0</v>
      </c>
      <c r="D27" s="749">
        <v>0</v>
      </c>
      <c r="E27" s="650">
        <v>544</v>
      </c>
      <c r="F27" s="806">
        <v>21</v>
      </c>
      <c r="G27" s="738">
        <v>29</v>
      </c>
      <c r="H27" s="441">
        <v>5</v>
      </c>
      <c r="I27" s="807">
        <v>70</v>
      </c>
      <c r="J27" s="808">
        <v>0</v>
      </c>
      <c r="K27" s="744">
        <v>0</v>
      </c>
      <c r="L27" s="744">
        <v>0</v>
      </c>
      <c r="M27" s="744">
        <v>0</v>
      </c>
      <c r="N27" s="744">
        <v>0</v>
      </c>
      <c r="O27" s="744">
        <v>0</v>
      </c>
      <c r="P27" s="744">
        <v>4</v>
      </c>
      <c r="Q27" s="744">
        <v>73</v>
      </c>
      <c r="R27" s="744">
        <v>7</v>
      </c>
      <c r="S27" s="744"/>
      <c r="T27" s="744"/>
      <c r="U27" s="806"/>
      <c r="V27" s="804">
        <f t="shared" si="1"/>
        <v>84</v>
      </c>
      <c r="W27" s="794">
        <f t="shared" si="2"/>
        <v>120</v>
      </c>
      <c r="X27" s="40"/>
    </row>
    <row r="28" spans="1:24" ht="14.25">
      <c r="A28" s="747" t="s">
        <v>633</v>
      </c>
      <c r="B28" s="748" t="s">
        <v>634</v>
      </c>
      <c r="C28" s="749">
        <v>428</v>
      </c>
      <c r="D28" s="749">
        <v>253</v>
      </c>
      <c r="E28" s="650">
        <v>511</v>
      </c>
      <c r="F28" s="806">
        <v>96</v>
      </c>
      <c r="G28" s="738">
        <v>370</v>
      </c>
      <c r="H28" s="441">
        <v>129</v>
      </c>
      <c r="I28" s="807">
        <v>100</v>
      </c>
      <c r="J28" s="808">
        <v>16</v>
      </c>
      <c r="K28" s="744">
        <v>2</v>
      </c>
      <c r="L28" s="744">
        <v>25</v>
      </c>
      <c r="M28" s="744">
        <v>10</v>
      </c>
      <c r="N28" s="744">
        <v>1</v>
      </c>
      <c r="O28" s="744">
        <v>37</v>
      </c>
      <c r="P28" s="744">
        <v>77</v>
      </c>
      <c r="Q28" s="744">
        <v>9</v>
      </c>
      <c r="R28" s="744">
        <v>23</v>
      </c>
      <c r="S28" s="744"/>
      <c r="T28" s="744"/>
      <c r="U28" s="806"/>
      <c r="V28" s="804">
        <f t="shared" si="1"/>
        <v>200</v>
      </c>
      <c r="W28" s="794">
        <f t="shared" si="2"/>
        <v>200</v>
      </c>
      <c r="X28" s="40"/>
    </row>
    <row r="29" spans="1:24" ht="14.25">
      <c r="A29" s="747" t="s">
        <v>635</v>
      </c>
      <c r="B29" s="748" t="s">
        <v>636</v>
      </c>
      <c r="C29" s="749">
        <v>1057</v>
      </c>
      <c r="D29" s="749">
        <v>1451</v>
      </c>
      <c r="E29" s="650">
        <v>518</v>
      </c>
      <c r="F29" s="806">
        <v>1024</v>
      </c>
      <c r="G29" s="738">
        <v>1249</v>
      </c>
      <c r="H29" s="441">
        <v>998</v>
      </c>
      <c r="I29" s="807">
        <v>900</v>
      </c>
      <c r="J29" s="808">
        <v>62</v>
      </c>
      <c r="K29" s="744">
        <v>65</v>
      </c>
      <c r="L29" s="744">
        <v>64</v>
      </c>
      <c r="M29" s="744">
        <v>72</v>
      </c>
      <c r="N29" s="744">
        <v>51</v>
      </c>
      <c r="O29" s="744">
        <v>82</v>
      </c>
      <c r="P29" s="744">
        <v>363</v>
      </c>
      <c r="Q29" s="744">
        <v>79</v>
      </c>
      <c r="R29" s="744">
        <v>450</v>
      </c>
      <c r="S29" s="744"/>
      <c r="T29" s="744"/>
      <c r="U29" s="806"/>
      <c r="V29" s="804">
        <f t="shared" si="1"/>
        <v>1288</v>
      </c>
      <c r="W29" s="794">
        <f t="shared" si="2"/>
        <v>143.1111111111111</v>
      </c>
      <c r="X29" s="40"/>
    </row>
    <row r="30" spans="1:24" ht="14.25">
      <c r="A30" s="747" t="s">
        <v>637</v>
      </c>
      <c r="B30" s="809" t="s">
        <v>638</v>
      </c>
      <c r="C30" s="749">
        <v>10408</v>
      </c>
      <c r="D30" s="749">
        <v>11792</v>
      </c>
      <c r="E30" s="650">
        <v>521</v>
      </c>
      <c r="F30" s="806">
        <v>2632</v>
      </c>
      <c r="G30" s="738">
        <v>2854</v>
      </c>
      <c r="H30" s="441">
        <v>2768</v>
      </c>
      <c r="I30" s="807">
        <v>2950</v>
      </c>
      <c r="J30" s="810">
        <v>224</v>
      </c>
      <c r="K30" s="744">
        <v>248</v>
      </c>
      <c r="L30" s="744">
        <v>293</v>
      </c>
      <c r="M30" s="744">
        <v>267</v>
      </c>
      <c r="N30" s="744">
        <v>322</v>
      </c>
      <c r="O30" s="744">
        <v>326</v>
      </c>
      <c r="P30" s="744">
        <v>536</v>
      </c>
      <c r="Q30" s="744">
        <v>525</v>
      </c>
      <c r="R30" s="744">
        <v>540</v>
      </c>
      <c r="S30" s="744"/>
      <c r="T30" s="744"/>
      <c r="U30" s="806"/>
      <c r="V30" s="804">
        <f t="shared" si="1"/>
        <v>3281</v>
      </c>
      <c r="W30" s="794">
        <f t="shared" si="2"/>
        <v>111.22033898305084</v>
      </c>
      <c r="X30" s="40"/>
    </row>
    <row r="31" spans="1:24" ht="14.25">
      <c r="A31" s="747" t="s">
        <v>639</v>
      </c>
      <c r="B31" s="809" t="s">
        <v>640</v>
      </c>
      <c r="C31" s="749">
        <v>3640</v>
      </c>
      <c r="D31" s="749">
        <v>4174</v>
      </c>
      <c r="E31" s="650" t="s">
        <v>641</v>
      </c>
      <c r="F31" s="806">
        <v>939</v>
      </c>
      <c r="G31" s="738">
        <v>1053</v>
      </c>
      <c r="H31" s="441">
        <v>1034</v>
      </c>
      <c r="I31" s="807">
        <v>1270</v>
      </c>
      <c r="J31" s="810">
        <v>84</v>
      </c>
      <c r="K31" s="744">
        <v>92</v>
      </c>
      <c r="L31" s="744">
        <v>105</v>
      </c>
      <c r="M31" s="744">
        <v>93</v>
      </c>
      <c r="N31" s="744">
        <v>97</v>
      </c>
      <c r="O31" s="744">
        <v>97</v>
      </c>
      <c r="P31" s="744">
        <v>171</v>
      </c>
      <c r="Q31" s="744">
        <v>150</v>
      </c>
      <c r="R31" s="744">
        <v>165</v>
      </c>
      <c r="S31" s="744"/>
      <c r="T31" s="744"/>
      <c r="U31" s="806"/>
      <c r="V31" s="804">
        <f t="shared" si="1"/>
        <v>1054</v>
      </c>
      <c r="W31" s="794">
        <f t="shared" si="2"/>
        <v>82.99212598425197</v>
      </c>
      <c r="X31" s="40"/>
    </row>
    <row r="32" spans="1:24" ht="14.25">
      <c r="A32" s="747" t="s">
        <v>642</v>
      </c>
      <c r="B32" s="748" t="s">
        <v>643</v>
      </c>
      <c r="C32" s="749">
        <v>0</v>
      </c>
      <c r="D32" s="749">
        <v>0</v>
      </c>
      <c r="E32" s="650">
        <v>557</v>
      </c>
      <c r="F32" s="806">
        <v>0</v>
      </c>
      <c r="G32" s="738">
        <v>0</v>
      </c>
      <c r="H32" s="441">
        <v>0</v>
      </c>
      <c r="I32" s="807">
        <v>0</v>
      </c>
      <c r="J32" s="808">
        <v>0</v>
      </c>
      <c r="K32" s="744">
        <v>0</v>
      </c>
      <c r="L32" s="744">
        <v>0</v>
      </c>
      <c r="M32" s="744">
        <v>0</v>
      </c>
      <c r="N32" s="744">
        <v>0</v>
      </c>
      <c r="O32" s="744">
        <v>0</v>
      </c>
      <c r="P32" s="744">
        <v>0</v>
      </c>
      <c r="Q32" s="744">
        <v>0</v>
      </c>
      <c r="R32" s="744">
        <v>0</v>
      </c>
      <c r="S32" s="744"/>
      <c r="T32" s="744"/>
      <c r="U32" s="806"/>
      <c r="V32" s="804">
        <f t="shared" si="1"/>
        <v>0</v>
      </c>
      <c r="W32" s="794">
        <v>0</v>
      </c>
      <c r="X32" s="40"/>
    </row>
    <row r="33" spans="1:24" ht="14.25">
      <c r="A33" s="747" t="s">
        <v>644</v>
      </c>
      <c r="B33" s="748" t="s">
        <v>645</v>
      </c>
      <c r="C33" s="749">
        <v>1711</v>
      </c>
      <c r="D33" s="749">
        <v>1801</v>
      </c>
      <c r="E33" s="650">
        <v>551</v>
      </c>
      <c r="F33" s="806">
        <v>154</v>
      </c>
      <c r="G33" s="738">
        <v>282</v>
      </c>
      <c r="H33" s="441">
        <v>336</v>
      </c>
      <c r="I33" s="807">
        <v>230</v>
      </c>
      <c r="J33" s="808">
        <v>32</v>
      </c>
      <c r="K33" s="744">
        <v>34</v>
      </c>
      <c r="L33" s="744">
        <v>33</v>
      </c>
      <c r="M33" s="744">
        <v>33</v>
      </c>
      <c r="N33" s="744">
        <v>33</v>
      </c>
      <c r="O33" s="744">
        <v>33</v>
      </c>
      <c r="P33" s="744">
        <v>33</v>
      </c>
      <c r="Q33" s="744">
        <v>41</v>
      </c>
      <c r="R33" s="744">
        <v>33</v>
      </c>
      <c r="S33" s="744"/>
      <c r="T33" s="744"/>
      <c r="U33" s="806"/>
      <c r="V33" s="804">
        <f t="shared" si="1"/>
        <v>305</v>
      </c>
      <c r="W33" s="794">
        <f>IF(I33&lt;&gt;0,+V33/I33*100,"   ???")</f>
        <v>132.6086956521739</v>
      </c>
      <c r="X33" s="40"/>
    </row>
    <row r="34" spans="1:24" ht="15" thickBot="1">
      <c r="A34" s="712" t="s">
        <v>646</v>
      </c>
      <c r="B34" s="754"/>
      <c r="C34" s="755">
        <v>569</v>
      </c>
      <c r="D34" s="755">
        <v>614</v>
      </c>
      <c r="E34" s="652" t="s">
        <v>647</v>
      </c>
      <c r="F34" s="673">
        <v>601</v>
      </c>
      <c r="G34" s="674">
        <v>550</v>
      </c>
      <c r="H34" s="669">
        <v>654</v>
      </c>
      <c r="I34" s="811">
        <v>300</v>
      </c>
      <c r="J34" s="675">
        <v>22</v>
      </c>
      <c r="K34" s="812">
        <v>16</v>
      </c>
      <c r="L34" s="812">
        <v>23</v>
      </c>
      <c r="M34" s="812">
        <v>11</v>
      </c>
      <c r="N34" s="812">
        <v>65</v>
      </c>
      <c r="O34" s="812">
        <v>92</v>
      </c>
      <c r="P34" s="812">
        <v>318</v>
      </c>
      <c r="Q34" s="812">
        <v>21</v>
      </c>
      <c r="R34" s="812">
        <v>86</v>
      </c>
      <c r="S34" s="812"/>
      <c r="T34" s="812"/>
      <c r="U34" s="676"/>
      <c r="V34" s="813">
        <f t="shared" si="1"/>
        <v>654</v>
      </c>
      <c r="W34" s="814">
        <f>IF(I34&lt;&gt;0,+V34/I34*100,"   ???")</f>
        <v>218.00000000000003</v>
      </c>
      <c r="X34" s="40"/>
    </row>
    <row r="35" spans="1:24" ht="15" thickBot="1">
      <c r="A35" s="815" t="s">
        <v>648</v>
      </c>
      <c r="B35" s="816" t="s">
        <v>649</v>
      </c>
      <c r="C35" s="683">
        <f>SUM(C25:C34)</f>
        <v>25899</v>
      </c>
      <c r="D35" s="683">
        <f>SUM(D25:D34)</f>
        <v>29268</v>
      </c>
      <c r="E35" s="817"/>
      <c r="F35" s="682">
        <v>6957</v>
      </c>
      <c r="G35" s="818">
        <v>7240</v>
      </c>
      <c r="H35" s="819">
        <v>7092</v>
      </c>
      <c r="I35" s="820">
        <f>SUM(I25:I34)</f>
        <v>7120</v>
      </c>
      <c r="J35" s="821">
        <f>SUM(J25:J34)</f>
        <v>558</v>
      </c>
      <c r="K35" s="822">
        <f>SUM(K25:K34)</f>
        <v>550</v>
      </c>
      <c r="L35" s="822">
        <f aca="true" t="shared" si="3" ref="L35:U35">SUM(L25:L34)</f>
        <v>755</v>
      </c>
      <c r="M35" s="823">
        <f t="shared" si="3"/>
        <v>796</v>
      </c>
      <c r="N35" s="822">
        <f t="shared" si="3"/>
        <v>639</v>
      </c>
      <c r="O35" s="822">
        <f t="shared" si="3"/>
        <v>743</v>
      </c>
      <c r="P35" s="822">
        <f t="shared" si="3"/>
        <v>1608</v>
      </c>
      <c r="Q35" s="822">
        <f t="shared" si="3"/>
        <v>987</v>
      </c>
      <c r="R35" s="822">
        <f t="shared" si="3"/>
        <v>1370</v>
      </c>
      <c r="S35" s="822">
        <f t="shared" si="3"/>
        <v>0</v>
      </c>
      <c r="T35" s="822">
        <f t="shared" si="3"/>
        <v>0</v>
      </c>
      <c r="U35" s="822">
        <f t="shared" si="3"/>
        <v>0</v>
      </c>
      <c r="V35" s="824">
        <f>SUM(J35:U35)</f>
        <v>8006</v>
      </c>
      <c r="W35" s="825">
        <f>IF(I35&lt;&gt;0,+V35/I35*100,"   ???")</f>
        <v>112.4438202247191</v>
      </c>
      <c r="X35" s="40"/>
    </row>
    <row r="36" spans="1:24" ht="14.25">
      <c r="A36" s="733" t="s">
        <v>650</v>
      </c>
      <c r="B36" s="734" t="s">
        <v>651</v>
      </c>
      <c r="C36" s="735">
        <v>0</v>
      </c>
      <c r="D36" s="735">
        <v>0</v>
      </c>
      <c r="E36" s="649">
        <v>601</v>
      </c>
      <c r="F36" s="653">
        <v>0</v>
      </c>
      <c r="G36" s="654">
        <v>0</v>
      </c>
      <c r="H36" s="655">
        <v>0</v>
      </c>
      <c r="I36" s="784">
        <v>0</v>
      </c>
      <c r="J36" s="791">
        <v>0</v>
      </c>
      <c r="K36" s="744">
        <v>0</v>
      </c>
      <c r="L36" s="744">
        <v>0</v>
      </c>
      <c r="M36" s="744">
        <v>0</v>
      </c>
      <c r="N36" s="744">
        <v>0</v>
      </c>
      <c r="O36" s="744">
        <v>0</v>
      </c>
      <c r="P36" s="744">
        <v>2</v>
      </c>
      <c r="Q36" s="744">
        <v>0</v>
      </c>
      <c r="R36" s="744">
        <v>0</v>
      </c>
      <c r="S36" s="744"/>
      <c r="T36" s="744"/>
      <c r="U36" s="738"/>
      <c r="V36" s="826">
        <f t="shared" si="1"/>
        <v>2</v>
      </c>
      <c r="W36" s="805">
        <v>0</v>
      </c>
      <c r="X36" s="40"/>
    </row>
    <row r="37" spans="1:24" ht="14.25">
      <c r="A37" s="747" t="s">
        <v>652</v>
      </c>
      <c r="B37" s="748" t="s">
        <v>653</v>
      </c>
      <c r="C37" s="749">
        <v>1190</v>
      </c>
      <c r="D37" s="749">
        <v>1857</v>
      </c>
      <c r="E37" s="650">
        <v>602</v>
      </c>
      <c r="F37" s="656">
        <v>208</v>
      </c>
      <c r="G37" s="657">
        <v>330</v>
      </c>
      <c r="H37" s="658">
        <v>348</v>
      </c>
      <c r="I37" s="790">
        <v>150</v>
      </c>
      <c r="J37" s="791">
        <v>21</v>
      </c>
      <c r="K37" s="744">
        <v>20</v>
      </c>
      <c r="L37" s="744">
        <v>24</v>
      </c>
      <c r="M37" s="744">
        <v>9</v>
      </c>
      <c r="N37" s="744">
        <v>17</v>
      </c>
      <c r="O37" s="744">
        <v>20</v>
      </c>
      <c r="P37" s="744">
        <v>24</v>
      </c>
      <c r="Q37" s="744">
        <v>16</v>
      </c>
      <c r="R37" s="744">
        <v>43</v>
      </c>
      <c r="S37" s="744"/>
      <c r="T37" s="744"/>
      <c r="U37" s="738"/>
      <c r="V37" s="793">
        <f t="shared" si="1"/>
        <v>194</v>
      </c>
      <c r="W37" s="794">
        <f>IF(I37&lt;&gt;0,+V37/I37*100,"   ???")</f>
        <v>129.33333333333331</v>
      </c>
      <c r="X37" s="40"/>
    </row>
    <row r="38" spans="1:24" ht="14.25">
      <c r="A38" s="747" t="s">
        <v>654</v>
      </c>
      <c r="B38" s="748" t="s">
        <v>655</v>
      </c>
      <c r="C38" s="749">
        <v>0</v>
      </c>
      <c r="D38" s="749">
        <v>0</v>
      </c>
      <c r="E38" s="650">
        <v>604</v>
      </c>
      <c r="F38" s="656">
        <v>63</v>
      </c>
      <c r="G38" s="657">
        <v>65</v>
      </c>
      <c r="H38" s="658">
        <v>27</v>
      </c>
      <c r="I38" s="790">
        <v>60</v>
      </c>
      <c r="J38" s="791">
        <v>2</v>
      </c>
      <c r="K38" s="744">
        <v>2</v>
      </c>
      <c r="L38" s="744">
        <v>6</v>
      </c>
      <c r="M38" s="744">
        <v>0</v>
      </c>
      <c r="N38" s="744">
        <v>0</v>
      </c>
      <c r="O38" s="744">
        <v>2</v>
      </c>
      <c r="P38" s="744">
        <v>4</v>
      </c>
      <c r="Q38" s="744">
        <v>4</v>
      </c>
      <c r="R38" s="744">
        <v>6</v>
      </c>
      <c r="S38" s="744"/>
      <c r="T38" s="744"/>
      <c r="U38" s="738"/>
      <c r="V38" s="793">
        <f t="shared" si="1"/>
        <v>26</v>
      </c>
      <c r="W38" s="794">
        <f>IF(I38&lt;&gt;0,+V38/I38*100,"   ???")</f>
        <v>43.333333333333336</v>
      </c>
      <c r="X38" s="40"/>
    </row>
    <row r="39" spans="1:24" ht="14.25">
      <c r="A39" s="747" t="s">
        <v>656</v>
      </c>
      <c r="B39" s="748" t="s">
        <v>657</v>
      </c>
      <c r="C39" s="749">
        <v>12472</v>
      </c>
      <c r="D39" s="749">
        <v>13728</v>
      </c>
      <c r="E39" s="650" t="s">
        <v>658</v>
      </c>
      <c r="F39" s="656">
        <v>6570</v>
      </c>
      <c r="G39" s="657">
        <v>6728</v>
      </c>
      <c r="H39" s="658">
        <v>6660</v>
      </c>
      <c r="I39" s="790">
        <v>6720</v>
      </c>
      <c r="J39" s="827">
        <v>560</v>
      </c>
      <c r="K39" s="744">
        <v>560</v>
      </c>
      <c r="L39" s="744">
        <v>560</v>
      </c>
      <c r="M39" s="744">
        <v>560</v>
      </c>
      <c r="N39" s="744">
        <v>560</v>
      </c>
      <c r="O39" s="744">
        <v>1655</v>
      </c>
      <c r="P39" s="744">
        <v>0</v>
      </c>
      <c r="Q39" s="744">
        <v>1095</v>
      </c>
      <c r="R39" s="744">
        <v>2922</v>
      </c>
      <c r="S39" s="744"/>
      <c r="T39" s="744"/>
      <c r="U39" s="738"/>
      <c r="V39" s="793">
        <f t="shared" si="1"/>
        <v>8472</v>
      </c>
      <c r="W39" s="794">
        <f>IF(I39&lt;&gt;0,+V39/I39*100,"   ???")</f>
        <v>126.07142857142857</v>
      </c>
      <c r="X39" s="40"/>
    </row>
    <row r="40" spans="1:24" ht="15" thickBot="1">
      <c r="A40" s="712" t="s">
        <v>659</v>
      </c>
      <c r="B40" s="754"/>
      <c r="C40" s="755">
        <v>12330</v>
      </c>
      <c r="D40" s="755">
        <v>13218</v>
      </c>
      <c r="E40" s="652" t="s">
        <v>660</v>
      </c>
      <c r="F40" s="659">
        <v>164</v>
      </c>
      <c r="G40" s="660">
        <v>161</v>
      </c>
      <c r="H40" s="661">
        <v>143</v>
      </c>
      <c r="I40" s="828">
        <v>190</v>
      </c>
      <c r="J40" s="677">
        <v>10</v>
      </c>
      <c r="K40" s="670">
        <v>2</v>
      </c>
      <c r="L40" s="670">
        <v>42</v>
      </c>
      <c r="M40" s="670">
        <v>4</v>
      </c>
      <c r="N40" s="670">
        <v>32</v>
      </c>
      <c r="O40" s="670">
        <v>14</v>
      </c>
      <c r="P40" s="670">
        <v>381</v>
      </c>
      <c r="Q40" s="670">
        <v>28</v>
      </c>
      <c r="R40" s="670">
        <v>112</v>
      </c>
      <c r="S40" s="670"/>
      <c r="T40" s="670"/>
      <c r="U40" s="670"/>
      <c r="V40" s="793">
        <f t="shared" si="1"/>
        <v>625</v>
      </c>
      <c r="W40" s="814">
        <f>IF(I40&lt;&gt;0,+V40/I40*100,"   ???")</f>
        <v>328.9473684210526</v>
      </c>
      <c r="X40" s="40"/>
    </row>
    <row r="41" spans="1:24" ht="15" thickBot="1">
      <c r="A41" s="815" t="s">
        <v>661</v>
      </c>
      <c r="B41" s="816" t="s">
        <v>662</v>
      </c>
      <c r="C41" s="683">
        <f>SUM(C36:C40)</f>
        <v>25992</v>
      </c>
      <c r="D41" s="683">
        <f>SUM(D36:D40)</f>
        <v>28803</v>
      </c>
      <c r="E41" s="817" t="s">
        <v>594</v>
      </c>
      <c r="F41" s="829">
        <v>7005</v>
      </c>
      <c r="G41" s="830">
        <v>7284</v>
      </c>
      <c r="H41" s="819">
        <v>7178</v>
      </c>
      <c r="I41" s="831">
        <v>7120</v>
      </c>
      <c r="J41" s="822">
        <f>SUM(J36:J40)</f>
        <v>593</v>
      </c>
      <c r="K41" s="822">
        <f>SUM(K36:K40)</f>
        <v>584</v>
      </c>
      <c r="L41" s="823">
        <f aca="true" t="shared" si="4" ref="L41:V41">SUM(L36:L40)</f>
        <v>632</v>
      </c>
      <c r="M41" s="823">
        <f t="shared" si="4"/>
        <v>573</v>
      </c>
      <c r="N41" s="822">
        <f t="shared" si="4"/>
        <v>609</v>
      </c>
      <c r="O41" s="822">
        <f t="shared" si="4"/>
        <v>1691</v>
      </c>
      <c r="P41" s="822">
        <f t="shared" si="4"/>
        <v>411</v>
      </c>
      <c r="Q41" s="822">
        <f t="shared" si="4"/>
        <v>1143</v>
      </c>
      <c r="R41" s="822">
        <f t="shared" si="4"/>
        <v>3083</v>
      </c>
      <c r="S41" s="822">
        <f t="shared" si="4"/>
        <v>0</v>
      </c>
      <c r="T41" s="822">
        <f t="shared" si="4"/>
        <v>0</v>
      </c>
      <c r="U41" s="822">
        <f t="shared" si="4"/>
        <v>0</v>
      </c>
      <c r="V41" s="824">
        <f t="shared" si="4"/>
        <v>9319</v>
      </c>
      <c r="W41" s="825">
        <f>IF(I41&lt;&gt;0,+V41/I41*100,"   ???")</f>
        <v>130.88483146067415</v>
      </c>
      <c r="X41" s="40"/>
    </row>
    <row r="42" spans="1:24" ht="6.75" customHeight="1" thickBot="1">
      <c r="A42" s="712"/>
      <c r="B42" s="832"/>
      <c r="C42" s="833"/>
      <c r="D42" s="833"/>
      <c r="E42" s="678"/>
      <c r="F42" s="679"/>
      <c r="G42" s="680"/>
      <c r="H42" s="681"/>
      <c r="I42" s="682"/>
      <c r="J42" s="601"/>
      <c r="K42" s="834"/>
      <c r="L42" s="835"/>
      <c r="M42" s="835"/>
      <c r="N42" s="834"/>
      <c r="O42" s="834"/>
      <c r="P42" s="834"/>
      <c r="Q42" s="834"/>
      <c r="R42" s="834"/>
      <c r="S42" s="834"/>
      <c r="T42" s="834"/>
      <c r="U42" s="642"/>
      <c r="V42" s="683"/>
      <c r="W42" s="684"/>
      <c r="X42" s="40"/>
    </row>
    <row r="43" spans="1:24" ht="15" thickBot="1">
      <c r="A43" s="836" t="s">
        <v>663</v>
      </c>
      <c r="B43" s="816" t="s">
        <v>625</v>
      </c>
      <c r="C43" s="683">
        <f>+C41-C39</f>
        <v>13520</v>
      </c>
      <c r="D43" s="683">
        <f>+D41-D39</f>
        <v>15075</v>
      </c>
      <c r="E43" s="817" t="s">
        <v>594</v>
      </c>
      <c r="F43" s="829">
        <v>435</v>
      </c>
      <c r="G43" s="830">
        <v>556</v>
      </c>
      <c r="H43" s="819">
        <v>518</v>
      </c>
      <c r="I43" s="820">
        <v>540</v>
      </c>
      <c r="J43" s="821">
        <v>33</v>
      </c>
      <c r="K43" s="822">
        <v>24</v>
      </c>
      <c r="L43" s="822">
        <f aca="true" t="shared" si="5" ref="L43:U43">+L41-L39</f>
        <v>72</v>
      </c>
      <c r="M43" s="822">
        <f t="shared" si="5"/>
        <v>13</v>
      </c>
      <c r="N43" s="822">
        <f t="shared" si="5"/>
        <v>49</v>
      </c>
      <c r="O43" s="822">
        <f t="shared" si="5"/>
        <v>36</v>
      </c>
      <c r="P43" s="822">
        <f t="shared" si="5"/>
        <v>411</v>
      </c>
      <c r="Q43" s="822">
        <f t="shared" si="5"/>
        <v>48</v>
      </c>
      <c r="R43" s="822">
        <f t="shared" si="5"/>
        <v>161</v>
      </c>
      <c r="S43" s="822">
        <f t="shared" si="5"/>
        <v>0</v>
      </c>
      <c r="T43" s="822">
        <f t="shared" si="5"/>
        <v>0</v>
      </c>
      <c r="U43" s="822">
        <f t="shared" si="5"/>
        <v>0</v>
      </c>
      <c r="V43" s="683">
        <v>57</v>
      </c>
      <c r="W43" s="825">
        <f>IF(I43&lt;&gt;0,+V43/I43*100,"   ???")</f>
        <v>10.555555555555555</v>
      </c>
      <c r="X43" s="40"/>
    </row>
    <row r="44" spans="1:24" ht="15" thickBot="1">
      <c r="A44" s="815" t="s">
        <v>664</v>
      </c>
      <c r="B44" s="816" t="s">
        <v>665</v>
      </c>
      <c r="C44" s="683">
        <f>+C41-C35</f>
        <v>93</v>
      </c>
      <c r="D44" s="683">
        <f>+D41-D35</f>
        <v>-465</v>
      </c>
      <c r="E44" s="817" t="s">
        <v>594</v>
      </c>
      <c r="F44" s="829">
        <v>47</v>
      </c>
      <c r="G44" s="830">
        <v>44</v>
      </c>
      <c r="H44" s="819">
        <v>86</v>
      </c>
      <c r="I44" s="820">
        <v>1</v>
      </c>
      <c r="J44" s="821">
        <v>35</v>
      </c>
      <c r="K44" s="822">
        <v>34</v>
      </c>
      <c r="L44" s="822">
        <v>-123</v>
      </c>
      <c r="M44" s="822">
        <f aca="true" t="shared" si="6" ref="M44:U44">+M41-M35</f>
        <v>-223</v>
      </c>
      <c r="N44" s="822">
        <f t="shared" si="6"/>
        <v>-30</v>
      </c>
      <c r="O44" s="822">
        <f t="shared" si="6"/>
        <v>948</v>
      </c>
      <c r="P44" s="822">
        <f t="shared" si="6"/>
        <v>-1197</v>
      </c>
      <c r="Q44" s="822">
        <f t="shared" si="6"/>
        <v>156</v>
      </c>
      <c r="R44" s="822">
        <f t="shared" si="6"/>
        <v>1713</v>
      </c>
      <c r="S44" s="822">
        <f t="shared" si="6"/>
        <v>0</v>
      </c>
      <c r="T44" s="822">
        <f t="shared" si="6"/>
        <v>0</v>
      </c>
      <c r="U44" s="837">
        <f t="shared" si="6"/>
        <v>0</v>
      </c>
      <c r="V44" s="683">
        <v>69</v>
      </c>
      <c r="W44" s="825">
        <f>IF(I44&lt;&gt;0,+V44/I44*100,"   ???")</f>
        <v>6900</v>
      </c>
      <c r="X44" s="40"/>
    </row>
    <row r="45" spans="1:24" ht="15" thickBot="1">
      <c r="A45" s="838" t="s">
        <v>666</v>
      </c>
      <c r="B45" s="839" t="s">
        <v>625</v>
      </c>
      <c r="C45" s="840">
        <f>+C44-C39</f>
        <v>-12379</v>
      </c>
      <c r="D45" s="840">
        <f>+D44-D39</f>
        <v>-14193</v>
      </c>
      <c r="E45" s="841" t="s">
        <v>594</v>
      </c>
      <c r="F45" s="842">
        <v>-6522</v>
      </c>
      <c r="G45" s="843">
        <v>-6684</v>
      </c>
      <c r="H45" s="819">
        <v>-6574</v>
      </c>
      <c r="I45" s="820">
        <v>-8556</v>
      </c>
      <c r="J45" s="821">
        <v>-525</v>
      </c>
      <c r="K45" s="822">
        <v>-526</v>
      </c>
      <c r="L45" s="822">
        <f aca="true" t="shared" si="7" ref="L45:U45">+L44-L39</f>
        <v>-683</v>
      </c>
      <c r="M45" s="822">
        <v>-782</v>
      </c>
      <c r="N45" s="822">
        <f t="shared" si="7"/>
        <v>-590</v>
      </c>
      <c r="O45" s="822">
        <f t="shared" si="7"/>
        <v>-707</v>
      </c>
      <c r="P45" s="822">
        <f t="shared" si="7"/>
        <v>-1197</v>
      </c>
      <c r="Q45" s="822">
        <f t="shared" si="7"/>
        <v>-939</v>
      </c>
      <c r="R45" s="822">
        <f t="shared" si="7"/>
        <v>-1209</v>
      </c>
      <c r="S45" s="822">
        <f t="shared" si="7"/>
        <v>0</v>
      </c>
      <c r="T45" s="822">
        <f t="shared" si="7"/>
        <v>0</v>
      </c>
      <c r="U45" s="822">
        <f t="shared" si="7"/>
        <v>0</v>
      </c>
      <c r="V45" s="683">
        <v>-1051</v>
      </c>
      <c r="W45" s="825">
        <f>IF(I45&lt;&gt;0,+V45/I45*100,"   ???")</f>
        <v>12.283777466105656</v>
      </c>
      <c r="X45" s="40"/>
    </row>
    <row r="47" spans="1:2" ht="14.25" customHeight="1">
      <c r="A47" s="844"/>
      <c r="B47" s="845"/>
    </row>
  </sheetData>
  <sheetProtection/>
  <mergeCells count="1">
    <mergeCell ref="H7:H8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2.28125" style="40" customWidth="1"/>
    <col min="2" max="2" width="10.57421875" style="40" customWidth="1"/>
    <col min="3" max="3" width="14.00390625" style="40" customWidth="1"/>
    <col min="4" max="5" width="0" style="40" hidden="1" customWidth="1"/>
    <col min="6" max="7" width="9.140625" style="40" hidden="1" customWidth="1"/>
    <col min="8" max="8" width="9.140625" style="40" customWidth="1"/>
    <col min="9" max="9" width="10.28125" style="40" customWidth="1"/>
    <col min="10" max="18" width="9.140625" style="40" customWidth="1"/>
    <col min="19" max="21" width="0" style="40" hidden="1" customWidth="1"/>
    <col min="22" max="23" width="10.28125" style="40" customWidth="1"/>
    <col min="24" max="16384" width="9.140625" style="40" customWidth="1"/>
  </cols>
  <sheetData>
    <row r="1" spans="1:9" s="43" customFormat="1" ht="15.75">
      <c r="A1" s="859" t="s">
        <v>668</v>
      </c>
      <c r="B1" s="859"/>
      <c r="C1" s="859"/>
      <c r="D1" s="859"/>
      <c r="E1" s="859"/>
      <c r="F1" s="859"/>
      <c r="G1" s="859"/>
      <c r="H1" s="859"/>
      <c r="I1" s="859"/>
    </row>
    <row r="2" spans="1:9" ht="18">
      <c r="A2" s="858" t="s">
        <v>669</v>
      </c>
      <c r="B2" s="561"/>
      <c r="I2" s="560"/>
    </row>
    <row r="3" spans="1:9" ht="12.75">
      <c r="A3" s="560"/>
      <c r="B3" s="560"/>
      <c r="I3" s="560"/>
    </row>
    <row r="4" spans="9:15" ht="13.5" thickBot="1">
      <c r="I4" s="560"/>
      <c r="M4" s="688"/>
      <c r="N4" s="688"/>
      <c r="O4" s="688"/>
    </row>
    <row r="5" spans="1:15" ht="16.5" thickBot="1">
      <c r="A5" s="859" t="s">
        <v>565</v>
      </c>
      <c r="B5" s="859"/>
      <c r="C5" s="2324" t="s">
        <v>694</v>
      </c>
      <c r="D5" s="2325"/>
      <c r="E5" s="2325"/>
      <c r="F5" s="2325"/>
      <c r="G5" s="2326"/>
      <c r="H5" s="648"/>
      <c r="I5" s="562"/>
      <c r="M5" s="688"/>
      <c r="N5" s="688"/>
      <c r="O5" s="688"/>
    </row>
    <row r="6" spans="1:9" ht="13.5" thickBot="1">
      <c r="A6" s="857" t="s">
        <v>567</v>
      </c>
      <c r="B6" s="857"/>
      <c r="I6" s="560"/>
    </row>
    <row r="7" spans="1:23" ht="15.75">
      <c r="A7" s="860"/>
      <c r="B7" s="861"/>
      <c r="C7" s="862"/>
      <c r="D7" s="566"/>
      <c r="E7" s="566"/>
      <c r="F7" s="566"/>
      <c r="G7" s="566"/>
      <c r="H7" s="566"/>
      <c r="I7" s="863" t="s">
        <v>55</v>
      </c>
      <c r="J7" s="864"/>
      <c r="K7" s="865"/>
      <c r="L7" s="865"/>
      <c r="M7" s="865"/>
      <c r="N7" s="865"/>
      <c r="O7" s="866"/>
      <c r="P7" s="865"/>
      <c r="Q7" s="865"/>
      <c r="R7" s="865"/>
      <c r="S7" s="865"/>
      <c r="T7" s="865"/>
      <c r="U7" s="865"/>
      <c r="V7" s="867" t="s">
        <v>569</v>
      </c>
      <c r="W7" s="863" t="s">
        <v>570</v>
      </c>
    </row>
    <row r="8" spans="1:23" ht="13.5" thickBot="1">
      <c r="A8" s="868" t="s">
        <v>57</v>
      </c>
      <c r="B8" s="869"/>
      <c r="C8" s="870"/>
      <c r="D8" s="572" t="s">
        <v>572</v>
      </c>
      <c r="E8" s="572" t="s">
        <v>573</v>
      </c>
      <c r="F8" s="871" t="s">
        <v>689</v>
      </c>
      <c r="G8" s="871" t="s">
        <v>690</v>
      </c>
      <c r="H8" s="871" t="s">
        <v>688</v>
      </c>
      <c r="I8" s="872">
        <v>2015</v>
      </c>
      <c r="J8" s="873" t="s">
        <v>579</v>
      </c>
      <c r="K8" s="874" t="s">
        <v>580</v>
      </c>
      <c r="L8" s="874" t="s">
        <v>581</v>
      </c>
      <c r="M8" s="874" t="s">
        <v>582</v>
      </c>
      <c r="N8" s="874" t="s">
        <v>583</v>
      </c>
      <c r="O8" s="874" t="s">
        <v>584</v>
      </c>
      <c r="P8" s="874" t="s">
        <v>585</v>
      </c>
      <c r="Q8" s="874" t="s">
        <v>586</v>
      </c>
      <c r="R8" s="874" t="s">
        <v>587</v>
      </c>
      <c r="S8" s="874" t="s">
        <v>588</v>
      </c>
      <c r="T8" s="874" t="s">
        <v>589</v>
      </c>
      <c r="U8" s="873" t="s">
        <v>590</v>
      </c>
      <c r="V8" s="871" t="s">
        <v>591</v>
      </c>
      <c r="W8" s="872" t="s">
        <v>592</v>
      </c>
    </row>
    <row r="9" spans="1:23" ht="16.5">
      <c r="A9" s="875" t="s">
        <v>695</v>
      </c>
      <c r="B9" s="876"/>
      <c r="C9" s="877"/>
      <c r="D9" s="878">
        <v>22</v>
      </c>
      <c r="E9" s="878">
        <v>23</v>
      </c>
      <c r="F9" s="846">
        <v>21</v>
      </c>
      <c r="G9" s="846">
        <v>21</v>
      </c>
      <c r="H9" s="847">
        <v>21</v>
      </c>
      <c r="I9" s="879">
        <v>21</v>
      </c>
      <c r="J9" s="880">
        <v>21</v>
      </c>
      <c r="K9" s="881">
        <v>21</v>
      </c>
      <c r="L9" s="881">
        <v>21</v>
      </c>
      <c r="M9" s="881">
        <v>21</v>
      </c>
      <c r="N9" s="851">
        <v>21</v>
      </c>
      <c r="O9" s="851">
        <v>21</v>
      </c>
      <c r="P9" s="848">
        <v>21</v>
      </c>
      <c r="Q9" s="848">
        <v>21</v>
      </c>
      <c r="R9" s="848">
        <v>21</v>
      </c>
      <c r="S9" s="848"/>
      <c r="T9" s="848"/>
      <c r="U9" s="848"/>
      <c r="V9" s="882" t="s">
        <v>594</v>
      </c>
      <c r="W9" s="883" t="s">
        <v>594</v>
      </c>
    </row>
    <row r="10" spans="1:23" ht="17.25" thickBot="1">
      <c r="A10" s="884" t="s">
        <v>696</v>
      </c>
      <c r="B10" s="885"/>
      <c r="C10" s="886"/>
      <c r="D10" s="887">
        <v>20.91</v>
      </c>
      <c r="E10" s="887">
        <v>21.91</v>
      </c>
      <c r="F10" s="888">
        <v>20.4</v>
      </c>
      <c r="G10" s="888">
        <v>20.4</v>
      </c>
      <c r="H10" s="889">
        <v>20.4</v>
      </c>
      <c r="I10" s="890">
        <v>20.4</v>
      </c>
      <c r="J10" s="891">
        <v>20.4</v>
      </c>
      <c r="K10" s="892">
        <v>20.4</v>
      </c>
      <c r="L10" s="893">
        <v>20.4</v>
      </c>
      <c r="M10" s="893">
        <v>20.4</v>
      </c>
      <c r="N10" s="892">
        <v>20.4</v>
      </c>
      <c r="O10" s="892">
        <v>20.4</v>
      </c>
      <c r="P10" s="894">
        <v>20.4</v>
      </c>
      <c r="Q10" s="894">
        <v>20.4</v>
      </c>
      <c r="R10" s="894">
        <v>20.4</v>
      </c>
      <c r="S10" s="894"/>
      <c r="T10" s="894"/>
      <c r="U10" s="889"/>
      <c r="V10" s="895"/>
      <c r="W10" s="896" t="s">
        <v>594</v>
      </c>
    </row>
    <row r="11" spans="1:23" ht="16.5">
      <c r="A11" s="897" t="s">
        <v>697</v>
      </c>
      <c r="B11" s="876"/>
      <c r="C11" s="898" t="s">
        <v>698</v>
      </c>
      <c r="D11" s="899">
        <v>4630</v>
      </c>
      <c r="E11" s="899">
        <v>5103</v>
      </c>
      <c r="F11" s="852">
        <v>6741</v>
      </c>
      <c r="G11" s="852">
        <v>6928</v>
      </c>
      <c r="H11" s="900">
        <v>6931</v>
      </c>
      <c r="I11" s="901" t="s">
        <v>594</v>
      </c>
      <c r="J11" s="900">
        <v>6931</v>
      </c>
      <c r="K11" s="902">
        <v>6931</v>
      </c>
      <c r="L11" s="902">
        <v>6931</v>
      </c>
      <c r="M11" s="903">
        <v>6931</v>
      </c>
      <c r="N11" s="904">
        <v>6957</v>
      </c>
      <c r="O11" s="904">
        <v>6961</v>
      </c>
      <c r="P11" s="904">
        <v>6966</v>
      </c>
      <c r="Q11" s="904">
        <v>6967</v>
      </c>
      <c r="R11" s="904">
        <v>6970</v>
      </c>
      <c r="S11" s="904"/>
      <c r="T11" s="904"/>
      <c r="U11" s="900"/>
      <c r="V11" s="901" t="s">
        <v>594</v>
      </c>
      <c r="W11" s="905" t="s">
        <v>594</v>
      </c>
    </row>
    <row r="12" spans="1:23" ht="16.5">
      <c r="A12" s="897" t="s">
        <v>672</v>
      </c>
      <c r="B12" s="906"/>
      <c r="C12" s="898" t="s">
        <v>699</v>
      </c>
      <c r="D12" s="907">
        <v>3811</v>
      </c>
      <c r="E12" s="907">
        <v>4577</v>
      </c>
      <c r="F12" s="853">
        <v>6492</v>
      </c>
      <c r="G12" s="853">
        <v>6744</v>
      </c>
      <c r="H12" s="900">
        <v>6806</v>
      </c>
      <c r="I12" s="901" t="s">
        <v>594</v>
      </c>
      <c r="J12" s="908">
        <v>6811</v>
      </c>
      <c r="K12" s="909">
        <v>6815</v>
      </c>
      <c r="L12" s="909">
        <v>6820</v>
      </c>
      <c r="M12" s="910">
        <v>6825</v>
      </c>
      <c r="N12" s="904">
        <v>6856</v>
      </c>
      <c r="O12" s="904">
        <v>6865</v>
      </c>
      <c r="P12" s="904">
        <v>6875</v>
      </c>
      <c r="Q12" s="904">
        <v>6881</v>
      </c>
      <c r="R12" s="904">
        <v>6889</v>
      </c>
      <c r="S12" s="904"/>
      <c r="T12" s="904"/>
      <c r="U12" s="900"/>
      <c r="V12" s="901" t="s">
        <v>594</v>
      </c>
      <c r="W12" s="905" t="s">
        <v>594</v>
      </c>
    </row>
    <row r="13" spans="1:23" ht="16.5">
      <c r="A13" s="897" t="s">
        <v>602</v>
      </c>
      <c r="B13" s="876"/>
      <c r="C13" s="898" t="s">
        <v>700</v>
      </c>
      <c r="D13" s="907">
        <v>0</v>
      </c>
      <c r="E13" s="907">
        <v>0</v>
      </c>
      <c r="F13" s="853">
        <v>58</v>
      </c>
      <c r="G13" s="853">
        <v>51</v>
      </c>
      <c r="H13" s="900">
        <v>63</v>
      </c>
      <c r="I13" s="901" t="s">
        <v>594</v>
      </c>
      <c r="J13" s="908">
        <v>63</v>
      </c>
      <c r="K13" s="909">
        <v>63</v>
      </c>
      <c r="L13" s="910">
        <v>70</v>
      </c>
      <c r="M13" s="910">
        <v>70</v>
      </c>
      <c r="N13" s="904">
        <v>70</v>
      </c>
      <c r="O13" s="904">
        <v>31</v>
      </c>
      <c r="P13" s="904">
        <v>36</v>
      </c>
      <c r="Q13" s="904">
        <v>36</v>
      </c>
      <c r="R13" s="904">
        <v>42</v>
      </c>
      <c r="S13" s="904"/>
      <c r="T13" s="904"/>
      <c r="U13" s="900"/>
      <c r="V13" s="901" t="s">
        <v>594</v>
      </c>
      <c r="W13" s="905" t="s">
        <v>594</v>
      </c>
    </row>
    <row r="14" spans="1:23" ht="16.5">
      <c r="A14" s="897" t="s">
        <v>605</v>
      </c>
      <c r="B14" s="906"/>
      <c r="C14" s="898" t="s">
        <v>701</v>
      </c>
      <c r="D14" s="907">
        <v>0</v>
      </c>
      <c r="E14" s="907">
        <v>0</v>
      </c>
      <c r="F14" s="853">
        <v>583</v>
      </c>
      <c r="G14" s="853">
        <v>634</v>
      </c>
      <c r="H14" s="900">
        <v>591</v>
      </c>
      <c r="I14" s="901" t="s">
        <v>594</v>
      </c>
      <c r="J14" s="908">
        <v>8672</v>
      </c>
      <c r="K14" s="909">
        <v>8112</v>
      </c>
      <c r="L14" s="910">
        <v>6566</v>
      </c>
      <c r="M14" s="910">
        <v>5776</v>
      </c>
      <c r="N14" s="904">
        <v>5209</v>
      </c>
      <c r="O14" s="904">
        <v>3700</v>
      </c>
      <c r="P14" s="904">
        <v>3713</v>
      </c>
      <c r="Q14" s="904">
        <v>3153</v>
      </c>
      <c r="R14" s="904">
        <v>2214</v>
      </c>
      <c r="S14" s="904"/>
      <c r="T14" s="904"/>
      <c r="U14" s="900"/>
      <c r="V14" s="901" t="s">
        <v>594</v>
      </c>
      <c r="W14" s="905" t="s">
        <v>594</v>
      </c>
    </row>
    <row r="15" spans="1:23" ht="17.25" thickBot="1">
      <c r="A15" s="875" t="s">
        <v>607</v>
      </c>
      <c r="B15" s="876"/>
      <c r="C15" s="911" t="s">
        <v>702</v>
      </c>
      <c r="D15" s="912">
        <v>869</v>
      </c>
      <c r="E15" s="912">
        <v>1024</v>
      </c>
      <c r="F15" s="849">
        <v>1222</v>
      </c>
      <c r="G15" s="849">
        <v>1372</v>
      </c>
      <c r="H15" s="850">
        <v>1597</v>
      </c>
      <c r="I15" s="882" t="s">
        <v>594</v>
      </c>
      <c r="J15" s="913">
        <v>1541</v>
      </c>
      <c r="K15" s="851">
        <v>1699</v>
      </c>
      <c r="L15" s="881">
        <v>2544</v>
      </c>
      <c r="M15" s="881">
        <v>2296</v>
      </c>
      <c r="N15" s="851">
        <v>2289</v>
      </c>
      <c r="O15" s="851">
        <v>3216</v>
      </c>
      <c r="P15" s="851">
        <v>2378</v>
      </c>
      <c r="Q15" s="851">
        <v>2296</v>
      </c>
      <c r="R15" s="851">
        <v>2664</v>
      </c>
      <c r="S15" s="851"/>
      <c r="T15" s="851"/>
      <c r="U15" s="851"/>
      <c r="V15" s="882" t="s">
        <v>594</v>
      </c>
      <c r="W15" s="883" t="s">
        <v>594</v>
      </c>
    </row>
    <row r="16" spans="1:23" ht="17.25" thickBot="1">
      <c r="A16" s="914" t="s">
        <v>610</v>
      </c>
      <c r="B16" s="915"/>
      <c r="C16" s="916"/>
      <c r="D16" s="917">
        <v>1838</v>
      </c>
      <c r="E16" s="917">
        <v>1811</v>
      </c>
      <c r="F16" s="918">
        <v>2295</v>
      </c>
      <c r="G16" s="918">
        <v>972</v>
      </c>
      <c r="H16" s="919">
        <v>9916</v>
      </c>
      <c r="I16" s="920" t="s">
        <v>594</v>
      </c>
      <c r="J16" s="919">
        <v>17942</v>
      </c>
      <c r="K16" s="921">
        <v>17540</v>
      </c>
      <c r="L16" s="922">
        <v>16845</v>
      </c>
      <c r="M16" s="922">
        <v>15807</v>
      </c>
      <c r="N16" s="921">
        <v>15260</v>
      </c>
      <c r="O16" s="921">
        <v>14644</v>
      </c>
      <c r="P16" s="921">
        <v>13828</v>
      </c>
      <c r="Q16" s="921">
        <v>13186</v>
      </c>
      <c r="R16" s="921">
        <v>12626</v>
      </c>
      <c r="S16" s="921"/>
      <c r="T16" s="921"/>
      <c r="U16" s="919"/>
      <c r="V16" s="920" t="s">
        <v>594</v>
      </c>
      <c r="W16" s="923" t="s">
        <v>594</v>
      </c>
    </row>
    <row r="17" spans="1:23" ht="16.5">
      <c r="A17" s="875" t="s">
        <v>703</v>
      </c>
      <c r="B17" s="876"/>
      <c r="C17" s="911" t="s">
        <v>704</v>
      </c>
      <c r="D17" s="912">
        <v>833</v>
      </c>
      <c r="E17" s="912">
        <v>540</v>
      </c>
      <c r="F17" s="849">
        <v>293</v>
      </c>
      <c r="G17" s="849">
        <v>212</v>
      </c>
      <c r="H17" s="850">
        <v>139</v>
      </c>
      <c r="I17" s="882" t="s">
        <v>594</v>
      </c>
      <c r="J17" s="913">
        <v>133</v>
      </c>
      <c r="K17" s="851">
        <v>127</v>
      </c>
      <c r="L17" s="881">
        <v>121</v>
      </c>
      <c r="M17" s="881">
        <v>115</v>
      </c>
      <c r="N17" s="851">
        <v>109</v>
      </c>
      <c r="O17" s="851">
        <v>102</v>
      </c>
      <c r="P17" s="851">
        <v>96</v>
      </c>
      <c r="Q17" s="851">
        <v>90</v>
      </c>
      <c r="R17" s="851">
        <v>85</v>
      </c>
      <c r="S17" s="851"/>
      <c r="T17" s="851"/>
      <c r="U17" s="851"/>
      <c r="V17" s="882" t="s">
        <v>594</v>
      </c>
      <c r="W17" s="883" t="s">
        <v>594</v>
      </c>
    </row>
    <row r="18" spans="1:23" ht="16.5">
      <c r="A18" s="897" t="s">
        <v>705</v>
      </c>
      <c r="B18" s="906"/>
      <c r="C18" s="898" t="s">
        <v>706</v>
      </c>
      <c r="D18" s="899">
        <v>584</v>
      </c>
      <c r="E18" s="899">
        <v>483</v>
      </c>
      <c r="F18" s="853">
        <v>698</v>
      </c>
      <c r="G18" s="853">
        <v>853</v>
      </c>
      <c r="H18" s="900">
        <v>1011</v>
      </c>
      <c r="I18" s="901" t="s">
        <v>594</v>
      </c>
      <c r="J18" s="900">
        <v>986</v>
      </c>
      <c r="K18" s="904">
        <v>1034</v>
      </c>
      <c r="L18" s="903">
        <v>1042</v>
      </c>
      <c r="M18" s="903">
        <v>1077</v>
      </c>
      <c r="N18" s="904">
        <v>1090</v>
      </c>
      <c r="O18" s="904">
        <v>1100</v>
      </c>
      <c r="P18" s="904">
        <v>1113</v>
      </c>
      <c r="Q18" s="904">
        <v>1127</v>
      </c>
      <c r="R18" s="904">
        <v>1136</v>
      </c>
      <c r="S18" s="904"/>
      <c r="T18" s="904"/>
      <c r="U18" s="900"/>
      <c r="V18" s="901" t="s">
        <v>594</v>
      </c>
      <c r="W18" s="905" t="s">
        <v>594</v>
      </c>
    </row>
    <row r="19" spans="1:23" ht="16.5">
      <c r="A19" s="897" t="s">
        <v>616</v>
      </c>
      <c r="B19" s="906"/>
      <c r="C19" s="898" t="s">
        <v>707</v>
      </c>
      <c r="D19" s="907">
        <v>0</v>
      </c>
      <c r="E19" s="907">
        <v>0</v>
      </c>
      <c r="F19" s="853">
        <v>0</v>
      </c>
      <c r="G19" s="853">
        <v>0</v>
      </c>
      <c r="H19" s="900">
        <v>0</v>
      </c>
      <c r="I19" s="901" t="s">
        <v>594</v>
      </c>
      <c r="J19" s="908">
        <v>0</v>
      </c>
      <c r="K19" s="909">
        <v>0</v>
      </c>
      <c r="L19" s="910">
        <v>0</v>
      </c>
      <c r="M19" s="910">
        <v>0</v>
      </c>
      <c r="N19" s="904">
        <v>0</v>
      </c>
      <c r="O19" s="904">
        <v>0</v>
      </c>
      <c r="P19" s="904">
        <v>0</v>
      </c>
      <c r="Q19" s="904">
        <v>0</v>
      </c>
      <c r="R19" s="904">
        <v>0</v>
      </c>
      <c r="S19" s="904"/>
      <c r="T19" s="904"/>
      <c r="U19" s="900"/>
      <c r="V19" s="901" t="s">
        <v>594</v>
      </c>
      <c r="W19" s="905" t="s">
        <v>594</v>
      </c>
    </row>
    <row r="20" spans="1:23" ht="16.5">
      <c r="A20" s="897" t="s">
        <v>618</v>
      </c>
      <c r="B20" s="876"/>
      <c r="C20" s="898" t="s">
        <v>708</v>
      </c>
      <c r="D20" s="907">
        <v>225</v>
      </c>
      <c r="E20" s="907">
        <v>259</v>
      </c>
      <c r="F20" s="853">
        <v>1125</v>
      </c>
      <c r="G20" s="853">
        <v>1160</v>
      </c>
      <c r="H20" s="900">
        <v>1202</v>
      </c>
      <c r="I20" s="901" t="s">
        <v>594</v>
      </c>
      <c r="J20" s="908">
        <v>9129</v>
      </c>
      <c r="K20" s="909">
        <v>8668</v>
      </c>
      <c r="L20" s="910">
        <v>7332</v>
      </c>
      <c r="M20" s="910">
        <v>6375</v>
      </c>
      <c r="N20" s="904">
        <v>5758</v>
      </c>
      <c r="O20" s="904">
        <v>4429</v>
      </c>
      <c r="P20" s="904">
        <v>4263</v>
      </c>
      <c r="Q20" s="904">
        <v>3643</v>
      </c>
      <c r="R20" s="904">
        <v>2738</v>
      </c>
      <c r="S20" s="904"/>
      <c r="T20" s="904"/>
      <c r="U20" s="900"/>
      <c r="V20" s="901" t="s">
        <v>594</v>
      </c>
      <c r="W20" s="905" t="s">
        <v>594</v>
      </c>
    </row>
    <row r="21" spans="1:23" ht="17.25" thickBot="1">
      <c r="A21" s="897" t="s">
        <v>620</v>
      </c>
      <c r="B21" s="885"/>
      <c r="C21" s="898" t="s">
        <v>709</v>
      </c>
      <c r="D21" s="907">
        <v>0</v>
      </c>
      <c r="E21" s="907">
        <v>0</v>
      </c>
      <c r="F21" s="924">
        <v>0</v>
      </c>
      <c r="G21" s="924">
        <v>0</v>
      </c>
      <c r="H21" s="900">
        <v>0</v>
      </c>
      <c r="I21" s="925" t="s">
        <v>594</v>
      </c>
      <c r="J21" s="908">
        <v>0</v>
      </c>
      <c r="K21" s="909">
        <v>0</v>
      </c>
      <c r="L21" s="910">
        <v>0</v>
      </c>
      <c r="M21" s="910">
        <v>0</v>
      </c>
      <c r="N21" s="904">
        <v>0</v>
      </c>
      <c r="O21" s="904">
        <v>0</v>
      </c>
      <c r="P21" s="904">
        <v>0</v>
      </c>
      <c r="Q21" s="904">
        <v>0</v>
      </c>
      <c r="R21" s="904">
        <v>0</v>
      </c>
      <c r="S21" s="904"/>
      <c r="T21" s="904"/>
      <c r="U21" s="900"/>
      <c r="V21" s="901" t="s">
        <v>594</v>
      </c>
      <c r="W21" s="905" t="s">
        <v>594</v>
      </c>
    </row>
    <row r="22" spans="1:23" ht="16.5">
      <c r="A22" s="926" t="s">
        <v>622</v>
      </c>
      <c r="B22" s="876"/>
      <c r="C22" s="927"/>
      <c r="D22" s="928">
        <v>6805</v>
      </c>
      <c r="E22" s="928">
        <v>6979</v>
      </c>
      <c r="F22" s="852">
        <v>8465</v>
      </c>
      <c r="G22" s="852">
        <v>8627</v>
      </c>
      <c r="H22" s="852">
        <v>8636</v>
      </c>
      <c r="I22" s="929">
        <v>8796</v>
      </c>
      <c r="J22" s="930">
        <v>600</v>
      </c>
      <c r="K22" s="902">
        <v>610</v>
      </c>
      <c r="L22" s="902">
        <v>1368</v>
      </c>
      <c r="M22" s="902">
        <v>610</v>
      </c>
      <c r="N22" s="902">
        <v>728</v>
      </c>
      <c r="O22" s="902">
        <v>1599</v>
      </c>
      <c r="P22" s="902">
        <v>0</v>
      </c>
      <c r="Q22" s="902">
        <v>610</v>
      </c>
      <c r="R22" s="902">
        <v>989</v>
      </c>
      <c r="S22" s="902"/>
      <c r="T22" s="902"/>
      <c r="U22" s="930"/>
      <c r="V22" s="931">
        <f>SUM(J22:U22)</f>
        <v>7114</v>
      </c>
      <c r="W22" s="932">
        <f>+V22/I22*100</f>
        <v>80.87767166894044</v>
      </c>
    </row>
    <row r="23" spans="1:23" ht="16.5">
      <c r="A23" s="897" t="s">
        <v>624</v>
      </c>
      <c r="B23" s="906"/>
      <c r="C23" s="933"/>
      <c r="D23" s="899"/>
      <c r="E23" s="899"/>
      <c r="F23" s="853">
        <v>0</v>
      </c>
      <c r="G23" s="853">
        <v>0</v>
      </c>
      <c r="H23" s="853">
        <v>0</v>
      </c>
      <c r="I23" s="934">
        <v>0</v>
      </c>
      <c r="J23" s="900">
        <v>0</v>
      </c>
      <c r="K23" s="904">
        <v>0</v>
      </c>
      <c r="L23" s="904">
        <v>0</v>
      </c>
      <c r="M23" s="904">
        <v>0</v>
      </c>
      <c r="N23" s="904">
        <v>0</v>
      </c>
      <c r="O23" s="904">
        <v>0</v>
      </c>
      <c r="P23" s="904">
        <v>0</v>
      </c>
      <c r="Q23" s="904">
        <v>0</v>
      </c>
      <c r="R23" s="904">
        <v>0</v>
      </c>
      <c r="S23" s="904"/>
      <c r="T23" s="904"/>
      <c r="U23" s="900"/>
      <c r="V23" s="935">
        <f>SUM(J23:U23)</f>
        <v>0</v>
      </c>
      <c r="W23" s="936" t="e">
        <f>+V23/I23*100</f>
        <v>#DIV/0!</v>
      </c>
    </row>
    <row r="24" spans="1:23" ht="17.25" thickBot="1">
      <c r="A24" s="937" t="s">
        <v>626</v>
      </c>
      <c r="B24" s="876"/>
      <c r="C24" s="938"/>
      <c r="D24" s="939">
        <v>6505</v>
      </c>
      <c r="E24" s="939">
        <v>6369</v>
      </c>
      <c r="F24" s="854">
        <v>6700</v>
      </c>
      <c r="G24" s="854">
        <v>7040</v>
      </c>
      <c r="H24" s="854">
        <v>7080</v>
      </c>
      <c r="I24" s="940">
        <v>7280</v>
      </c>
      <c r="J24" s="941">
        <v>600</v>
      </c>
      <c r="K24" s="942">
        <v>610</v>
      </c>
      <c r="L24" s="942">
        <v>610</v>
      </c>
      <c r="M24" s="942">
        <v>610</v>
      </c>
      <c r="N24" s="942">
        <v>635</v>
      </c>
      <c r="O24" s="942">
        <v>1220</v>
      </c>
      <c r="P24" s="942">
        <v>0</v>
      </c>
      <c r="Q24" s="942">
        <v>610</v>
      </c>
      <c r="R24" s="942">
        <v>610</v>
      </c>
      <c r="S24" s="942"/>
      <c r="T24" s="942"/>
      <c r="U24" s="941"/>
      <c r="V24" s="943">
        <f>SUM(J24:U24)</f>
        <v>5505</v>
      </c>
      <c r="W24" s="944">
        <f>+V24/I24*100</f>
        <v>75.61813186813187</v>
      </c>
    </row>
    <row r="25" spans="1:23" ht="16.5">
      <c r="A25" s="897" t="s">
        <v>627</v>
      </c>
      <c r="B25" s="945" t="s">
        <v>710</v>
      </c>
      <c r="C25" s="898" t="s">
        <v>711</v>
      </c>
      <c r="D25" s="899">
        <v>2275</v>
      </c>
      <c r="E25" s="899">
        <v>2131</v>
      </c>
      <c r="F25" s="853">
        <v>1387</v>
      </c>
      <c r="G25" s="853">
        <v>1447</v>
      </c>
      <c r="H25" s="853">
        <v>1341</v>
      </c>
      <c r="I25" s="946">
        <v>1084</v>
      </c>
      <c r="J25" s="900">
        <v>72</v>
      </c>
      <c r="K25" s="904">
        <v>115</v>
      </c>
      <c r="L25" s="904">
        <v>43</v>
      </c>
      <c r="M25" s="904">
        <v>154</v>
      </c>
      <c r="N25" s="904">
        <v>116</v>
      </c>
      <c r="O25" s="904">
        <v>73</v>
      </c>
      <c r="P25" s="904">
        <v>110</v>
      </c>
      <c r="Q25" s="904">
        <v>96</v>
      </c>
      <c r="R25" s="904">
        <v>-15</v>
      </c>
      <c r="S25" s="904"/>
      <c r="T25" s="904"/>
      <c r="U25" s="900"/>
      <c r="V25" s="935">
        <f aca="true" t="shared" si="0" ref="V25:V35">SUM(J25:U25)</f>
        <v>764</v>
      </c>
      <c r="W25" s="936">
        <f aca="true" t="shared" si="1" ref="W25:W35">+V25/I25*100</f>
        <v>70.47970479704797</v>
      </c>
    </row>
    <row r="26" spans="1:23" ht="16.5">
      <c r="A26" s="897" t="s">
        <v>629</v>
      </c>
      <c r="B26" s="947" t="s">
        <v>712</v>
      </c>
      <c r="C26" s="898" t="s">
        <v>713</v>
      </c>
      <c r="D26" s="907">
        <v>269</v>
      </c>
      <c r="E26" s="907">
        <v>415</v>
      </c>
      <c r="F26" s="855">
        <v>791</v>
      </c>
      <c r="G26" s="855">
        <v>833</v>
      </c>
      <c r="H26" s="855">
        <v>805</v>
      </c>
      <c r="I26" s="934">
        <v>810</v>
      </c>
      <c r="J26" s="900">
        <v>9</v>
      </c>
      <c r="K26" s="904">
        <v>7</v>
      </c>
      <c r="L26" s="904">
        <v>145</v>
      </c>
      <c r="M26" s="904">
        <v>31</v>
      </c>
      <c r="N26" s="904">
        <v>7</v>
      </c>
      <c r="O26" s="904">
        <v>157</v>
      </c>
      <c r="P26" s="904">
        <v>7</v>
      </c>
      <c r="Q26" s="904">
        <v>23</v>
      </c>
      <c r="R26" s="904">
        <v>157</v>
      </c>
      <c r="S26" s="904"/>
      <c r="T26" s="904"/>
      <c r="U26" s="900"/>
      <c r="V26" s="935">
        <f t="shared" si="0"/>
        <v>543</v>
      </c>
      <c r="W26" s="936">
        <f t="shared" si="1"/>
        <v>67.03703703703704</v>
      </c>
    </row>
    <row r="27" spans="1:23" ht="16.5">
      <c r="A27" s="897" t="s">
        <v>631</v>
      </c>
      <c r="B27" s="948" t="s">
        <v>714</v>
      </c>
      <c r="C27" s="898" t="s">
        <v>715</v>
      </c>
      <c r="D27" s="907">
        <v>0</v>
      </c>
      <c r="E27" s="907">
        <v>1</v>
      </c>
      <c r="F27" s="855">
        <v>0</v>
      </c>
      <c r="G27" s="855">
        <v>0</v>
      </c>
      <c r="H27" s="855">
        <v>0</v>
      </c>
      <c r="I27" s="934">
        <v>0</v>
      </c>
      <c r="J27" s="900">
        <v>0</v>
      </c>
      <c r="K27" s="904">
        <v>0</v>
      </c>
      <c r="L27" s="904">
        <v>0</v>
      </c>
      <c r="M27" s="904">
        <v>0</v>
      </c>
      <c r="N27" s="904">
        <v>0</v>
      </c>
      <c r="O27" s="904">
        <v>0</v>
      </c>
      <c r="P27" s="904">
        <v>0</v>
      </c>
      <c r="Q27" s="904">
        <v>0</v>
      </c>
      <c r="R27" s="904">
        <v>0</v>
      </c>
      <c r="S27" s="904"/>
      <c r="T27" s="904"/>
      <c r="U27" s="900"/>
      <c r="V27" s="935">
        <f t="shared" si="0"/>
        <v>0</v>
      </c>
      <c r="W27" s="936" t="e">
        <f t="shared" si="1"/>
        <v>#DIV/0!</v>
      </c>
    </row>
    <row r="28" spans="1:23" ht="16.5">
      <c r="A28" s="897" t="s">
        <v>633</v>
      </c>
      <c r="B28" s="948" t="s">
        <v>716</v>
      </c>
      <c r="C28" s="898" t="s">
        <v>717</v>
      </c>
      <c r="D28" s="907">
        <v>582</v>
      </c>
      <c r="E28" s="907">
        <v>430</v>
      </c>
      <c r="F28" s="855">
        <v>160</v>
      </c>
      <c r="G28" s="855">
        <v>28</v>
      </c>
      <c r="H28" s="855">
        <v>29</v>
      </c>
      <c r="I28" s="934">
        <v>51</v>
      </c>
      <c r="J28" s="900">
        <v>5</v>
      </c>
      <c r="K28" s="904">
        <v>5</v>
      </c>
      <c r="L28" s="904">
        <v>0</v>
      </c>
      <c r="M28" s="904">
        <v>10</v>
      </c>
      <c r="N28" s="904">
        <v>0</v>
      </c>
      <c r="O28" s="904">
        <v>3</v>
      </c>
      <c r="P28" s="904">
        <v>0</v>
      </c>
      <c r="Q28" s="904">
        <v>2</v>
      </c>
      <c r="R28" s="904">
        <v>1</v>
      </c>
      <c r="S28" s="904"/>
      <c r="T28" s="904"/>
      <c r="U28" s="900"/>
      <c r="V28" s="935">
        <f t="shared" si="0"/>
        <v>26</v>
      </c>
      <c r="W28" s="936">
        <f t="shared" si="1"/>
        <v>50.98039215686274</v>
      </c>
    </row>
    <row r="29" spans="1:23" ht="16.5">
      <c r="A29" s="897" t="s">
        <v>635</v>
      </c>
      <c r="B29" s="947" t="s">
        <v>718</v>
      </c>
      <c r="C29" s="898" t="s">
        <v>719</v>
      </c>
      <c r="D29" s="907">
        <v>566</v>
      </c>
      <c r="E29" s="907">
        <v>656</v>
      </c>
      <c r="F29" s="855">
        <v>507</v>
      </c>
      <c r="G29" s="855">
        <v>523</v>
      </c>
      <c r="H29" s="855">
        <v>475</v>
      </c>
      <c r="I29" s="934">
        <v>543</v>
      </c>
      <c r="J29" s="900">
        <v>38</v>
      </c>
      <c r="K29" s="904">
        <v>28</v>
      </c>
      <c r="L29" s="904">
        <v>44</v>
      </c>
      <c r="M29" s="904">
        <v>58</v>
      </c>
      <c r="N29" s="904">
        <v>50</v>
      </c>
      <c r="O29" s="904">
        <v>120</v>
      </c>
      <c r="P29" s="904">
        <v>35</v>
      </c>
      <c r="Q29" s="904">
        <v>36</v>
      </c>
      <c r="R29" s="904">
        <v>44</v>
      </c>
      <c r="S29" s="904"/>
      <c r="T29" s="904"/>
      <c r="U29" s="900"/>
      <c r="V29" s="935">
        <f t="shared" si="0"/>
        <v>453</v>
      </c>
      <c r="W29" s="936">
        <f t="shared" si="1"/>
        <v>83.42541436464089</v>
      </c>
    </row>
    <row r="30" spans="1:23" ht="16.5">
      <c r="A30" s="897" t="s">
        <v>637</v>
      </c>
      <c r="B30" s="948" t="s">
        <v>720</v>
      </c>
      <c r="C30" s="898" t="s">
        <v>721</v>
      </c>
      <c r="D30" s="907">
        <v>2457</v>
      </c>
      <c r="E30" s="907">
        <v>2785</v>
      </c>
      <c r="F30" s="855">
        <v>4485</v>
      </c>
      <c r="G30" s="855">
        <v>4622</v>
      </c>
      <c r="H30" s="855">
        <v>4700</v>
      </c>
      <c r="I30" s="934">
        <v>4913</v>
      </c>
      <c r="J30" s="900">
        <v>361</v>
      </c>
      <c r="K30" s="904">
        <v>347</v>
      </c>
      <c r="L30" s="904">
        <v>412</v>
      </c>
      <c r="M30" s="904">
        <v>386</v>
      </c>
      <c r="N30" s="904">
        <v>377</v>
      </c>
      <c r="O30" s="904">
        <v>436</v>
      </c>
      <c r="P30" s="904">
        <v>399</v>
      </c>
      <c r="Q30" s="904">
        <v>365</v>
      </c>
      <c r="R30" s="904">
        <v>387</v>
      </c>
      <c r="S30" s="904"/>
      <c r="T30" s="904"/>
      <c r="U30" s="900"/>
      <c r="V30" s="935">
        <f>SUM(J30:U30)</f>
        <v>3470</v>
      </c>
      <c r="W30" s="936">
        <f>+V30/I30*100</f>
        <v>70.62894361897007</v>
      </c>
    </row>
    <row r="31" spans="1:23" ht="16.5">
      <c r="A31" s="897" t="s">
        <v>639</v>
      </c>
      <c r="B31" s="948" t="s">
        <v>722</v>
      </c>
      <c r="C31" s="898" t="s">
        <v>723</v>
      </c>
      <c r="D31" s="907">
        <v>943</v>
      </c>
      <c r="E31" s="907">
        <v>1044</v>
      </c>
      <c r="F31" s="855">
        <v>1563</v>
      </c>
      <c r="G31" s="855">
        <v>1611</v>
      </c>
      <c r="H31" s="855">
        <v>1642</v>
      </c>
      <c r="I31" s="934">
        <v>1733</v>
      </c>
      <c r="J31" s="900">
        <v>127</v>
      </c>
      <c r="K31" s="904">
        <v>120</v>
      </c>
      <c r="L31" s="904">
        <v>144</v>
      </c>
      <c r="M31" s="904">
        <v>136</v>
      </c>
      <c r="N31" s="904">
        <v>129</v>
      </c>
      <c r="O31" s="904">
        <v>149</v>
      </c>
      <c r="P31" s="904">
        <v>140</v>
      </c>
      <c r="Q31" s="904">
        <v>126</v>
      </c>
      <c r="R31" s="904">
        <v>135</v>
      </c>
      <c r="S31" s="904"/>
      <c r="T31" s="904"/>
      <c r="U31" s="900"/>
      <c r="V31" s="935">
        <f>SUM(J31:U31)</f>
        <v>1206</v>
      </c>
      <c r="W31" s="936">
        <f>+V31/I31*100</f>
        <v>69.59030582804385</v>
      </c>
    </row>
    <row r="32" spans="1:23" ht="16.5">
      <c r="A32" s="897" t="s">
        <v>642</v>
      </c>
      <c r="B32" s="947" t="s">
        <v>724</v>
      </c>
      <c r="C32" s="898" t="s">
        <v>725</v>
      </c>
      <c r="D32" s="907">
        <v>0</v>
      </c>
      <c r="E32" s="907">
        <v>0</v>
      </c>
      <c r="F32" s="855">
        <v>0</v>
      </c>
      <c r="G32" s="855">
        <v>0</v>
      </c>
      <c r="H32" s="855">
        <v>0</v>
      </c>
      <c r="I32" s="934">
        <v>0</v>
      </c>
      <c r="J32" s="900">
        <v>0</v>
      </c>
      <c r="K32" s="904">
        <v>0</v>
      </c>
      <c r="L32" s="904">
        <v>0</v>
      </c>
      <c r="M32" s="904">
        <v>0</v>
      </c>
      <c r="N32" s="904">
        <v>0</v>
      </c>
      <c r="O32" s="904">
        <v>0</v>
      </c>
      <c r="P32" s="904">
        <v>0</v>
      </c>
      <c r="Q32" s="904">
        <v>0</v>
      </c>
      <c r="R32" s="904">
        <v>0</v>
      </c>
      <c r="S32" s="904"/>
      <c r="T32" s="904"/>
      <c r="U32" s="900"/>
      <c r="V32" s="935">
        <f t="shared" si="0"/>
        <v>0</v>
      </c>
      <c r="W32" s="936" t="e">
        <f t="shared" si="1"/>
        <v>#DIV/0!</v>
      </c>
    </row>
    <row r="33" spans="1:23" ht="16.5">
      <c r="A33" s="897" t="s">
        <v>726</v>
      </c>
      <c r="B33" s="948" t="s">
        <v>727</v>
      </c>
      <c r="C33" s="898" t="s">
        <v>728</v>
      </c>
      <c r="D33" s="907"/>
      <c r="E33" s="907"/>
      <c r="F33" s="855">
        <v>428</v>
      </c>
      <c r="G33" s="855">
        <v>175</v>
      </c>
      <c r="H33" s="855">
        <v>208</v>
      </c>
      <c r="I33" s="934">
        <v>125</v>
      </c>
      <c r="J33" s="900">
        <v>0</v>
      </c>
      <c r="K33" s="904">
        <v>0</v>
      </c>
      <c r="L33" s="904">
        <v>0</v>
      </c>
      <c r="M33" s="904">
        <v>0</v>
      </c>
      <c r="N33" s="904">
        <v>26</v>
      </c>
      <c r="O33" s="904">
        <v>4</v>
      </c>
      <c r="P33" s="904">
        <v>5</v>
      </c>
      <c r="Q33" s="904">
        <v>1</v>
      </c>
      <c r="R33" s="904">
        <v>3</v>
      </c>
      <c r="S33" s="904"/>
      <c r="T33" s="904"/>
      <c r="U33" s="900"/>
      <c r="V33" s="935">
        <f t="shared" si="0"/>
        <v>39</v>
      </c>
      <c r="W33" s="936">
        <f t="shared" si="1"/>
        <v>31.2</v>
      </c>
    </row>
    <row r="34" spans="1:23" ht="16.5">
      <c r="A34" s="897" t="s">
        <v>644</v>
      </c>
      <c r="B34" s="948" t="s">
        <v>729</v>
      </c>
      <c r="C34" s="898" t="s">
        <v>730</v>
      </c>
      <c r="D34" s="907">
        <v>318</v>
      </c>
      <c r="E34" s="907">
        <v>252</v>
      </c>
      <c r="F34" s="855">
        <v>104</v>
      </c>
      <c r="G34" s="855">
        <v>134</v>
      </c>
      <c r="H34" s="855">
        <v>127</v>
      </c>
      <c r="I34" s="934">
        <v>107</v>
      </c>
      <c r="J34" s="900">
        <v>11</v>
      </c>
      <c r="K34" s="904">
        <v>11</v>
      </c>
      <c r="L34" s="904">
        <v>11</v>
      </c>
      <c r="M34" s="904">
        <v>11</v>
      </c>
      <c r="N34" s="904">
        <v>10</v>
      </c>
      <c r="O34" s="904">
        <v>11</v>
      </c>
      <c r="P34" s="904">
        <v>11</v>
      </c>
      <c r="Q34" s="904">
        <v>10</v>
      </c>
      <c r="R34" s="904">
        <v>7</v>
      </c>
      <c r="S34" s="904"/>
      <c r="T34" s="904"/>
      <c r="U34" s="900"/>
      <c r="V34" s="935">
        <f t="shared" si="0"/>
        <v>93</v>
      </c>
      <c r="W34" s="936">
        <f t="shared" si="1"/>
        <v>86.91588785046729</v>
      </c>
    </row>
    <row r="35" spans="1:23" ht="17.25" thickBot="1">
      <c r="A35" s="875" t="s">
        <v>683</v>
      </c>
      <c r="B35" s="949"/>
      <c r="C35" s="911"/>
      <c r="D35" s="912">
        <v>98</v>
      </c>
      <c r="E35" s="912">
        <v>128</v>
      </c>
      <c r="F35" s="849">
        <v>64</v>
      </c>
      <c r="G35" s="849">
        <v>60</v>
      </c>
      <c r="H35" s="849">
        <v>50</v>
      </c>
      <c r="I35" s="950">
        <v>80</v>
      </c>
      <c r="J35" s="856">
        <v>0</v>
      </c>
      <c r="K35" s="851">
        <v>1</v>
      </c>
      <c r="L35" s="851">
        <v>6</v>
      </c>
      <c r="M35" s="851">
        <v>7</v>
      </c>
      <c r="N35" s="851">
        <v>15</v>
      </c>
      <c r="O35" s="851">
        <v>28</v>
      </c>
      <c r="P35" s="851">
        <v>3</v>
      </c>
      <c r="Q35" s="851">
        <v>4</v>
      </c>
      <c r="R35" s="851">
        <v>7</v>
      </c>
      <c r="S35" s="851"/>
      <c r="T35" s="851"/>
      <c r="U35" s="851"/>
      <c r="V35" s="951">
        <f t="shared" si="0"/>
        <v>71</v>
      </c>
      <c r="W35" s="952">
        <f t="shared" si="1"/>
        <v>88.75</v>
      </c>
    </row>
    <row r="36" spans="1:23" ht="17.25" thickBot="1">
      <c r="A36" s="953" t="s">
        <v>731</v>
      </c>
      <c r="B36" s="947"/>
      <c r="C36" s="916" t="s">
        <v>732</v>
      </c>
      <c r="D36" s="643">
        <v>7508</v>
      </c>
      <c r="E36" s="643">
        <f aca="true" t="shared" si="2" ref="E36:U36">SUM(E25:E35)</f>
        <v>7842</v>
      </c>
      <c r="F36" s="918">
        <f>SUM(F25:F35)</f>
        <v>9489</v>
      </c>
      <c r="G36" s="918">
        <f>SUM(G25:G35)</f>
        <v>9433</v>
      </c>
      <c r="H36" s="918">
        <f>SUM(H25:H35)</f>
        <v>9377</v>
      </c>
      <c r="I36" s="954">
        <f t="shared" si="2"/>
        <v>9446</v>
      </c>
      <c r="J36" s="919">
        <f t="shared" si="2"/>
        <v>623</v>
      </c>
      <c r="K36" s="921">
        <f t="shared" si="2"/>
        <v>634</v>
      </c>
      <c r="L36" s="922">
        <f t="shared" si="2"/>
        <v>805</v>
      </c>
      <c r="M36" s="922">
        <f t="shared" si="2"/>
        <v>793</v>
      </c>
      <c r="N36" s="921">
        <f t="shared" si="2"/>
        <v>730</v>
      </c>
      <c r="O36" s="921">
        <f t="shared" si="2"/>
        <v>981</v>
      </c>
      <c r="P36" s="921">
        <f t="shared" si="2"/>
        <v>710</v>
      </c>
      <c r="Q36" s="921">
        <f t="shared" si="2"/>
        <v>663</v>
      </c>
      <c r="R36" s="921">
        <f t="shared" si="2"/>
        <v>726</v>
      </c>
      <c r="S36" s="921">
        <f>SUM(S25:S35)</f>
        <v>0</v>
      </c>
      <c r="T36" s="921">
        <f t="shared" si="2"/>
        <v>0</v>
      </c>
      <c r="U36" s="921">
        <f t="shared" si="2"/>
        <v>0</v>
      </c>
      <c r="V36" s="955">
        <f>V25+V26+V27+V28+V29+V30+V31+V32+V33+V34+V35</f>
        <v>6665</v>
      </c>
      <c r="W36" s="956">
        <f>+V36/I36*100</f>
        <v>70.55896675841626</v>
      </c>
    </row>
    <row r="37" spans="1:23" ht="16.5">
      <c r="A37" s="897" t="s">
        <v>733</v>
      </c>
      <c r="B37" s="945" t="s">
        <v>734</v>
      </c>
      <c r="C37" s="898" t="s">
        <v>735</v>
      </c>
      <c r="D37" s="899">
        <v>0</v>
      </c>
      <c r="E37" s="899">
        <v>0</v>
      </c>
      <c r="F37" s="853">
        <v>0</v>
      </c>
      <c r="G37" s="853">
        <v>0</v>
      </c>
      <c r="H37" s="853">
        <v>0</v>
      </c>
      <c r="I37" s="946">
        <v>0</v>
      </c>
      <c r="J37" s="900">
        <v>0</v>
      </c>
      <c r="K37" s="904">
        <v>0</v>
      </c>
      <c r="L37" s="904">
        <v>0</v>
      </c>
      <c r="M37" s="904">
        <v>0</v>
      </c>
      <c r="N37" s="904">
        <v>0</v>
      </c>
      <c r="O37" s="904">
        <v>0</v>
      </c>
      <c r="P37" s="904">
        <v>0</v>
      </c>
      <c r="Q37" s="904">
        <v>0</v>
      </c>
      <c r="R37" s="904">
        <v>0</v>
      </c>
      <c r="S37" s="904"/>
      <c r="T37" s="904"/>
      <c r="U37" s="900"/>
      <c r="V37" s="935">
        <f aca="true" t="shared" si="3" ref="V37:V42">SUM(J37:U37)</f>
        <v>0</v>
      </c>
      <c r="W37" s="936" t="e">
        <f aca="true" t="shared" si="4" ref="W37:W42">+V37/I37*100</f>
        <v>#DIV/0!</v>
      </c>
    </row>
    <row r="38" spans="1:23" ht="16.5">
      <c r="A38" s="897" t="s">
        <v>736</v>
      </c>
      <c r="B38" s="948" t="s">
        <v>737</v>
      </c>
      <c r="C38" s="898" t="s">
        <v>738</v>
      </c>
      <c r="D38" s="907">
        <v>716</v>
      </c>
      <c r="E38" s="907">
        <v>715</v>
      </c>
      <c r="F38" s="855">
        <v>495</v>
      </c>
      <c r="G38" s="855">
        <v>527</v>
      </c>
      <c r="H38" s="855">
        <v>510</v>
      </c>
      <c r="I38" s="934">
        <v>550</v>
      </c>
      <c r="J38" s="900">
        <v>58</v>
      </c>
      <c r="K38" s="904">
        <v>64</v>
      </c>
      <c r="L38" s="904">
        <v>41</v>
      </c>
      <c r="M38" s="904">
        <v>47</v>
      </c>
      <c r="N38" s="904">
        <v>28</v>
      </c>
      <c r="O38" s="904">
        <v>34</v>
      </c>
      <c r="P38" s="904">
        <v>27</v>
      </c>
      <c r="Q38" s="904">
        <v>30</v>
      </c>
      <c r="R38" s="904">
        <v>42</v>
      </c>
      <c r="S38" s="904"/>
      <c r="T38" s="904"/>
      <c r="U38" s="900"/>
      <c r="V38" s="935">
        <f t="shared" si="3"/>
        <v>371</v>
      </c>
      <c r="W38" s="936">
        <f t="shared" si="4"/>
        <v>67.45454545454545</v>
      </c>
    </row>
    <row r="39" spans="1:23" ht="16.5">
      <c r="A39" s="897" t="s">
        <v>739</v>
      </c>
      <c r="B39" s="947" t="s">
        <v>740</v>
      </c>
      <c r="C39" s="898" t="s">
        <v>741</v>
      </c>
      <c r="D39" s="907">
        <v>26</v>
      </c>
      <c r="E39" s="907">
        <v>32</v>
      </c>
      <c r="F39" s="855">
        <v>0</v>
      </c>
      <c r="G39" s="855">
        <v>0</v>
      </c>
      <c r="H39" s="855">
        <v>0</v>
      </c>
      <c r="I39" s="934">
        <v>0</v>
      </c>
      <c r="J39" s="900">
        <v>0</v>
      </c>
      <c r="K39" s="904">
        <v>0</v>
      </c>
      <c r="L39" s="904">
        <v>0</v>
      </c>
      <c r="M39" s="904">
        <v>0</v>
      </c>
      <c r="N39" s="904">
        <v>0</v>
      </c>
      <c r="O39" s="904">
        <v>0</v>
      </c>
      <c r="P39" s="904">
        <v>0</v>
      </c>
      <c r="Q39" s="904">
        <v>0</v>
      </c>
      <c r="R39" s="904">
        <v>0</v>
      </c>
      <c r="S39" s="904"/>
      <c r="T39" s="904"/>
      <c r="U39" s="900"/>
      <c r="V39" s="935">
        <f t="shared" si="3"/>
        <v>0</v>
      </c>
      <c r="W39" s="936" t="e">
        <f t="shared" si="4"/>
        <v>#DIV/0!</v>
      </c>
    </row>
    <row r="40" spans="1:23" ht="16.5">
      <c r="A40" s="897" t="s">
        <v>656</v>
      </c>
      <c r="B40" s="957"/>
      <c r="C40" s="898" t="s">
        <v>657</v>
      </c>
      <c r="D40" s="907">
        <v>6805</v>
      </c>
      <c r="E40" s="907">
        <v>6979</v>
      </c>
      <c r="F40" s="855">
        <v>8465</v>
      </c>
      <c r="G40" s="855">
        <v>8627</v>
      </c>
      <c r="H40" s="855">
        <v>8636</v>
      </c>
      <c r="I40" s="934">
        <v>8796</v>
      </c>
      <c r="J40" s="900">
        <v>600</v>
      </c>
      <c r="K40" s="904">
        <v>610</v>
      </c>
      <c r="L40" s="904">
        <v>1368</v>
      </c>
      <c r="M40" s="904">
        <v>610</v>
      </c>
      <c r="N40" s="904">
        <v>728</v>
      </c>
      <c r="O40" s="904">
        <v>1599</v>
      </c>
      <c r="P40" s="904">
        <v>0</v>
      </c>
      <c r="Q40" s="904">
        <v>610</v>
      </c>
      <c r="R40" s="904">
        <v>989</v>
      </c>
      <c r="S40" s="904"/>
      <c r="T40" s="904"/>
      <c r="U40" s="900"/>
      <c r="V40" s="935">
        <f>SUM(J40:U40)</f>
        <v>7114</v>
      </c>
      <c r="W40" s="936">
        <f t="shared" si="4"/>
        <v>80.87767166894044</v>
      </c>
    </row>
    <row r="41" spans="1:23" ht="17.25" thickBot="1">
      <c r="A41" s="875" t="s">
        <v>659</v>
      </c>
      <c r="B41" s="958"/>
      <c r="C41" s="959"/>
      <c r="D41" s="912">
        <v>25</v>
      </c>
      <c r="E41" s="912">
        <v>406</v>
      </c>
      <c r="F41" s="849">
        <v>554</v>
      </c>
      <c r="G41" s="849">
        <v>309</v>
      </c>
      <c r="H41" s="849">
        <v>254</v>
      </c>
      <c r="I41" s="946">
        <v>100</v>
      </c>
      <c r="J41" s="856">
        <v>51</v>
      </c>
      <c r="K41" s="851">
        <v>8</v>
      </c>
      <c r="L41" s="851">
        <v>29</v>
      </c>
      <c r="M41" s="851">
        <v>43</v>
      </c>
      <c r="N41" s="851">
        <v>8</v>
      </c>
      <c r="O41" s="851">
        <v>44</v>
      </c>
      <c r="P41" s="851">
        <v>1</v>
      </c>
      <c r="Q41" s="851">
        <v>1</v>
      </c>
      <c r="R41" s="851">
        <v>27</v>
      </c>
      <c r="S41" s="851"/>
      <c r="T41" s="851"/>
      <c r="U41" s="851"/>
      <c r="V41" s="935">
        <f>SUM(J41:U41)</f>
        <v>212</v>
      </c>
      <c r="W41" s="936">
        <f t="shared" si="4"/>
        <v>212</v>
      </c>
    </row>
    <row r="42" spans="1:23" ht="17.25" thickBot="1">
      <c r="A42" s="953" t="s">
        <v>742</v>
      </c>
      <c r="B42" s="960"/>
      <c r="C42" s="916" t="s">
        <v>743</v>
      </c>
      <c r="D42" s="643">
        <f aca="true" t="shared" si="5" ref="D42:T42">SUM(D37:D41)</f>
        <v>7572</v>
      </c>
      <c r="E42" s="643">
        <f t="shared" si="5"/>
        <v>8132</v>
      </c>
      <c r="F42" s="918">
        <f>SUM(F37:F41)</f>
        <v>9514</v>
      </c>
      <c r="G42" s="918">
        <f>SUM(G38:G41)</f>
        <v>9463</v>
      </c>
      <c r="H42" s="918">
        <f>SUM(H38:H41)</f>
        <v>9400</v>
      </c>
      <c r="I42" s="954">
        <f t="shared" si="5"/>
        <v>9446</v>
      </c>
      <c r="J42" s="919">
        <f t="shared" si="5"/>
        <v>709</v>
      </c>
      <c r="K42" s="921">
        <f t="shared" si="5"/>
        <v>682</v>
      </c>
      <c r="L42" s="922">
        <f t="shared" si="5"/>
        <v>1438</v>
      </c>
      <c r="M42" s="922">
        <f t="shared" si="5"/>
        <v>700</v>
      </c>
      <c r="N42" s="921">
        <f t="shared" si="5"/>
        <v>764</v>
      </c>
      <c r="O42" s="921">
        <f t="shared" si="5"/>
        <v>1677</v>
      </c>
      <c r="P42" s="921">
        <f t="shared" si="5"/>
        <v>28</v>
      </c>
      <c r="Q42" s="921">
        <f t="shared" si="5"/>
        <v>641</v>
      </c>
      <c r="R42" s="921">
        <f t="shared" si="5"/>
        <v>1058</v>
      </c>
      <c r="S42" s="921">
        <f t="shared" si="5"/>
        <v>0</v>
      </c>
      <c r="T42" s="921">
        <f t="shared" si="5"/>
        <v>0</v>
      </c>
      <c r="U42" s="921">
        <f>SUM(U37:U41)</f>
        <v>0</v>
      </c>
      <c r="V42" s="955">
        <f t="shared" si="3"/>
        <v>7697</v>
      </c>
      <c r="W42" s="956">
        <f t="shared" si="4"/>
        <v>81.48422612746135</v>
      </c>
    </row>
    <row r="43" spans="1:23" ht="6.75" customHeight="1" thickBot="1">
      <c r="A43" s="875"/>
      <c r="B43" s="915"/>
      <c r="C43" s="959"/>
      <c r="D43" s="912"/>
      <c r="E43" s="912"/>
      <c r="F43" s="849"/>
      <c r="G43" s="849"/>
      <c r="H43" s="849"/>
      <c r="I43" s="961"/>
      <c r="J43" s="913"/>
      <c r="K43" s="851"/>
      <c r="L43" s="881"/>
      <c r="M43" s="881"/>
      <c r="N43" s="851"/>
      <c r="O43" s="851"/>
      <c r="P43" s="851"/>
      <c r="Q43" s="851"/>
      <c r="R43" s="851"/>
      <c r="S43" s="851"/>
      <c r="T43" s="851"/>
      <c r="U43" s="962"/>
      <c r="V43" s="951"/>
      <c r="W43" s="952"/>
    </row>
    <row r="44" spans="1:23" ht="17.25" thickBot="1">
      <c r="A44" s="953" t="s">
        <v>663</v>
      </c>
      <c r="B44" s="963"/>
      <c r="C44" s="964"/>
      <c r="D44" s="643">
        <f>+D42-D40</f>
        <v>767</v>
      </c>
      <c r="E44" s="643">
        <f>+E42-E40</f>
        <v>1153</v>
      </c>
      <c r="F44" s="918">
        <v>1049</v>
      </c>
      <c r="G44" s="918">
        <f>SUM(G41+G38)</f>
        <v>836</v>
      </c>
      <c r="H44" s="918">
        <f>SUM(H41+H38)</f>
        <v>764</v>
      </c>
      <c r="I44" s="954">
        <f aca="true" t="shared" si="6" ref="I44:U44">I37+I38+I39+I41</f>
        <v>650</v>
      </c>
      <c r="J44" s="919">
        <f t="shared" si="6"/>
        <v>109</v>
      </c>
      <c r="K44" s="921">
        <f t="shared" si="6"/>
        <v>72</v>
      </c>
      <c r="L44" s="921">
        <f t="shared" si="6"/>
        <v>70</v>
      </c>
      <c r="M44" s="921">
        <f t="shared" si="6"/>
        <v>90</v>
      </c>
      <c r="N44" s="921">
        <f t="shared" si="6"/>
        <v>36</v>
      </c>
      <c r="O44" s="921">
        <f t="shared" si="6"/>
        <v>78</v>
      </c>
      <c r="P44" s="921">
        <f t="shared" si="6"/>
        <v>28</v>
      </c>
      <c r="Q44" s="921">
        <f t="shared" si="6"/>
        <v>31</v>
      </c>
      <c r="R44" s="921">
        <f t="shared" si="6"/>
        <v>69</v>
      </c>
      <c r="S44" s="921">
        <f t="shared" si="6"/>
        <v>0</v>
      </c>
      <c r="T44" s="921">
        <f t="shared" si="6"/>
        <v>0</v>
      </c>
      <c r="U44" s="954">
        <f t="shared" si="6"/>
        <v>0</v>
      </c>
      <c r="V44" s="955">
        <f>SUM(J44:U44)</f>
        <v>583</v>
      </c>
      <c r="W44" s="956">
        <f>+V44/I44*100</f>
        <v>89.6923076923077</v>
      </c>
    </row>
    <row r="45" spans="1:23" ht="17.25" thickBot="1">
      <c r="A45" s="953" t="s">
        <v>664</v>
      </c>
      <c r="B45" s="963"/>
      <c r="C45" s="916" t="s">
        <v>744</v>
      </c>
      <c r="D45" s="643">
        <f>+D42-D36</f>
        <v>64</v>
      </c>
      <c r="E45" s="643">
        <f>+E42-E36</f>
        <v>290</v>
      </c>
      <c r="F45" s="918">
        <v>25</v>
      </c>
      <c r="G45" s="918">
        <f>SUM(G42-G36)</f>
        <v>30</v>
      </c>
      <c r="H45" s="918">
        <f>SUM(H42-H36)</f>
        <v>23</v>
      </c>
      <c r="I45" s="954">
        <f>SUM(I42-I36)</f>
        <v>0</v>
      </c>
      <c r="J45" s="919">
        <f aca="true" t="shared" si="7" ref="J45:U45">J42-J36</f>
        <v>86</v>
      </c>
      <c r="K45" s="921">
        <f t="shared" si="7"/>
        <v>48</v>
      </c>
      <c r="L45" s="921">
        <f t="shared" si="7"/>
        <v>633</v>
      </c>
      <c r="M45" s="921">
        <f t="shared" si="7"/>
        <v>-93</v>
      </c>
      <c r="N45" s="921">
        <f t="shared" si="7"/>
        <v>34</v>
      </c>
      <c r="O45" s="921">
        <f t="shared" si="7"/>
        <v>696</v>
      </c>
      <c r="P45" s="921">
        <f>P42-P36</f>
        <v>-682</v>
      </c>
      <c r="Q45" s="921">
        <f t="shared" si="7"/>
        <v>-22</v>
      </c>
      <c r="R45" s="921">
        <f t="shared" si="7"/>
        <v>332</v>
      </c>
      <c r="S45" s="921">
        <f t="shared" si="7"/>
        <v>0</v>
      </c>
      <c r="T45" s="921">
        <f t="shared" si="7"/>
        <v>0</v>
      </c>
      <c r="U45" s="922">
        <f t="shared" si="7"/>
        <v>0</v>
      </c>
      <c r="V45" s="955">
        <f>SUM(J45:U45)</f>
        <v>1032</v>
      </c>
      <c r="W45" s="956" t="e">
        <f>+V45/I45*100</f>
        <v>#DIV/0!</v>
      </c>
    </row>
    <row r="46" spans="1:23" ht="17.25" thickBot="1">
      <c r="A46" s="953" t="s">
        <v>745</v>
      </c>
      <c r="B46" s="963"/>
      <c r="C46" s="965"/>
      <c r="D46" s="637">
        <f>+D45-D40</f>
        <v>-6741</v>
      </c>
      <c r="E46" s="637">
        <f>+E45-E40</f>
        <v>-6689</v>
      </c>
      <c r="F46" s="918">
        <v>-8440</v>
      </c>
      <c r="G46" s="918">
        <f>SUM(G44-G36)</f>
        <v>-8597</v>
      </c>
      <c r="H46" s="918">
        <f>SUM(H44-H36)</f>
        <v>-8613</v>
      </c>
      <c r="I46" s="954">
        <f>SUM(I44-I36)</f>
        <v>-8796</v>
      </c>
      <c r="J46" s="966">
        <f aca="true" t="shared" si="8" ref="J46:U46">J45-J40</f>
        <v>-514</v>
      </c>
      <c r="K46" s="921">
        <f t="shared" si="8"/>
        <v>-562</v>
      </c>
      <c r="L46" s="921">
        <f t="shared" si="8"/>
        <v>-735</v>
      </c>
      <c r="M46" s="921">
        <f t="shared" si="8"/>
        <v>-703</v>
      </c>
      <c r="N46" s="921">
        <f t="shared" si="8"/>
        <v>-694</v>
      </c>
      <c r="O46" s="921">
        <f t="shared" si="8"/>
        <v>-903</v>
      </c>
      <c r="P46" s="921">
        <f t="shared" si="8"/>
        <v>-682</v>
      </c>
      <c r="Q46" s="921">
        <f t="shared" si="8"/>
        <v>-632</v>
      </c>
      <c r="R46" s="921">
        <f t="shared" si="8"/>
        <v>-657</v>
      </c>
      <c r="S46" s="921">
        <f t="shared" si="8"/>
        <v>0</v>
      </c>
      <c r="T46" s="921">
        <f t="shared" si="8"/>
        <v>0</v>
      </c>
      <c r="U46" s="954">
        <f t="shared" si="8"/>
        <v>0</v>
      </c>
      <c r="V46" s="955">
        <f>SUM(J46:U46)</f>
        <v>-6082</v>
      </c>
      <c r="W46" s="956">
        <f>+V46/I46*100</f>
        <v>69.14506593906322</v>
      </c>
    </row>
  </sheetData>
  <sheetProtection/>
  <mergeCells count="1">
    <mergeCell ref="C5:G5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2015-11-05T15:47:35Z</cp:lastPrinted>
  <dcterms:created xsi:type="dcterms:W3CDTF">2015-10-26T16:35:03Z</dcterms:created>
  <dcterms:modified xsi:type="dcterms:W3CDTF">2015-11-06T07:11:13Z</dcterms:modified>
  <cp:category/>
  <cp:version/>
  <cp:contentType/>
  <cp:contentStatus/>
</cp:coreProperties>
</file>